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/>
  <mc:AlternateContent xmlns:mc="http://schemas.openxmlformats.org/markup-compatibility/2006">
    <mc:Choice Requires="x15">
      <x15ac:absPath xmlns:x15ac="http://schemas.microsoft.com/office/spreadsheetml/2010/11/ac" url="/Users/jirikovacik/Disk Google/uhelne_regiony/13158_BOH_csa/13158_VZ/01_S/"/>
    </mc:Choice>
  </mc:AlternateContent>
  <xr:revisionPtr revIDLastSave="0" documentId="13_ncr:1_{6F32D25D-759A-2544-AC04-CEF4EEE63258}" xr6:coauthVersionLast="46" xr6:coauthVersionMax="46" xr10:uidLastSave="{00000000-0000-0000-0000-000000000000}"/>
  <bookViews>
    <workbookView xWindow="420" yWindow="500" windowWidth="32060" windowHeight="17120" activeTab="1" xr2:uid="{00000000-000D-0000-FFFF-FFFF00000000}"/>
  </bookViews>
  <sheets>
    <sheet name="Rekapitulace stavby" sheetId="1" state="veryHidden" r:id="rId1"/>
    <sheet name="2803 - Stavební úpravy st..." sheetId="2" r:id="rId2"/>
    <sheet name="Priloha_elektro" sheetId="4" r:id="rId3"/>
  </sheets>
  <definedNames>
    <definedName name="_xlnm._FilterDatabase" localSheetId="1" hidden="1">'2803 - Stavební úpravy st...'!$C$137:$K$275</definedName>
    <definedName name="_xlnm.Print_Titles" localSheetId="1">'2803 - Stavební úpravy st...'!$137:$137</definedName>
    <definedName name="_xlnm.Print_Titles" localSheetId="0">'Rekapitulace stavby'!$92:$92</definedName>
    <definedName name="_xlnm.Print_Area" localSheetId="1">'2803 - Stavební úpravy st...'!$C$4:$J$75,'2803 - Stavební úpravy st...'!$C$81:$J$119,'2803 - Stavební úpravy st...'!$C$125:$K$275</definedName>
    <definedName name="_xlnm.Print_Area" localSheetId="0">'Rekapitulace stavby'!$D$4:$AO$76,'Rekapitulace stavby'!$C$82:$AQ$96</definedName>
  </definedNames>
  <calcPr calcId="191029"/>
</workbook>
</file>

<file path=xl/calcChain.xml><?xml version="1.0" encoding="utf-8"?>
<calcChain xmlns="http://schemas.openxmlformats.org/spreadsheetml/2006/main">
  <c r="E30" i="4" l="1"/>
  <c r="G30" i="4"/>
  <c r="E31" i="4"/>
  <c r="G31" i="4"/>
  <c r="E32" i="4"/>
  <c r="G32" i="4"/>
  <c r="E33" i="4"/>
  <c r="G33" i="4"/>
  <c r="E34" i="4"/>
  <c r="G34" i="4"/>
  <c r="E36" i="4"/>
  <c r="G36" i="4"/>
  <c r="E37" i="4"/>
  <c r="G37" i="4"/>
  <c r="E38" i="4"/>
  <c r="G38" i="4"/>
  <c r="E39" i="4"/>
  <c r="G39" i="4"/>
  <c r="E40" i="4"/>
  <c r="G40" i="4"/>
  <c r="E41" i="4"/>
  <c r="G41" i="4"/>
  <c r="E42" i="4"/>
  <c r="G42" i="4"/>
  <c r="E44" i="4"/>
  <c r="G44" i="4"/>
  <c r="E45" i="4"/>
  <c r="G45" i="4"/>
  <c r="E46" i="4"/>
  <c r="G46" i="4"/>
  <c r="E56" i="4"/>
  <c r="G56" i="4"/>
  <c r="E57" i="4"/>
  <c r="G57" i="4"/>
  <c r="E65" i="4"/>
  <c r="G65" i="4"/>
  <c r="G67" i="4" s="1"/>
  <c r="G20" i="4" s="1"/>
  <c r="E73" i="4"/>
  <c r="G73" i="4"/>
  <c r="E74" i="4"/>
  <c r="G74" i="4"/>
  <c r="E75" i="4"/>
  <c r="G75" i="4"/>
  <c r="E76" i="4"/>
  <c r="G76" i="4"/>
  <c r="E77" i="4"/>
  <c r="G77" i="4"/>
  <c r="E78" i="4"/>
  <c r="G78" i="4"/>
  <c r="E79" i="4"/>
  <c r="G79" i="4"/>
  <c r="E86" i="4"/>
  <c r="E89" i="4" s="1"/>
  <c r="G86" i="4"/>
  <c r="G89" i="4" s="1"/>
  <c r="J39" i="2"/>
  <c r="J38" i="2"/>
  <c r="AY95" i="1" s="1"/>
  <c r="J37" i="2"/>
  <c r="AX95" i="1"/>
  <c r="BI275" i="2"/>
  <c r="BH275" i="2"/>
  <c r="BG275" i="2"/>
  <c r="BF275" i="2"/>
  <c r="T275" i="2"/>
  <c r="T274" i="2"/>
  <c r="T273" i="2" s="1"/>
  <c r="R275" i="2"/>
  <c r="R274" i="2"/>
  <c r="R273" i="2" s="1"/>
  <c r="P275" i="2"/>
  <c r="P274" i="2" s="1"/>
  <c r="P273" i="2" s="1"/>
  <c r="BI272" i="2"/>
  <c r="BH272" i="2"/>
  <c r="BG272" i="2"/>
  <c r="BF272" i="2"/>
  <c r="T272" i="2"/>
  <c r="R272" i="2"/>
  <c r="P272" i="2"/>
  <c r="BI262" i="2"/>
  <c r="BH262" i="2"/>
  <c r="BG262" i="2"/>
  <c r="BF262" i="2"/>
  <c r="T262" i="2"/>
  <c r="R262" i="2"/>
  <c r="P262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T196" i="2" s="1"/>
  <c r="R197" i="2"/>
  <c r="R196" i="2"/>
  <c r="P197" i="2"/>
  <c r="P196" i="2" s="1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J135" i="2"/>
  <c r="J134" i="2"/>
  <c r="F134" i="2"/>
  <c r="F132" i="2"/>
  <c r="E130" i="2"/>
  <c r="BI117" i="2"/>
  <c r="BH117" i="2"/>
  <c r="BG117" i="2"/>
  <c r="BF117" i="2"/>
  <c r="BI116" i="2"/>
  <c r="BH116" i="2"/>
  <c r="BG116" i="2"/>
  <c r="BF116" i="2"/>
  <c r="BE116" i="2"/>
  <c r="BI115" i="2"/>
  <c r="BH115" i="2"/>
  <c r="BG115" i="2"/>
  <c r="BF115" i="2"/>
  <c r="BE115" i="2"/>
  <c r="BI114" i="2"/>
  <c r="BH114" i="2"/>
  <c r="BG114" i="2"/>
  <c r="BF114" i="2"/>
  <c r="BE114" i="2"/>
  <c r="BI113" i="2"/>
  <c r="BH113" i="2"/>
  <c r="BG113" i="2"/>
  <c r="BF113" i="2"/>
  <c r="BE113" i="2"/>
  <c r="BI112" i="2"/>
  <c r="BH112" i="2"/>
  <c r="BG112" i="2"/>
  <c r="BF112" i="2"/>
  <c r="BE112" i="2"/>
  <c r="J91" i="2"/>
  <c r="J90" i="2"/>
  <c r="F90" i="2"/>
  <c r="F88" i="2"/>
  <c r="E86" i="2"/>
  <c r="J18" i="2"/>
  <c r="E18" i="2"/>
  <c r="F91" i="2" s="1"/>
  <c r="J17" i="2"/>
  <c r="J12" i="2"/>
  <c r="J88" i="2"/>
  <c r="E7" i="2"/>
  <c r="E84" i="2"/>
  <c r="L90" i="1"/>
  <c r="AM90" i="1"/>
  <c r="AM89" i="1"/>
  <c r="L89" i="1"/>
  <c r="AM87" i="1"/>
  <c r="L87" i="1"/>
  <c r="L85" i="1"/>
  <c r="L84" i="1"/>
  <c r="BK275" i="2"/>
  <c r="BK272" i="2"/>
  <c r="J272" i="2"/>
  <c r="BK262" i="2"/>
  <c r="J262" i="2"/>
  <c r="BK252" i="2"/>
  <c r="J252" i="2"/>
  <c r="J250" i="2"/>
  <c r="BK249" i="2"/>
  <c r="J248" i="2"/>
  <c r="J247" i="2"/>
  <c r="J246" i="2"/>
  <c r="BK245" i="2"/>
  <c r="J240" i="2"/>
  <c r="J238" i="2"/>
  <c r="J236" i="2"/>
  <c r="J235" i="2"/>
  <c r="J233" i="2"/>
  <c r="BK231" i="2"/>
  <c r="J228" i="2"/>
  <c r="J222" i="2"/>
  <c r="BK217" i="2"/>
  <c r="BK216" i="2"/>
  <c r="BK212" i="2"/>
  <c r="BK211" i="2"/>
  <c r="BK207" i="2"/>
  <c r="BK204" i="2"/>
  <c r="J191" i="2"/>
  <c r="J189" i="2"/>
  <c r="BK181" i="2"/>
  <c r="J171" i="2"/>
  <c r="J150" i="2"/>
  <c r="BK248" i="2"/>
  <c r="BK242" i="2"/>
  <c r="BK238" i="2"/>
  <c r="BK236" i="2"/>
  <c r="BK233" i="2"/>
  <c r="J231" i="2"/>
  <c r="BK224" i="2"/>
  <c r="BK220" i="2"/>
  <c r="J217" i="2"/>
  <c r="J214" i="2"/>
  <c r="J209" i="2"/>
  <c r="J208" i="2"/>
  <c r="J185" i="2"/>
  <c r="BK150" i="2"/>
  <c r="J143" i="2"/>
  <c r="J141" i="2"/>
  <c r="BK250" i="2"/>
  <c r="J249" i="2"/>
  <c r="BK247" i="2"/>
  <c r="J242" i="2"/>
  <c r="BK235" i="2"/>
  <c r="BK228" i="2"/>
  <c r="J224" i="2"/>
  <c r="BK210" i="2"/>
  <c r="J207" i="2"/>
  <c r="BK206" i="2"/>
  <c r="BK200" i="2"/>
  <c r="J193" i="2"/>
  <c r="BK190" i="2"/>
  <c r="J173" i="2"/>
  <c r="BK141" i="2"/>
  <c r="J275" i="2"/>
  <c r="BK246" i="2"/>
  <c r="J245" i="2"/>
  <c r="BK240" i="2"/>
  <c r="BK225" i="2"/>
  <c r="BK222" i="2"/>
  <c r="J220" i="2"/>
  <c r="J218" i="2"/>
  <c r="BK208" i="2"/>
  <c r="J206" i="2"/>
  <c r="J203" i="2"/>
  <c r="J200" i="2"/>
  <c r="J190" i="2"/>
  <c r="J147" i="2"/>
  <c r="J145" i="2"/>
  <c r="AS94" i="1"/>
  <c r="J225" i="2"/>
  <c r="BK218" i="2"/>
  <c r="J216" i="2"/>
  <c r="BK214" i="2"/>
  <c r="J212" i="2"/>
  <c r="J210" i="2"/>
  <c r="BK209" i="2"/>
  <c r="J205" i="2"/>
  <c r="BK197" i="2"/>
  <c r="J195" i="2"/>
  <c r="J183" i="2"/>
  <c r="BK177" i="2"/>
  <c r="BK173" i="2"/>
  <c r="J162" i="2"/>
  <c r="BK159" i="2"/>
  <c r="J211" i="2"/>
  <c r="BK205" i="2"/>
  <c r="J204" i="2"/>
  <c r="BK203" i="2"/>
  <c r="J201" i="2"/>
  <c r="BK195" i="2"/>
  <c r="BK193" i="2"/>
  <c r="BK191" i="2"/>
  <c r="BK189" i="2"/>
  <c r="BK185" i="2"/>
  <c r="J177" i="2"/>
  <c r="BK147" i="2"/>
  <c r="BK201" i="2"/>
  <c r="J197" i="2"/>
  <c r="BK183" i="2"/>
  <c r="J181" i="2"/>
  <c r="J159" i="2"/>
  <c r="BK171" i="2"/>
  <c r="BK162" i="2"/>
  <c r="BK145" i="2"/>
  <c r="BK143" i="2"/>
  <c r="G59" i="4" l="1"/>
  <c r="G19" i="4" s="1"/>
  <c r="G49" i="4"/>
  <c r="G15" i="4" s="1"/>
  <c r="E49" i="4"/>
  <c r="G16" i="4" s="1"/>
  <c r="G17" i="4" s="1"/>
  <c r="G81" i="4"/>
  <c r="G21" i="4" s="1"/>
  <c r="G90" i="4"/>
  <c r="G22" i="4" s="1"/>
  <c r="G23" i="4" s="1"/>
  <c r="BK140" i="2"/>
  <c r="J140" i="2"/>
  <c r="J97" i="2" s="1"/>
  <c r="P140" i="2"/>
  <c r="R140" i="2"/>
  <c r="R139" i="2" s="1"/>
  <c r="T140" i="2"/>
  <c r="BK180" i="2"/>
  <c r="J180" i="2"/>
  <c r="J98" i="2" s="1"/>
  <c r="P180" i="2"/>
  <c r="R180" i="2"/>
  <c r="T180" i="2"/>
  <c r="BK188" i="2"/>
  <c r="J188" i="2"/>
  <c r="J99" i="2" s="1"/>
  <c r="P188" i="2"/>
  <c r="P139" i="2" s="1"/>
  <c r="R188" i="2"/>
  <c r="T188" i="2"/>
  <c r="BK199" i="2"/>
  <c r="J199" i="2"/>
  <c r="J102" i="2" s="1"/>
  <c r="P199" i="2"/>
  <c r="R199" i="2"/>
  <c r="T199" i="2"/>
  <c r="BK202" i="2"/>
  <c r="J202" i="2" s="1"/>
  <c r="J103" i="2" s="1"/>
  <c r="P202" i="2"/>
  <c r="R202" i="2"/>
  <c r="T202" i="2"/>
  <c r="BK213" i="2"/>
  <c r="J213" i="2"/>
  <c r="J104" i="2" s="1"/>
  <c r="P213" i="2"/>
  <c r="R213" i="2"/>
  <c r="T213" i="2"/>
  <c r="BK237" i="2"/>
  <c r="J237" i="2" s="1"/>
  <c r="J105" i="2" s="1"/>
  <c r="P237" i="2"/>
  <c r="R237" i="2"/>
  <c r="T237" i="2"/>
  <c r="BK251" i="2"/>
  <c r="J251" i="2"/>
  <c r="J106" i="2" s="1"/>
  <c r="P251" i="2"/>
  <c r="R251" i="2"/>
  <c r="T251" i="2"/>
  <c r="E128" i="2"/>
  <c r="BE150" i="2"/>
  <c r="F135" i="2"/>
  <c r="BE189" i="2"/>
  <c r="BE190" i="2"/>
  <c r="BE191" i="2"/>
  <c r="BE193" i="2"/>
  <c r="BE195" i="2"/>
  <c r="BE143" i="2"/>
  <c r="BE249" i="2"/>
  <c r="BE185" i="2"/>
  <c r="BE200" i="2"/>
  <c r="BE201" i="2"/>
  <c r="BE208" i="2"/>
  <c r="BE211" i="2"/>
  <c r="BE224" i="2"/>
  <c r="BE141" i="2"/>
  <c r="BE159" i="2"/>
  <c r="BE173" i="2"/>
  <c r="BE183" i="2"/>
  <c r="BE217" i="2"/>
  <c r="BE231" i="2"/>
  <c r="BE233" i="2"/>
  <c r="BE235" i="2"/>
  <c r="BE236" i="2"/>
  <c r="BE242" i="2"/>
  <c r="J132" i="2"/>
  <c r="BE147" i="2"/>
  <c r="BE177" i="2"/>
  <c r="BE197" i="2"/>
  <c r="BE203" i="2"/>
  <c r="BE205" i="2"/>
  <c r="BE216" i="2"/>
  <c r="BE222" i="2"/>
  <c r="BE240" i="2"/>
  <c r="BE246" i="2"/>
  <c r="BE247" i="2"/>
  <c r="BE248" i="2"/>
  <c r="BE250" i="2"/>
  <c r="BE162" i="2"/>
  <c r="BE171" i="2"/>
  <c r="BE181" i="2"/>
  <c r="BE204" i="2"/>
  <c r="BE207" i="2"/>
  <c r="BE212" i="2"/>
  <c r="BE218" i="2"/>
  <c r="BE228" i="2"/>
  <c r="BE238" i="2"/>
  <c r="BE245" i="2"/>
  <c r="BE145" i="2"/>
  <c r="BE206" i="2"/>
  <c r="BE209" i="2"/>
  <c r="BE210" i="2"/>
  <c r="BE214" i="2"/>
  <c r="BE220" i="2"/>
  <c r="BE225" i="2"/>
  <c r="BE252" i="2"/>
  <c r="BE262" i="2"/>
  <c r="BE272" i="2"/>
  <c r="BE275" i="2"/>
  <c r="BK196" i="2"/>
  <c r="J196" i="2" s="1"/>
  <c r="J100" i="2" s="1"/>
  <c r="BK274" i="2"/>
  <c r="J274" i="2" s="1"/>
  <c r="J108" i="2" s="1"/>
  <c r="F37" i="2"/>
  <c r="BB95" i="1"/>
  <c r="BB94" i="1" s="1"/>
  <c r="AX94" i="1" s="1"/>
  <c r="F39" i="2"/>
  <c r="BD95" i="1"/>
  <c r="BD94" i="1" s="1"/>
  <c r="W33" i="1" s="1"/>
  <c r="F36" i="2"/>
  <c r="BA95" i="1"/>
  <c r="BA94" i="1" s="1"/>
  <c r="AW94" i="1" s="1"/>
  <c r="AK30" i="1" s="1"/>
  <c r="J36" i="2"/>
  <c r="AW95" i="1" s="1"/>
  <c r="F38" i="2"/>
  <c r="BC95" i="1"/>
  <c r="BC94" i="1"/>
  <c r="AY94" i="1" s="1"/>
  <c r="G18" i="4" l="1"/>
  <c r="G25" i="4" s="1"/>
  <c r="P198" i="2"/>
  <c r="P138" i="2" s="1"/>
  <c r="AU95" i="1" s="1"/>
  <c r="AU94" i="1" s="1"/>
  <c r="R198" i="2"/>
  <c r="R138" i="2" s="1"/>
  <c r="T139" i="2"/>
  <c r="T198" i="2"/>
  <c r="BK139" i="2"/>
  <c r="BK198" i="2"/>
  <c r="J198" i="2" s="1"/>
  <c r="J101" i="2" s="1"/>
  <c r="BK273" i="2"/>
  <c r="J273" i="2"/>
  <c r="J107" i="2" s="1"/>
  <c r="W31" i="1"/>
  <c r="W30" i="1"/>
  <c r="W32" i="1"/>
  <c r="BK138" i="2" l="1"/>
  <c r="J138" i="2"/>
  <c r="J95" i="2" s="1"/>
  <c r="T138" i="2"/>
  <c r="J139" i="2"/>
  <c r="J96" i="2"/>
  <c r="J30" i="2" l="1"/>
  <c r="J117" i="2" l="1"/>
  <c r="J111" i="2" s="1"/>
  <c r="J31" i="2" s="1"/>
  <c r="J32" i="2" s="1"/>
  <c r="AG95" i="1" s="1"/>
  <c r="BE117" i="2" l="1"/>
  <c r="AG94" i="1"/>
  <c r="J35" i="2"/>
  <c r="AV95" i="1" s="1"/>
  <c r="AT95" i="1" s="1"/>
  <c r="J119" i="2"/>
  <c r="J41" i="2" l="1"/>
  <c r="AN95" i="1"/>
  <c r="AK26" i="1"/>
  <c r="F35" i="2"/>
  <c r="AZ95" i="1" s="1"/>
  <c r="AZ94" i="1" s="1"/>
  <c r="AV94" i="1" s="1"/>
  <c r="AK29" i="1" s="1"/>
  <c r="AK35" i="1" l="1"/>
  <c r="W29" i="1"/>
  <c r="AT94" i="1"/>
  <c r="AN94" i="1" l="1"/>
</calcChain>
</file>

<file path=xl/sharedStrings.xml><?xml version="1.0" encoding="utf-8"?>
<sst xmlns="http://schemas.openxmlformats.org/spreadsheetml/2006/main" count="1962" uniqueCount="499">
  <si>
    <t>Export Komplet</t>
  </si>
  <si>
    <t/>
  </si>
  <si>
    <t>2.0</t>
  </si>
  <si>
    <t>ZAMOK</t>
  </si>
  <si>
    <t>False</t>
  </si>
  <si>
    <t>{0ae4910c-9e40-4e21-b614-ea69848151e3}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</si>
  <si>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</si>
  <si>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</si>
  <si>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</si>
  <si>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</si>
  <si>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</si>
  <si>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</si>
  <si>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</si>
  <si>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</si>
  <si>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1708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</si>
  <si>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</si>
  <si>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</si>
  <si>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Základní škola a Mateřská škola Čs.armády 1026, Bohumín, okr.Karviná</t>
  </si>
  <si>
    <t>KSO:</t>
  </si>
  <si>
    <t>CC-CZ:</t>
  </si>
  <si>
    <t>Místo:</t>
  </si>
  <si>
    <t>Bohumín</t>
  </si>
  <si>
    <t>Datum:</t>
  </si>
  <si>
    <t>15. 3. 2021</t>
  </si>
  <si>
    <t>Zadavatel:</t>
  </si>
  <si>
    <t>IČ:</t>
  </si>
  <si>
    <t>ZŠ a MŠ Bohumín, Čs.armády 1026, okr.Karviná</t>
  </si>
  <si>
    <t>DIČ:</t>
  </si>
  <si>
    <t>Uchazeč:</t>
  </si>
  <si>
    <t>Vyplň údaj</t>
  </si>
  <si>
    <t>Projektant:</t>
  </si>
  <si>
    <t>MAP architekti</t>
  </si>
  <si>
    <t>True</t>
  </si>
  <si>
    <t>Zpracovatel:</t>
  </si>
  <si>
    <t>Hořák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</si>
  <si>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</si>
  <si>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</si>
  <si>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</si>
  <si>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</si>
  <si>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</si>
  <si>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</si>
  <si>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</si>
  <si>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</si>
  <si>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</si>
  <si>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</si>
  <si>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</si>
  <si>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</si>
  <si>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</si>
  <si>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</si>
  <si>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</si>
  <si>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</si>
  <si>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</si>
  <si>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</si>
  <si>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</si>
  <si>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</si>
  <si>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</si>
  <si>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</si>
  <si>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</si>
  <si>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</si>
  <si>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</si>
  <si>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</si>
  <si>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</si>
  <si>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</si>
  <si>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</si>
  <si>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</si>
  <si>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</si>
  <si>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</si>
  <si>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</si>
  <si>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</si>
  <si>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</si>
  <si>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</si>
  <si>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</si>
  <si>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</si>
  <si>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</si>
  <si>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</si>
  <si>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</si>
  <si>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</si>
  <si>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</si>
  <si>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</si>
  <si>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</si>
  <si>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</si>
  <si>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2803</t>
  </si>
  <si>
    <t>Stavební úpravy stávajících prostor ZŠ - MM učebna ozn.303</t>
  </si>
  <si>
    <t>STA</t>
  </si>
  <si>
    <t>1</t>
  </si>
  <si>
    <t>{5af390c0-231b-443b-ae0a-a90b42c78d69}</t>
  </si>
  <si>
    <t>801 32 12</t>
  </si>
  <si>
    <t>2</t>
  </si>
  <si>
    <t>KRYCÍ LIST SOUPISU PRACÍ</t>
  </si>
  <si>
    <t>Objekt:</t>
  </si>
  <si>
    <t>2803 - Stavební úpravy stávajících prostor ZŠ - MM učebna ozn.303</t>
  </si>
  <si>
    <t>12631</t>
  </si>
  <si>
    <t>CZ-CPV:</t>
  </si>
  <si>
    <t>50000000-5</t>
  </si>
  <si>
    <t>CZ-CPA:</t>
  </si>
  <si>
    <t>41.00.28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</si>
  <si>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</si>
  <si>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</si>
  <si>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</si>
  <si>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</si>
  <si>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</si>
  <si>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</si>
  <si>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</si>
  <si>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</si>
  <si>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</si>
  <si>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</si>
  <si>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</si>
  <si>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</si>
  <si>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</si>
  <si>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722 - Zdravotechnika - vnitřní vodovod</t>
  </si>
  <si>
    <t xml:space="preserve">    725 - Zdravotechnika - zařizovací předměty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</si>
  <si>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</si>
  <si>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</si>
  <si>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</si>
  <si>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M - Práce a dodávky M</t>
  </si>
  <si>
    <t xml:space="preserve">    M21 - Elektromontáže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</si>
  <si>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</si>
  <si>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</si>
  <si>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</si>
  <si>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</si>
  <si>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</si>
  <si>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</si>
  <si>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</si>
  <si>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</si>
  <si>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</si>
  <si>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</si>
  <si>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</si>
  <si>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</si>
  <si>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</si>
  <si>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</si>
  <si>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</si>
  <si>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</si>
  <si>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</si>
  <si>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</si>
  <si>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</si>
  <si>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</si>
  <si>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</si>
  <si>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</si>
  <si>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</si>
  <si>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</si>
  <si>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</si>
  <si>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</si>
  <si>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</si>
  <si>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</si>
  <si>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611131121</t>
  </si>
  <si>
    <t>Penetrační disperzní nátěr vnitřních stropů nanášený ručně</t>
  </si>
  <si>
    <t>m2</t>
  </si>
  <si>
    <t>CS ÚRS 2021 01</t>
  </si>
  <si>
    <t>4</t>
  </si>
  <si>
    <t>-1930768998</t>
  </si>
  <si>
    <t>VV</t>
  </si>
  <si>
    <t>"m.č.33" 82,30</t>
  </si>
  <si>
    <t>611341132</t>
  </si>
  <si>
    <t>Potažení vnitřních žebrových stropů sádrovým štukem tloušťky do 3 mm</t>
  </si>
  <si>
    <t>-440247995</t>
  </si>
  <si>
    <t>"m.č.303 " 82,30</t>
  </si>
  <si>
    <t>3</t>
  </si>
  <si>
    <t>611325111</t>
  </si>
  <si>
    <t>Vápenocementová hladká omítka rýh ve stropech šířky do 150 mm</t>
  </si>
  <si>
    <t>1204408432</t>
  </si>
  <si>
    <t>"po elektro cca " 3,50</t>
  </si>
  <si>
    <t>612131101</t>
  </si>
  <si>
    <t>Cementový postřik vnitřních stěn nanášený celoplošně ručně</t>
  </si>
  <si>
    <t>-1423621124</t>
  </si>
  <si>
    <t>"plocha po odbourání obkladu"</t>
  </si>
  <si>
    <t>(1,06+0,60)*1,50</t>
  </si>
  <si>
    <t>5</t>
  </si>
  <si>
    <t>612131121</t>
  </si>
  <si>
    <t>Penetrační disperzní nátěr vnitřních stěn nanášený ručně</t>
  </si>
  <si>
    <t>1918984962</t>
  </si>
  <si>
    <t>"m.č.303</t>
  </si>
  <si>
    <t xml:space="preserve">(11,66+6,31+0,58*3+0,13+0,36+0,12)*2*3,30  </t>
  </si>
  <si>
    <t>(2,35+1,60*2)*0,38</t>
  </si>
  <si>
    <t>6,31*0,60*2*3</t>
  </si>
  <si>
    <t xml:space="preserve">-2,66*2,36-2,70*2,36*2-2,67*2,36 -0,80*1,97 -0,90*1,97 </t>
  </si>
  <si>
    <t>-(1,20+0,90)*1,65</t>
  </si>
  <si>
    <t>(2,66+2,70*2+2,67+2,36*2*4)*0,09</t>
  </si>
  <si>
    <t>Součet</t>
  </si>
  <si>
    <t>612135001</t>
  </si>
  <si>
    <t>Vyrovnání podkladu vnitřních stěn maltou vápenocementovou tl do 10 mm</t>
  </si>
  <si>
    <t>-630190199</t>
  </si>
  <si>
    <t>(1,20+0,90)*1,65</t>
  </si>
  <si>
    <t>7</t>
  </si>
  <si>
    <t>612341131</t>
  </si>
  <si>
    <t>Potažení vnitřních stěn sádrovým štukem tloušťky do 3 mm</t>
  </si>
  <si>
    <t>401168305</t>
  </si>
  <si>
    <t>8</t>
  </si>
  <si>
    <t>612325111</t>
  </si>
  <si>
    <t>Vápenocementová hladká omítka rýh ve stěnách šířky do 150 mm</t>
  </si>
  <si>
    <t>-1945345073</t>
  </si>
  <si>
    <t>"po elektro cca " 6,00</t>
  </si>
  <si>
    <t>9</t>
  </si>
  <si>
    <t>619991011</t>
  </si>
  <si>
    <t>Obalení konstrukcí a prvků fólií přilepenou lepící páskou</t>
  </si>
  <si>
    <t>-67040969</t>
  </si>
  <si>
    <t>2,66*2,36 +2,70*2,36*2+2,67*2,36</t>
  </si>
  <si>
    <t>0,80*1,97+0,90*1,97</t>
  </si>
  <si>
    <t>10</t>
  </si>
  <si>
    <t>632451441</t>
  </si>
  <si>
    <t>Doplnění cementového potěru hlazeného pl do 1 m2 tl do 40 mm</t>
  </si>
  <si>
    <t>1878854474</t>
  </si>
  <si>
    <t>"zabetonování rýh v podlaze po rozvodu EL</t>
  </si>
  <si>
    <t>11,00*0,06</t>
  </si>
  <si>
    <t>Ostatní konstrukce a práce, bourání</t>
  </si>
  <si>
    <t>11</t>
  </si>
  <si>
    <t>949101111</t>
  </si>
  <si>
    <t>Lešení pomocné pro objekty pozemních staveb s lešeňovou podlahou v do 1,9 m zatížení do 150 kg/m2</t>
  </si>
  <si>
    <t>-1596410945</t>
  </si>
  <si>
    <t>"m.č.303" 82,30</t>
  </si>
  <si>
    <t>12</t>
  </si>
  <si>
    <t>952901111</t>
  </si>
  <si>
    <t>Vyčištění budov bytové a občanské výstavby při výšce podlaží do 4 m</t>
  </si>
  <si>
    <t>1692181548</t>
  </si>
  <si>
    <t>"dotčené prostory " 82,30</t>
  </si>
  <si>
    <t>13</t>
  </si>
  <si>
    <t>978059541</t>
  </si>
  <si>
    <t>Odsekání a odebrání obkladů stěn z vnitřních obkládaček plochy přes 1 m2</t>
  </si>
  <si>
    <t>-492430604</t>
  </si>
  <si>
    <t>"u umyvadla"</t>
  </si>
  <si>
    <t>997</t>
  </si>
  <si>
    <t>Přesun sutě</t>
  </si>
  <si>
    <t>14</t>
  </si>
  <si>
    <t>997013153</t>
  </si>
  <si>
    <t>Vnitrostaveništní doprava suti a vybouraných hmot pro budovy v do 12 m s omezením mechanizace</t>
  </si>
  <si>
    <t>t</t>
  </si>
  <si>
    <t>789916951</t>
  </si>
  <si>
    <t>997013501</t>
  </si>
  <si>
    <t>Odvoz suti a vybouraných hmot na skládku nebo meziskládku do 1 km se složením</t>
  </si>
  <si>
    <t>-1547131345</t>
  </si>
  <si>
    <t>16</t>
  </si>
  <si>
    <t>997013509</t>
  </si>
  <si>
    <t>Příplatek k odvozu suti a vybouraných hmot na skládku ZKD 1 km přes 1 km</t>
  </si>
  <si>
    <t>2019913627</t>
  </si>
  <si>
    <t>0,594*20 'Přepočtené koeficientem množství</t>
  </si>
  <si>
    <t>17</t>
  </si>
  <si>
    <t>997013631</t>
  </si>
  <si>
    <t>Poplatek za uložení na skládce (skládkovné) stavebního odpadu směsného kód odpadu 17 09 04</t>
  </si>
  <si>
    <t>-1122231009</t>
  </si>
  <si>
    <t>0,627-0,259</t>
  </si>
  <si>
    <t>18</t>
  </si>
  <si>
    <t>997013813</t>
  </si>
  <si>
    <t>Poplatek za uložení na skládce (skládkovné) stavebního odpadu z plastických hmot kód odpadu 17 02 03</t>
  </si>
  <si>
    <t>-885593999</t>
  </si>
  <si>
    <t>998</t>
  </si>
  <si>
    <t>Přesun hmot</t>
  </si>
  <si>
    <t>19</t>
  </si>
  <si>
    <t>998017002</t>
  </si>
  <si>
    <t>Přesun hmot s omezením mechanizace pro budovy v do 12 m</t>
  </si>
  <si>
    <t>1230017952</t>
  </si>
  <si>
    <t>PSV</t>
  </si>
  <si>
    <t>Práce a dodávky PSV</t>
  </si>
  <si>
    <t>722</t>
  </si>
  <si>
    <t>Zdravotechnika - vnitřní vodovod</t>
  </si>
  <si>
    <t>20</t>
  </si>
  <si>
    <t>722130901</t>
  </si>
  <si>
    <t>Potrubí pozinkované závitové zazátkování vývodu</t>
  </si>
  <si>
    <t>kus</t>
  </si>
  <si>
    <t>488199143</t>
  </si>
  <si>
    <t>722190901</t>
  </si>
  <si>
    <t>Uzavření nebo otevření vodovodního potrubí při opravách</t>
  </si>
  <si>
    <t>1419829540</t>
  </si>
  <si>
    <t>725</t>
  </si>
  <si>
    <t>Zdravotechnika - zařizovací předměty</t>
  </si>
  <si>
    <t>22</t>
  </si>
  <si>
    <t>725210821</t>
  </si>
  <si>
    <t>Demontáž umyvadel bez výtokových armatur</t>
  </si>
  <si>
    <t>soubor</t>
  </si>
  <si>
    <t>-1757695052</t>
  </si>
  <si>
    <t>23</t>
  </si>
  <si>
    <t>725211603</t>
  </si>
  <si>
    <t>Umyvadlo keramické bílé šířky 600 mm bez krytu na sifon připevněné na stěnu šrouby</t>
  </si>
  <si>
    <t>1810302768</t>
  </si>
  <si>
    <t>24</t>
  </si>
  <si>
    <t>725820801</t>
  </si>
  <si>
    <t>Demontáž baterie nástěnné do G 3 / 4</t>
  </si>
  <si>
    <t>525621641</t>
  </si>
  <si>
    <t>25</t>
  </si>
  <si>
    <t>725829121</t>
  </si>
  <si>
    <t>Montáž baterie umyvadlové nástěnné pákové a klasické ostatní typ</t>
  </si>
  <si>
    <t>-1531342977</t>
  </si>
  <si>
    <t>26</t>
  </si>
  <si>
    <t>M</t>
  </si>
  <si>
    <t>55144048</t>
  </si>
  <si>
    <t>baterie umyvadlová páková</t>
  </si>
  <si>
    <t>32</t>
  </si>
  <si>
    <t>1621261889</t>
  </si>
  <si>
    <t>27</t>
  </si>
  <si>
    <t>725860811</t>
  </si>
  <si>
    <t>Demontáž uzávěrů zápachu jednoduchých</t>
  </si>
  <si>
    <t>-1391396441</t>
  </si>
  <si>
    <t>28</t>
  </si>
  <si>
    <t>72599081R</t>
  </si>
  <si>
    <t>Demontáž mýdelníku apod.</t>
  </si>
  <si>
    <t>94515494</t>
  </si>
  <si>
    <t>29</t>
  </si>
  <si>
    <t>725991811</t>
  </si>
  <si>
    <t>Demontáž konzol jednoduchých pro potrubí</t>
  </si>
  <si>
    <t>607424197</t>
  </si>
  <si>
    <t>30</t>
  </si>
  <si>
    <t>998725102</t>
  </si>
  <si>
    <t>Přesun hmot tonážní pro zařizovací předměty v objektech v do 12 m</t>
  </si>
  <si>
    <t>654983231</t>
  </si>
  <si>
    <t>31</t>
  </si>
  <si>
    <t>998725181</t>
  </si>
  <si>
    <t>Příplatek k přesunu hmot tonážní 725 prováděný bez použití mechanizace</t>
  </si>
  <si>
    <t>-407737995</t>
  </si>
  <si>
    <t>776</t>
  </si>
  <si>
    <t>Podlahy povlakové</t>
  </si>
  <si>
    <t>776111311</t>
  </si>
  <si>
    <t>Vysátí podkladu povlakových podlah</t>
  </si>
  <si>
    <t>-47590838</t>
  </si>
  <si>
    <t>33</t>
  </si>
  <si>
    <t>776121111</t>
  </si>
  <si>
    <t>Vodou ředitelná penetrace savého podkladu povlakových podlah ředěná v poměru 1:3</t>
  </si>
  <si>
    <t>-833921811</t>
  </si>
  <si>
    <t>34</t>
  </si>
  <si>
    <t>776141121</t>
  </si>
  <si>
    <t>Vyrovnání podkladu povlakových podlah stěrkou pevnosti 30 MPa tl 3 mm</t>
  </si>
  <si>
    <t>-738989580</t>
  </si>
  <si>
    <t>35</t>
  </si>
  <si>
    <t>776201812</t>
  </si>
  <si>
    <t>Demontáž lepených povlakových podlah s podložkou ručně</t>
  </si>
  <si>
    <t>1910925496</t>
  </si>
  <si>
    <t>36</t>
  </si>
  <si>
    <t>776221111</t>
  </si>
  <si>
    <t>Lepení pásů z PVC standardním lepidlem</t>
  </si>
  <si>
    <t>1843599692</t>
  </si>
  <si>
    <t>37</t>
  </si>
  <si>
    <t>28412285</t>
  </si>
  <si>
    <t>krytina podlahová heterogenní tl 2mm</t>
  </si>
  <si>
    <t>-730409505</t>
  </si>
  <si>
    <t>82,3*1,1 'Přepočtené koeficientem množství</t>
  </si>
  <si>
    <t>38</t>
  </si>
  <si>
    <t>776223112</t>
  </si>
  <si>
    <t>Spoj povlakových podlahovin z PVC svařováním za studena</t>
  </si>
  <si>
    <t>m</t>
  </si>
  <si>
    <t>1956937656</t>
  </si>
  <si>
    <t>39</t>
  </si>
  <si>
    <t>776410811</t>
  </si>
  <si>
    <t>Odstranění soklíků a lišt pryžových nebo plastových</t>
  </si>
  <si>
    <t>1579446097</t>
  </si>
  <si>
    <t>"m.č.303"</t>
  </si>
  <si>
    <t>(11,66+6,31+0,58*3+0,38+0,36+0,12+0,13)*2-0,80-0,90</t>
  </si>
  <si>
    <t>40</t>
  </si>
  <si>
    <t>776411111</t>
  </si>
  <si>
    <t>Montáž obvodových soklíků výšky do 80 mm</t>
  </si>
  <si>
    <t>-2110707142</t>
  </si>
  <si>
    <t>41</t>
  </si>
  <si>
    <t>28411003</t>
  </si>
  <si>
    <t>lišta soklová PVC 30x30mm</t>
  </si>
  <si>
    <t>-667427995</t>
  </si>
  <si>
    <t>39,7*1,02 'Přepočtené koeficientem množství</t>
  </si>
  <si>
    <t>42</t>
  </si>
  <si>
    <t>776991821</t>
  </si>
  <si>
    <t>Odstranění lepidla ručně z podlah</t>
  </si>
  <si>
    <t>225610035</t>
  </si>
  <si>
    <t>"předpoklad z 50% " 82,30*0,50</t>
  </si>
  <si>
    <t>43</t>
  </si>
  <si>
    <t>998776102</t>
  </si>
  <si>
    <t>Přesun hmot tonážní pro podlahy povlakové v objektech v do 12 m</t>
  </si>
  <si>
    <t>947871170</t>
  </si>
  <si>
    <t>44</t>
  </si>
  <si>
    <t>998776181</t>
  </si>
  <si>
    <t>Příplatek k přesunu hmot tonážní 776 prováděný bez použití mechanizace</t>
  </si>
  <si>
    <t>386287771</t>
  </si>
  <si>
    <t>781</t>
  </si>
  <si>
    <t>Dokončovací práce - obklady</t>
  </si>
  <si>
    <t>45</t>
  </si>
  <si>
    <t>781121011</t>
  </si>
  <si>
    <t>Nátěr penetrační na stěnu</t>
  </si>
  <si>
    <t>1923460870</t>
  </si>
  <si>
    <t>46</t>
  </si>
  <si>
    <t>781474117</t>
  </si>
  <si>
    <t>Montáž obkladů vnitřních keramických hladkých do 45 ks/m2 lepených flexibilním lepidlem</t>
  </si>
  <si>
    <t>69728144</t>
  </si>
  <si>
    <t>47</t>
  </si>
  <si>
    <t>59761255</t>
  </si>
  <si>
    <t>obklad keramický hladký přes 35 do 45ks/m2</t>
  </si>
  <si>
    <t>663540244</t>
  </si>
  <si>
    <t>"vč.prořezu</t>
  </si>
  <si>
    <t>3,465*1,10</t>
  </si>
  <si>
    <t>48</t>
  </si>
  <si>
    <t>781477111</t>
  </si>
  <si>
    <t>Příplatek k montáži obkladů vnitřních keramických hladkých za plochu do 10 m2</t>
  </si>
  <si>
    <t>-107965937</t>
  </si>
  <si>
    <t>49</t>
  </si>
  <si>
    <t>781477113</t>
  </si>
  <si>
    <t>Příplatek k montáži obkladů vnitřních keramických hladkých za spárování bílým cementem</t>
  </si>
  <si>
    <t>-345687984</t>
  </si>
  <si>
    <t>50</t>
  </si>
  <si>
    <t>781495141</t>
  </si>
  <si>
    <t>Průnik obkladem kruhový do DN 30</t>
  </si>
  <si>
    <t>-1205615013</t>
  </si>
  <si>
    <t>51</t>
  </si>
  <si>
    <t>781495142</t>
  </si>
  <si>
    <t>Průnik obkladem kruhový do DN 90</t>
  </si>
  <si>
    <t>-1003857084</t>
  </si>
  <si>
    <t>52</t>
  </si>
  <si>
    <t>998781102</t>
  </si>
  <si>
    <t>Přesun hmot tonážní pro obklady keramické v objektech v do 12 m</t>
  </si>
  <si>
    <t>-317967349</t>
  </si>
  <si>
    <t>53</t>
  </si>
  <si>
    <t>998781181</t>
  </si>
  <si>
    <t>Příplatek k přesunu hmot tonážní 781 prováděný bez použití mechanizace</t>
  </si>
  <si>
    <t>993908563</t>
  </si>
  <si>
    <t>784</t>
  </si>
  <si>
    <t>Dokončovací práce - malby a tapety</t>
  </si>
  <si>
    <t>54</t>
  </si>
  <si>
    <t>784121001</t>
  </si>
  <si>
    <t>Oškrabání malby v mísnostech výšky do 3,80 m</t>
  </si>
  <si>
    <t>1707629627</t>
  </si>
  <si>
    <t>"m.č.303 - strop</t>
  </si>
  <si>
    <t>82,30</t>
  </si>
  <si>
    <t>"stěny dtto"</t>
  </si>
  <si>
    <t>-2,66*2,36-2,70*2,36*2-2,67*2,36 -0,80*1,97 -0,90*1,97 +4,00</t>
  </si>
  <si>
    <t>55</t>
  </si>
  <si>
    <t>784181101</t>
  </si>
  <si>
    <t>Základní akrylátová jednonásobná bezbarvá penetrace podkladu v místnostech výšky do 3,80 m</t>
  </si>
  <si>
    <t>1232511221</t>
  </si>
  <si>
    <t>56</t>
  </si>
  <si>
    <t>784221101</t>
  </si>
  <si>
    <t>Dvojnásobné bílé malby ze směsí za sucha dobře otěruvzdorných v místnostech do 3,80 m</t>
  </si>
  <si>
    <t>693096675</t>
  </si>
  <si>
    <t>Práce a dodávky M</t>
  </si>
  <si>
    <t>M21</t>
  </si>
  <si>
    <t>Elektromontáže</t>
  </si>
  <si>
    <t>57</t>
  </si>
  <si>
    <t>21029R01</t>
  </si>
  <si>
    <t>Montáž+dodávka elektroinstalace a svítidel - viz příloha</t>
  </si>
  <si>
    <t>soub</t>
  </si>
  <si>
    <t>64</t>
  </si>
  <si>
    <t>458813257</t>
  </si>
  <si>
    <t xml:space="preserve">Náklady celkem </t>
  </si>
  <si>
    <t>Doprava zař.-3,6% z dod.</t>
  </si>
  <si>
    <t>Dodávka zařízení</t>
  </si>
  <si>
    <t>HZS</t>
  </si>
  <si>
    <t>Revize elektro</t>
  </si>
  <si>
    <t>Stavební práce</t>
  </si>
  <si>
    <t>Podíl přidružených výkonů-6%z mat.+mont.</t>
  </si>
  <si>
    <t>Podružný materiál-3% z mat.</t>
  </si>
  <si>
    <t>Materiál</t>
  </si>
  <si>
    <t>Rozvaděč úprava doplnění zás.jističů</t>
  </si>
  <si>
    <t>Celkem</t>
  </si>
  <si>
    <t>Jedn.cena</t>
  </si>
  <si>
    <t>Počet</t>
  </si>
  <si>
    <t>Položka</t>
  </si>
  <si>
    <t>Č.</t>
  </si>
  <si>
    <t>Montáž</t>
  </si>
  <si>
    <t>Dodávka</t>
  </si>
  <si>
    <t>Dodávky zařízení-specifikace</t>
  </si>
  <si>
    <t>Montáž a demontáž lešení</t>
  </si>
  <si>
    <t>Vyhledávání stáv.okruhů</t>
  </si>
  <si>
    <t>Napojení na stáv.okruhy</t>
  </si>
  <si>
    <t>Spolupráce s revizním technikem</t>
  </si>
  <si>
    <t>Komplexní vyzkoušení</t>
  </si>
  <si>
    <t>Dokončovací práce</t>
  </si>
  <si>
    <t>Demontáže</t>
  </si>
  <si>
    <t>Hodinové zůčtovací sazba</t>
  </si>
  <si>
    <t>Výchozí revize dle PD</t>
  </si>
  <si>
    <t>Revize el.zař.</t>
  </si>
  <si>
    <t>V ceně nejsou požární ucpávky prostupů a odvoz materiálu</t>
  </si>
  <si>
    <t>Průrazy</t>
  </si>
  <si>
    <t>Sekání drážek</t>
  </si>
  <si>
    <t>V ceně není úprava povrchů</t>
  </si>
  <si>
    <t>Modul 2xRJ45</t>
  </si>
  <si>
    <t xml:space="preserve"> </t>
  </si>
  <si>
    <t>Zás.datová dvojnás.</t>
  </si>
  <si>
    <t>Kabel CAT6a</t>
  </si>
  <si>
    <t>asymetricý ref</t>
  </si>
  <si>
    <t>CYKY 3Cx2,5</t>
  </si>
  <si>
    <t>CYKY 5Cx1,5</t>
  </si>
  <si>
    <t>CYKY 3Cx1,5</t>
  </si>
  <si>
    <t xml:space="preserve">Krabice </t>
  </si>
  <si>
    <t>Lišta podlahová (pro struktur.kab+sil.)</t>
  </si>
  <si>
    <t>včetně vnějš.a vnitř.rohů v.100 (160) a přep.</t>
  </si>
  <si>
    <t>Lišta na omítku (pro struktur.kab+sil.)</t>
  </si>
  <si>
    <t>Zásuvka jednonás.230V,bílá, IP44</t>
  </si>
  <si>
    <t>Zásuvka 230V/16A přepěť.ochr.</t>
  </si>
  <si>
    <t>Zásuvka jednonás.230V,bílá</t>
  </si>
  <si>
    <t xml:space="preserve">Spínač  č5, bílý vč.rám. </t>
  </si>
  <si>
    <t>Elektroinstalace</t>
  </si>
  <si>
    <t>752/21</t>
  </si>
  <si>
    <t xml:space="preserve">                    Arch.č.:</t>
  </si>
  <si>
    <t>Ing.Radan Grusman</t>
  </si>
  <si>
    <t xml:space="preserve">                    Zpracoval:</t>
  </si>
  <si>
    <t xml:space="preserve">                    Datum:</t>
  </si>
  <si>
    <t>DOH</t>
  </si>
  <si>
    <t xml:space="preserve">                    Stupeň:</t>
  </si>
  <si>
    <t>část NN</t>
  </si>
  <si>
    <t>MŠ a ZŠ ČSA Bohumín, Čs.armády 1026</t>
  </si>
  <si>
    <t>ZŠ-MM učebna</t>
  </si>
  <si>
    <t>Stavební ůpravy stávajících prostor</t>
  </si>
  <si>
    <t xml:space="preserve">                 Akce: </t>
  </si>
  <si>
    <t xml:space="preserve">             Specifikace+přehled nákladů</t>
  </si>
  <si>
    <t xml:space="preserve">Zář. (LED)sv.strop 2x49W,mř.96,+ závěs </t>
  </si>
  <si>
    <t>Zář. (LED)sv.strop 2x49W,mř.96,+ závěs</t>
  </si>
  <si>
    <t>CELKEM</t>
  </si>
  <si>
    <t>REKAPITULACE NÁKLADŮ</t>
  </si>
  <si>
    <t>Náklady celkem přepište na list 1 - položka č. 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</si>
</sst>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scheme val="minor"/>
    </font>
    <font>
      <sz val="10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Black"/>
      <family val="2"/>
      <charset val="238"/>
    </font>
    <font>
      <b/>
      <sz val="12"/>
      <name val="Arial Black"/>
      <family val="2"/>
      <charset val="238"/>
    </font>
    <font>
      <sz val="10"/>
      <name val="Arial Black"/>
      <family val="2"/>
      <charset val="238"/>
    </font>
    <font>
      <b/>
      <sz val="16"/>
      <name val="Arial Black"/>
      <family val="2"/>
      <charset val="238"/>
    </font>
    <font>
      <b/>
      <i/>
      <u/>
      <sz val="12"/>
      <name val="Arial CE"/>
      <charset val="238"/>
    </font>
    <font>
      <b/>
      <sz val="10"/>
      <name val="Arial CE"/>
      <charset val="238"/>
    </font>
    <font>
      <i/>
      <sz val="10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</fills>
  <borders count="3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38" fillId="0" borderId="0" applyNumberFormat="0" applyFill="0" applyBorder="0" applyAlignment="0" applyProtection="0"/>
    <xf numFmtId="0" fontId="39" fillId="0" borderId="0"/>
  </cellStyleXfs>
  <cellXfs count="3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2" fillId="0" borderId="0" xfId="0" applyNumberFormat="1" applyFont="1" applyAlignment="1" applyProtection="1">
      <alignment vertical="center"/>
    </xf>
    <xf numFmtId="0" fontId="23" fillId="0" borderId="0" xfId="0" applyFont="1" applyAlignment="1">
      <alignment horizontal="center"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4" fillId="4" borderId="0" xfId="0" applyFont="1" applyFill="1" applyAlignment="1" applyProtection="1">
      <alignment horizontal="left" vertical="center"/>
    </xf>
    <xf numFmtId="4" fontId="24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0" fillId="0" borderId="0" xfId="0"/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9" fillId="0" borderId="0" xfId="2" applyProtection="1"/>
    <xf numFmtId="0" fontId="48" fillId="0" borderId="0" xfId="2" applyFont="1" applyProtection="1"/>
    <xf numFmtId="0" fontId="47" fillId="0" borderId="0" xfId="2" applyFont="1" applyProtection="1"/>
    <xf numFmtId="0" fontId="46" fillId="0" borderId="0" xfId="2" applyFont="1" applyProtection="1"/>
    <xf numFmtId="0" fontId="44" fillId="0" borderId="0" xfId="2" applyFont="1" applyProtection="1"/>
    <xf numFmtId="0" fontId="45" fillId="0" borderId="0" xfId="2" applyFont="1" applyProtection="1"/>
    <xf numFmtId="17" fontId="39" fillId="0" borderId="0" xfId="2" applyNumberFormat="1" applyProtection="1"/>
    <xf numFmtId="0" fontId="49" fillId="0" borderId="0" xfId="2" applyFont="1" applyProtection="1"/>
    <xf numFmtId="0" fontId="39" fillId="0" borderId="31" xfId="2" applyBorder="1" applyProtection="1"/>
    <xf numFmtId="0" fontId="39" fillId="0" borderId="30" xfId="2" applyBorder="1" applyProtection="1"/>
    <xf numFmtId="0" fontId="39" fillId="0" borderId="29" xfId="2" applyBorder="1" applyProtection="1"/>
    <xf numFmtId="0" fontId="39" fillId="0" borderId="27" xfId="2" applyBorder="1" applyProtection="1"/>
    <xf numFmtId="0" fontId="39" fillId="0" borderId="28" xfId="2" applyBorder="1" applyProtection="1"/>
    <xf numFmtId="0" fontId="42" fillId="0" borderId="28" xfId="2" applyFont="1" applyBorder="1" applyProtection="1"/>
    <xf numFmtId="0" fontId="39" fillId="0" borderId="26" xfId="2" applyBorder="1" applyProtection="1"/>
    <xf numFmtId="0" fontId="41" fillId="0" borderId="25" xfId="2" applyFont="1" applyBorder="1" applyProtection="1"/>
    <xf numFmtId="0" fontId="40" fillId="0" borderId="24" xfId="2" applyFont="1" applyBorder="1" applyProtection="1"/>
    <xf numFmtId="1" fontId="40" fillId="0" borderId="23" xfId="2" applyNumberFormat="1" applyFont="1" applyBorder="1" applyProtection="1"/>
    <xf numFmtId="0" fontId="43" fillId="0" borderId="31" xfId="2" applyFont="1" applyBorder="1" applyProtection="1"/>
    <xf numFmtId="0" fontId="43" fillId="0" borderId="29" xfId="2" applyFont="1" applyBorder="1" applyProtection="1"/>
    <xf numFmtId="0" fontId="43" fillId="0" borderId="30" xfId="2" applyFont="1" applyBorder="1" applyProtection="1"/>
    <xf numFmtId="0" fontId="39" fillId="0" borderId="36" xfId="2" applyBorder="1" applyProtection="1"/>
    <xf numFmtId="0" fontId="39" fillId="0" borderId="35" xfId="2" applyBorder="1" applyProtection="1"/>
    <xf numFmtId="0" fontId="39" fillId="0" borderId="37" xfId="2" applyBorder="1" applyProtection="1"/>
    <xf numFmtId="0" fontId="44" fillId="0" borderId="34" xfId="2" applyFont="1" applyBorder="1" applyProtection="1"/>
    <xf numFmtId="0" fontId="44" fillId="0" borderId="33" xfId="2" applyFont="1" applyBorder="1" applyProtection="1"/>
    <xf numFmtId="0" fontId="44" fillId="0" borderId="32" xfId="2" applyFont="1" applyBorder="1" applyProtection="1"/>
    <xf numFmtId="2" fontId="39" fillId="0" borderId="0" xfId="2" applyNumberFormat="1" applyProtection="1"/>
    <xf numFmtId="0" fontId="51" fillId="0" borderId="0" xfId="2" applyFont="1" applyProtection="1"/>
    <xf numFmtId="0" fontId="50" fillId="0" borderId="0" xfId="2" applyFont="1" applyProtection="1"/>
    <xf numFmtId="0" fontId="39" fillId="5" borderId="0" xfId="2" applyFill="1" applyProtection="1">
      <protection locked="0"/>
    </xf>
    <xf numFmtId="0" fontId="42" fillId="5" borderId="0" xfId="2" applyFont="1" applyFill="1" applyProtection="1">
      <protection locked="0"/>
    </xf>
  </cellXfs>
  <cellStyles count="3">
    <cellStyle name="Hypertextový odkaz" xfId="1" builtinId="8"/>
    <cellStyle name="Normální" xfId="0" builtinId="0" customBuiltin="1"/>
    <cellStyle name="Normální 2" xfId="2" xr:uid="{5328DF19-0A9C-3F44-ADE3-E950583E33F5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baseColWidth="10" defaultColWidth="8.75" defaultRowHeight="11"/>
  <cols>
    <col min="1" max="1" width="8.25" style="1" customWidth="1"/>
    <col min="2" max="2" width="1.75" style="1" customWidth="1"/>
    <col min="3" max="3" width="4.25" style="1" customWidth="1"/>
    <col min="4" max="33" width="2.75" style="1" customWidth="1"/>
    <col min="34" max="34" width="3.25" style="1" customWidth="1"/>
    <col min="35" max="35" width="31.75" style="1" customWidth="1"/>
    <col min="36" max="37" width="2.5" style="1" customWidth="1"/>
    <col min="38" max="38" width="8.25" style="1" customWidth="1"/>
    <col min="39" max="39" width="3.25" style="1" customWidth="1"/>
    <col min="40" max="40" width="13.25" style="1" customWidth="1"/>
    <col min="41" max="41" width="7.5" style="1" customWidth="1"/>
    <col min="42" max="42" width="4.25" style="1" customWidth="1"/>
    <col min="43" max="43" width="15.75" style="1" hidden="1" customWidth="1"/>
    <col min="44" max="44" width="13.75" style="1" customWidth="1"/>
    <col min="45" max="47" width="25.75" style="1" hidden="1" customWidth="1"/>
    <col min="48" max="49" width="21.75" style="1" hidden="1" customWidth="1"/>
    <col min="50" max="51" width="25" style="1" hidden="1" customWidth="1"/>
    <col min="52" max="52" width="21.75" style="1" hidden="1" customWidth="1"/>
    <col min="53" max="53" width="19.25" style="1" hidden="1" customWidth="1"/>
    <col min="54" max="54" width="25" style="1" hidden="1" customWidth="1"/>
    <col min="55" max="55" width="21.75" style="1" hidden="1" customWidth="1"/>
    <col min="56" max="56" width="19.25" style="1" hidden="1" customWidth="1"/>
    <col min="57" max="57" width="66.5" style="1" customWidth="1"/>
    <col min="71" max="91" width="9.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7" customHeight="1">
      <c r="AR2" s="259"/>
      <c r="AS2" s="259"/>
      <c r="AT2" s="259"/>
      <c r="AU2" s="259"/>
      <c r="AV2" s="259"/>
      <c r="AW2" s="259"/>
      <c r="AX2" s="259"/>
      <c r="AY2" s="259"/>
      <c r="AZ2" s="259"/>
      <c r="BA2" s="259"/>
      <c r="BB2" s="259"/>
      <c r="BC2" s="259"/>
      <c r="BD2" s="259"/>
      <c r="BE2" s="259"/>
      <c r="BS2" s="17" t="s">
        <v>6</v>
      </c>
      <c r="BT2" s="17" t="s">
        <v>7</v>
      </c>
    </row>
    <row r="3" spans="1:74" s="1" customFormat="1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91" t="s">
        <v>14</v>
      </c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92"/>
      <c r="W5" s="292"/>
      <c r="X5" s="292"/>
      <c r="Y5" s="292"/>
      <c r="Z5" s="292"/>
      <c r="AA5" s="292"/>
      <c r="AB5" s="292"/>
      <c r="AC5" s="292"/>
      <c r="AD5" s="292"/>
      <c r="AE5" s="292"/>
      <c r="AF5" s="292"/>
      <c r="AG5" s="292"/>
      <c r="AH5" s="292"/>
      <c r="AI5" s="292"/>
      <c r="AJ5" s="292"/>
      <c r="AK5" s="292"/>
      <c r="AL5" s="292"/>
      <c r="AM5" s="292"/>
      <c r="AN5" s="292"/>
      <c r="AO5" s="292"/>
      <c r="AP5" s="22"/>
      <c r="AQ5" s="22"/>
      <c r="AR5" s="20"/>
      <c r="BE5" s="288" t="s">
        <v>15</v>
      </c>
      <c r="BS5" s="17" t="s">
        <v>6</v>
      </c>
    </row>
    <row r="6" spans="1:74" s="1" customFormat="1" ht="37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93" t="s">
        <v>17</v>
      </c>
      <c r="L6" s="292"/>
      <c r="M6" s="292"/>
      <c r="N6" s="292"/>
      <c r="O6" s="292"/>
      <c r="P6" s="292"/>
      <c r="Q6" s="292"/>
      <c r="R6" s="292"/>
      <c r="S6" s="292"/>
      <c r="T6" s="292"/>
      <c r="U6" s="292"/>
      <c r="V6" s="292"/>
      <c r="W6" s="292"/>
      <c r="X6" s="292"/>
      <c r="Y6" s="292"/>
      <c r="Z6" s="292"/>
      <c r="AA6" s="292"/>
      <c r="AB6" s="292"/>
      <c r="AC6" s="292"/>
      <c r="AD6" s="292"/>
      <c r="AE6" s="292"/>
      <c r="AF6" s="292"/>
      <c r="AG6" s="292"/>
      <c r="AH6" s="292"/>
      <c r="AI6" s="292"/>
      <c r="AJ6" s="292"/>
      <c r="AK6" s="292"/>
      <c r="AL6" s="292"/>
      <c r="AM6" s="292"/>
      <c r="AN6" s="292"/>
      <c r="AO6" s="292"/>
      <c r="AP6" s="22"/>
      <c r="AQ6" s="22"/>
      <c r="AR6" s="20"/>
      <c r="BE6" s="289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89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89"/>
      <c r="BS8" s="17" t="s">
        <v>6</v>
      </c>
    </row>
    <row r="9" spans="1:74" s="1" customFormat="1" ht="14.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89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89"/>
      <c r="BS10" s="17" t="s">
        <v>6</v>
      </c>
    </row>
    <row r="11" spans="1:74" s="1" customFormat="1" ht="18.5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289"/>
      <c r="BS11" s="17" t="s">
        <v>6</v>
      </c>
    </row>
    <row r="12" spans="1:74" s="1" customFormat="1" ht="7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89"/>
      <c r="BS12" s="17" t="s">
        <v>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29</v>
      </c>
      <c r="AO13" s="22"/>
      <c r="AP13" s="22"/>
      <c r="AQ13" s="22"/>
      <c r="AR13" s="20"/>
      <c r="BE13" s="289"/>
      <c r="BS13" s="17" t="s">
        <v>6</v>
      </c>
    </row>
    <row r="14" spans="1:74" ht="13">
      <c r="B14" s="21"/>
      <c r="C14" s="22"/>
      <c r="D14" s="22"/>
      <c r="E14" s="294" t="s">
        <v>29</v>
      </c>
      <c r="F14" s="295"/>
      <c r="G14" s="295"/>
      <c r="H14" s="295"/>
      <c r="I14" s="295"/>
      <c r="J14" s="295"/>
      <c r="K14" s="295"/>
      <c r="L14" s="295"/>
      <c r="M14" s="295"/>
      <c r="N14" s="295"/>
      <c r="O14" s="295"/>
      <c r="P14" s="295"/>
      <c r="Q14" s="295"/>
      <c r="R14" s="295"/>
      <c r="S14" s="295"/>
      <c r="T14" s="295"/>
      <c r="U14" s="295"/>
      <c r="V14" s="295"/>
      <c r="W14" s="295"/>
      <c r="X14" s="295"/>
      <c r="Y14" s="295"/>
      <c r="Z14" s="295"/>
      <c r="AA14" s="295"/>
      <c r="AB14" s="295"/>
      <c r="AC14" s="295"/>
      <c r="AD14" s="295"/>
      <c r="AE14" s="295"/>
      <c r="AF14" s="295"/>
      <c r="AG14" s="295"/>
      <c r="AH14" s="295"/>
      <c r="AI14" s="295"/>
      <c r="AJ14" s="295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89"/>
      <c r="BS14" s="17" t="s">
        <v>6</v>
      </c>
    </row>
    <row r="15" spans="1:74" s="1" customFormat="1" ht="7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89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89"/>
      <c r="BS16" s="17" t="s">
        <v>4</v>
      </c>
    </row>
    <row r="17" spans="1:71" s="1" customFormat="1" ht="18.5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289"/>
      <c r="BS17" s="17" t="s">
        <v>32</v>
      </c>
    </row>
    <row r="18" spans="1:71" s="1" customFormat="1" ht="7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89"/>
      <c r="BS18" s="17" t="s">
        <v>6</v>
      </c>
    </row>
    <row r="19" spans="1:71" s="1" customFormat="1" ht="12" customHeight="1">
      <c r="B19" s="21"/>
      <c r="C19" s="22"/>
      <c r="D19" s="29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89"/>
      <c r="BS19" s="17" t="s">
        <v>6</v>
      </c>
    </row>
    <row r="20" spans="1:71" s="1" customFormat="1" ht="18.5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89"/>
      <c r="BS20" s="17" t="s">
        <v>32</v>
      </c>
    </row>
    <row r="21" spans="1:71" s="1" customFormat="1" ht="7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89"/>
    </row>
    <row r="22" spans="1:71" s="1" customFormat="1" ht="12" customHeight="1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89"/>
    </row>
    <row r="23" spans="1:71" s="1" customFormat="1" ht="16.5" customHeight="1">
      <c r="B23" s="21"/>
      <c r="C23" s="22"/>
      <c r="D23" s="22"/>
      <c r="E23" s="296" t="s">
        <v>1</v>
      </c>
      <c r="F23" s="296"/>
      <c r="G23" s="296"/>
      <c r="H23" s="296"/>
      <c r="I23" s="296"/>
      <c r="J23" s="296"/>
      <c r="K23" s="296"/>
      <c r="L23" s="296"/>
      <c r="M23" s="296"/>
      <c r="N23" s="296"/>
      <c r="O23" s="296"/>
      <c r="P23" s="296"/>
      <c r="Q23" s="296"/>
      <c r="R23" s="296"/>
      <c r="S23" s="296"/>
      <c r="T23" s="296"/>
      <c r="U23" s="296"/>
      <c r="V23" s="296"/>
      <c r="W23" s="296"/>
      <c r="X23" s="296"/>
      <c r="Y23" s="296"/>
      <c r="Z23" s="296"/>
      <c r="AA23" s="296"/>
      <c r="AB23" s="296"/>
      <c r="AC23" s="296"/>
      <c r="AD23" s="296"/>
      <c r="AE23" s="296"/>
      <c r="AF23" s="296"/>
      <c r="AG23" s="296"/>
      <c r="AH23" s="296"/>
      <c r="AI23" s="296"/>
      <c r="AJ23" s="296"/>
      <c r="AK23" s="296"/>
      <c r="AL23" s="296"/>
      <c r="AM23" s="296"/>
      <c r="AN23" s="296"/>
      <c r="AO23" s="22"/>
      <c r="AP23" s="22"/>
      <c r="AQ23" s="22"/>
      <c r="AR23" s="20"/>
      <c r="BE23" s="289"/>
    </row>
    <row r="24" spans="1:71" s="1" customFormat="1" ht="7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89"/>
    </row>
    <row r="25" spans="1:71" s="1" customFormat="1" ht="7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89"/>
    </row>
    <row r="26" spans="1:71" s="2" customFormat="1" ht="26" customHeight="1">
      <c r="A26" s="34"/>
      <c r="B26" s="35"/>
      <c r="C26" s="36"/>
      <c r="D26" s="37" t="s">
        <v>36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97">
        <f>ROUND(AG94,2)</f>
        <v>0</v>
      </c>
      <c r="AL26" s="298"/>
      <c r="AM26" s="298"/>
      <c r="AN26" s="298"/>
      <c r="AO26" s="298"/>
      <c r="AP26" s="36"/>
      <c r="AQ26" s="36"/>
      <c r="AR26" s="39"/>
      <c r="BE26" s="289"/>
    </row>
    <row r="27" spans="1:71" s="2" customFormat="1" ht="7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89"/>
    </row>
    <row r="28" spans="1:71" s="2" customFormat="1" ht="13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99" t="s">
        <v>37</v>
      </c>
      <c r="M28" s="299"/>
      <c r="N28" s="299"/>
      <c r="O28" s="299"/>
      <c r="P28" s="299"/>
      <c r="Q28" s="36"/>
      <c r="R28" s="36"/>
      <c r="S28" s="36"/>
      <c r="T28" s="36"/>
      <c r="U28" s="36"/>
      <c r="V28" s="36"/>
      <c r="W28" s="299" t="s">
        <v>38</v>
      </c>
      <c r="X28" s="299"/>
      <c r="Y28" s="299"/>
      <c r="Z28" s="299"/>
      <c r="AA28" s="299"/>
      <c r="AB28" s="299"/>
      <c r="AC28" s="299"/>
      <c r="AD28" s="299"/>
      <c r="AE28" s="299"/>
      <c r="AF28" s="36"/>
      <c r="AG28" s="36"/>
      <c r="AH28" s="36"/>
      <c r="AI28" s="36"/>
      <c r="AJ28" s="36"/>
      <c r="AK28" s="299" t="s">
        <v>39</v>
      </c>
      <c r="AL28" s="299"/>
      <c r="AM28" s="299"/>
      <c r="AN28" s="299"/>
      <c r="AO28" s="299"/>
      <c r="AP28" s="36"/>
      <c r="AQ28" s="36"/>
      <c r="AR28" s="39"/>
      <c r="BE28" s="289"/>
    </row>
    <row r="29" spans="1:71" s="3" customFormat="1" ht="14.5" customHeight="1">
      <c r="B29" s="40"/>
      <c r="C29" s="41"/>
      <c r="D29" s="29" t="s">
        <v>40</v>
      </c>
      <c r="E29" s="41"/>
      <c r="F29" s="29" t="s">
        <v>41</v>
      </c>
      <c r="G29" s="41"/>
      <c r="H29" s="41"/>
      <c r="I29" s="41"/>
      <c r="J29" s="41"/>
      <c r="K29" s="41"/>
      <c r="L29" s="283">
        <v>0.21</v>
      </c>
      <c r="M29" s="282"/>
      <c r="N29" s="282"/>
      <c r="O29" s="282"/>
      <c r="P29" s="282"/>
      <c r="Q29" s="41"/>
      <c r="R29" s="41"/>
      <c r="S29" s="41"/>
      <c r="T29" s="41"/>
      <c r="U29" s="41"/>
      <c r="V29" s="41"/>
      <c r="W29" s="281">
        <f>ROUND(AZ94, 2)</f>
        <v>0</v>
      </c>
      <c r="X29" s="282"/>
      <c r="Y29" s="282"/>
      <c r="Z29" s="282"/>
      <c r="AA29" s="282"/>
      <c r="AB29" s="282"/>
      <c r="AC29" s="282"/>
      <c r="AD29" s="282"/>
      <c r="AE29" s="282"/>
      <c r="AF29" s="41"/>
      <c r="AG29" s="41"/>
      <c r="AH29" s="41"/>
      <c r="AI29" s="41"/>
      <c r="AJ29" s="41"/>
      <c r="AK29" s="281">
        <f>ROUND(AV94, 2)</f>
        <v>0</v>
      </c>
      <c r="AL29" s="282"/>
      <c r="AM29" s="282"/>
      <c r="AN29" s="282"/>
      <c r="AO29" s="282"/>
      <c r="AP29" s="41"/>
      <c r="AQ29" s="41"/>
      <c r="AR29" s="42"/>
      <c r="BE29" s="290"/>
    </row>
    <row r="30" spans="1:71" s="3" customFormat="1" ht="14.5" customHeight="1">
      <c r="B30" s="40"/>
      <c r="C30" s="41"/>
      <c r="D30" s="41"/>
      <c r="E30" s="41"/>
      <c r="F30" s="29" t="s">
        <v>42</v>
      </c>
      <c r="G30" s="41"/>
      <c r="H30" s="41"/>
      <c r="I30" s="41"/>
      <c r="J30" s="41"/>
      <c r="K30" s="41"/>
      <c r="L30" s="283">
        <v>0.15</v>
      </c>
      <c r="M30" s="282"/>
      <c r="N30" s="282"/>
      <c r="O30" s="282"/>
      <c r="P30" s="282"/>
      <c r="Q30" s="41"/>
      <c r="R30" s="41"/>
      <c r="S30" s="41"/>
      <c r="T30" s="41"/>
      <c r="U30" s="41"/>
      <c r="V30" s="41"/>
      <c r="W30" s="281">
        <f>ROUND(BA94, 2)</f>
        <v>0</v>
      </c>
      <c r="X30" s="282"/>
      <c r="Y30" s="282"/>
      <c r="Z30" s="282"/>
      <c r="AA30" s="282"/>
      <c r="AB30" s="282"/>
      <c r="AC30" s="282"/>
      <c r="AD30" s="282"/>
      <c r="AE30" s="282"/>
      <c r="AF30" s="41"/>
      <c r="AG30" s="41"/>
      <c r="AH30" s="41"/>
      <c r="AI30" s="41"/>
      <c r="AJ30" s="41"/>
      <c r="AK30" s="281">
        <f>ROUND(AW94, 2)</f>
        <v>0</v>
      </c>
      <c r="AL30" s="282"/>
      <c r="AM30" s="282"/>
      <c r="AN30" s="282"/>
      <c r="AO30" s="282"/>
      <c r="AP30" s="41"/>
      <c r="AQ30" s="41"/>
      <c r="AR30" s="42"/>
      <c r="BE30" s="290"/>
    </row>
    <row r="31" spans="1:71" s="3" customFormat="1" ht="14.5" hidden="1" customHeight="1">
      <c r="B31" s="40"/>
      <c r="C31" s="41"/>
      <c r="D31" s="41"/>
      <c r="E31" s="41"/>
      <c r="F31" s="29" t="s">
        <v>43</v>
      </c>
      <c r="G31" s="41"/>
      <c r="H31" s="41"/>
      <c r="I31" s="41"/>
      <c r="J31" s="41"/>
      <c r="K31" s="41"/>
      <c r="L31" s="283">
        <v>0.21</v>
      </c>
      <c r="M31" s="282"/>
      <c r="N31" s="282"/>
      <c r="O31" s="282"/>
      <c r="P31" s="282"/>
      <c r="Q31" s="41"/>
      <c r="R31" s="41"/>
      <c r="S31" s="41"/>
      <c r="T31" s="41"/>
      <c r="U31" s="41"/>
      <c r="V31" s="41"/>
      <c r="W31" s="281">
        <f>ROUND(BB94, 2)</f>
        <v>0</v>
      </c>
      <c r="X31" s="282"/>
      <c r="Y31" s="282"/>
      <c r="Z31" s="282"/>
      <c r="AA31" s="282"/>
      <c r="AB31" s="282"/>
      <c r="AC31" s="282"/>
      <c r="AD31" s="282"/>
      <c r="AE31" s="282"/>
      <c r="AF31" s="41"/>
      <c r="AG31" s="41"/>
      <c r="AH31" s="41"/>
      <c r="AI31" s="41"/>
      <c r="AJ31" s="41"/>
      <c r="AK31" s="281">
        <v>0</v>
      </c>
      <c r="AL31" s="282"/>
      <c r="AM31" s="282"/>
      <c r="AN31" s="282"/>
      <c r="AO31" s="282"/>
      <c r="AP31" s="41"/>
      <c r="AQ31" s="41"/>
      <c r="AR31" s="42"/>
      <c r="BE31" s="290"/>
    </row>
    <row r="32" spans="1:71" s="3" customFormat="1" ht="14.5" hidden="1" customHeight="1">
      <c r="B32" s="40"/>
      <c r="C32" s="41"/>
      <c r="D32" s="41"/>
      <c r="E32" s="41"/>
      <c r="F32" s="29" t="s">
        <v>44</v>
      </c>
      <c r="G32" s="41"/>
      <c r="H32" s="41"/>
      <c r="I32" s="41"/>
      <c r="J32" s="41"/>
      <c r="K32" s="41"/>
      <c r="L32" s="283">
        <v>0.15</v>
      </c>
      <c r="M32" s="282"/>
      <c r="N32" s="282"/>
      <c r="O32" s="282"/>
      <c r="P32" s="282"/>
      <c r="Q32" s="41"/>
      <c r="R32" s="41"/>
      <c r="S32" s="41"/>
      <c r="T32" s="41"/>
      <c r="U32" s="41"/>
      <c r="V32" s="41"/>
      <c r="W32" s="281">
        <f>ROUND(BC94, 2)</f>
        <v>0</v>
      </c>
      <c r="X32" s="282"/>
      <c r="Y32" s="282"/>
      <c r="Z32" s="282"/>
      <c r="AA32" s="282"/>
      <c r="AB32" s="282"/>
      <c r="AC32" s="282"/>
      <c r="AD32" s="282"/>
      <c r="AE32" s="282"/>
      <c r="AF32" s="41"/>
      <c r="AG32" s="41"/>
      <c r="AH32" s="41"/>
      <c r="AI32" s="41"/>
      <c r="AJ32" s="41"/>
      <c r="AK32" s="281">
        <v>0</v>
      </c>
      <c r="AL32" s="282"/>
      <c r="AM32" s="282"/>
      <c r="AN32" s="282"/>
      <c r="AO32" s="282"/>
      <c r="AP32" s="41"/>
      <c r="AQ32" s="41"/>
      <c r="AR32" s="42"/>
      <c r="BE32" s="290"/>
    </row>
    <row r="33" spans="1:57" s="3" customFormat="1" ht="14.5" hidden="1" customHeight="1">
      <c r="B33" s="40"/>
      <c r="C33" s="41"/>
      <c r="D33" s="41"/>
      <c r="E33" s="41"/>
      <c r="F33" s="29" t="s">
        <v>45</v>
      </c>
      <c r="G33" s="41"/>
      <c r="H33" s="41"/>
      <c r="I33" s="41"/>
      <c r="J33" s="41"/>
      <c r="K33" s="41"/>
      <c r="L33" s="283">
        <v>0</v>
      </c>
      <c r="M33" s="282"/>
      <c r="N33" s="282"/>
      <c r="O33" s="282"/>
      <c r="P33" s="282"/>
      <c r="Q33" s="41"/>
      <c r="R33" s="41"/>
      <c r="S33" s="41"/>
      <c r="T33" s="41"/>
      <c r="U33" s="41"/>
      <c r="V33" s="41"/>
      <c r="W33" s="281">
        <f>ROUND(BD94, 2)</f>
        <v>0</v>
      </c>
      <c r="X33" s="282"/>
      <c r="Y33" s="282"/>
      <c r="Z33" s="282"/>
      <c r="AA33" s="282"/>
      <c r="AB33" s="282"/>
      <c r="AC33" s="282"/>
      <c r="AD33" s="282"/>
      <c r="AE33" s="282"/>
      <c r="AF33" s="41"/>
      <c r="AG33" s="41"/>
      <c r="AH33" s="41"/>
      <c r="AI33" s="41"/>
      <c r="AJ33" s="41"/>
      <c r="AK33" s="281">
        <v>0</v>
      </c>
      <c r="AL33" s="282"/>
      <c r="AM33" s="282"/>
      <c r="AN33" s="282"/>
      <c r="AO33" s="282"/>
      <c r="AP33" s="41"/>
      <c r="AQ33" s="41"/>
      <c r="AR33" s="42"/>
      <c r="BE33" s="290"/>
    </row>
    <row r="34" spans="1:57" s="2" customFormat="1" ht="7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89"/>
    </row>
    <row r="35" spans="1:57" s="2" customFormat="1" ht="26" customHeight="1">
      <c r="A35" s="34"/>
      <c r="B35" s="35"/>
      <c r="C35" s="43"/>
      <c r="D35" s="44" t="s">
        <v>46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47</v>
      </c>
      <c r="U35" s="45"/>
      <c r="V35" s="45"/>
      <c r="W35" s="45"/>
      <c r="X35" s="284" t="s">
        <v>48</v>
      </c>
      <c r="Y35" s="285"/>
      <c r="Z35" s="285"/>
      <c r="AA35" s="285"/>
      <c r="AB35" s="285"/>
      <c r="AC35" s="45"/>
      <c r="AD35" s="45"/>
      <c r="AE35" s="45"/>
      <c r="AF35" s="45"/>
      <c r="AG35" s="45"/>
      <c r="AH35" s="45"/>
      <c r="AI35" s="45"/>
      <c r="AJ35" s="45"/>
      <c r="AK35" s="286">
        <f>SUM(AK26:AK33)</f>
        <v>0</v>
      </c>
      <c r="AL35" s="285"/>
      <c r="AM35" s="285"/>
      <c r="AN35" s="285"/>
      <c r="AO35" s="287"/>
      <c r="AP35" s="43"/>
      <c r="AQ35" s="43"/>
      <c r="AR35" s="39"/>
      <c r="BE35" s="34"/>
    </row>
    <row r="36" spans="1:57" s="2" customFormat="1" ht="7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5" customHeight="1">
      <c r="B49" s="47"/>
      <c r="C49" s="48"/>
      <c r="D49" s="49" t="s">
        <v>49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50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3">
      <c r="A60" s="34"/>
      <c r="B60" s="35"/>
      <c r="C60" s="36"/>
      <c r="D60" s="52" t="s">
        <v>51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52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51</v>
      </c>
      <c r="AI60" s="38"/>
      <c r="AJ60" s="38"/>
      <c r="AK60" s="38"/>
      <c r="AL60" s="38"/>
      <c r="AM60" s="52" t="s">
        <v>52</v>
      </c>
      <c r="AN60" s="38"/>
      <c r="AO60" s="38"/>
      <c r="AP60" s="36"/>
      <c r="AQ60" s="36"/>
      <c r="AR60" s="39"/>
      <c r="BE60" s="34"/>
    </row>
    <row r="61" spans="1:57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3">
      <c r="A64" s="34"/>
      <c r="B64" s="35"/>
      <c r="C64" s="36"/>
      <c r="D64" s="49" t="s">
        <v>53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54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3">
      <c r="A75" s="34"/>
      <c r="B75" s="35"/>
      <c r="C75" s="36"/>
      <c r="D75" s="52" t="s">
        <v>51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52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51</v>
      </c>
      <c r="AI75" s="38"/>
      <c r="AJ75" s="38"/>
      <c r="AK75" s="38"/>
      <c r="AL75" s="38"/>
      <c r="AM75" s="52" t="s">
        <v>52</v>
      </c>
      <c r="AN75" s="38"/>
      <c r="AO75" s="38"/>
      <c r="AP75" s="36"/>
      <c r="AQ75" s="36"/>
      <c r="AR75" s="39"/>
      <c r="BE75" s="34"/>
    </row>
    <row r="76" spans="1:57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7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7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5" customHeight="1">
      <c r="A82" s="34"/>
      <c r="B82" s="35"/>
      <c r="C82" s="23" t="s">
        <v>55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7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1708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7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70" t="str">
        <f>K6</f>
        <v>Základní škola a Mateřská škola Čs.armády 1026, Bohumín, okr.Karviná</v>
      </c>
      <c r="M85" s="271"/>
      <c r="N85" s="271"/>
      <c r="O85" s="271"/>
      <c r="P85" s="271"/>
      <c r="Q85" s="271"/>
      <c r="R85" s="271"/>
      <c r="S85" s="271"/>
      <c r="T85" s="271"/>
      <c r="U85" s="271"/>
      <c r="V85" s="271"/>
      <c r="W85" s="271"/>
      <c r="X85" s="271"/>
      <c r="Y85" s="271"/>
      <c r="Z85" s="271"/>
      <c r="AA85" s="271"/>
      <c r="AB85" s="271"/>
      <c r="AC85" s="271"/>
      <c r="AD85" s="271"/>
      <c r="AE85" s="271"/>
      <c r="AF85" s="271"/>
      <c r="AG85" s="271"/>
      <c r="AH85" s="271"/>
      <c r="AI85" s="271"/>
      <c r="AJ85" s="271"/>
      <c r="AK85" s="271"/>
      <c r="AL85" s="271"/>
      <c r="AM85" s="271"/>
      <c r="AN85" s="271"/>
      <c r="AO85" s="271"/>
      <c r="AP85" s="63"/>
      <c r="AQ85" s="63"/>
      <c r="AR85" s="64"/>
    </row>
    <row r="86" spans="1:91" s="2" customFormat="1" ht="7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Bohumín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72" t="str">
        <f>IF(AN8= "","",AN8)</f>
        <v>15. 3. 2021</v>
      </c>
      <c r="AN87" s="272"/>
      <c r="AO87" s="36"/>
      <c r="AP87" s="36"/>
      <c r="AQ87" s="36"/>
      <c r="AR87" s="39"/>
      <c r="BE87" s="34"/>
    </row>
    <row r="88" spans="1:91" s="2" customFormat="1" ht="7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5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ZŠ a MŠ Bohumín, Čs.armády 1026, okr.Karviná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30</v>
      </c>
      <c r="AJ89" s="36"/>
      <c r="AK89" s="36"/>
      <c r="AL89" s="36"/>
      <c r="AM89" s="273" t="str">
        <f>IF(E17="","",E17)</f>
        <v>MAP architekti</v>
      </c>
      <c r="AN89" s="274"/>
      <c r="AO89" s="274"/>
      <c r="AP89" s="274"/>
      <c r="AQ89" s="36"/>
      <c r="AR89" s="39"/>
      <c r="AS89" s="275" t="s">
        <v>56</v>
      </c>
      <c r="AT89" s="276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5" customHeight="1">
      <c r="A90" s="34"/>
      <c r="B90" s="35"/>
      <c r="C90" s="29" t="s">
        <v>28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33</v>
      </c>
      <c r="AJ90" s="36"/>
      <c r="AK90" s="36"/>
      <c r="AL90" s="36"/>
      <c r="AM90" s="273" t="str">
        <f>IF(E20="","",E20)</f>
        <v>Hořák</v>
      </c>
      <c r="AN90" s="274"/>
      <c r="AO90" s="274"/>
      <c r="AP90" s="274"/>
      <c r="AQ90" s="36"/>
      <c r="AR90" s="39"/>
      <c r="AS90" s="277"/>
      <c r="AT90" s="278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1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79"/>
      <c r="AT91" s="280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60" t="s">
        <v>57</v>
      </c>
      <c r="D92" s="261"/>
      <c r="E92" s="261"/>
      <c r="F92" s="261"/>
      <c r="G92" s="261"/>
      <c r="H92" s="73"/>
      <c r="I92" s="262" t="s">
        <v>58</v>
      </c>
      <c r="J92" s="261"/>
      <c r="K92" s="261"/>
      <c r="L92" s="261"/>
      <c r="M92" s="261"/>
      <c r="N92" s="261"/>
      <c r="O92" s="261"/>
      <c r="P92" s="261"/>
      <c r="Q92" s="261"/>
      <c r="R92" s="261"/>
      <c r="S92" s="261"/>
      <c r="T92" s="261"/>
      <c r="U92" s="261"/>
      <c r="V92" s="261"/>
      <c r="W92" s="261"/>
      <c r="X92" s="261"/>
      <c r="Y92" s="261"/>
      <c r="Z92" s="261"/>
      <c r="AA92" s="261"/>
      <c r="AB92" s="261"/>
      <c r="AC92" s="261"/>
      <c r="AD92" s="261"/>
      <c r="AE92" s="261"/>
      <c r="AF92" s="261"/>
      <c r="AG92" s="263" t="s">
        <v>59</v>
      </c>
      <c r="AH92" s="261"/>
      <c r="AI92" s="261"/>
      <c r="AJ92" s="261"/>
      <c r="AK92" s="261"/>
      <c r="AL92" s="261"/>
      <c r="AM92" s="261"/>
      <c r="AN92" s="262" t="s">
        <v>60</v>
      </c>
      <c r="AO92" s="261"/>
      <c r="AP92" s="264"/>
      <c r="AQ92" s="74" t="s">
        <v>61</v>
      </c>
      <c r="AR92" s="39"/>
      <c r="AS92" s="75" t="s">
        <v>62</v>
      </c>
      <c r="AT92" s="76" t="s">
        <v>63</v>
      </c>
      <c r="AU92" s="76" t="s">
        <v>64</v>
      </c>
      <c r="AV92" s="76" t="s">
        <v>65</v>
      </c>
      <c r="AW92" s="76" t="s">
        <v>66</v>
      </c>
      <c r="AX92" s="76" t="s">
        <v>67</v>
      </c>
      <c r="AY92" s="76" t="s">
        <v>68</v>
      </c>
      <c r="AZ92" s="76" t="s">
        <v>69</v>
      </c>
      <c r="BA92" s="76" t="s">
        <v>70</v>
      </c>
      <c r="BB92" s="76" t="s">
        <v>71</v>
      </c>
      <c r="BC92" s="76" t="s">
        <v>72</v>
      </c>
      <c r="BD92" s="77" t="s">
        <v>73</v>
      </c>
      <c r="BE92" s="34"/>
    </row>
    <row r="93" spans="1:91" s="2" customFormat="1" ht="11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5" customHeight="1">
      <c r="B94" s="81"/>
      <c r="C94" s="82" t="s">
        <v>74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68">
        <f>ROUND(AG95,2)</f>
        <v>0</v>
      </c>
      <c r="AH94" s="268"/>
      <c r="AI94" s="268"/>
      <c r="AJ94" s="268"/>
      <c r="AK94" s="268"/>
      <c r="AL94" s="268"/>
      <c r="AM94" s="268"/>
      <c r="AN94" s="269">
        <f>SUM(AG94,AT94)</f>
        <v>0</v>
      </c>
      <c r="AO94" s="269"/>
      <c r="AP94" s="269"/>
      <c r="AQ94" s="85" t="s">
        <v>1</v>
      </c>
      <c r="AR94" s="86"/>
      <c r="AS94" s="87">
        <f>ROUND(AS95,2)</f>
        <v>0</v>
      </c>
      <c r="AT94" s="88">
        <f>ROUND(SUM(AV94:AW94),2)</f>
        <v>0</v>
      </c>
      <c r="AU94" s="89">
        <f>ROUND(AU95,5)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ROUND(AZ95,2)</f>
        <v>0</v>
      </c>
      <c r="BA94" s="88">
        <f>ROUND(BA95,2)</f>
        <v>0</v>
      </c>
      <c r="BB94" s="88">
        <f>ROUND(BB95,2)</f>
        <v>0</v>
      </c>
      <c r="BC94" s="88">
        <f>ROUND(BC95,2)</f>
        <v>0</v>
      </c>
      <c r="BD94" s="90">
        <f>ROUND(BD95,2)</f>
        <v>0</v>
      </c>
      <c r="BS94" s="91" t="s">
        <v>75</v>
      </c>
      <c r="BT94" s="91" t="s">
        <v>76</v>
      </c>
      <c r="BU94" s="92" t="s">
        <v>77</v>
      </c>
      <c r="BV94" s="91" t="s">
        <v>78</v>
      </c>
      <c r="BW94" s="91" t="s">
        <v>5</v>
      </c>
      <c r="BX94" s="91" t="s">
        <v>79</v>
      </c>
      <c r="CL94" s="91" t="s">
        <v>1</v>
      </c>
    </row>
    <row r="95" spans="1:91" s="7" customFormat="1" ht="24.75" customHeight="1">
      <c r="A95" s="93" t="s">
        <v>80</v>
      </c>
      <c r="B95" s="94"/>
      <c r="C95" s="95"/>
      <c r="D95" s="267" t="s">
        <v>81</v>
      </c>
      <c r="E95" s="267"/>
      <c r="F95" s="267"/>
      <c r="G95" s="267"/>
      <c r="H95" s="267"/>
      <c r="I95" s="96"/>
      <c r="J95" s="267" t="s">
        <v>82</v>
      </c>
      <c r="K95" s="267"/>
      <c r="L95" s="267"/>
      <c r="M95" s="267"/>
      <c r="N95" s="267"/>
      <c r="O95" s="267"/>
      <c r="P95" s="267"/>
      <c r="Q95" s="267"/>
      <c r="R95" s="267"/>
      <c r="S95" s="267"/>
      <c r="T95" s="267"/>
      <c r="U95" s="267"/>
      <c r="V95" s="267"/>
      <c r="W95" s="267"/>
      <c r="X95" s="267"/>
      <c r="Y95" s="267"/>
      <c r="Z95" s="267"/>
      <c r="AA95" s="267"/>
      <c r="AB95" s="267"/>
      <c r="AC95" s="267"/>
      <c r="AD95" s="267"/>
      <c r="AE95" s="267"/>
      <c r="AF95" s="267"/>
      <c r="AG95" s="265">
        <f>'2803 - Stavební úpravy st...'!J32</f>
        <v>0</v>
      </c>
      <c r="AH95" s="266"/>
      <c r="AI95" s="266"/>
      <c r="AJ95" s="266"/>
      <c r="AK95" s="266"/>
      <c r="AL95" s="266"/>
      <c r="AM95" s="266"/>
      <c r="AN95" s="265">
        <f>SUM(AG95,AT95)</f>
        <v>0</v>
      </c>
      <c r="AO95" s="266"/>
      <c r="AP95" s="266"/>
      <c r="AQ95" s="97" t="s">
        <v>83</v>
      </c>
      <c r="AR95" s="98"/>
      <c r="AS95" s="99">
        <v>0</v>
      </c>
      <c r="AT95" s="100">
        <f>ROUND(SUM(AV95:AW95),2)</f>
        <v>0</v>
      </c>
      <c r="AU95" s="101">
        <f>'2803 - Stavební úpravy st...'!P138</f>
        <v>0</v>
      </c>
      <c r="AV95" s="100">
        <f>'2803 - Stavební úpravy st...'!J35</f>
        <v>0</v>
      </c>
      <c r="AW95" s="100">
        <f>'2803 - Stavební úpravy st...'!J36</f>
        <v>0</v>
      </c>
      <c r="AX95" s="100">
        <f>'2803 - Stavební úpravy st...'!J37</f>
        <v>0</v>
      </c>
      <c r="AY95" s="100">
        <f>'2803 - Stavební úpravy st...'!J38</f>
        <v>0</v>
      </c>
      <c r="AZ95" s="100">
        <f>'2803 - Stavební úpravy st...'!F35</f>
        <v>0</v>
      </c>
      <c r="BA95" s="100">
        <f>'2803 - Stavební úpravy st...'!F36</f>
        <v>0</v>
      </c>
      <c r="BB95" s="100">
        <f>'2803 - Stavební úpravy st...'!F37</f>
        <v>0</v>
      </c>
      <c r="BC95" s="100">
        <f>'2803 - Stavební úpravy st...'!F38</f>
        <v>0</v>
      </c>
      <c r="BD95" s="102">
        <f>'2803 - Stavební úpravy st...'!F39</f>
        <v>0</v>
      </c>
      <c r="BT95" s="103" t="s">
        <v>84</v>
      </c>
      <c r="BV95" s="103" t="s">
        <v>78</v>
      </c>
      <c r="BW95" s="103" t="s">
        <v>85</v>
      </c>
      <c r="BX95" s="103" t="s">
        <v>5</v>
      </c>
      <c r="CL95" s="103" t="s">
        <v>86</v>
      </c>
      <c r="CM95" s="103" t="s">
        <v>87</v>
      </c>
    </row>
    <row r="96" spans="1:91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9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pans="1:57" s="2" customFormat="1" ht="7" customHeight="1">
      <c r="A97" s="34"/>
      <c r="B97" s="5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algorithmName="SHA-512" hashValue="Wc2MxYmEGHmrycBUf8aKzyK8rWGOAuCnmI8s9bm3n0G/gvlYG61OaVu4SoJ3r8xkaJTF1jHiR1FWlIgaxHlvLA==" saltValue="2tlo/Y4xMtn0U2nZnGWSDlzJxO+5Nefa4LvQrBqJSX0it+CTMGZTTCqw9Gxf9wOkGlg2zS7ukhMrDFzplOEoGw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2803 - Stavební úpravy st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76"/>
  <sheetViews>
    <sheetView showGridLines="0" tabSelected="1" workbookViewId="0">
      <selection activeCell="D4" sqref="D4"/>
    </sheetView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1" width="22.25" style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17" t="s">
        <v>85</v>
      </c>
    </row>
    <row r="3" spans="1:46" s="1" customFormat="1" ht="7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0"/>
      <c r="AT3" s="17" t="s">
        <v>87</v>
      </c>
    </row>
    <row r="4" spans="1:46" s="1" customFormat="1" ht="25" customHeight="1">
      <c r="B4" s="20"/>
      <c r="D4" s="106" t="s">
        <v>88</v>
      </c>
      <c r="L4" s="20"/>
      <c r="M4" s="107" t="s">
        <v>10</v>
      </c>
      <c r="AT4" s="17" t="s">
        <v>4</v>
      </c>
    </row>
    <row r="5" spans="1:46" s="1" customFormat="1" ht="7" customHeight="1">
      <c r="B5" s="20"/>
      <c r="L5" s="20"/>
    </row>
    <row r="6" spans="1:46" s="1" customFormat="1" ht="12" customHeight="1">
      <c r="B6" s="20"/>
      <c r="D6" s="108" t="s">
        <v>16</v>
      </c>
      <c r="L6" s="20"/>
    </row>
    <row r="7" spans="1:46" s="1" customFormat="1" ht="26.25" customHeight="1">
      <c r="B7" s="20"/>
      <c r="E7" s="305" t="str">
        <f>'Rekapitulace stavby'!K6</f>
        <v>Základní škola a Mateřská škola Čs.armády 1026, Bohumín, okr.Karviná</v>
      </c>
      <c r="F7" s="306"/>
      <c r="G7" s="306"/>
      <c r="H7" s="306"/>
      <c r="L7" s="20"/>
    </row>
    <row r="8" spans="1:46" s="2" customFormat="1" ht="12" customHeight="1">
      <c r="A8" s="34"/>
      <c r="B8" s="39"/>
      <c r="C8" s="34"/>
      <c r="D8" s="108" t="s">
        <v>89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30" customHeight="1">
      <c r="A9" s="34"/>
      <c r="B9" s="39"/>
      <c r="C9" s="34"/>
      <c r="D9" s="34"/>
      <c r="E9" s="307" t="s">
        <v>90</v>
      </c>
      <c r="F9" s="308"/>
      <c r="G9" s="308"/>
      <c r="H9" s="308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8" t="s">
        <v>18</v>
      </c>
      <c r="E11" s="34"/>
      <c r="F11" s="109" t="s">
        <v>86</v>
      </c>
      <c r="G11" s="34"/>
      <c r="H11" s="34"/>
      <c r="I11" s="108" t="s">
        <v>19</v>
      </c>
      <c r="J11" s="109" t="s">
        <v>91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8" t="s">
        <v>20</v>
      </c>
      <c r="E12" s="34"/>
      <c r="F12" s="109" t="s">
        <v>21</v>
      </c>
      <c r="G12" s="34"/>
      <c r="H12" s="34"/>
      <c r="I12" s="108" t="s">
        <v>22</v>
      </c>
      <c r="J12" s="110" t="str">
        <f>'Rekapitulace stavby'!AN8</f>
        <v>15. 3. 2021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21.75" customHeight="1">
      <c r="A13" s="34"/>
      <c r="B13" s="39"/>
      <c r="C13" s="34"/>
      <c r="D13" s="111" t="s">
        <v>92</v>
      </c>
      <c r="E13" s="34"/>
      <c r="F13" s="112" t="s">
        <v>93</v>
      </c>
      <c r="G13" s="34"/>
      <c r="H13" s="34"/>
      <c r="I13" s="111" t="s">
        <v>94</v>
      </c>
      <c r="J13" s="112" t="s">
        <v>95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8" t="s">
        <v>24</v>
      </c>
      <c r="E14" s="34"/>
      <c r="F14" s="34"/>
      <c r="G14" s="34"/>
      <c r="H14" s="34"/>
      <c r="I14" s="108" t="s">
        <v>25</v>
      </c>
      <c r="J14" s="109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9" t="s">
        <v>26</v>
      </c>
      <c r="F15" s="34"/>
      <c r="G15" s="34"/>
      <c r="H15" s="34"/>
      <c r="I15" s="108" t="s">
        <v>27</v>
      </c>
      <c r="J15" s="109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7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8" t="s">
        <v>28</v>
      </c>
      <c r="E17" s="34"/>
      <c r="F17" s="34"/>
      <c r="G17" s="34"/>
      <c r="H17" s="34"/>
      <c r="I17" s="108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9" t="str">
        <f>'Rekapitulace stavby'!E14</f>
        <v>Vyplň údaj</v>
      </c>
      <c r="F18" s="310"/>
      <c r="G18" s="310"/>
      <c r="H18" s="310"/>
      <c r="I18" s="108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7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8" t="s">
        <v>30</v>
      </c>
      <c r="E20" s="34"/>
      <c r="F20" s="34"/>
      <c r="G20" s="34"/>
      <c r="H20" s="34"/>
      <c r="I20" s="108" t="s">
        <v>25</v>
      </c>
      <c r="J20" s="109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9" t="s">
        <v>31</v>
      </c>
      <c r="F21" s="34"/>
      <c r="G21" s="34"/>
      <c r="H21" s="34"/>
      <c r="I21" s="108" t="s">
        <v>27</v>
      </c>
      <c r="J21" s="109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7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8" t="s">
        <v>33</v>
      </c>
      <c r="E23" s="34"/>
      <c r="F23" s="34"/>
      <c r="G23" s="34"/>
      <c r="H23" s="34"/>
      <c r="I23" s="108" t="s">
        <v>25</v>
      </c>
      <c r="J23" s="109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9" t="s">
        <v>34</v>
      </c>
      <c r="F24" s="34"/>
      <c r="G24" s="34"/>
      <c r="H24" s="34"/>
      <c r="I24" s="108" t="s">
        <v>27</v>
      </c>
      <c r="J24" s="109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7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8" t="s">
        <v>35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3"/>
      <c r="B27" s="114"/>
      <c r="C27" s="113"/>
      <c r="D27" s="113"/>
      <c r="E27" s="311" t="s">
        <v>1</v>
      </c>
      <c r="F27" s="311"/>
      <c r="G27" s="311"/>
      <c r="H27" s="311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7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7" customHeight="1">
      <c r="A29" s="34"/>
      <c r="B29" s="39"/>
      <c r="C29" s="34"/>
      <c r="D29" s="116"/>
      <c r="E29" s="116"/>
      <c r="F29" s="116"/>
      <c r="G29" s="116"/>
      <c r="H29" s="116"/>
      <c r="I29" s="116"/>
      <c r="J29" s="116"/>
      <c r="K29" s="11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4.5" customHeight="1">
      <c r="A30" s="34"/>
      <c r="B30" s="39"/>
      <c r="C30" s="34"/>
      <c r="D30" s="109" t="s">
        <v>96</v>
      </c>
      <c r="E30" s="34"/>
      <c r="F30" s="34"/>
      <c r="G30" s="34"/>
      <c r="H30" s="34"/>
      <c r="I30" s="34"/>
      <c r="J30" s="117">
        <f>J95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14.5" customHeight="1">
      <c r="A31" s="34"/>
      <c r="B31" s="39"/>
      <c r="C31" s="34"/>
      <c r="D31" s="118" t="s">
        <v>97</v>
      </c>
      <c r="E31" s="34"/>
      <c r="F31" s="34"/>
      <c r="G31" s="34"/>
      <c r="H31" s="34"/>
      <c r="I31" s="34"/>
      <c r="J31" s="117">
        <f>J111</f>
        <v>0</v>
      </c>
      <c r="K31" s="3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25" customHeight="1">
      <c r="A32" s="34"/>
      <c r="B32" s="39"/>
      <c r="C32" s="34"/>
      <c r="D32" s="119" t="s">
        <v>36</v>
      </c>
      <c r="E32" s="34"/>
      <c r="F32" s="34"/>
      <c r="G32" s="34"/>
      <c r="H32" s="34"/>
      <c r="I32" s="34"/>
      <c r="J32" s="120">
        <f>ROUND(J30 + J31,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7" customHeight="1">
      <c r="A33" s="34"/>
      <c r="B33" s="39"/>
      <c r="C33" s="34"/>
      <c r="D33" s="116"/>
      <c r="E33" s="116"/>
      <c r="F33" s="116"/>
      <c r="G33" s="116"/>
      <c r="H33" s="116"/>
      <c r="I33" s="116"/>
      <c r="J33" s="116"/>
      <c r="K33" s="11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5" customHeight="1">
      <c r="A34" s="34"/>
      <c r="B34" s="39"/>
      <c r="C34" s="34"/>
      <c r="D34" s="34"/>
      <c r="E34" s="34"/>
      <c r="F34" s="121" t="s">
        <v>38</v>
      </c>
      <c r="G34" s="34"/>
      <c r="H34" s="34"/>
      <c r="I34" s="121" t="s">
        <v>37</v>
      </c>
      <c r="J34" s="121" t="s">
        <v>39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5" customHeight="1">
      <c r="A35" s="34"/>
      <c r="B35" s="39"/>
      <c r="C35" s="34"/>
      <c r="D35" s="122" t="s">
        <v>40</v>
      </c>
      <c r="E35" s="108" t="s">
        <v>41</v>
      </c>
      <c r="F35" s="123">
        <f>ROUND((SUM(BE111:BE118) + SUM(BE138:BE275)),  2)</f>
        <v>0</v>
      </c>
      <c r="G35" s="34"/>
      <c r="H35" s="34"/>
      <c r="I35" s="124">
        <v>0.21</v>
      </c>
      <c r="J35" s="123">
        <f>ROUND(((SUM(BE111:BE118) + SUM(BE138:BE275))*I35),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5" customHeight="1">
      <c r="A36" s="34"/>
      <c r="B36" s="39"/>
      <c r="C36" s="34"/>
      <c r="D36" s="34"/>
      <c r="E36" s="108" t="s">
        <v>42</v>
      </c>
      <c r="F36" s="123">
        <f>ROUND((SUM(BF111:BF118) + SUM(BF138:BF275)),  2)</f>
        <v>0</v>
      </c>
      <c r="G36" s="34"/>
      <c r="H36" s="34"/>
      <c r="I36" s="124">
        <v>0.15</v>
      </c>
      <c r="J36" s="123">
        <f>ROUND(((SUM(BF111:BF118) + SUM(BF138:BF275))*I36),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5" hidden="1" customHeight="1">
      <c r="A37" s="34"/>
      <c r="B37" s="39"/>
      <c r="C37" s="34"/>
      <c r="D37" s="34"/>
      <c r="E37" s="108" t="s">
        <v>43</v>
      </c>
      <c r="F37" s="123">
        <f>ROUND((SUM(BG111:BG118) + SUM(BG138:BG275)),  2)</f>
        <v>0</v>
      </c>
      <c r="G37" s="34"/>
      <c r="H37" s="34"/>
      <c r="I37" s="124">
        <v>0.21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5" hidden="1" customHeight="1">
      <c r="A38" s="34"/>
      <c r="B38" s="39"/>
      <c r="C38" s="34"/>
      <c r="D38" s="34"/>
      <c r="E38" s="108" t="s">
        <v>44</v>
      </c>
      <c r="F38" s="123">
        <f>ROUND((SUM(BH111:BH118) + SUM(BH138:BH275)),  2)</f>
        <v>0</v>
      </c>
      <c r="G38" s="34"/>
      <c r="H38" s="34"/>
      <c r="I38" s="124">
        <v>0.15</v>
      </c>
      <c r="J38" s="123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5" hidden="1" customHeight="1">
      <c r="A39" s="34"/>
      <c r="B39" s="39"/>
      <c r="C39" s="34"/>
      <c r="D39" s="34"/>
      <c r="E39" s="108" t="s">
        <v>45</v>
      </c>
      <c r="F39" s="123">
        <f>ROUND((SUM(BI111:BI118) + SUM(BI138:BI275)),  2)</f>
        <v>0</v>
      </c>
      <c r="G39" s="34"/>
      <c r="H39" s="34"/>
      <c r="I39" s="124">
        <v>0</v>
      </c>
      <c r="J39" s="123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7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25" customHeight="1">
      <c r="A41" s="34"/>
      <c r="B41" s="39"/>
      <c r="C41" s="125"/>
      <c r="D41" s="126" t="s">
        <v>46</v>
      </c>
      <c r="E41" s="127"/>
      <c r="F41" s="127"/>
      <c r="G41" s="128" t="s">
        <v>47</v>
      </c>
      <c r="H41" s="129" t="s">
        <v>48</v>
      </c>
      <c r="I41" s="127"/>
      <c r="J41" s="130">
        <f>SUM(J32:J39)</f>
        <v>0</v>
      </c>
      <c r="K41" s="131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5" customHeight="1">
      <c r="B43" s="20"/>
      <c r="L43" s="20"/>
    </row>
    <row r="44" spans="1:31" s="1" customFormat="1" ht="14.5" customHeight="1">
      <c r="B44" s="20"/>
      <c r="L44" s="20"/>
    </row>
    <row r="45" spans="1:31" s="1" customFormat="1" ht="14.5" customHeight="1">
      <c r="B45" s="20"/>
      <c r="L45" s="20"/>
    </row>
    <row r="46" spans="1:31" s="1" customFormat="1" ht="14.5" customHeight="1">
      <c r="B46" s="20"/>
      <c r="L46" s="20"/>
    </row>
    <row r="47" spans="1:31" s="1" customFormat="1" ht="14.5" customHeight="1">
      <c r="B47" s="20"/>
      <c r="L47" s="20"/>
    </row>
    <row r="48" spans="1:31" s="1" customFormat="1" ht="14.5" customHeight="1">
      <c r="B48" s="20"/>
      <c r="L48" s="20"/>
    </row>
    <row r="49" spans="1:31" s="2" customFormat="1" ht="14.5" customHeight="1">
      <c r="B49" s="51"/>
      <c r="D49" s="132" t="s">
        <v>49</v>
      </c>
      <c r="E49" s="133"/>
      <c r="F49" s="133"/>
      <c r="G49" s="132" t="s">
        <v>50</v>
      </c>
      <c r="H49" s="133"/>
      <c r="I49" s="133"/>
      <c r="J49" s="133"/>
      <c r="K49" s="133"/>
      <c r="L49" s="51"/>
    </row>
    <row r="50" spans="1:31">
      <c r="B50" s="20"/>
      <c r="L50" s="20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 s="2" customFormat="1" ht="13">
      <c r="A60" s="34"/>
      <c r="B60" s="39"/>
      <c r="C60" s="34"/>
      <c r="D60" s="134" t="s">
        <v>51</v>
      </c>
      <c r="E60" s="135"/>
      <c r="F60" s="136" t="s">
        <v>52</v>
      </c>
      <c r="G60" s="134" t="s">
        <v>51</v>
      </c>
      <c r="H60" s="135"/>
      <c r="I60" s="135"/>
      <c r="J60" s="137" t="s">
        <v>52</v>
      </c>
      <c r="K60" s="135"/>
      <c r="L60" s="51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31">
      <c r="B61" s="20"/>
      <c r="L61" s="20"/>
    </row>
    <row r="62" spans="1:31">
      <c r="B62" s="20"/>
      <c r="L62" s="20"/>
    </row>
    <row r="63" spans="1:31">
      <c r="B63" s="20"/>
      <c r="L63" s="20"/>
    </row>
    <row r="64" spans="1:31" s="2" customFormat="1" ht="13">
      <c r="A64" s="34"/>
      <c r="B64" s="39"/>
      <c r="C64" s="34"/>
      <c r="D64" s="132" t="s">
        <v>53</v>
      </c>
      <c r="E64" s="138"/>
      <c r="F64" s="138"/>
      <c r="G64" s="132" t="s">
        <v>54</v>
      </c>
      <c r="H64" s="138"/>
      <c r="I64" s="138"/>
      <c r="J64" s="138"/>
      <c r="K64" s="138"/>
      <c r="L64" s="51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>
      <c r="B65" s="20"/>
      <c r="L65" s="20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 s="2" customFormat="1" ht="13">
      <c r="A75" s="34"/>
      <c r="B75" s="39"/>
      <c r="C75" s="34"/>
      <c r="D75" s="134" t="s">
        <v>51</v>
      </c>
      <c r="E75" s="135"/>
      <c r="F75" s="136" t="s">
        <v>52</v>
      </c>
      <c r="G75" s="134" t="s">
        <v>51</v>
      </c>
      <c r="H75" s="135"/>
      <c r="I75" s="135"/>
      <c r="J75" s="137" t="s">
        <v>52</v>
      </c>
      <c r="K75" s="135"/>
      <c r="L75" s="5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4.5" customHeight="1">
      <c r="A76" s="34"/>
      <c r="B76" s="139"/>
      <c r="C76" s="140"/>
      <c r="D76" s="140"/>
      <c r="E76" s="140"/>
      <c r="F76" s="140"/>
      <c r="G76" s="140"/>
      <c r="H76" s="140"/>
      <c r="I76" s="140"/>
      <c r="J76" s="140"/>
      <c r="K76" s="14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7" customHeight="1">
      <c r="A80" s="34"/>
      <c r="B80" s="141"/>
      <c r="C80" s="142"/>
      <c r="D80" s="142"/>
      <c r="E80" s="142"/>
      <c r="F80" s="142"/>
      <c r="G80" s="142"/>
      <c r="H80" s="142"/>
      <c r="I80" s="142"/>
      <c r="J80" s="142"/>
      <c r="K80" s="142"/>
      <c r="L80" s="5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47" s="2" customFormat="1" ht="25" customHeight="1">
      <c r="A81" s="34"/>
      <c r="B81" s="35"/>
      <c r="C81" s="23" t="s">
        <v>98</v>
      </c>
      <c r="D81" s="36"/>
      <c r="E81" s="36"/>
      <c r="F81" s="36"/>
      <c r="G81" s="36"/>
      <c r="H81" s="36"/>
      <c r="I81" s="36"/>
      <c r="J81" s="36"/>
      <c r="K81" s="36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7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12" customHeight="1">
      <c r="A83" s="34"/>
      <c r="B83" s="35"/>
      <c r="C83" s="29" t="s">
        <v>16</v>
      </c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26.25" customHeight="1">
      <c r="A84" s="34"/>
      <c r="B84" s="35"/>
      <c r="C84" s="36"/>
      <c r="D84" s="36"/>
      <c r="E84" s="302" t="str">
        <f>E7</f>
        <v>Základní škola a Mateřská škola Čs.armády 1026, Bohumín, okr.Karviná</v>
      </c>
      <c r="F84" s="303"/>
      <c r="G84" s="303"/>
      <c r="H84" s="303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2" customHeight="1">
      <c r="A85" s="34"/>
      <c r="B85" s="35"/>
      <c r="C85" s="29" t="s">
        <v>89</v>
      </c>
      <c r="D85" s="36"/>
      <c r="E85" s="36"/>
      <c r="F85" s="36"/>
      <c r="G85" s="36"/>
      <c r="H85" s="36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30" customHeight="1">
      <c r="A86" s="34"/>
      <c r="B86" s="35"/>
      <c r="C86" s="36"/>
      <c r="D86" s="36"/>
      <c r="E86" s="270" t="str">
        <f>E9</f>
        <v>2803 - Stavební úpravy stávajících prostor ZŠ - MM učebna ozn.303</v>
      </c>
      <c r="F86" s="304"/>
      <c r="G86" s="304"/>
      <c r="H86" s="304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7" customHeight="1">
      <c r="A87" s="34"/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12" customHeight="1">
      <c r="A88" s="34"/>
      <c r="B88" s="35"/>
      <c r="C88" s="29" t="s">
        <v>20</v>
      </c>
      <c r="D88" s="36"/>
      <c r="E88" s="36"/>
      <c r="F88" s="27" t="str">
        <f>F12</f>
        <v>Bohumín</v>
      </c>
      <c r="G88" s="36"/>
      <c r="H88" s="36"/>
      <c r="I88" s="29" t="s">
        <v>22</v>
      </c>
      <c r="J88" s="66" t="str">
        <f>IF(J12="","",J12)</f>
        <v>15. 3. 2021</v>
      </c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7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15.25" customHeight="1">
      <c r="A90" s="34"/>
      <c r="B90" s="35"/>
      <c r="C90" s="29" t="s">
        <v>24</v>
      </c>
      <c r="D90" s="36"/>
      <c r="E90" s="36"/>
      <c r="F90" s="27" t="str">
        <f>E15</f>
        <v>ZŠ a MŠ Bohumín, Čs.armády 1026, okr.Karviná</v>
      </c>
      <c r="G90" s="36"/>
      <c r="H90" s="36"/>
      <c r="I90" s="29" t="s">
        <v>30</v>
      </c>
      <c r="J90" s="32" t="str">
        <f>E21</f>
        <v>MAP architekti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5" customHeight="1">
      <c r="A91" s="34"/>
      <c r="B91" s="35"/>
      <c r="C91" s="29" t="s">
        <v>28</v>
      </c>
      <c r="D91" s="36"/>
      <c r="E91" s="36"/>
      <c r="F91" s="27" t="str">
        <f>IF(E18="","",E18)</f>
        <v>Vyplň údaj</v>
      </c>
      <c r="G91" s="36"/>
      <c r="H91" s="36"/>
      <c r="I91" s="29" t="s">
        <v>33</v>
      </c>
      <c r="J91" s="32" t="str">
        <f>E24</f>
        <v>Hořák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0.2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29.25" customHeight="1">
      <c r="A93" s="34"/>
      <c r="B93" s="35"/>
      <c r="C93" s="143" t="s">
        <v>99</v>
      </c>
      <c r="D93" s="144"/>
      <c r="E93" s="144"/>
      <c r="F93" s="144"/>
      <c r="G93" s="144"/>
      <c r="H93" s="144"/>
      <c r="I93" s="144"/>
      <c r="J93" s="145" t="s">
        <v>100</v>
      </c>
      <c r="K93" s="14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10.2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23" customHeight="1">
      <c r="A95" s="34"/>
      <c r="B95" s="35"/>
      <c r="C95" s="146" t="s">
        <v>101</v>
      </c>
      <c r="D95" s="36"/>
      <c r="E95" s="36"/>
      <c r="F95" s="36"/>
      <c r="G95" s="36"/>
      <c r="H95" s="36"/>
      <c r="I95" s="36"/>
      <c r="J95" s="84">
        <f>J138</f>
        <v>0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U95" s="17" t="s">
        <v>102</v>
      </c>
    </row>
    <row r="96" spans="1:47" s="9" customFormat="1" ht="25" customHeight="1">
      <c r="B96" s="147"/>
      <c r="C96" s="148"/>
      <c r="D96" s="149" t="s">
        <v>103</v>
      </c>
      <c r="E96" s="150"/>
      <c r="F96" s="150"/>
      <c r="G96" s="150"/>
      <c r="H96" s="150"/>
      <c r="I96" s="150"/>
      <c r="J96" s="151">
        <f>J139</f>
        <v>0</v>
      </c>
      <c r="K96" s="148"/>
      <c r="L96" s="152"/>
    </row>
    <row r="97" spans="1:65" s="10" customFormat="1" ht="20" customHeight="1">
      <c r="B97" s="153"/>
      <c r="C97" s="154"/>
      <c r="D97" s="155" t="s">
        <v>104</v>
      </c>
      <c r="E97" s="156"/>
      <c r="F97" s="156"/>
      <c r="G97" s="156"/>
      <c r="H97" s="156"/>
      <c r="I97" s="156"/>
      <c r="J97" s="157">
        <f>J140</f>
        <v>0</v>
      </c>
      <c r="K97" s="154"/>
      <c r="L97" s="158"/>
    </row>
    <row r="98" spans="1:65" s="10" customFormat="1" ht="20" customHeight="1">
      <c r="B98" s="153"/>
      <c r="C98" s="154"/>
      <c r="D98" s="155" t="s">
        <v>105</v>
      </c>
      <c r="E98" s="156"/>
      <c r="F98" s="156"/>
      <c r="G98" s="156"/>
      <c r="H98" s="156"/>
      <c r="I98" s="156"/>
      <c r="J98" s="157">
        <f>J180</f>
        <v>0</v>
      </c>
      <c r="K98" s="154"/>
      <c r="L98" s="158"/>
    </row>
    <row r="99" spans="1:65" s="10" customFormat="1" ht="20" customHeight="1">
      <c r="B99" s="153"/>
      <c r="C99" s="154"/>
      <c r="D99" s="155" t="s">
        <v>106</v>
      </c>
      <c r="E99" s="156"/>
      <c r="F99" s="156"/>
      <c r="G99" s="156"/>
      <c r="H99" s="156"/>
      <c r="I99" s="156"/>
      <c r="J99" s="157">
        <f>J188</f>
        <v>0</v>
      </c>
      <c r="K99" s="154"/>
      <c r="L99" s="158"/>
    </row>
    <row r="100" spans="1:65" s="10" customFormat="1" ht="20" customHeight="1">
      <c r="B100" s="153"/>
      <c r="C100" s="154"/>
      <c r="D100" s="155" t="s">
        <v>107</v>
      </c>
      <c r="E100" s="156"/>
      <c r="F100" s="156"/>
      <c r="G100" s="156"/>
      <c r="H100" s="156"/>
      <c r="I100" s="156"/>
      <c r="J100" s="157">
        <f>J196</f>
        <v>0</v>
      </c>
      <c r="K100" s="154"/>
      <c r="L100" s="158"/>
    </row>
    <row r="101" spans="1:65" s="9" customFormat="1" ht="25" customHeight="1">
      <c r="B101" s="147"/>
      <c r="C101" s="148"/>
      <c r="D101" s="149" t="s">
        <v>108</v>
      </c>
      <c r="E101" s="150"/>
      <c r="F101" s="150"/>
      <c r="G101" s="150"/>
      <c r="H101" s="150"/>
      <c r="I101" s="150"/>
      <c r="J101" s="151">
        <f>J198</f>
        <v>0</v>
      </c>
      <c r="K101" s="148"/>
      <c r="L101" s="152"/>
    </row>
    <row r="102" spans="1:65" s="10" customFormat="1" ht="20" customHeight="1">
      <c r="B102" s="153"/>
      <c r="C102" s="154"/>
      <c r="D102" s="155" t="s">
        <v>109</v>
      </c>
      <c r="E102" s="156"/>
      <c r="F102" s="156"/>
      <c r="G102" s="156"/>
      <c r="H102" s="156"/>
      <c r="I102" s="156"/>
      <c r="J102" s="157">
        <f>J199</f>
        <v>0</v>
      </c>
      <c r="K102" s="154"/>
      <c r="L102" s="158"/>
    </row>
    <row r="103" spans="1:65" s="10" customFormat="1" ht="20" customHeight="1">
      <c r="B103" s="153"/>
      <c r="C103" s="154"/>
      <c r="D103" s="155" t="s">
        <v>110</v>
      </c>
      <c r="E103" s="156"/>
      <c r="F103" s="156"/>
      <c r="G103" s="156"/>
      <c r="H103" s="156"/>
      <c r="I103" s="156"/>
      <c r="J103" s="157">
        <f>J202</f>
        <v>0</v>
      </c>
      <c r="K103" s="154"/>
      <c r="L103" s="158"/>
    </row>
    <row r="104" spans="1:65" s="10" customFormat="1" ht="20" customHeight="1">
      <c r="B104" s="153"/>
      <c r="C104" s="154"/>
      <c r="D104" s="155" t="s">
        <v>111</v>
      </c>
      <c r="E104" s="156"/>
      <c r="F104" s="156"/>
      <c r="G104" s="156"/>
      <c r="H104" s="156"/>
      <c r="I104" s="156"/>
      <c r="J104" s="157">
        <f>J213</f>
        <v>0</v>
      </c>
      <c r="K104" s="154"/>
      <c r="L104" s="158"/>
    </row>
    <row r="105" spans="1:65" s="10" customFormat="1" ht="20" customHeight="1">
      <c r="B105" s="153"/>
      <c r="C105" s="154"/>
      <c r="D105" s="155" t="s">
        <v>112</v>
      </c>
      <c r="E105" s="156"/>
      <c r="F105" s="156"/>
      <c r="G105" s="156"/>
      <c r="H105" s="156"/>
      <c r="I105" s="156"/>
      <c r="J105" s="157">
        <f>J237</f>
        <v>0</v>
      </c>
      <c r="K105" s="154"/>
      <c r="L105" s="158"/>
    </row>
    <row r="106" spans="1:65" s="10" customFormat="1" ht="20" customHeight="1">
      <c r="B106" s="153"/>
      <c r="C106" s="154"/>
      <c r="D106" s="155" t="s">
        <v>113</v>
      </c>
      <c r="E106" s="156"/>
      <c r="F106" s="156"/>
      <c r="G106" s="156"/>
      <c r="H106" s="156"/>
      <c r="I106" s="156"/>
      <c r="J106" s="157">
        <f>J251</f>
        <v>0</v>
      </c>
      <c r="K106" s="154"/>
      <c r="L106" s="158"/>
    </row>
    <row r="107" spans="1:65" s="9" customFormat="1" ht="25" customHeight="1">
      <c r="B107" s="147"/>
      <c r="C107" s="148"/>
      <c r="D107" s="149" t="s">
        <v>114</v>
      </c>
      <c r="E107" s="150"/>
      <c r="F107" s="150"/>
      <c r="G107" s="150"/>
      <c r="H107" s="150"/>
      <c r="I107" s="150"/>
      <c r="J107" s="151">
        <f>J273</f>
        <v>0</v>
      </c>
      <c r="K107" s="148"/>
      <c r="L107" s="152"/>
    </row>
    <row r="108" spans="1:65" s="10" customFormat="1" ht="20" customHeight="1">
      <c r="B108" s="153"/>
      <c r="C108" s="154"/>
      <c r="D108" s="155" t="s">
        <v>115</v>
      </c>
      <c r="E108" s="156"/>
      <c r="F108" s="156"/>
      <c r="G108" s="156"/>
      <c r="H108" s="156"/>
      <c r="I108" s="156"/>
      <c r="J108" s="157">
        <f>J274</f>
        <v>0</v>
      </c>
      <c r="K108" s="154"/>
      <c r="L108" s="158"/>
    </row>
    <row r="109" spans="1:65" s="2" customFormat="1" ht="21.7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65" s="2" customFormat="1" ht="7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65" s="2" customFormat="1" ht="29.25" customHeight="1">
      <c r="A111" s="34"/>
      <c r="B111" s="35"/>
      <c r="C111" s="146" t="s">
        <v>116</v>
      </c>
      <c r="D111" s="36"/>
      <c r="E111" s="36"/>
      <c r="F111" s="36"/>
      <c r="G111" s="36"/>
      <c r="H111" s="36"/>
      <c r="I111" s="36"/>
      <c r="J111" s="159">
        <f>ROUND(J112 + J113 + J114 + J115 + J116 + J117,2)</f>
        <v>0</v>
      </c>
      <c r="K111" s="36"/>
      <c r="L111" s="51"/>
      <c r="N111" s="160" t="s">
        <v>40</v>
      </c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65" s="2" customFormat="1" ht="18" customHeight="1">
      <c r="A112" s="34"/>
      <c r="B112" s="35"/>
      <c r="C112" s="36"/>
      <c r="D112" s="300" t="s">
        <v>117</v>
      </c>
      <c r="E112" s="301"/>
      <c r="F112" s="301"/>
      <c r="G112" s="36"/>
      <c r="H112" s="36"/>
      <c r="I112" s="36"/>
      <c r="J112" s="162">
        <v>0</v>
      </c>
      <c r="K112" s="36"/>
      <c r="L112" s="163"/>
      <c r="M112" s="164"/>
      <c r="N112" s="165" t="s">
        <v>41</v>
      </c>
      <c r="O112" s="164"/>
      <c r="P112" s="164"/>
      <c r="Q112" s="164"/>
      <c r="R112" s="164"/>
      <c r="S112" s="166"/>
      <c r="T112" s="166"/>
      <c r="U112" s="166"/>
      <c r="V112" s="166"/>
      <c r="W112" s="166"/>
      <c r="X112" s="166"/>
      <c r="Y112" s="166"/>
      <c r="Z112" s="166"/>
      <c r="AA112" s="166"/>
      <c r="AB112" s="166"/>
      <c r="AC112" s="166"/>
      <c r="AD112" s="166"/>
      <c r="AE112" s="166"/>
      <c r="AF112" s="164"/>
      <c r="AG112" s="164"/>
      <c r="AH112" s="164"/>
      <c r="AI112" s="164"/>
      <c r="AJ112" s="164"/>
      <c r="AK112" s="164"/>
      <c r="AL112" s="164"/>
      <c r="AM112" s="164"/>
      <c r="AN112" s="164"/>
      <c r="AO112" s="164"/>
      <c r="AP112" s="164"/>
      <c r="AQ112" s="164"/>
      <c r="AR112" s="164"/>
      <c r="AS112" s="164"/>
      <c r="AT112" s="164"/>
      <c r="AU112" s="164"/>
      <c r="AV112" s="164"/>
      <c r="AW112" s="164"/>
      <c r="AX112" s="164"/>
      <c r="AY112" s="167" t="s">
        <v>118</v>
      </c>
      <c r="AZ112" s="164"/>
      <c r="BA112" s="164"/>
      <c r="BB112" s="164"/>
      <c r="BC112" s="164"/>
      <c r="BD112" s="164"/>
      <c r="BE112" s="168">
        <f t="shared" ref="BE112:BE117" si="0">IF(N112="základní",J112,0)</f>
        <v>0</v>
      </c>
      <c r="BF112" s="168">
        <f t="shared" ref="BF112:BF117" si="1">IF(N112="snížená",J112,0)</f>
        <v>0</v>
      </c>
      <c r="BG112" s="168">
        <f t="shared" ref="BG112:BG117" si="2">IF(N112="zákl. přenesená",J112,0)</f>
        <v>0</v>
      </c>
      <c r="BH112" s="168">
        <f t="shared" ref="BH112:BH117" si="3">IF(N112="sníž. přenesená",J112,0)</f>
        <v>0</v>
      </c>
      <c r="BI112" s="168">
        <f t="shared" ref="BI112:BI117" si="4">IF(N112="nulová",J112,0)</f>
        <v>0</v>
      </c>
      <c r="BJ112" s="167" t="s">
        <v>84</v>
      </c>
      <c r="BK112" s="164"/>
      <c r="BL112" s="164"/>
      <c r="BM112" s="164"/>
    </row>
    <row r="113" spans="1:65" s="2" customFormat="1" ht="18" customHeight="1">
      <c r="A113" s="34"/>
      <c r="B113" s="35"/>
      <c r="C113" s="36"/>
      <c r="D113" s="300" t="s">
        <v>119</v>
      </c>
      <c r="E113" s="301"/>
      <c r="F113" s="301"/>
      <c r="G113" s="36"/>
      <c r="H113" s="36"/>
      <c r="I113" s="36"/>
      <c r="J113" s="162">
        <v>0</v>
      </c>
      <c r="K113" s="36"/>
      <c r="L113" s="163"/>
      <c r="M113" s="164"/>
      <c r="N113" s="165" t="s">
        <v>41</v>
      </c>
      <c r="O113" s="164"/>
      <c r="P113" s="164"/>
      <c r="Q113" s="164"/>
      <c r="R113" s="164"/>
      <c r="S113" s="166"/>
      <c r="T113" s="166"/>
      <c r="U113" s="166"/>
      <c r="V113" s="166"/>
      <c r="W113" s="166"/>
      <c r="X113" s="166"/>
      <c r="Y113" s="166"/>
      <c r="Z113" s="166"/>
      <c r="AA113" s="166"/>
      <c r="AB113" s="166"/>
      <c r="AC113" s="166"/>
      <c r="AD113" s="166"/>
      <c r="AE113" s="166"/>
      <c r="AF113" s="164"/>
      <c r="AG113" s="164"/>
      <c r="AH113" s="164"/>
      <c r="AI113" s="164"/>
      <c r="AJ113" s="164"/>
      <c r="AK113" s="164"/>
      <c r="AL113" s="164"/>
      <c r="AM113" s="164"/>
      <c r="AN113" s="164"/>
      <c r="AO113" s="164"/>
      <c r="AP113" s="164"/>
      <c r="AQ113" s="164"/>
      <c r="AR113" s="164"/>
      <c r="AS113" s="164"/>
      <c r="AT113" s="164"/>
      <c r="AU113" s="164"/>
      <c r="AV113" s="164"/>
      <c r="AW113" s="164"/>
      <c r="AX113" s="164"/>
      <c r="AY113" s="167" t="s">
        <v>118</v>
      </c>
      <c r="AZ113" s="164"/>
      <c r="BA113" s="164"/>
      <c r="BB113" s="164"/>
      <c r="BC113" s="164"/>
      <c r="BD113" s="164"/>
      <c r="BE113" s="168">
        <f t="shared" si="0"/>
        <v>0</v>
      </c>
      <c r="BF113" s="168">
        <f t="shared" si="1"/>
        <v>0</v>
      </c>
      <c r="BG113" s="168">
        <f t="shared" si="2"/>
        <v>0</v>
      </c>
      <c r="BH113" s="168">
        <f t="shared" si="3"/>
        <v>0</v>
      </c>
      <c r="BI113" s="168">
        <f t="shared" si="4"/>
        <v>0</v>
      </c>
      <c r="BJ113" s="167" t="s">
        <v>84</v>
      </c>
      <c r="BK113" s="164"/>
      <c r="BL113" s="164"/>
      <c r="BM113" s="164"/>
    </row>
    <row r="114" spans="1:65" s="2" customFormat="1" ht="18" customHeight="1">
      <c r="A114" s="34"/>
      <c r="B114" s="35"/>
      <c r="C114" s="36"/>
      <c r="D114" s="300" t="s">
        <v>120</v>
      </c>
      <c r="E114" s="301"/>
      <c r="F114" s="301"/>
      <c r="G114" s="36"/>
      <c r="H114" s="36"/>
      <c r="I114" s="36"/>
      <c r="J114" s="162">
        <v>0</v>
      </c>
      <c r="K114" s="36"/>
      <c r="L114" s="163"/>
      <c r="M114" s="164"/>
      <c r="N114" s="165" t="s">
        <v>41</v>
      </c>
      <c r="O114" s="164"/>
      <c r="P114" s="164"/>
      <c r="Q114" s="164"/>
      <c r="R114" s="164"/>
      <c r="S114" s="166"/>
      <c r="T114" s="166"/>
      <c r="U114" s="166"/>
      <c r="V114" s="166"/>
      <c r="W114" s="166"/>
      <c r="X114" s="166"/>
      <c r="Y114" s="166"/>
      <c r="Z114" s="166"/>
      <c r="AA114" s="166"/>
      <c r="AB114" s="166"/>
      <c r="AC114" s="166"/>
      <c r="AD114" s="166"/>
      <c r="AE114" s="166"/>
      <c r="AF114" s="164"/>
      <c r="AG114" s="164"/>
      <c r="AH114" s="164"/>
      <c r="AI114" s="164"/>
      <c r="AJ114" s="164"/>
      <c r="AK114" s="164"/>
      <c r="AL114" s="164"/>
      <c r="AM114" s="164"/>
      <c r="AN114" s="164"/>
      <c r="AO114" s="164"/>
      <c r="AP114" s="164"/>
      <c r="AQ114" s="164"/>
      <c r="AR114" s="164"/>
      <c r="AS114" s="164"/>
      <c r="AT114" s="164"/>
      <c r="AU114" s="164"/>
      <c r="AV114" s="164"/>
      <c r="AW114" s="164"/>
      <c r="AX114" s="164"/>
      <c r="AY114" s="167" t="s">
        <v>118</v>
      </c>
      <c r="AZ114" s="164"/>
      <c r="BA114" s="164"/>
      <c r="BB114" s="164"/>
      <c r="BC114" s="164"/>
      <c r="BD114" s="164"/>
      <c r="BE114" s="168">
        <f t="shared" si="0"/>
        <v>0</v>
      </c>
      <c r="BF114" s="168">
        <f t="shared" si="1"/>
        <v>0</v>
      </c>
      <c r="BG114" s="168">
        <f t="shared" si="2"/>
        <v>0</v>
      </c>
      <c r="BH114" s="168">
        <f t="shared" si="3"/>
        <v>0</v>
      </c>
      <c r="BI114" s="168">
        <f t="shared" si="4"/>
        <v>0</v>
      </c>
      <c r="BJ114" s="167" t="s">
        <v>84</v>
      </c>
      <c r="BK114" s="164"/>
      <c r="BL114" s="164"/>
      <c r="BM114" s="164"/>
    </row>
    <row r="115" spans="1:65" s="2" customFormat="1" ht="18" customHeight="1">
      <c r="A115" s="34"/>
      <c r="B115" s="35"/>
      <c r="C115" s="36"/>
      <c r="D115" s="300" t="s">
        <v>121</v>
      </c>
      <c r="E115" s="301"/>
      <c r="F115" s="301"/>
      <c r="G115" s="36"/>
      <c r="H115" s="36"/>
      <c r="I115" s="36"/>
      <c r="J115" s="162">
        <v>0</v>
      </c>
      <c r="K115" s="36"/>
      <c r="L115" s="163"/>
      <c r="M115" s="164"/>
      <c r="N115" s="165" t="s">
        <v>41</v>
      </c>
      <c r="O115" s="164"/>
      <c r="P115" s="164"/>
      <c r="Q115" s="164"/>
      <c r="R115" s="164"/>
      <c r="S115" s="166"/>
      <c r="T115" s="166"/>
      <c r="U115" s="166"/>
      <c r="V115" s="166"/>
      <c r="W115" s="166"/>
      <c r="X115" s="166"/>
      <c r="Y115" s="166"/>
      <c r="Z115" s="166"/>
      <c r="AA115" s="166"/>
      <c r="AB115" s="166"/>
      <c r="AC115" s="166"/>
      <c r="AD115" s="166"/>
      <c r="AE115" s="166"/>
      <c r="AF115" s="164"/>
      <c r="AG115" s="164"/>
      <c r="AH115" s="164"/>
      <c r="AI115" s="164"/>
      <c r="AJ115" s="164"/>
      <c r="AK115" s="164"/>
      <c r="AL115" s="164"/>
      <c r="AM115" s="164"/>
      <c r="AN115" s="164"/>
      <c r="AO115" s="164"/>
      <c r="AP115" s="164"/>
      <c r="AQ115" s="164"/>
      <c r="AR115" s="164"/>
      <c r="AS115" s="164"/>
      <c r="AT115" s="164"/>
      <c r="AU115" s="164"/>
      <c r="AV115" s="164"/>
      <c r="AW115" s="164"/>
      <c r="AX115" s="164"/>
      <c r="AY115" s="167" t="s">
        <v>118</v>
      </c>
      <c r="AZ115" s="164"/>
      <c r="BA115" s="164"/>
      <c r="BB115" s="164"/>
      <c r="BC115" s="164"/>
      <c r="BD115" s="164"/>
      <c r="BE115" s="168">
        <f t="shared" si="0"/>
        <v>0</v>
      </c>
      <c r="BF115" s="168">
        <f t="shared" si="1"/>
        <v>0</v>
      </c>
      <c r="BG115" s="168">
        <f t="shared" si="2"/>
        <v>0</v>
      </c>
      <c r="BH115" s="168">
        <f t="shared" si="3"/>
        <v>0</v>
      </c>
      <c r="BI115" s="168">
        <f t="shared" si="4"/>
        <v>0</v>
      </c>
      <c r="BJ115" s="167" t="s">
        <v>84</v>
      </c>
      <c r="BK115" s="164"/>
      <c r="BL115" s="164"/>
      <c r="BM115" s="164"/>
    </row>
    <row r="116" spans="1:65" s="2" customFormat="1" ht="18" customHeight="1">
      <c r="A116" s="34"/>
      <c r="B116" s="35"/>
      <c r="C116" s="36"/>
      <c r="D116" s="300" t="s">
        <v>1</v>
      </c>
      <c r="E116" s="301"/>
      <c r="F116" s="301"/>
      <c r="G116" s="36"/>
      <c r="H116" s="36"/>
      <c r="I116" s="36"/>
      <c r="J116" s="162">
        <v>0</v>
      </c>
      <c r="K116" s="36"/>
      <c r="L116" s="163"/>
      <c r="M116" s="164"/>
      <c r="N116" s="165" t="s">
        <v>41</v>
      </c>
      <c r="O116" s="164"/>
      <c r="P116" s="164"/>
      <c r="Q116" s="164"/>
      <c r="R116" s="164"/>
      <c r="S116" s="166"/>
      <c r="T116" s="166"/>
      <c r="U116" s="166"/>
      <c r="V116" s="166"/>
      <c r="W116" s="166"/>
      <c r="X116" s="166"/>
      <c r="Y116" s="166"/>
      <c r="Z116" s="166"/>
      <c r="AA116" s="166"/>
      <c r="AB116" s="166"/>
      <c r="AC116" s="166"/>
      <c r="AD116" s="166"/>
      <c r="AE116" s="166"/>
      <c r="AF116" s="164"/>
      <c r="AG116" s="164"/>
      <c r="AH116" s="164"/>
      <c r="AI116" s="164"/>
      <c r="AJ116" s="164"/>
      <c r="AK116" s="164"/>
      <c r="AL116" s="164"/>
      <c r="AM116" s="164"/>
      <c r="AN116" s="164"/>
      <c r="AO116" s="164"/>
      <c r="AP116" s="164"/>
      <c r="AQ116" s="164"/>
      <c r="AR116" s="164"/>
      <c r="AS116" s="164"/>
      <c r="AT116" s="164"/>
      <c r="AU116" s="164"/>
      <c r="AV116" s="164"/>
      <c r="AW116" s="164"/>
      <c r="AX116" s="164"/>
      <c r="AY116" s="167" t="s">
        <v>118</v>
      </c>
      <c r="AZ116" s="164"/>
      <c r="BA116" s="164"/>
      <c r="BB116" s="164"/>
      <c r="BC116" s="164"/>
      <c r="BD116" s="164"/>
      <c r="BE116" s="168">
        <f t="shared" si="0"/>
        <v>0</v>
      </c>
      <c r="BF116" s="168">
        <f t="shared" si="1"/>
        <v>0</v>
      </c>
      <c r="BG116" s="168">
        <f t="shared" si="2"/>
        <v>0</v>
      </c>
      <c r="BH116" s="168">
        <f t="shared" si="3"/>
        <v>0</v>
      </c>
      <c r="BI116" s="168">
        <f t="shared" si="4"/>
        <v>0</v>
      </c>
      <c r="BJ116" s="167" t="s">
        <v>84</v>
      </c>
      <c r="BK116" s="164"/>
      <c r="BL116" s="164"/>
      <c r="BM116" s="164"/>
    </row>
    <row r="117" spans="1:65" s="2" customFormat="1" ht="18" customHeight="1">
      <c r="A117" s="34"/>
      <c r="B117" s="35"/>
      <c r="C117" s="36"/>
      <c r="D117" s="161" t="s">
        <v>122</v>
      </c>
      <c r="E117" s="36"/>
      <c r="F117" s="36"/>
      <c r="G117" s="36"/>
      <c r="H117" s="36"/>
      <c r="I117" s="36"/>
      <c r="J117" s="162">
        <f>ROUND(J30*T117,2)</f>
        <v>0</v>
      </c>
      <c r="K117" s="36"/>
      <c r="L117" s="163"/>
      <c r="M117" s="164"/>
      <c r="N117" s="165" t="s">
        <v>41</v>
      </c>
      <c r="O117" s="164"/>
      <c r="P117" s="164"/>
      <c r="Q117" s="164"/>
      <c r="R117" s="164"/>
      <c r="S117" s="166"/>
      <c r="T117" s="166"/>
      <c r="U117" s="166"/>
      <c r="V117" s="166"/>
      <c r="W117" s="166"/>
      <c r="X117" s="166"/>
      <c r="Y117" s="166"/>
      <c r="Z117" s="166"/>
      <c r="AA117" s="166"/>
      <c r="AB117" s="166"/>
      <c r="AC117" s="166"/>
      <c r="AD117" s="166"/>
      <c r="AE117" s="166"/>
      <c r="AF117" s="164"/>
      <c r="AG117" s="164"/>
      <c r="AH117" s="164"/>
      <c r="AI117" s="164"/>
      <c r="AJ117" s="164"/>
      <c r="AK117" s="164"/>
      <c r="AL117" s="164"/>
      <c r="AM117" s="164"/>
      <c r="AN117" s="164"/>
      <c r="AO117" s="164"/>
      <c r="AP117" s="164"/>
      <c r="AQ117" s="164"/>
      <c r="AR117" s="164"/>
      <c r="AS117" s="164"/>
      <c r="AT117" s="164"/>
      <c r="AU117" s="164"/>
      <c r="AV117" s="164"/>
      <c r="AW117" s="164"/>
      <c r="AX117" s="164"/>
      <c r="AY117" s="167" t="s">
        <v>123</v>
      </c>
      <c r="AZ117" s="164"/>
      <c r="BA117" s="164"/>
      <c r="BB117" s="164"/>
      <c r="BC117" s="164"/>
      <c r="BD117" s="164"/>
      <c r="BE117" s="168">
        <f t="shared" si="0"/>
        <v>0</v>
      </c>
      <c r="BF117" s="168">
        <f t="shared" si="1"/>
        <v>0</v>
      </c>
      <c r="BG117" s="168">
        <f t="shared" si="2"/>
        <v>0</v>
      </c>
      <c r="BH117" s="168">
        <f t="shared" si="3"/>
        <v>0</v>
      </c>
      <c r="BI117" s="168">
        <f t="shared" si="4"/>
        <v>0</v>
      </c>
      <c r="BJ117" s="167" t="s">
        <v>84</v>
      </c>
      <c r="BK117" s="164"/>
      <c r="BL117" s="164"/>
      <c r="BM117" s="164"/>
    </row>
    <row r="118" spans="1:65" s="2" customForma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29.25" customHeight="1">
      <c r="A119" s="34"/>
      <c r="B119" s="35"/>
      <c r="C119" s="169" t="s">
        <v>124</v>
      </c>
      <c r="D119" s="144"/>
      <c r="E119" s="144"/>
      <c r="F119" s="144"/>
      <c r="G119" s="144"/>
      <c r="H119" s="144"/>
      <c r="I119" s="144"/>
      <c r="J119" s="170">
        <f>ROUND(J95+J111,2)</f>
        <v>0</v>
      </c>
      <c r="K119" s="14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7" customHeight="1">
      <c r="A120" s="34"/>
      <c r="B120" s="54"/>
      <c r="C120" s="55"/>
      <c r="D120" s="55"/>
      <c r="E120" s="55"/>
      <c r="F120" s="55"/>
      <c r="G120" s="55"/>
      <c r="H120" s="55"/>
      <c r="I120" s="55"/>
      <c r="J120" s="55"/>
      <c r="K120" s="55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4" spans="1:65" s="2" customFormat="1" ht="7" customHeight="1">
      <c r="A124" s="34"/>
      <c r="B124" s="56"/>
      <c r="C124" s="57"/>
      <c r="D124" s="57"/>
      <c r="E124" s="57"/>
      <c r="F124" s="57"/>
      <c r="G124" s="57"/>
      <c r="H124" s="57"/>
      <c r="I124" s="57"/>
      <c r="J124" s="57"/>
      <c r="K124" s="57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5" s="2" customFormat="1" ht="25" customHeight="1">
      <c r="A125" s="34"/>
      <c r="B125" s="35"/>
      <c r="C125" s="23" t="s">
        <v>125</v>
      </c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5" s="2" customFormat="1" ht="7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65" s="2" customFormat="1" ht="12" customHeight="1">
      <c r="A127" s="34"/>
      <c r="B127" s="35"/>
      <c r="C127" s="29" t="s">
        <v>16</v>
      </c>
      <c r="D127" s="36"/>
      <c r="E127" s="36"/>
      <c r="F127" s="36"/>
      <c r="G127" s="36"/>
      <c r="H127" s="36"/>
      <c r="I127" s="36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65" s="2" customFormat="1" ht="26.25" customHeight="1">
      <c r="A128" s="34"/>
      <c r="B128" s="35"/>
      <c r="C128" s="36"/>
      <c r="D128" s="36"/>
      <c r="E128" s="302" t="str">
        <f>E7</f>
        <v>Základní škola a Mateřská škola Čs.armády 1026, Bohumín, okr.Karviná</v>
      </c>
      <c r="F128" s="303"/>
      <c r="G128" s="303"/>
      <c r="H128" s="303"/>
      <c r="I128" s="36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2" customHeight="1">
      <c r="A129" s="34"/>
      <c r="B129" s="35"/>
      <c r="C129" s="29" t="s">
        <v>89</v>
      </c>
      <c r="D129" s="36"/>
      <c r="E129" s="36"/>
      <c r="F129" s="36"/>
      <c r="G129" s="36"/>
      <c r="H129" s="36"/>
      <c r="I129" s="36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30" customHeight="1">
      <c r="A130" s="34"/>
      <c r="B130" s="35"/>
      <c r="C130" s="36"/>
      <c r="D130" s="36"/>
      <c r="E130" s="270" t="str">
        <f>E9</f>
        <v>2803 - Stavební úpravy stávajících prostor ZŠ - MM učebna ozn.303</v>
      </c>
      <c r="F130" s="304"/>
      <c r="G130" s="304"/>
      <c r="H130" s="304"/>
      <c r="I130" s="36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7" customHeight="1">
      <c r="A131" s="34"/>
      <c r="B131" s="35"/>
      <c r="C131" s="36"/>
      <c r="D131" s="36"/>
      <c r="E131" s="36"/>
      <c r="F131" s="36"/>
      <c r="G131" s="36"/>
      <c r="H131" s="36"/>
      <c r="I131" s="36"/>
      <c r="J131" s="36"/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12" customHeight="1">
      <c r="A132" s="34"/>
      <c r="B132" s="35"/>
      <c r="C132" s="29" t="s">
        <v>20</v>
      </c>
      <c r="D132" s="36"/>
      <c r="E132" s="36"/>
      <c r="F132" s="27" t="str">
        <f>F12</f>
        <v>Bohumín</v>
      </c>
      <c r="G132" s="36"/>
      <c r="H132" s="36"/>
      <c r="I132" s="29" t="s">
        <v>22</v>
      </c>
      <c r="J132" s="66" t="str">
        <f>IF(J12="","",J12)</f>
        <v>15. 3. 2021</v>
      </c>
      <c r="K132" s="36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2" customFormat="1" ht="7" customHeight="1">
      <c r="A133" s="34"/>
      <c r="B133" s="35"/>
      <c r="C133" s="36"/>
      <c r="D133" s="36"/>
      <c r="E133" s="36"/>
      <c r="F133" s="36"/>
      <c r="G133" s="36"/>
      <c r="H133" s="36"/>
      <c r="I133" s="36"/>
      <c r="J133" s="36"/>
      <c r="K133" s="36"/>
      <c r="L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5" s="2" customFormat="1" ht="15.25" customHeight="1">
      <c r="A134" s="34"/>
      <c r="B134" s="35"/>
      <c r="C134" s="29" t="s">
        <v>24</v>
      </c>
      <c r="D134" s="36"/>
      <c r="E134" s="36"/>
      <c r="F134" s="27" t="str">
        <f>E15</f>
        <v>ZŠ a MŠ Bohumín, Čs.armády 1026, okr.Karviná</v>
      </c>
      <c r="G134" s="36"/>
      <c r="H134" s="36"/>
      <c r="I134" s="29" t="s">
        <v>30</v>
      </c>
      <c r="J134" s="32" t="str">
        <f>E21</f>
        <v>MAP architekti</v>
      </c>
      <c r="K134" s="36"/>
      <c r="L134" s="51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65" s="2" customFormat="1" ht="15.25" customHeight="1">
      <c r="A135" s="34"/>
      <c r="B135" s="35"/>
      <c r="C135" s="29" t="s">
        <v>28</v>
      </c>
      <c r="D135" s="36"/>
      <c r="E135" s="36"/>
      <c r="F135" s="27" t="str">
        <f>IF(E18="","",E18)</f>
        <v>Vyplň údaj</v>
      </c>
      <c r="G135" s="36"/>
      <c r="H135" s="36"/>
      <c r="I135" s="29" t="s">
        <v>33</v>
      </c>
      <c r="J135" s="32" t="str">
        <f>E24</f>
        <v>Hořák</v>
      </c>
      <c r="K135" s="36"/>
      <c r="L135" s="51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pans="1:65" s="2" customFormat="1" ht="10.25" customHeight="1">
      <c r="A136" s="34"/>
      <c r="B136" s="35"/>
      <c r="C136" s="36"/>
      <c r="D136" s="36"/>
      <c r="E136" s="36"/>
      <c r="F136" s="36"/>
      <c r="G136" s="36"/>
      <c r="H136" s="36"/>
      <c r="I136" s="36"/>
      <c r="J136" s="36"/>
      <c r="K136" s="36"/>
      <c r="L136" s="51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  <row r="137" spans="1:65" s="11" customFormat="1" ht="29.25" customHeight="1">
      <c r="A137" s="171"/>
      <c r="B137" s="172"/>
      <c r="C137" s="173" t="s">
        <v>126</v>
      </c>
      <c r="D137" s="174" t="s">
        <v>61</v>
      </c>
      <c r="E137" s="174" t="s">
        <v>57</v>
      </c>
      <c r="F137" s="174" t="s">
        <v>58</v>
      </c>
      <c r="G137" s="174" t="s">
        <v>127</v>
      </c>
      <c r="H137" s="174" t="s">
        <v>128</v>
      </c>
      <c r="I137" s="174" t="s">
        <v>129</v>
      </c>
      <c r="J137" s="174" t="s">
        <v>100</v>
      </c>
      <c r="K137" s="175" t="s">
        <v>130</v>
      </c>
      <c r="L137" s="176"/>
      <c r="M137" s="75" t="s">
        <v>1</v>
      </c>
      <c r="N137" s="76" t="s">
        <v>40</v>
      </c>
      <c r="O137" s="76" t="s">
        <v>131</v>
      </c>
      <c r="P137" s="76" t="s">
        <v>132</v>
      </c>
      <c r="Q137" s="76" t="s">
        <v>133</v>
      </c>
      <c r="R137" s="76" t="s">
        <v>134</v>
      </c>
      <c r="S137" s="76" t="s">
        <v>135</v>
      </c>
      <c r="T137" s="77" t="s">
        <v>136</v>
      </c>
      <c r="U137" s="171"/>
      <c r="V137" s="171"/>
      <c r="W137" s="171"/>
      <c r="X137" s="171"/>
      <c r="Y137" s="171"/>
      <c r="Z137" s="171"/>
      <c r="AA137" s="171"/>
      <c r="AB137" s="171"/>
      <c r="AC137" s="171"/>
      <c r="AD137" s="171"/>
      <c r="AE137" s="171"/>
    </row>
    <row r="138" spans="1:65" s="2" customFormat="1" ht="23" customHeight="1">
      <c r="A138" s="34"/>
      <c r="B138" s="35"/>
      <c r="C138" s="82" t="s">
        <v>137</v>
      </c>
      <c r="D138" s="36"/>
      <c r="E138" s="36"/>
      <c r="F138" s="36"/>
      <c r="G138" s="36"/>
      <c r="H138" s="36"/>
      <c r="I138" s="36"/>
      <c r="J138" s="177">
        <f>BK138</f>
        <v>0</v>
      </c>
      <c r="K138" s="36"/>
      <c r="L138" s="39"/>
      <c r="M138" s="78"/>
      <c r="N138" s="178"/>
      <c r="O138" s="79"/>
      <c r="P138" s="179">
        <f>P139+P198+P273</f>
        <v>0</v>
      </c>
      <c r="Q138" s="79"/>
      <c r="R138" s="179">
        <f>R139+R198+R273</f>
        <v>2.3822672900000001</v>
      </c>
      <c r="S138" s="79"/>
      <c r="T138" s="180">
        <f>T139+T198+T273</f>
        <v>0.59360099999999993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75</v>
      </c>
      <c r="AU138" s="17" t="s">
        <v>102</v>
      </c>
      <c r="BK138" s="181">
        <f>BK139+BK198+BK273</f>
        <v>0</v>
      </c>
    </row>
    <row r="139" spans="1:65" s="12" customFormat="1" ht="26" customHeight="1">
      <c r="B139" s="182"/>
      <c r="C139" s="183"/>
      <c r="D139" s="184" t="s">
        <v>75</v>
      </c>
      <c r="E139" s="185" t="s">
        <v>138</v>
      </c>
      <c r="F139" s="185" t="s">
        <v>139</v>
      </c>
      <c r="G139" s="183"/>
      <c r="H139" s="183"/>
      <c r="I139" s="186"/>
      <c r="J139" s="187">
        <f>BK139</f>
        <v>0</v>
      </c>
      <c r="K139" s="183"/>
      <c r="L139" s="188"/>
      <c r="M139" s="189"/>
      <c r="N139" s="190"/>
      <c r="O139" s="190"/>
      <c r="P139" s="191">
        <f>P140+P180+P188+P196</f>
        <v>0</v>
      </c>
      <c r="Q139" s="190"/>
      <c r="R139" s="191">
        <f>R140+R180+R188+R196</f>
        <v>1.3240097000000002</v>
      </c>
      <c r="S139" s="190"/>
      <c r="T139" s="192">
        <f>T140+T180+T188+T196</f>
        <v>0.23562</v>
      </c>
      <c r="AR139" s="193" t="s">
        <v>84</v>
      </c>
      <c r="AT139" s="194" t="s">
        <v>75</v>
      </c>
      <c r="AU139" s="194" t="s">
        <v>76</v>
      </c>
      <c r="AY139" s="193" t="s">
        <v>140</v>
      </c>
      <c r="BK139" s="195">
        <f>BK140+BK180+BK188+BK196</f>
        <v>0</v>
      </c>
    </row>
    <row r="140" spans="1:65" s="12" customFormat="1" ht="23" customHeight="1">
      <c r="B140" s="182"/>
      <c r="C140" s="183"/>
      <c r="D140" s="184" t="s">
        <v>75</v>
      </c>
      <c r="E140" s="196" t="s">
        <v>141</v>
      </c>
      <c r="F140" s="196" t="s">
        <v>142</v>
      </c>
      <c r="G140" s="183"/>
      <c r="H140" s="183"/>
      <c r="I140" s="186"/>
      <c r="J140" s="197">
        <f>BK140</f>
        <v>0</v>
      </c>
      <c r="K140" s="183"/>
      <c r="L140" s="188"/>
      <c r="M140" s="189"/>
      <c r="N140" s="190"/>
      <c r="O140" s="190"/>
      <c r="P140" s="191">
        <f>SUM(P141:P179)</f>
        <v>0</v>
      </c>
      <c r="Q140" s="190"/>
      <c r="R140" s="191">
        <f>SUM(R141:R179)</f>
        <v>1.3100187000000001</v>
      </c>
      <c r="S140" s="190"/>
      <c r="T140" s="192">
        <f>SUM(T141:T179)</f>
        <v>0</v>
      </c>
      <c r="AR140" s="193" t="s">
        <v>84</v>
      </c>
      <c r="AT140" s="194" t="s">
        <v>75</v>
      </c>
      <c r="AU140" s="194" t="s">
        <v>84</v>
      </c>
      <c r="AY140" s="193" t="s">
        <v>140</v>
      </c>
      <c r="BK140" s="195">
        <f>SUM(BK141:BK179)</f>
        <v>0</v>
      </c>
    </row>
    <row r="141" spans="1:65" s="2" customFormat="1" ht="26">
      <c r="A141" s="34"/>
      <c r="B141" s="35"/>
      <c r="C141" s="198" t="s">
        <v>84</v>
      </c>
      <c r="D141" s="198" t="s">
        <v>143</v>
      </c>
      <c r="E141" s="199" t="s">
        <v>144</v>
      </c>
      <c r="F141" s="200" t="s">
        <v>145</v>
      </c>
      <c r="G141" s="201" t="s">
        <v>146</v>
      </c>
      <c r="H141" s="202">
        <v>82.3</v>
      </c>
      <c r="I141" s="203"/>
      <c r="J141" s="204">
        <f>ROUND(I141*H141,2)</f>
        <v>0</v>
      </c>
      <c r="K141" s="200" t="s">
        <v>147</v>
      </c>
      <c r="L141" s="39"/>
      <c r="M141" s="205" t="s">
        <v>1</v>
      </c>
      <c r="N141" s="206" t="s">
        <v>41</v>
      </c>
      <c r="O141" s="71"/>
      <c r="P141" s="207">
        <f>O141*H141</f>
        <v>0</v>
      </c>
      <c r="Q141" s="207">
        <v>2.5999999999999998E-4</v>
      </c>
      <c r="R141" s="207">
        <f>Q141*H141</f>
        <v>2.1397999999999997E-2</v>
      </c>
      <c r="S141" s="207">
        <v>0</v>
      </c>
      <c r="T141" s="20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9" t="s">
        <v>148</v>
      </c>
      <c r="AT141" s="209" t="s">
        <v>143</v>
      </c>
      <c r="AU141" s="209" t="s">
        <v>87</v>
      </c>
      <c r="AY141" s="17" t="s">
        <v>140</v>
      </c>
      <c r="BE141" s="210">
        <f>IF(N141="základní",J141,0)</f>
        <v>0</v>
      </c>
      <c r="BF141" s="210">
        <f>IF(N141="snížená",J141,0)</f>
        <v>0</v>
      </c>
      <c r="BG141" s="210">
        <f>IF(N141="zákl. přenesená",J141,0)</f>
        <v>0</v>
      </c>
      <c r="BH141" s="210">
        <f>IF(N141="sníž. přenesená",J141,0)</f>
        <v>0</v>
      </c>
      <c r="BI141" s="210">
        <f>IF(N141="nulová",J141,0)</f>
        <v>0</v>
      </c>
      <c r="BJ141" s="17" t="s">
        <v>84</v>
      </c>
      <c r="BK141" s="210">
        <f>ROUND(I141*H141,2)</f>
        <v>0</v>
      </c>
      <c r="BL141" s="17" t="s">
        <v>148</v>
      </c>
      <c r="BM141" s="209" t="s">
        <v>149</v>
      </c>
    </row>
    <row r="142" spans="1:65" s="13" customFormat="1" ht="12">
      <c r="B142" s="211"/>
      <c r="C142" s="212"/>
      <c r="D142" s="213" t="s">
        <v>150</v>
      </c>
      <c r="E142" s="214" t="s">
        <v>1</v>
      </c>
      <c r="F142" s="215" t="s">
        <v>151</v>
      </c>
      <c r="G142" s="212"/>
      <c r="H142" s="216">
        <v>82.3</v>
      </c>
      <c r="I142" s="217"/>
      <c r="J142" s="212"/>
      <c r="K142" s="212"/>
      <c r="L142" s="218"/>
      <c r="M142" s="219"/>
      <c r="N142" s="220"/>
      <c r="O142" s="220"/>
      <c r="P142" s="220"/>
      <c r="Q142" s="220"/>
      <c r="R142" s="220"/>
      <c r="S142" s="220"/>
      <c r="T142" s="221"/>
      <c r="AT142" s="222" t="s">
        <v>150</v>
      </c>
      <c r="AU142" s="222" t="s">
        <v>87</v>
      </c>
      <c r="AV142" s="13" t="s">
        <v>87</v>
      </c>
      <c r="AW142" s="13" t="s">
        <v>32</v>
      </c>
      <c r="AX142" s="13" t="s">
        <v>84</v>
      </c>
      <c r="AY142" s="222" t="s">
        <v>140</v>
      </c>
    </row>
    <row r="143" spans="1:65" s="2" customFormat="1" ht="26">
      <c r="A143" s="34"/>
      <c r="B143" s="35"/>
      <c r="C143" s="198" t="s">
        <v>87</v>
      </c>
      <c r="D143" s="198" t="s">
        <v>143</v>
      </c>
      <c r="E143" s="199" t="s">
        <v>152</v>
      </c>
      <c r="F143" s="200" t="s">
        <v>153</v>
      </c>
      <c r="G143" s="201" t="s">
        <v>146</v>
      </c>
      <c r="H143" s="202">
        <v>82.3</v>
      </c>
      <c r="I143" s="203"/>
      <c r="J143" s="204">
        <f>ROUND(I143*H143,2)</f>
        <v>0</v>
      </c>
      <c r="K143" s="200" t="s">
        <v>147</v>
      </c>
      <c r="L143" s="39"/>
      <c r="M143" s="205" t="s">
        <v>1</v>
      </c>
      <c r="N143" s="206" t="s">
        <v>41</v>
      </c>
      <c r="O143" s="71"/>
      <c r="P143" s="207">
        <f>O143*H143</f>
        <v>0</v>
      </c>
      <c r="Q143" s="207">
        <v>3.5000000000000001E-3</v>
      </c>
      <c r="R143" s="207">
        <f>Q143*H143</f>
        <v>0.28804999999999997</v>
      </c>
      <c r="S143" s="207">
        <v>0</v>
      </c>
      <c r="T143" s="20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9" t="s">
        <v>148</v>
      </c>
      <c r="AT143" s="209" t="s">
        <v>143</v>
      </c>
      <c r="AU143" s="209" t="s">
        <v>87</v>
      </c>
      <c r="AY143" s="17" t="s">
        <v>140</v>
      </c>
      <c r="BE143" s="210">
        <f>IF(N143="základní",J143,0)</f>
        <v>0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7" t="s">
        <v>84</v>
      </c>
      <c r="BK143" s="210">
        <f>ROUND(I143*H143,2)</f>
        <v>0</v>
      </c>
      <c r="BL143" s="17" t="s">
        <v>148</v>
      </c>
      <c r="BM143" s="209" t="s">
        <v>154</v>
      </c>
    </row>
    <row r="144" spans="1:65" s="13" customFormat="1" ht="12">
      <c r="B144" s="211"/>
      <c r="C144" s="212"/>
      <c r="D144" s="213" t="s">
        <v>150</v>
      </c>
      <c r="E144" s="214" t="s">
        <v>1</v>
      </c>
      <c r="F144" s="215" t="s">
        <v>155</v>
      </c>
      <c r="G144" s="212"/>
      <c r="H144" s="216">
        <v>82.3</v>
      </c>
      <c r="I144" s="217"/>
      <c r="J144" s="212"/>
      <c r="K144" s="212"/>
      <c r="L144" s="218"/>
      <c r="M144" s="219"/>
      <c r="N144" s="220"/>
      <c r="O144" s="220"/>
      <c r="P144" s="220"/>
      <c r="Q144" s="220"/>
      <c r="R144" s="220"/>
      <c r="S144" s="220"/>
      <c r="T144" s="221"/>
      <c r="AT144" s="222" t="s">
        <v>150</v>
      </c>
      <c r="AU144" s="222" t="s">
        <v>87</v>
      </c>
      <c r="AV144" s="13" t="s">
        <v>87</v>
      </c>
      <c r="AW144" s="13" t="s">
        <v>32</v>
      </c>
      <c r="AX144" s="13" t="s">
        <v>84</v>
      </c>
      <c r="AY144" s="222" t="s">
        <v>140</v>
      </c>
    </row>
    <row r="145" spans="1:65" s="2" customFormat="1" ht="26">
      <c r="A145" s="34"/>
      <c r="B145" s="35"/>
      <c r="C145" s="198" t="s">
        <v>156</v>
      </c>
      <c r="D145" s="198" t="s">
        <v>143</v>
      </c>
      <c r="E145" s="199" t="s">
        <v>157</v>
      </c>
      <c r="F145" s="200" t="s">
        <v>158</v>
      </c>
      <c r="G145" s="201" t="s">
        <v>146</v>
      </c>
      <c r="H145" s="202">
        <v>3.5</v>
      </c>
      <c r="I145" s="203"/>
      <c r="J145" s="204">
        <f>ROUND(I145*H145,2)</f>
        <v>0</v>
      </c>
      <c r="K145" s="200" t="s">
        <v>147</v>
      </c>
      <c r="L145" s="39"/>
      <c r="M145" s="205" t="s">
        <v>1</v>
      </c>
      <c r="N145" s="206" t="s">
        <v>41</v>
      </c>
      <c r="O145" s="71"/>
      <c r="P145" s="207">
        <f>O145*H145</f>
        <v>0</v>
      </c>
      <c r="Q145" s="207">
        <v>3.8199999999999998E-2</v>
      </c>
      <c r="R145" s="207">
        <f>Q145*H145</f>
        <v>0.13369999999999999</v>
      </c>
      <c r="S145" s="207">
        <v>0</v>
      </c>
      <c r="T145" s="20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9" t="s">
        <v>148</v>
      </c>
      <c r="AT145" s="209" t="s">
        <v>143</v>
      </c>
      <c r="AU145" s="209" t="s">
        <v>87</v>
      </c>
      <c r="AY145" s="17" t="s">
        <v>140</v>
      </c>
      <c r="BE145" s="210">
        <f>IF(N145="základní",J145,0)</f>
        <v>0</v>
      </c>
      <c r="BF145" s="210">
        <f>IF(N145="snížená",J145,0)</f>
        <v>0</v>
      </c>
      <c r="BG145" s="210">
        <f>IF(N145="zákl. přenesená",J145,0)</f>
        <v>0</v>
      </c>
      <c r="BH145" s="210">
        <f>IF(N145="sníž. přenesená",J145,0)</f>
        <v>0</v>
      </c>
      <c r="BI145" s="210">
        <f>IF(N145="nulová",J145,0)</f>
        <v>0</v>
      </c>
      <c r="BJ145" s="17" t="s">
        <v>84</v>
      </c>
      <c r="BK145" s="210">
        <f>ROUND(I145*H145,2)</f>
        <v>0</v>
      </c>
      <c r="BL145" s="17" t="s">
        <v>148</v>
      </c>
      <c r="BM145" s="209" t="s">
        <v>159</v>
      </c>
    </row>
    <row r="146" spans="1:65" s="13" customFormat="1" ht="12">
      <c r="B146" s="211"/>
      <c r="C146" s="212"/>
      <c r="D146" s="213" t="s">
        <v>150</v>
      </c>
      <c r="E146" s="214" t="s">
        <v>1</v>
      </c>
      <c r="F146" s="215" t="s">
        <v>160</v>
      </c>
      <c r="G146" s="212"/>
      <c r="H146" s="216">
        <v>3.5</v>
      </c>
      <c r="I146" s="217"/>
      <c r="J146" s="212"/>
      <c r="K146" s="212"/>
      <c r="L146" s="218"/>
      <c r="M146" s="219"/>
      <c r="N146" s="220"/>
      <c r="O146" s="220"/>
      <c r="P146" s="220"/>
      <c r="Q146" s="220"/>
      <c r="R146" s="220"/>
      <c r="S146" s="220"/>
      <c r="T146" s="221"/>
      <c r="AT146" s="222" t="s">
        <v>150</v>
      </c>
      <c r="AU146" s="222" t="s">
        <v>87</v>
      </c>
      <c r="AV146" s="13" t="s">
        <v>87</v>
      </c>
      <c r="AW146" s="13" t="s">
        <v>32</v>
      </c>
      <c r="AX146" s="13" t="s">
        <v>84</v>
      </c>
      <c r="AY146" s="222" t="s">
        <v>140</v>
      </c>
    </row>
    <row r="147" spans="1:65" s="2" customFormat="1" ht="26">
      <c r="A147" s="34"/>
      <c r="B147" s="35"/>
      <c r="C147" s="198" t="s">
        <v>148</v>
      </c>
      <c r="D147" s="198" t="s">
        <v>143</v>
      </c>
      <c r="E147" s="199" t="s">
        <v>161</v>
      </c>
      <c r="F147" s="200" t="s">
        <v>162</v>
      </c>
      <c r="G147" s="201" t="s">
        <v>146</v>
      </c>
      <c r="H147" s="202">
        <v>2.4900000000000002</v>
      </c>
      <c r="I147" s="203"/>
      <c r="J147" s="204">
        <f>ROUND(I147*H147,2)</f>
        <v>0</v>
      </c>
      <c r="K147" s="200" t="s">
        <v>147</v>
      </c>
      <c r="L147" s="39"/>
      <c r="M147" s="205" t="s">
        <v>1</v>
      </c>
      <c r="N147" s="206" t="s">
        <v>41</v>
      </c>
      <c r="O147" s="71"/>
      <c r="P147" s="207">
        <f>O147*H147</f>
        <v>0</v>
      </c>
      <c r="Q147" s="207">
        <v>7.3499999999999998E-3</v>
      </c>
      <c r="R147" s="207">
        <f>Q147*H147</f>
        <v>1.8301500000000002E-2</v>
      </c>
      <c r="S147" s="207">
        <v>0</v>
      </c>
      <c r="T147" s="20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9" t="s">
        <v>148</v>
      </c>
      <c r="AT147" s="209" t="s">
        <v>143</v>
      </c>
      <c r="AU147" s="209" t="s">
        <v>87</v>
      </c>
      <c r="AY147" s="17" t="s">
        <v>140</v>
      </c>
      <c r="BE147" s="210">
        <f>IF(N147="základní",J147,0)</f>
        <v>0</v>
      </c>
      <c r="BF147" s="210">
        <f>IF(N147="snížená",J147,0)</f>
        <v>0</v>
      </c>
      <c r="BG147" s="210">
        <f>IF(N147="zákl. přenesená",J147,0)</f>
        <v>0</v>
      </c>
      <c r="BH147" s="210">
        <f>IF(N147="sníž. přenesená",J147,0)</f>
        <v>0</v>
      </c>
      <c r="BI147" s="210">
        <f>IF(N147="nulová",J147,0)</f>
        <v>0</v>
      </c>
      <c r="BJ147" s="17" t="s">
        <v>84</v>
      </c>
      <c r="BK147" s="210">
        <f>ROUND(I147*H147,2)</f>
        <v>0</v>
      </c>
      <c r="BL147" s="17" t="s">
        <v>148</v>
      </c>
      <c r="BM147" s="209" t="s">
        <v>163</v>
      </c>
    </row>
    <row r="148" spans="1:65" s="14" customFormat="1" ht="12">
      <c r="B148" s="223"/>
      <c r="C148" s="224"/>
      <c r="D148" s="213" t="s">
        <v>150</v>
      </c>
      <c r="E148" s="225" t="s">
        <v>1</v>
      </c>
      <c r="F148" s="226" t="s">
        <v>164</v>
      </c>
      <c r="G148" s="224"/>
      <c r="H148" s="225" t="s">
        <v>1</v>
      </c>
      <c r="I148" s="227"/>
      <c r="J148" s="224"/>
      <c r="K148" s="224"/>
      <c r="L148" s="228"/>
      <c r="M148" s="229"/>
      <c r="N148" s="230"/>
      <c r="O148" s="230"/>
      <c r="P148" s="230"/>
      <c r="Q148" s="230"/>
      <c r="R148" s="230"/>
      <c r="S148" s="230"/>
      <c r="T148" s="231"/>
      <c r="AT148" s="232" t="s">
        <v>150</v>
      </c>
      <c r="AU148" s="232" t="s">
        <v>87</v>
      </c>
      <c r="AV148" s="14" t="s">
        <v>84</v>
      </c>
      <c r="AW148" s="14" t="s">
        <v>32</v>
      </c>
      <c r="AX148" s="14" t="s">
        <v>76</v>
      </c>
      <c r="AY148" s="232" t="s">
        <v>140</v>
      </c>
    </row>
    <row r="149" spans="1:65" s="13" customFormat="1" ht="12">
      <c r="B149" s="211"/>
      <c r="C149" s="212"/>
      <c r="D149" s="213" t="s">
        <v>150</v>
      </c>
      <c r="E149" s="214" t="s">
        <v>1</v>
      </c>
      <c r="F149" s="215" t="s">
        <v>165</v>
      </c>
      <c r="G149" s="212"/>
      <c r="H149" s="216">
        <v>2.4900000000000002</v>
      </c>
      <c r="I149" s="217"/>
      <c r="J149" s="212"/>
      <c r="K149" s="212"/>
      <c r="L149" s="218"/>
      <c r="M149" s="219"/>
      <c r="N149" s="220"/>
      <c r="O149" s="220"/>
      <c r="P149" s="220"/>
      <c r="Q149" s="220"/>
      <c r="R149" s="220"/>
      <c r="S149" s="220"/>
      <c r="T149" s="221"/>
      <c r="AT149" s="222" t="s">
        <v>150</v>
      </c>
      <c r="AU149" s="222" t="s">
        <v>87</v>
      </c>
      <c r="AV149" s="13" t="s">
        <v>87</v>
      </c>
      <c r="AW149" s="13" t="s">
        <v>32</v>
      </c>
      <c r="AX149" s="13" t="s">
        <v>84</v>
      </c>
      <c r="AY149" s="222" t="s">
        <v>140</v>
      </c>
    </row>
    <row r="150" spans="1:65" s="2" customFormat="1" ht="26">
      <c r="A150" s="34"/>
      <c r="B150" s="35"/>
      <c r="C150" s="198" t="s">
        <v>166</v>
      </c>
      <c r="D150" s="198" t="s">
        <v>143</v>
      </c>
      <c r="E150" s="199" t="s">
        <v>167</v>
      </c>
      <c r="F150" s="200" t="s">
        <v>168</v>
      </c>
      <c r="G150" s="201" t="s">
        <v>146</v>
      </c>
      <c r="H150" s="202">
        <v>129.465</v>
      </c>
      <c r="I150" s="203"/>
      <c r="J150" s="204">
        <f>ROUND(I150*H150,2)</f>
        <v>0</v>
      </c>
      <c r="K150" s="200" t="s">
        <v>147</v>
      </c>
      <c r="L150" s="39"/>
      <c r="M150" s="205" t="s">
        <v>1</v>
      </c>
      <c r="N150" s="206" t="s">
        <v>41</v>
      </c>
      <c r="O150" s="71"/>
      <c r="P150" s="207">
        <f>O150*H150</f>
        <v>0</v>
      </c>
      <c r="Q150" s="207">
        <v>2.5999999999999998E-4</v>
      </c>
      <c r="R150" s="207">
        <f>Q150*H150</f>
        <v>3.3660900000000001E-2</v>
      </c>
      <c r="S150" s="207">
        <v>0</v>
      </c>
      <c r="T150" s="20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9" t="s">
        <v>148</v>
      </c>
      <c r="AT150" s="209" t="s">
        <v>143</v>
      </c>
      <c r="AU150" s="209" t="s">
        <v>87</v>
      </c>
      <c r="AY150" s="17" t="s">
        <v>140</v>
      </c>
      <c r="BE150" s="210">
        <f>IF(N150="základní",J150,0)</f>
        <v>0</v>
      </c>
      <c r="BF150" s="210">
        <f>IF(N150="snížená",J150,0)</f>
        <v>0</v>
      </c>
      <c r="BG150" s="210">
        <f>IF(N150="zákl. přenesená",J150,0)</f>
        <v>0</v>
      </c>
      <c r="BH150" s="210">
        <f>IF(N150="sníž. přenesená",J150,0)</f>
        <v>0</v>
      </c>
      <c r="BI150" s="210">
        <f>IF(N150="nulová",J150,0)</f>
        <v>0</v>
      </c>
      <c r="BJ150" s="17" t="s">
        <v>84</v>
      </c>
      <c r="BK150" s="210">
        <f>ROUND(I150*H150,2)</f>
        <v>0</v>
      </c>
      <c r="BL150" s="17" t="s">
        <v>148</v>
      </c>
      <c r="BM150" s="209" t="s">
        <v>169</v>
      </c>
    </row>
    <row r="151" spans="1:65" s="14" customFormat="1" ht="12">
      <c r="B151" s="223"/>
      <c r="C151" s="224"/>
      <c r="D151" s="213" t="s">
        <v>150</v>
      </c>
      <c r="E151" s="225" t="s">
        <v>1</v>
      </c>
      <c r="F151" s="226" t="s">
        <v>170</v>
      </c>
      <c r="G151" s="224"/>
      <c r="H151" s="225" t="s">
        <v>1</v>
      </c>
      <c r="I151" s="227"/>
      <c r="J151" s="224"/>
      <c r="K151" s="224"/>
      <c r="L151" s="228"/>
      <c r="M151" s="229"/>
      <c r="N151" s="230"/>
      <c r="O151" s="230"/>
      <c r="P151" s="230"/>
      <c r="Q151" s="230"/>
      <c r="R151" s="230"/>
      <c r="S151" s="230"/>
      <c r="T151" s="231"/>
      <c r="AT151" s="232" t="s">
        <v>150</v>
      </c>
      <c r="AU151" s="232" t="s">
        <v>87</v>
      </c>
      <c r="AV151" s="14" t="s">
        <v>84</v>
      </c>
      <c r="AW151" s="14" t="s">
        <v>32</v>
      </c>
      <c r="AX151" s="14" t="s">
        <v>76</v>
      </c>
      <c r="AY151" s="232" t="s">
        <v>140</v>
      </c>
    </row>
    <row r="152" spans="1:65" s="13" customFormat="1" ht="12">
      <c r="B152" s="211"/>
      <c r="C152" s="212"/>
      <c r="D152" s="213" t="s">
        <v>150</v>
      </c>
      <c r="E152" s="214" t="s">
        <v>1</v>
      </c>
      <c r="F152" s="215" t="s">
        <v>171</v>
      </c>
      <c r="G152" s="212"/>
      <c r="H152" s="216">
        <v>134.11199999999999</v>
      </c>
      <c r="I152" s="217"/>
      <c r="J152" s="212"/>
      <c r="K152" s="212"/>
      <c r="L152" s="218"/>
      <c r="M152" s="219"/>
      <c r="N152" s="220"/>
      <c r="O152" s="220"/>
      <c r="P152" s="220"/>
      <c r="Q152" s="220"/>
      <c r="R152" s="220"/>
      <c r="S152" s="220"/>
      <c r="T152" s="221"/>
      <c r="AT152" s="222" t="s">
        <v>150</v>
      </c>
      <c r="AU152" s="222" t="s">
        <v>87</v>
      </c>
      <c r="AV152" s="13" t="s">
        <v>87</v>
      </c>
      <c r="AW152" s="13" t="s">
        <v>32</v>
      </c>
      <c r="AX152" s="13" t="s">
        <v>76</v>
      </c>
      <c r="AY152" s="222" t="s">
        <v>140</v>
      </c>
    </row>
    <row r="153" spans="1:65" s="13" customFormat="1" ht="12">
      <c r="B153" s="211"/>
      <c r="C153" s="212"/>
      <c r="D153" s="213" t="s">
        <v>150</v>
      </c>
      <c r="E153" s="214" t="s">
        <v>1</v>
      </c>
      <c r="F153" s="215" t="s">
        <v>172</v>
      </c>
      <c r="G153" s="212"/>
      <c r="H153" s="216">
        <v>2.109</v>
      </c>
      <c r="I153" s="217"/>
      <c r="J153" s="212"/>
      <c r="K153" s="212"/>
      <c r="L153" s="218"/>
      <c r="M153" s="219"/>
      <c r="N153" s="220"/>
      <c r="O153" s="220"/>
      <c r="P153" s="220"/>
      <c r="Q153" s="220"/>
      <c r="R153" s="220"/>
      <c r="S153" s="220"/>
      <c r="T153" s="221"/>
      <c r="AT153" s="222" t="s">
        <v>150</v>
      </c>
      <c r="AU153" s="222" t="s">
        <v>87</v>
      </c>
      <c r="AV153" s="13" t="s">
        <v>87</v>
      </c>
      <c r="AW153" s="13" t="s">
        <v>32</v>
      </c>
      <c r="AX153" s="13" t="s">
        <v>76</v>
      </c>
      <c r="AY153" s="222" t="s">
        <v>140</v>
      </c>
    </row>
    <row r="154" spans="1:65" s="13" customFormat="1" ht="12">
      <c r="B154" s="211"/>
      <c r="C154" s="212"/>
      <c r="D154" s="213" t="s">
        <v>150</v>
      </c>
      <c r="E154" s="214" t="s">
        <v>1</v>
      </c>
      <c r="F154" s="215" t="s">
        <v>173</v>
      </c>
      <c r="G154" s="212"/>
      <c r="H154" s="216">
        <v>22.716000000000001</v>
      </c>
      <c r="I154" s="217"/>
      <c r="J154" s="212"/>
      <c r="K154" s="212"/>
      <c r="L154" s="218"/>
      <c r="M154" s="219"/>
      <c r="N154" s="220"/>
      <c r="O154" s="220"/>
      <c r="P154" s="220"/>
      <c r="Q154" s="220"/>
      <c r="R154" s="220"/>
      <c r="S154" s="220"/>
      <c r="T154" s="221"/>
      <c r="AT154" s="222" t="s">
        <v>150</v>
      </c>
      <c r="AU154" s="222" t="s">
        <v>87</v>
      </c>
      <c r="AV154" s="13" t="s">
        <v>87</v>
      </c>
      <c r="AW154" s="13" t="s">
        <v>32</v>
      </c>
      <c r="AX154" s="13" t="s">
        <v>76</v>
      </c>
      <c r="AY154" s="222" t="s">
        <v>140</v>
      </c>
    </row>
    <row r="155" spans="1:65" s="13" customFormat="1" ht="12">
      <c r="B155" s="211"/>
      <c r="C155" s="212"/>
      <c r="D155" s="213" t="s">
        <v>150</v>
      </c>
      <c r="E155" s="214" t="s">
        <v>1</v>
      </c>
      <c r="F155" s="215" t="s">
        <v>174</v>
      </c>
      <c r="G155" s="212"/>
      <c r="H155" s="216">
        <v>-28.672000000000001</v>
      </c>
      <c r="I155" s="217"/>
      <c r="J155" s="212"/>
      <c r="K155" s="212"/>
      <c r="L155" s="218"/>
      <c r="M155" s="219"/>
      <c r="N155" s="220"/>
      <c r="O155" s="220"/>
      <c r="P155" s="220"/>
      <c r="Q155" s="220"/>
      <c r="R155" s="220"/>
      <c r="S155" s="220"/>
      <c r="T155" s="221"/>
      <c r="AT155" s="222" t="s">
        <v>150</v>
      </c>
      <c r="AU155" s="222" t="s">
        <v>87</v>
      </c>
      <c r="AV155" s="13" t="s">
        <v>87</v>
      </c>
      <c r="AW155" s="13" t="s">
        <v>32</v>
      </c>
      <c r="AX155" s="13" t="s">
        <v>76</v>
      </c>
      <c r="AY155" s="222" t="s">
        <v>140</v>
      </c>
    </row>
    <row r="156" spans="1:65" s="13" customFormat="1" ht="12">
      <c r="B156" s="211"/>
      <c r="C156" s="212"/>
      <c r="D156" s="213" t="s">
        <v>150</v>
      </c>
      <c r="E156" s="214" t="s">
        <v>1</v>
      </c>
      <c r="F156" s="215" t="s">
        <v>175</v>
      </c>
      <c r="G156" s="212"/>
      <c r="H156" s="216">
        <v>-3.4649999999999999</v>
      </c>
      <c r="I156" s="217"/>
      <c r="J156" s="212"/>
      <c r="K156" s="212"/>
      <c r="L156" s="218"/>
      <c r="M156" s="219"/>
      <c r="N156" s="220"/>
      <c r="O156" s="220"/>
      <c r="P156" s="220"/>
      <c r="Q156" s="220"/>
      <c r="R156" s="220"/>
      <c r="S156" s="220"/>
      <c r="T156" s="221"/>
      <c r="AT156" s="222" t="s">
        <v>150</v>
      </c>
      <c r="AU156" s="222" t="s">
        <v>87</v>
      </c>
      <c r="AV156" s="13" t="s">
        <v>87</v>
      </c>
      <c r="AW156" s="13" t="s">
        <v>32</v>
      </c>
      <c r="AX156" s="13" t="s">
        <v>76</v>
      </c>
      <c r="AY156" s="222" t="s">
        <v>140</v>
      </c>
    </row>
    <row r="157" spans="1:65" s="13" customFormat="1" ht="12">
      <c r="B157" s="211"/>
      <c r="C157" s="212"/>
      <c r="D157" s="213" t="s">
        <v>150</v>
      </c>
      <c r="E157" s="214" t="s">
        <v>1</v>
      </c>
      <c r="F157" s="215" t="s">
        <v>176</v>
      </c>
      <c r="G157" s="212"/>
      <c r="H157" s="216">
        <v>2.665</v>
      </c>
      <c r="I157" s="217"/>
      <c r="J157" s="212"/>
      <c r="K157" s="212"/>
      <c r="L157" s="218"/>
      <c r="M157" s="219"/>
      <c r="N157" s="220"/>
      <c r="O157" s="220"/>
      <c r="P157" s="220"/>
      <c r="Q157" s="220"/>
      <c r="R157" s="220"/>
      <c r="S157" s="220"/>
      <c r="T157" s="221"/>
      <c r="AT157" s="222" t="s">
        <v>150</v>
      </c>
      <c r="AU157" s="222" t="s">
        <v>87</v>
      </c>
      <c r="AV157" s="13" t="s">
        <v>87</v>
      </c>
      <c r="AW157" s="13" t="s">
        <v>32</v>
      </c>
      <c r="AX157" s="13" t="s">
        <v>76</v>
      </c>
      <c r="AY157" s="222" t="s">
        <v>140</v>
      </c>
    </row>
    <row r="158" spans="1:65" s="15" customFormat="1" ht="12">
      <c r="B158" s="233"/>
      <c r="C158" s="234"/>
      <c r="D158" s="213" t="s">
        <v>150</v>
      </c>
      <c r="E158" s="235" t="s">
        <v>1</v>
      </c>
      <c r="F158" s="236" t="s">
        <v>177</v>
      </c>
      <c r="G158" s="234"/>
      <c r="H158" s="237">
        <v>129.465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AT158" s="243" t="s">
        <v>150</v>
      </c>
      <c r="AU158" s="243" t="s">
        <v>87</v>
      </c>
      <c r="AV158" s="15" t="s">
        <v>148</v>
      </c>
      <c r="AW158" s="15" t="s">
        <v>32</v>
      </c>
      <c r="AX158" s="15" t="s">
        <v>84</v>
      </c>
      <c r="AY158" s="243" t="s">
        <v>140</v>
      </c>
    </row>
    <row r="159" spans="1:65" s="2" customFormat="1" ht="26">
      <c r="A159" s="34"/>
      <c r="B159" s="35"/>
      <c r="C159" s="198" t="s">
        <v>141</v>
      </c>
      <c r="D159" s="198" t="s">
        <v>143</v>
      </c>
      <c r="E159" s="199" t="s">
        <v>178</v>
      </c>
      <c r="F159" s="200" t="s">
        <v>179</v>
      </c>
      <c r="G159" s="201" t="s">
        <v>146</v>
      </c>
      <c r="H159" s="202">
        <v>3.4649999999999999</v>
      </c>
      <c r="I159" s="203"/>
      <c r="J159" s="204">
        <f>ROUND(I159*H159,2)</f>
        <v>0</v>
      </c>
      <c r="K159" s="200" t="s">
        <v>147</v>
      </c>
      <c r="L159" s="39"/>
      <c r="M159" s="205" t="s">
        <v>1</v>
      </c>
      <c r="N159" s="206" t="s">
        <v>41</v>
      </c>
      <c r="O159" s="71"/>
      <c r="P159" s="207">
        <f>O159*H159</f>
        <v>0</v>
      </c>
      <c r="Q159" s="207">
        <v>2.0480000000000002E-2</v>
      </c>
      <c r="R159" s="207">
        <f>Q159*H159</f>
        <v>7.0963200000000004E-2</v>
      </c>
      <c r="S159" s="207">
        <v>0</v>
      </c>
      <c r="T159" s="20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9" t="s">
        <v>148</v>
      </c>
      <c r="AT159" s="209" t="s">
        <v>143</v>
      </c>
      <c r="AU159" s="209" t="s">
        <v>87</v>
      </c>
      <c r="AY159" s="17" t="s">
        <v>140</v>
      </c>
      <c r="BE159" s="210">
        <f>IF(N159="základní",J159,0)</f>
        <v>0</v>
      </c>
      <c r="BF159" s="210">
        <f>IF(N159="snížená",J159,0)</f>
        <v>0</v>
      </c>
      <c r="BG159" s="210">
        <f>IF(N159="zákl. přenesená",J159,0)</f>
        <v>0</v>
      </c>
      <c r="BH159" s="210">
        <f>IF(N159="sníž. přenesená",J159,0)</f>
        <v>0</v>
      </c>
      <c r="BI159" s="210">
        <f>IF(N159="nulová",J159,0)</f>
        <v>0</v>
      </c>
      <c r="BJ159" s="17" t="s">
        <v>84</v>
      </c>
      <c r="BK159" s="210">
        <f>ROUND(I159*H159,2)</f>
        <v>0</v>
      </c>
      <c r="BL159" s="17" t="s">
        <v>148</v>
      </c>
      <c r="BM159" s="209" t="s">
        <v>180</v>
      </c>
    </row>
    <row r="160" spans="1:65" s="14" customFormat="1" ht="12">
      <c r="B160" s="223"/>
      <c r="C160" s="224"/>
      <c r="D160" s="213" t="s">
        <v>150</v>
      </c>
      <c r="E160" s="225" t="s">
        <v>1</v>
      </c>
      <c r="F160" s="226" t="s">
        <v>164</v>
      </c>
      <c r="G160" s="224"/>
      <c r="H160" s="225" t="s">
        <v>1</v>
      </c>
      <c r="I160" s="227"/>
      <c r="J160" s="224"/>
      <c r="K160" s="224"/>
      <c r="L160" s="228"/>
      <c r="M160" s="229"/>
      <c r="N160" s="230"/>
      <c r="O160" s="230"/>
      <c r="P160" s="230"/>
      <c r="Q160" s="230"/>
      <c r="R160" s="230"/>
      <c r="S160" s="230"/>
      <c r="T160" s="231"/>
      <c r="AT160" s="232" t="s">
        <v>150</v>
      </c>
      <c r="AU160" s="232" t="s">
        <v>87</v>
      </c>
      <c r="AV160" s="14" t="s">
        <v>84</v>
      </c>
      <c r="AW160" s="14" t="s">
        <v>32</v>
      </c>
      <c r="AX160" s="14" t="s">
        <v>76</v>
      </c>
      <c r="AY160" s="232" t="s">
        <v>140</v>
      </c>
    </row>
    <row r="161" spans="1:65" s="13" customFormat="1" ht="12">
      <c r="B161" s="211"/>
      <c r="C161" s="212"/>
      <c r="D161" s="213" t="s">
        <v>150</v>
      </c>
      <c r="E161" s="214" t="s">
        <v>1</v>
      </c>
      <c r="F161" s="215" t="s">
        <v>181</v>
      </c>
      <c r="G161" s="212"/>
      <c r="H161" s="216">
        <v>3.4649999999999999</v>
      </c>
      <c r="I161" s="217"/>
      <c r="J161" s="212"/>
      <c r="K161" s="212"/>
      <c r="L161" s="218"/>
      <c r="M161" s="219"/>
      <c r="N161" s="220"/>
      <c r="O161" s="220"/>
      <c r="P161" s="220"/>
      <c r="Q161" s="220"/>
      <c r="R161" s="220"/>
      <c r="S161" s="220"/>
      <c r="T161" s="221"/>
      <c r="AT161" s="222" t="s">
        <v>150</v>
      </c>
      <c r="AU161" s="222" t="s">
        <v>87</v>
      </c>
      <c r="AV161" s="13" t="s">
        <v>87</v>
      </c>
      <c r="AW161" s="13" t="s">
        <v>32</v>
      </c>
      <c r="AX161" s="13" t="s">
        <v>84</v>
      </c>
      <c r="AY161" s="222" t="s">
        <v>140</v>
      </c>
    </row>
    <row r="162" spans="1:65" s="2" customFormat="1" ht="26">
      <c r="A162" s="34"/>
      <c r="B162" s="35"/>
      <c r="C162" s="198" t="s">
        <v>182</v>
      </c>
      <c r="D162" s="198" t="s">
        <v>143</v>
      </c>
      <c r="E162" s="199" t="s">
        <v>183</v>
      </c>
      <c r="F162" s="200" t="s">
        <v>184</v>
      </c>
      <c r="G162" s="201" t="s">
        <v>146</v>
      </c>
      <c r="H162" s="202">
        <v>129.465</v>
      </c>
      <c r="I162" s="203"/>
      <c r="J162" s="204">
        <f>ROUND(I162*H162,2)</f>
        <v>0</v>
      </c>
      <c r="K162" s="200" t="s">
        <v>147</v>
      </c>
      <c r="L162" s="39"/>
      <c r="M162" s="205" t="s">
        <v>1</v>
      </c>
      <c r="N162" s="206" t="s">
        <v>41</v>
      </c>
      <c r="O162" s="71"/>
      <c r="P162" s="207">
        <f>O162*H162</f>
        <v>0</v>
      </c>
      <c r="Q162" s="207">
        <v>3.5000000000000001E-3</v>
      </c>
      <c r="R162" s="207">
        <f>Q162*H162</f>
        <v>0.45312750000000002</v>
      </c>
      <c r="S162" s="207">
        <v>0</v>
      </c>
      <c r="T162" s="20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9" t="s">
        <v>148</v>
      </c>
      <c r="AT162" s="209" t="s">
        <v>143</v>
      </c>
      <c r="AU162" s="209" t="s">
        <v>87</v>
      </c>
      <c r="AY162" s="17" t="s">
        <v>140</v>
      </c>
      <c r="BE162" s="210">
        <f>IF(N162="základní",J162,0)</f>
        <v>0</v>
      </c>
      <c r="BF162" s="210">
        <f>IF(N162="snížená",J162,0)</f>
        <v>0</v>
      </c>
      <c r="BG162" s="210">
        <f>IF(N162="zákl. přenesená",J162,0)</f>
        <v>0</v>
      </c>
      <c r="BH162" s="210">
        <f>IF(N162="sníž. přenesená",J162,0)</f>
        <v>0</v>
      </c>
      <c r="BI162" s="210">
        <f>IF(N162="nulová",J162,0)</f>
        <v>0</v>
      </c>
      <c r="BJ162" s="17" t="s">
        <v>84</v>
      </c>
      <c r="BK162" s="210">
        <f>ROUND(I162*H162,2)</f>
        <v>0</v>
      </c>
      <c r="BL162" s="17" t="s">
        <v>148</v>
      </c>
      <c r="BM162" s="209" t="s">
        <v>185</v>
      </c>
    </row>
    <row r="163" spans="1:65" s="14" customFormat="1" ht="12">
      <c r="B163" s="223"/>
      <c r="C163" s="224"/>
      <c r="D163" s="213" t="s">
        <v>150</v>
      </c>
      <c r="E163" s="225" t="s">
        <v>1</v>
      </c>
      <c r="F163" s="226" t="s">
        <v>170</v>
      </c>
      <c r="G163" s="224"/>
      <c r="H163" s="225" t="s">
        <v>1</v>
      </c>
      <c r="I163" s="227"/>
      <c r="J163" s="224"/>
      <c r="K163" s="224"/>
      <c r="L163" s="228"/>
      <c r="M163" s="229"/>
      <c r="N163" s="230"/>
      <c r="O163" s="230"/>
      <c r="P163" s="230"/>
      <c r="Q163" s="230"/>
      <c r="R163" s="230"/>
      <c r="S163" s="230"/>
      <c r="T163" s="231"/>
      <c r="AT163" s="232" t="s">
        <v>150</v>
      </c>
      <c r="AU163" s="232" t="s">
        <v>87</v>
      </c>
      <c r="AV163" s="14" t="s">
        <v>84</v>
      </c>
      <c r="AW163" s="14" t="s">
        <v>32</v>
      </c>
      <c r="AX163" s="14" t="s">
        <v>76</v>
      </c>
      <c r="AY163" s="232" t="s">
        <v>140</v>
      </c>
    </row>
    <row r="164" spans="1:65" s="13" customFormat="1" ht="12">
      <c r="B164" s="211"/>
      <c r="C164" s="212"/>
      <c r="D164" s="213" t="s">
        <v>150</v>
      </c>
      <c r="E164" s="214" t="s">
        <v>1</v>
      </c>
      <c r="F164" s="215" t="s">
        <v>171</v>
      </c>
      <c r="G164" s="212"/>
      <c r="H164" s="216">
        <v>134.11199999999999</v>
      </c>
      <c r="I164" s="217"/>
      <c r="J164" s="212"/>
      <c r="K164" s="212"/>
      <c r="L164" s="218"/>
      <c r="M164" s="219"/>
      <c r="N164" s="220"/>
      <c r="O164" s="220"/>
      <c r="P164" s="220"/>
      <c r="Q164" s="220"/>
      <c r="R164" s="220"/>
      <c r="S164" s="220"/>
      <c r="T164" s="221"/>
      <c r="AT164" s="222" t="s">
        <v>150</v>
      </c>
      <c r="AU164" s="222" t="s">
        <v>87</v>
      </c>
      <c r="AV164" s="13" t="s">
        <v>87</v>
      </c>
      <c r="AW164" s="13" t="s">
        <v>32</v>
      </c>
      <c r="AX164" s="13" t="s">
        <v>76</v>
      </c>
      <c r="AY164" s="222" t="s">
        <v>140</v>
      </c>
    </row>
    <row r="165" spans="1:65" s="13" customFormat="1" ht="12">
      <c r="B165" s="211"/>
      <c r="C165" s="212"/>
      <c r="D165" s="213" t="s">
        <v>150</v>
      </c>
      <c r="E165" s="214" t="s">
        <v>1</v>
      </c>
      <c r="F165" s="215" t="s">
        <v>172</v>
      </c>
      <c r="G165" s="212"/>
      <c r="H165" s="216">
        <v>2.109</v>
      </c>
      <c r="I165" s="217"/>
      <c r="J165" s="212"/>
      <c r="K165" s="212"/>
      <c r="L165" s="218"/>
      <c r="M165" s="219"/>
      <c r="N165" s="220"/>
      <c r="O165" s="220"/>
      <c r="P165" s="220"/>
      <c r="Q165" s="220"/>
      <c r="R165" s="220"/>
      <c r="S165" s="220"/>
      <c r="T165" s="221"/>
      <c r="AT165" s="222" t="s">
        <v>150</v>
      </c>
      <c r="AU165" s="222" t="s">
        <v>87</v>
      </c>
      <c r="AV165" s="13" t="s">
        <v>87</v>
      </c>
      <c r="AW165" s="13" t="s">
        <v>32</v>
      </c>
      <c r="AX165" s="13" t="s">
        <v>76</v>
      </c>
      <c r="AY165" s="222" t="s">
        <v>140</v>
      </c>
    </row>
    <row r="166" spans="1:65" s="13" customFormat="1" ht="12">
      <c r="B166" s="211"/>
      <c r="C166" s="212"/>
      <c r="D166" s="213" t="s">
        <v>150</v>
      </c>
      <c r="E166" s="214" t="s">
        <v>1</v>
      </c>
      <c r="F166" s="215" t="s">
        <v>173</v>
      </c>
      <c r="G166" s="212"/>
      <c r="H166" s="216">
        <v>22.716000000000001</v>
      </c>
      <c r="I166" s="217"/>
      <c r="J166" s="212"/>
      <c r="K166" s="212"/>
      <c r="L166" s="218"/>
      <c r="M166" s="219"/>
      <c r="N166" s="220"/>
      <c r="O166" s="220"/>
      <c r="P166" s="220"/>
      <c r="Q166" s="220"/>
      <c r="R166" s="220"/>
      <c r="S166" s="220"/>
      <c r="T166" s="221"/>
      <c r="AT166" s="222" t="s">
        <v>150</v>
      </c>
      <c r="AU166" s="222" t="s">
        <v>87</v>
      </c>
      <c r="AV166" s="13" t="s">
        <v>87</v>
      </c>
      <c r="AW166" s="13" t="s">
        <v>32</v>
      </c>
      <c r="AX166" s="13" t="s">
        <v>76</v>
      </c>
      <c r="AY166" s="222" t="s">
        <v>140</v>
      </c>
    </row>
    <row r="167" spans="1:65" s="13" customFormat="1" ht="12">
      <c r="B167" s="211"/>
      <c r="C167" s="212"/>
      <c r="D167" s="213" t="s">
        <v>150</v>
      </c>
      <c r="E167" s="214" t="s">
        <v>1</v>
      </c>
      <c r="F167" s="215" t="s">
        <v>174</v>
      </c>
      <c r="G167" s="212"/>
      <c r="H167" s="216">
        <v>-28.672000000000001</v>
      </c>
      <c r="I167" s="217"/>
      <c r="J167" s="212"/>
      <c r="K167" s="212"/>
      <c r="L167" s="218"/>
      <c r="M167" s="219"/>
      <c r="N167" s="220"/>
      <c r="O167" s="220"/>
      <c r="P167" s="220"/>
      <c r="Q167" s="220"/>
      <c r="R167" s="220"/>
      <c r="S167" s="220"/>
      <c r="T167" s="221"/>
      <c r="AT167" s="222" t="s">
        <v>150</v>
      </c>
      <c r="AU167" s="222" t="s">
        <v>87</v>
      </c>
      <c r="AV167" s="13" t="s">
        <v>87</v>
      </c>
      <c r="AW167" s="13" t="s">
        <v>32</v>
      </c>
      <c r="AX167" s="13" t="s">
        <v>76</v>
      </c>
      <c r="AY167" s="222" t="s">
        <v>140</v>
      </c>
    </row>
    <row r="168" spans="1:65" s="13" customFormat="1" ht="12">
      <c r="B168" s="211"/>
      <c r="C168" s="212"/>
      <c r="D168" s="213" t="s">
        <v>150</v>
      </c>
      <c r="E168" s="214" t="s">
        <v>1</v>
      </c>
      <c r="F168" s="215" t="s">
        <v>175</v>
      </c>
      <c r="G168" s="212"/>
      <c r="H168" s="216">
        <v>-3.4649999999999999</v>
      </c>
      <c r="I168" s="217"/>
      <c r="J168" s="212"/>
      <c r="K168" s="212"/>
      <c r="L168" s="218"/>
      <c r="M168" s="219"/>
      <c r="N168" s="220"/>
      <c r="O168" s="220"/>
      <c r="P168" s="220"/>
      <c r="Q168" s="220"/>
      <c r="R168" s="220"/>
      <c r="S168" s="220"/>
      <c r="T168" s="221"/>
      <c r="AT168" s="222" t="s">
        <v>150</v>
      </c>
      <c r="AU168" s="222" t="s">
        <v>87</v>
      </c>
      <c r="AV168" s="13" t="s">
        <v>87</v>
      </c>
      <c r="AW168" s="13" t="s">
        <v>32</v>
      </c>
      <c r="AX168" s="13" t="s">
        <v>76</v>
      </c>
      <c r="AY168" s="222" t="s">
        <v>140</v>
      </c>
    </row>
    <row r="169" spans="1:65" s="13" customFormat="1" ht="12">
      <c r="B169" s="211"/>
      <c r="C169" s="212"/>
      <c r="D169" s="213" t="s">
        <v>150</v>
      </c>
      <c r="E169" s="214" t="s">
        <v>1</v>
      </c>
      <c r="F169" s="215" t="s">
        <v>176</v>
      </c>
      <c r="G169" s="212"/>
      <c r="H169" s="216">
        <v>2.665</v>
      </c>
      <c r="I169" s="217"/>
      <c r="J169" s="212"/>
      <c r="K169" s="212"/>
      <c r="L169" s="218"/>
      <c r="M169" s="219"/>
      <c r="N169" s="220"/>
      <c r="O169" s="220"/>
      <c r="P169" s="220"/>
      <c r="Q169" s="220"/>
      <c r="R169" s="220"/>
      <c r="S169" s="220"/>
      <c r="T169" s="221"/>
      <c r="AT169" s="222" t="s">
        <v>150</v>
      </c>
      <c r="AU169" s="222" t="s">
        <v>87</v>
      </c>
      <c r="AV169" s="13" t="s">
        <v>87</v>
      </c>
      <c r="AW169" s="13" t="s">
        <v>32</v>
      </c>
      <c r="AX169" s="13" t="s">
        <v>76</v>
      </c>
      <c r="AY169" s="222" t="s">
        <v>140</v>
      </c>
    </row>
    <row r="170" spans="1:65" s="15" customFormat="1" ht="12">
      <c r="B170" s="233"/>
      <c r="C170" s="234"/>
      <c r="D170" s="213" t="s">
        <v>150</v>
      </c>
      <c r="E170" s="235" t="s">
        <v>1</v>
      </c>
      <c r="F170" s="236" t="s">
        <v>177</v>
      </c>
      <c r="G170" s="234"/>
      <c r="H170" s="237">
        <v>129.465</v>
      </c>
      <c r="I170" s="238"/>
      <c r="J170" s="234"/>
      <c r="K170" s="234"/>
      <c r="L170" s="239"/>
      <c r="M170" s="240"/>
      <c r="N170" s="241"/>
      <c r="O170" s="241"/>
      <c r="P170" s="241"/>
      <c r="Q170" s="241"/>
      <c r="R170" s="241"/>
      <c r="S170" s="241"/>
      <c r="T170" s="242"/>
      <c r="AT170" s="243" t="s">
        <v>150</v>
      </c>
      <c r="AU170" s="243" t="s">
        <v>87</v>
      </c>
      <c r="AV170" s="15" t="s">
        <v>148</v>
      </c>
      <c r="AW170" s="15" t="s">
        <v>32</v>
      </c>
      <c r="AX170" s="15" t="s">
        <v>84</v>
      </c>
      <c r="AY170" s="243" t="s">
        <v>140</v>
      </c>
    </row>
    <row r="171" spans="1:65" s="2" customFormat="1" ht="26">
      <c r="A171" s="34"/>
      <c r="B171" s="35"/>
      <c r="C171" s="198" t="s">
        <v>186</v>
      </c>
      <c r="D171" s="198" t="s">
        <v>143</v>
      </c>
      <c r="E171" s="199" t="s">
        <v>187</v>
      </c>
      <c r="F171" s="200" t="s">
        <v>188</v>
      </c>
      <c r="G171" s="201" t="s">
        <v>146</v>
      </c>
      <c r="H171" s="202">
        <v>6</v>
      </c>
      <c r="I171" s="203"/>
      <c r="J171" s="204">
        <f>ROUND(I171*H171,2)</f>
        <v>0</v>
      </c>
      <c r="K171" s="200" t="s">
        <v>147</v>
      </c>
      <c r="L171" s="39"/>
      <c r="M171" s="205" t="s">
        <v>1</v>
      </c>
      <c r="N171" s="206" t="s">
        <v>41</v>
      </c>
      <c r="O171" s="71"/>
      <c r="P171" s="207">
        <f>O171*H171</f>
        <v>0</v>
      </c>
      <c r="Q171" s="207">
        <v>3.8199999999999998E-2</v>
      </c>
      <c r="R171" s="207">
        <f>Q171*H171</f>
        <v>0.22919999999999999</v>
      </c>
      <c r="S171" s="207">
        <v>0</v>
      </c>
      <c r="T171" s="20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9" t="s">
        <v>148</v>
      </c>
      <c r="AT171" s="209" t="s">
        <v>143</v>
      </c>
      <c r="AU171" s="209" t="s">
        <v>87</v>
      </c>
      <c r="AY171" s="17" t="s">
        <v>140</v>
      </c>
      <c r="BE171" s="210">
        <f>IF(N171="základní",J171,0)</f>
        <v>0</v>
      </c>
      <c r="BF171" s="210">
        <f>IF(N171="snížená",J171,0)</f>
        <v>0</v>
      </c>
      <c r="BG171" s="210">
        <f>IF(N171="zákl. přenesená",J171,0)</f>
        <v>0</v>
      </c>
      <c r="BH171" s="210">
        <f>IF(N171="sníž. přenesená",J171,0)</f>
        <v>0</v>
      </c>
      <c r="BI171" s="210">
        <f>IF(N171="nulová",J171,0)</f>
        <v>0</v>
      </c>
      <c r="BJ171" s="17" t="s">
        <v>84</v>
      </c>
      <c r="BK171" s="210">
        <f>ROUND(I171*H171,2)</f>
        <v>0</v>
      </c>
      <c r="BL171" s="17" t="s">
        <v>148</v>
      </c>
      <c r="BM171" s="209" t="s">
        <v>189</v>
      </c>
    </row>
    <row r="172" spans="1:65" s="13" customFormat="1" ht="12">
      <c r="B172" s="211"/>
      <c r="C172" s="212"/>
      <c r="D172" s="213" t="s">
        <v>150</v>
      </c>
      <c r="E172" s="214" t="s">
        <v>1</v>
      </c>
      <c r="F172" s="215" t="s">
        <v>190</v>
      </c>
      <c r="G172" s="212"/>
      <c r="H172" s="216">
        <v>6</v>
      </c>
      <c r="I172" s="217"/>
      <c r="J172" s="212"/>
      <c r="K172" s="212"/>
      <c r="L172" s="218"/>
      <c r="M172" s="219"/>
      <c r="N172" s="220"/>
      <c r="O172" s="220"/>
      <c r="P172" s="220"/>
      <c r="Q172" s="220"/>
      <c r="R172" s="220"/>
      <c r="S172" s="220"/>
      <c r="T172" s="221"/>
      <c r="AT172" s="222" t="s">
        <v>150</v>
      </c>
      <c r="AU172" s="222" t="s">
        <v>87</v>
      </c>
      <c r="AV172" s="13" t="s">
        <v>87</v>
      </c>
      <c r="AW172" s="13" t="s">
        <v>32</v>
      </c>
      <c r="AX172" s="13" t="s">
        <v>84</v>
      </c>
      <c r="AY172" s="222" t="s">
        <v>140</v>
      </c>
    </row>
    <row r="173" spans="1:65" s="2" customFormat="1" ht="26">
      <c r="A173" s="34"/>
      <c r="B173" s="35"/>
      <c r="C173" s="198" t="s">
        <v>191</v>
      </c>
      <c r="D173" s="198" t="s">
        <v>143</v>
      </c>
      <c r="E173" s="199" t="s">
        <v>192</v>
      </c>
      <c r="F173" s="200" t="s">
        <v>193</v>
      </c>
      <c r="G173" s="201" t="s">
        <v>146</v>
      </c>
      <c r="H173" s="202">
        <v>28.672000000000001</v>
      </c>
      <c r="I173" s="203"/>
      <c r="J173" s="204">
        <f>ROUND(I173*H173,2)</f>
        <v>0</v>
      </c>
      <c r="K173" s="200" t="s">
        <v>147</v>
      </c>
      <c r="L173" s="39"/>
      <c r="M173" s="205" t="s">
        <v>1</v>
      </c>
      <c r="N173" s="206" t="s">
        <v>41</v>
      </c>
      <c r="O173" s="71"/>
      <c r="P173" s="207">
        <f>O173*H173</f>
        <v>0</v>
      </c>
      <c r="Q173" s="207">
        <v>0</v>
      </c>
      <c r="R173" s="207">
        <f>Q173*H173</f>
        <v>0</v>
      </c>
      <c r="S173" s="207">
        <v>0</v>
      </c>
      <c r="T173" s="20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9" t="s">
        <v>148</v>
      </c>
      <c r="AT173" s="209" t="s">
        <v>143</v>
      </c>
      <c r="AU173" s="209" t="s">
        <v>87</v>
      </c>
      <c r="AY173" s="17" t="s">
        <v>140</v>
      </c>
      <c r="BE173" s="210">
        <f>IF(N173="základní",J173,0)</f>
        <v>0</v>
      </c>
      <c r="BF173" s="210">
        <f>IF(N173="snížená",J173,0)</f>
        <v>0</v>
      </c>
      <c r="BG173" s="210">
        <f>IF(N173="zákl. přenesená",J173,0)</f>
        <v>0</v>
      </c>
      <c r="BH173" s="210">
        <f>IF(N173="sníž. přenesená",J173,0)</f>
        <v>0</v>
      </c>
      <c r="BI173" s="210">
        <f>IF(N173="nulová",J173,0)</f>
        <v>0</v>
      </c>
      <c r="BJ173" s="17" t="s">
        <v>84</v>
      </c>
      <c r="BK173" s="210">
        <f>ROUND(I173*H173,2)</f>
        <v>0</v>
      </c>
      <c r="BL173" s="17" t="s">
        <v>148</v>
      </c>
      <c r="BM173" s="209" t="s">
        <v>194</v>
      </c>
    </row>
    <row r="174" spans="1:65" s="13" customFormat="1" ht="12">
      <c r="B174" s="211"/>
      <c r="C174" s="212"/>
      <c r="D174" s="213" t="s">
        <v>150</v>
      </c>
      <c r="E174" s="214" t="s">
        <v>1</v>
      </c>
      <c r="F174" s="215" t="s">
        <v>195</v>
      </c>
      <c r="G174" s="212"/>
      <c r="H174" s="216">
        <v>25.323</v>
      </c>
      <c r="I174" s="217"/>
      <c r="J174" s="212"/>
      <c r="K174" s="212"/>
      <c r="L174" s="218"/>
      <c r="M174" s="219"/>
      <c r="N174" s="220"/>
      <c r="O174" s="220"/>
      <c r="P174" s="220"/>
      <c r="Q174" s="220"/>
      <c r="R174" s="220"/>
      <c r="S174" s="220"/>
      <c r="T174" s="221"/>
      <c r="AT174" s="222" t="s">
        <v>150</v>
      </c>
      <c r="AU174" s="222" t="s">
        <v>87</v>
      </c>
      <c r="AV174" s="13" t="s">
        <v>87</v>
      </c>
      <c r="AW174" s="13" t="s">
        <v>32</v>
      </c>
      <c r="AX174" s="13" t="s">
        <v>76</v>
      </c>
      <c r="AY174" s="222" t="s">
        <v>140</v>
      </c>
    </row>
    <row r="175" spans="1:65" s="13" customFormat="1" ht="12">
      <c r="B175" s="211"/>
      <c r="C175" s="212"/>
      <c r="D175" s="213" t="s">
        <v>150</v>
      </c>
      <c r="E175" s="214" t="s">
        <v>1</v>
      </c>
      <c r="F175" s="215" t="s">
        <v>196</v>
      </c>
      <c r="G175" s="212"/>
      <c r="H175" s="216">
        <v>3.3490000000000002</v>
      </c>
      <c r="I175" s="217"/>
      <c r="J175" s="212"/>
      <c r="K175" s="212"/>
      <c r="L175" s="218"/>
      <c r="M175" s="219"/>
      <c r="N175" s="220"/>
      <c r="O175" s="220"/>
      <c r="P175" s="220"/>
      <c r="Q175" s="220"/>
      <c r="R175" s="220"/>
      <c r="S175" s="220"/>
      <c r="T175" s="221"/>
      <c r="AT175" s="222" t="s">
        <v>150</v>
      </c>
      <c r="AU175" s="222" t="s">
        <v>87</v>
      </c>
      <c r="AV175" s="13" t="s">
        <v>87</v>
      </c>
      <c r="AW175" s="13" t="s">
        <v>32</v>
      </c>
      <c r="AX175" s="13" t="s">
        <v>76</v>
      </c>
      <c r="AY175" s="222" t="s">
        <v>140</v>
      </c>
    </row>
    <row r="176" spans="1:65" s="15" customFormat="1" ht="12">
      <c r="B176" s="233"/>
      <c r="C176" s="234"/>
      <c r="D176" s="213" t="s">
        <v>150</v>
      </c>
      <c r="E176" s="235" t="s">
        <v>1</v>
      </c>
      <c r="F176" s="236" t="s">
        <v>177</v>
      </c>
      <c r="G176" s="234"/>
      <c r="H176" s="237">
        <v>28.672000000000001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AT176" s="243" t="s">
        <v>150</v>
      </c>
      <c r="AU176" s="243" t="s">
        <v>87</v>
      </c>
      <c r="AV176" s="15" t="s">
        <v>148</v>
      </c>
      <c r="AW176" s="15" t="s">
        <v>32</v>
      </c>
      <c r="AX176" s="15" t="s">
        <v>84</v>
      </c>
      <c r="AY176" s="243" t="s">
        <v>140</v>
      </c>
    </row>
    <row r="177" spans="1:65" s="2" customFormat="1" ht="26">
      <c r="A177" s="34"/>
      <c r="B177" s="35"/>
      <c r="C177" s="198" t="s">
        <v>197</v>
      </c>
      <c r="D177" s="198" t="s">
        <v>143</v>
      </c>
      <c r="E177" s="199" t="s">
        <v>198</v>
      </c>
      <c r="F177" s="200" t="s">
        <v>199</v>
      </c>
      <c r="G177" s="201" t="s">
        <v>146</v>
      </c>
      <c r="H177" s="202">
        <v>0.66</v>
      </c>
      <c r="I177" s="203"/>
      <c r="J177" s="204">
        <f>ROUND(I177*H177,2)</f>
        <v>0</v>
      </c>
      <c r="K177" s="200" t="s">
        <v>147</v>
      </c>
      <c r="L177" s="39"/>
      <c r="M177" s="205" t="s">
        <v>1</v>
      </c>
      <c r="N177" s="206" t="s">
        <v>41</v>
      </c>
      <c r="O177" s="71"/>
      <c r="P177" s="207">
        <f>O177*H177</f>
        <v>0</v>
      </c>
      <c r="Q177" s="207">
        <v>9.3359999999999999E-2</v>
      </c>
      <c r="R177" s="207">
        <f>Q177*H177</f>
        <v>6.1617600000000002E-2</v>
      </c>
      <c r="S177" s="207">
        <v>0</v>
      </c>
      <c r="T177" s="20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9" t="s">
        <v>148</v>
      </c>
      <c r="AT177" s="209" t="s">
        <v>143</v>
      </c>
      <c r="AU177" s="209" t="s">
        <v>87</v>
      </c>
      <c r="AY177" s="17" t="s">
        <v>140</v>
      </c>
      <c r="BE177" s="210">
        <f>IF(N177="základní",J177,0)</f>
        <v>0</v>
      </c>
      <c r="BF177" s="210">
        <f>IF(N177="snížená",J177,0)</f>
        <v>0</v>
      </c>
      <c r="BG177" s="210">
        <f>IF(N177="zákl. přenesená",J177,0)</f>
        <v>0</v>
      </c>
      <c r="BH177" s="210">
        <f>IF(N177="sníž. přenesená",J177,0)</f>
        <v>0</v>
      </c>
      <c r="BI177" s="210">
        <f>IF(N177="nulová",J177,0)</f>
        <v>0</v>
      </c>
      <c r="BJ177" s="17" t="s">
        <v>84</v>
      </c>
      <c r="BK177" s="210">
        <f>ROUND(I177*H177,2)</f>
        <v>0</v>
      </c>
      <c r="BL177" s="17" t="s">
        <v>148</v>
      </c>
      <c r="BM177" s="209" t="s">
        <v>200</v>
      </c>
    </row>
    <row r="178" spans="1:65" s="14" customFormat="1" ht="12">
      <c r="B178" s="223"/>
      <c r="C178" s="224"/>
      <c r="D178" s="213" t="s">
        <v>150</v>
      </c>
      <c r="E178" s="225" t="s">
        <v>1</v>
      </c>
      <c r="F178" s="226" t="s">
        <v>201</v>
      </c>
      <c r="G178" s="224"/>
      <c r="H178" s="225" t="s">
        <v>1</v>
      </c>
      <c r="I178" s="227"/>
      <c r="J178" s="224"/>
      <c r="K178" s="224"/>
      <c r="L178" s="228"/>
      <c r="M178" s="229"/>
      <c r="N178" s="230"/>
      <c r="O178" s="230"/>
      <c r="P178" s="230"/>
      <c r="Q178" s="230"/>
      <c r="R178" s="230"/>
      <c r="S178" s="230"/>
      <c r="T178" s="231"/>
      <c r="AT178" s="232" t="s">
        <v>150</v>
      </c>
      <c r="AU178" s="232" t="s">
        <v>87</v>
      </c>
      <c r="AV178" s="14" t="s">
        <v>84</v>
      </c>
      <c r="AW178" s="14" t="s">
        <v>32</v>
      </c>
      <c r="AX178" s="14" t="s">
        <v>76</v>
      </c>
      <c r="AY178" s="232" t="s">
        <v>140</v>
      </c>
    </row>
    <row r="179" spans="1:65" s="13" customFormat="1" ht="12">
      <c r="B179" s="211"/>
      <c r="C179" s="212"/>
      <c r="D179" s="213" t="s">
        <v>150</v>
      </c>
      <c r="E179" s="214" t="s">
        <v>1</v>
      </c>
      <c r="F179" s="215" t="s">
        <v>202</v>
      </c>
      <c r="G179" s="212"/>
      <c r="H179" s="216">
        <v>0.66</v>
      </c>
      <c r="I179" s="217"/>
      <c r="J179" s="212"/>
      <c r="K179" s="212"/>
      <c r="L179" s="218"/>
      <c r="M179" s="219"/>
      <c r="N179" s="220"/>
      <c r="O179" s="220"/>
      <c r="P179" s="220"/>
      <c r="Q179" s="220"/>
      <c r="R179" s="220"/>
      <c r="S179" s="220"/>
      <c r="T179" s="221"/>
      <c r="AT179" s="222" t="s">
        <v>150</v>
      </c>
      <c r="AU179" s="222" t="s">
        <v>87</v>
      </c>
      <c r="AV179" s="13" t="s">
        <v>87</v>
      </c>
      <c r="AW179" s="13" t="s">
        <v>32</v>
      </c>
      <c r="AX179" s="13" t="s">
        <v>84</v>
      </c>
      <c r="AY179" s="222" t="s">
        <v>140</v>
      </c>
    </row>
    <row r="180" spans="1:65" s="12" customFormat="1" ht="23" customHeight="1">
      <c r="B180" s="182"/>
      <c r="C180" s="183"/>
      <c r="D180" s="184" t="s">
        <v>75</v>
      </c>
      <c r="E180" s="196" t="s">
        <v>191</v>
      </c>
      <c r="F180" s="196" t="s">
        <v>203</v>
      </c>
      <c r="G180" s="183"/>
      <c r="H180" s="183"/>
      <c r="I180" s="186"/>
      <c r="J180" s="197">
        <f>BK180</f>
        <v>0</v>
      </c>
      <c r="K180" s="183"/>
      <c r="L180" s="188"/>
      <c r="M180" s="189"/>
      <c r="N180" s="190"/>
      <c r="O180" s="190"/>
      <c r="P180" s="191">
        <f>SUM(P181:P187)</f>
        <v>0</v>
      </c>
      <c r="Q180" s="190"/>
      <c r="R180" s="191">
        <f>SUM(R181:R187)</f>
        <v>1.3990999999999998E-2</v>
      </c>
      <c r="S180" s="190"/>
      <c r="T180" s="192">
        <f>SUM(T181:T187)</f>
        <v>0.23562</v>
      </c>
      <c r="AR180" s="193" t="s">
        <v>84</v>
      </c>
      <c r="AT180" s="194" t="s">
        <v>75</v>
      </c>
      <c r="AU180" s="194" t="s">
        <v>84</v>
      </c>
      <c r="AY180" s="193" t="s">
        <v>140</v>
      </c>
      <c r="BK180" s="195">
        <f>SUM(BK181:BK187)</f>
        <v>0</v>
      </c>
    </row>
    <row r="181" spans="1:65" s="2" customFormat="1" ht="33" customHeight="1">
      <c r="A181" s="34"/>
      <c r="B181" s="35"/>
      <c r="C181" s="198" t="s">
        <v>204</v>
      </c>
      <c r="D181" s="198" t="s">
        <v>143</v>
      </c>
      <c r="E181" s="199" t="s">
        <v>205</v>
      </c>
      <c r="F181" s="200" t="s">
        <v>206</v>
      </c>
      <c r="G181" s="201" t="s">
        <v>146</v>
      </c>
      <c r="H181" s="202">
        <v>82.3</v>
      </c>
      <c r="I181" s="203"/>
      <c r="J181" s="204">
        <f>ROUND(I181*H181,2)</f>
        <v>0</v>
      </c>
      <c r="K181" s="200" t="s">
        <v>147</v>
      </c>
      <c r="L181" s="39"/>
      <c r="M181" s="205" t="s">
        <v>1</v>
      </c>
      <c r="N181" s="206" t="s">
        <v>41</v>
      </c>
      <c r="O181" s="71"/>
      <c r="P181" s="207">
        <f>O181*H181</f>
        <v>0</v>
      </c>
      <c r="Q181" s="207">
        <v>1.2999999999999999E-4</v>
      </c>
      <c r="R181" s="207">
        <f>Q181*H181</f>
        <v>1.0698999999999998E-2</v>
      </c>
      <c r="S181" s="207">
        <v>0</v>
      </c>
      <c r="T181" s="20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9" t="s">
        <v>148</v>
      </c>
      <c r="AT181" s="209" t="s">
        <v>143</v>
      </c>
      <c r="AU181" s="209" t="s">
        <v>87</v>
      </c>
      <c r="AY181" s="17" t="s">
        <v>140</v>
      </c>
      <c r="BE181" s="210">
        <f>IF(N181="základní",J181,0)</f>
        <v>0</v>
      </c>
      <c r="BF181" s="210">
        <f>IF(N181="snížená",J181,0)</f>
        <v>0</v>
      </c>
      <c r="BG181" s="210">
        <f>IF(N181="zákl. přenesená",J181,0)</f>
        <v>0</v>
      </c>
      <c r="BH181" s="210">
        <f>IF(N181="sníž. přenesená",J181,0)</f>
        <v>0</v>
      </c>
      <c r="BI181" s="210">
        <f>IF(N181="nulová",J181,0)</f>
        <v>0</v>
      </c>
      <c r="BJ181" s="17" t="s">
        <v>84</v>
      </c>
      <c r="BK181" s="210">
        <f>ROUND(I181*H181,2)</f>
        <v>0</v>
      </c>
      <c r="BL181" s="17" t="s">
        <v>148</v>
      </c>
      <c r="BM181" s="209" t="s">
        <v>207</v>
      </c>
    </row>
    <row r="182" spans="1:65" s="13" customFormat="1" ht="12">
      <c r="B182" s="211"/>
      <c r="C182" s="212"/>
      <c r="D182" s="213" t="s">
        <v>150</v>
      </c>
      <c r="E182" s="214" t="s">
        <v>1</v>
      </c>
      <c r="F182" s="215" t="s">
        <v>208</v>
      </c>
      <c r="G182" s="212"/>
      <c r="H182" s="216">
        <v>82.3</v>
      </c>
      <c r="I182" s="217"/>
      <c r="J182" s="212"/>
      <c r="K182" s="212"/>
      <c r="L182" s="218"/>
      <c r="M182" s="219"/>
      <c r="N182" s="220"/>
      <c r="O182" s="220"/>
      <c r="P182" s="220"/>
      <c r="Q182" s="220"/>
      <c r="R182" s="220"/>
      <c r="S182" s="220"/>
      <c r="T182" s="221"/>
      <c r="AT182" s="222" t="s">
        <v>150</v>
      </c>
      <c r="AU182" s="222" t="s">
        <v>87</v>
      </c>
      <c r="AV182" s="13" t="s">
        <v>87</v>
      </c>
      <c r="AW182" s="13" t="s">
        <v>32</v>
      </c>
      <c r="AX182" s="13" t="s">
        <v>84</v>
      </c>
      <c r="AY182" s="222" t="s">
        <v>140</v>
      </c>
    </row>
    <row r="183" spans="1:65" s="2" customFormat="1" ht="26">
      <c r="A183" s="34"/>
      <c r="B183" s="35"/>
      <c r="C183" s="198" t="s">
        <v>209</v>
      </c>
      <c r="D183" s="198" t="s">
        <v>143</v>
      </c>
      <c r="E183" s="199" t="s">
        <v>210</v>
      </c>
      <c r="F183" s="200" t="s">
        <v>211</v>
      </c>
      <c r="G183" s="201" t="s">
        <v>146</v>
      </c>
      <c r="H183" s="202">
        <v>82.3</v>
      </c>
      <c r="I183" s="203"/>
      <c r="J183" s="204">
        <f>ROUND(I183*H183,2)</f>
        <v>0</v>
      </c>
      <c r="K183" s="200" t="s">
        <v>147</v>
      </c>
      <c r="L183" s="39"/>
      <c r="M183" s="205" t="s">
        <v>1</v>
      </c>
      <c r="N183" s="206" t="s">
        <v>41</v>
      </c>
      <c r="O183" s="71"/>
      <c r="P183" s="207">
        <f>O183*H183</f>
        <v>0</v>
      </c>
      <c r="Q183" s="207">
        <v>4.0000000000000003E-5</v>
      </c>
      <c r="R183" s="207">
        <f>Q183*H183</f>
        <v>3.2920000000000002E-3</v>
      </c>
      <c r="S183" s="207">
        <v>0</v>
      </c>
      <c r="T183" s="20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9" t="s">
        <v>148</v>
      </c>
      <c r="AT183" s="209" t="s">
        <v>143</v>
      </c>
      <c r="AU183" s="209" t="s">
        <v>87</v>
      </c>
      <c r="AY183" s="17" t="s">
        <v>140</v>
      </c>
      <c r="BE183" s="210">
        <f>IF(N183="základní",J183,0)</f>
        <v>0</v>
      </c>
      <c r="BF183" s="210">
        <f>IF(N183="snížená",J183,0)</f>
        <v>0</v>
      </c>
      <c r="BG183" s="210">
        <f>IF(N183="zákl. přenesená",J183,0)</f>
        <v>0</v>
      </c>
      <c r="BH183" s="210">
        <f>IF(N183="sníž. přenesená",J183,0)</f>
        <v>0</v>
      </c>
      <c r="BI183" s="210">
        <f>IF(N183="nulová",J183,0)</f>
        <v>0</v>
      </c>
      <c r="BJ183" s="17" t="s">
        <v>84</v>
      </c>
      <c r="BK183" s="210">
        <f>ROUND(I183*H183,2)</f>
        <v>0</v>
      </c>
      <c r="BL183" s="17" t="s">
        <v>148</v>
      </c>
      <c r="BM183" s="209" t="s">
        <v>212</v>
      </c>
    </row>
    <row r="184" spans="1:65" s="13" customFormat="1" ht="12">
      <c r="B184" s="211"/>
      <c r="C184" s="212"/>
      <c r="D184" s="213" t="s">
        <v>150</v>
      </c>
      <c r="E184" s="214" t="s">
        <v>1</v>
      </c>
      <c r="F184" s="215" t="s">
        <v>213</v>
      </c>
      <c r="G184" s="212"/>
      <c r="H184" s="216">
        <v>82.3</v>
      </c>
      <c r="I184" s="217"/>
      <c r="J184" s="212"/>
      <c r="K184" s="212"/>
      <c r="L184" s="218"/>
      <c r="M184" s="219"/>
      <c r="N184" s="220"/>
      <c r="O184" s="220"/>
      <c r="P184" s="220"/>
      <c r="Q184" s="220"/>
      <c r="R184" s="220"/>
      <c r="S184" s="220"/>
      <c r="T184" s="221"/>
      <c r="AT184" s="222" t="s">
        <v>150</v>
      </c>
      <c r="AU184" s="222" t="s">
        <v>87</v>
      </c>
      <c r="AV184" s="13" t="s">
        <v>87</v>
      </c>
      <c r="AW184" s="13" t="s">
        <v>32</v>
      </c>
      <c r="AX184" s="13" t="s">
        <v>84</v>
      </c>
      <c r="AY184" s="222" t="s">
        <v>140</v>
      </c>
    </row>
    <row r="185" spans="1:65" s="2" customFormat="1" ht="26">
      <c r="A185" s="34"/>
      <c r="B185" s="35"/>
      <c r="C185" s="198" t="s">
        <v>214</v>
      </c>
      <c r="D185" s="198" t="s">
        <v>143</v>
      </c>
      <c r="E185" s="199" t="s">
        <v>215</v>
      </c>
      <c r="F185" s="200" t="s">
        <v>216</v>
      </c>
      <c r="G185" s="201" t="s">
        <v>146</v>
      </c>
      <c r="H185" s="202">
        <v>3.4649999999999999</v>
      </c>
      <c r="I185" s="203"/>
      <c r="J185" s="204">
        <f>ROUND(I185*H185,2)</f>
        <v>0</v>
      </c>
      <c r="K185" s="200" t="s">
        <v>147</v>
      </c>
      <c r="L185" s="39"/>
      <c r="M185" s="205" t="s">
        <v>1</v>
      </c>
      <c r="N185" s="206" t="s">
        <v>41</v>
      </c>
      <c r="O185" s="71"/>
      <c r="P185" s="207">
        <f>O185*H185</f>
        <v>0</v>
      </c>
      <c r="Q185" s="207">
        <v>0</v>
      </c>
      <c r="R185" s="207">
        <f>Q185*H185</f>
        <v>0</v>
      </c>
      <c r="S185" s="207">
        <v>6.8000000000000005E-2</v>
      </c>
      <c r="T185" s="208">
        <f>S185*H185</f>
        <v>0.23562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9" t="s">
        <v>148</v>
      </c>
      <c r="AT185" s="209" t="s">
        <v>143</v>
      </c>
      <c r="AU185" s="209" t="s">
        <v>87</v>
      </c>
      <c r="AY185" s="17" t="s">
        <v>140</v>
      </c>
      <c r="BE185" s="210">
        <f>IF(N185="základní",J185,0)</f>
        <v>0</v>
      </c>
      <c r="BF185" s="210">
        <f>IF(N185="snížená",J185,0)</f>
        <v>0</v>
      </c>
      <c r="BG185" s="210">
        <f>IF(N185="zákl. přenesená",J185,0)</f>
        <v>0</v>
      </c>
      <c r="BH185" s="210">
        <f>IF(N185="sníž. přenesená",J185,0)</f>
        <v>0</v>
      </c>
      <c r="BI185" s="210">
        <f>IF(N185="nulová",J185,0)</f>
        <v>0</v>
      </c>
      <c r="BJ185" s="17" t="s">
        <v>84</v>
      </c>
      <c r="BK185" s="210">
        <f>ROUND(I185*H185,2)</f>
        <v>0</v>
      </c>
      <c r="BL185" s="17" t="s">
        <v>148</v>
      </c>
      <c r="BM185" s="209" t="s">
        <v>217</v>
      </c>
    </row>
    <row r="186" spans="1:65" s="14" customFormat="1" ht="12">
      <c r="B186" s="223"/>
      <c r="C186" s="224"/>
      <c r="D186" s="213" t="s">
        <v>150</v>
      </c>
      <c r="E186" s="225" t="s">
        <v>1</v>
      </c>
      <c r="F186" s="226" t="s">
        <v>218</v>
      </c>
      <c r="G186" s="224"/>
      <c r="H186" s="225" t="s">
        <v>1</v>
      </c>
      <c r="I186" s="227"/>
      <c r="J186" s="224"/>
      <c r="K186" s="224"/>
      <c r="L186" s="228"/>
      <c r="M186" s="229"/>
      <c r="N186" s="230"/>
      <c r="O186" s="230"/>
      <c r="P186" s="230"/>
      <c r="Q186" s="230"/>
      <c r="R186" s="230"/>
      <c r="S186" s="230"/>
      <c r="T186" s="231"/>
      <c r="AT186" s="232" t="s">
        <v>150</v>
      </c>
      <c r="AU186" s="232" t="s">
        <v>87</v>
      </c>
      <c r="AV186" s="14" t="s">
        <v>84</v>
      </c>
      <c r="AW186" s="14" t="s">
        <v>32</v>
      </c>
      <c r="AX186" s="14" t="s">
        <v>76</v>
      </c>
      <c r="AY186" s="232" t="s">
        <v>140</v>
      </c>
    </row>
    <row r="187" spans="1:65" s="13" customFormat="1" ht="12">
      <c r="B187" s="211"/>
      <c r="C187" s="212"/>
      <c r="D187" s="213" t="s">
        <v>150</v>
      </c>
      <c r="E187" s="214" t="s">
        <v>1</v>
      </c>
      <c r="F187" s="215" t="s">
        <v>181</v>
      </c>
      <c r="G187" s="212"/>
      <c r="H187" s="216">
        <v>3.4649999999999999</v>
      </c>
      <c r="I187" s="217"/>
      <c r="J187" s="212"/>
      <c r="K187" s="212"/>
      <c r="L187" s="218"/>
      <c r="M187" s="219"/>
      <c r="N187" s="220"/>
      <c r="O187" s="220"/>
      <c r="P187" s="220"/>
      <c r="Q187" s="220"/>
      <c r="R187" s="220"/>
      <c r="S187" s="220"/>
      <c r="T187" s="221"/>
      <c r="AT187" s="222" t="s">
        <v>150</v>
      </c>
      <c r="AU187" s="222" t="s">
        <v>87</v>
      </c>
      <c r="AV187" s="13" t="s">
        <v>87</v>
      </c>
      <c r="AW187" s="13" t="s">
        <v>32</v>
      </c>
      <c r="AX187" s="13" t="s">
        <v>84</v>
      </c>
      <c r="AY187" s="222" t="s">
        <v>140</v>
      </c>
    </row>
    <row r="188" spans="1:65" s="12" customFormat="1" ht="23" customHeight="1">
      <c r="B188" s="182"/>
      <c r="C188" s="183"/>
      <c r="D188" s="184" t="s">
        <v>75</v>
      </c>
      <c r="E188" s="196" t="s">
        <v>219</v>
      </c>
      <c r="F188" s="196" t="s">
        <v>220</v>
      </c>
      <c r="G188" s="183"/>
      <c r="H188" s="183"/>
      <c r="I188" s="186"/>
      <c r="J188" s="197">
        <f>BK188</f>
        <v>0</v>
      </c>
      <c r="K188" s="183"/>
      <c r="L188" s="188"/>
      <c r="M188" s="189"/>
      <c r="N188" s="190"/>
      <c r="O188" s="190"/>
      <c r="P188" s="191">
        <f>SUM(P189:P195)</f>
        <v>0</v>
      </c>
      <c r="Q188" s="190"/>
      <c r="R188" s="191">
        <f>SUM(R189:R195)</f>
        <v>0</v>
      </c>
      <c r="S188" s="190"/>
      <c r="T188" s="192">
        <f>SUM(T189:T195)</f>
        <v>0</v>
      </c>
      <c r="AR188" s="193" t="s">
        <v>84</v>
      </c>
      <c r="AT188" s="194" t="s">
        <v>75</v>
      </c>
      <c r="AU188" s="194" t="s">
        <v>84</v>
      </c>
      <c r="AY188" s="193" t="s">
        <v>140</v>
      </c>
      <c r="BK188" s="195">
        <f>SUM(BK189:BK195)</f>
        <v>0</v>
      </c>
    </row>
    <row r="189" spans="1:65" s="2" customFormat="1" ht="33" customHeight="1">
      <c r="A189" s="34"/>
      <c r="B189" s="35"/>
      <c r="C189" s="198" t="s">
        <v>221</v>
      </c>
      <c r="D189" s="198" t="s">
        <v>143</v>
      </c>
      <c r="E189" s="199" t="s">
        <v>222</v>
      </c>
      <c r="F189" s="200" t="s">
        <v>223</v>
      </c>
      <c r="G189" s="201" t="s">
        <v>224</v>
      </c>
      <c r="H189" s="202">
        <v>0.59399999999999997</v>
      </c>
      <c r="I189" s="203"/>
      <c r="J189" s="204">
        <f>ROUND(I189*H189,2)</f>
        <v>0</v>
      </c>
      <c r="K189" s="200" t="s">
        <v>147</v>
      </c>
      <c r="L189" s="39"/>
      <c r="M189" s="205" t="s">
        <v>1</v>
      </c>
      <c r="N189" s="206" t="s">
        <v>41</v>
      </c>
      <c r="O189" s="71"/>
      <c r="P189" s="207">
        <f>O189*H189</f>
        <v>0</v>
      </c>
      <c r="Q189" s="207">
        <v>0</v>
      </c>
      <c r="R189" s="207">
        <f>Q189*H189</f>
        <v>0</v>
      </c>
      <c r="S189" s="207">
        <v>0</v>
      </c>
      <c r="T189" s="20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9" t="s">
        <v>148</v>
      </c>
      <c r="AT189" s="209" t="s">
        <v>143</v>
      </c>
      <c r="AU189" s="209" t="s">
        <v>87</v>
      </c>
      <c r="AY189" s="17" t="s">
        <v>140</v>
      </c>
      <c r="BE189" s="210">
        <f>IF(N189="základní",J189,0)</f>
        <v>0</v>
      </c>
      <c r="BF189" s="210">
        <f>IF(N189="snížená",J189,0)</f>
        <v>0</v>
      </c>
      <c r="BG189" s="210">
        <f>IF(N189="zákl. přenesená",J189,0)</f>
        <v>0</v>
      </c>
      <c r="BH189" s="210">
        <f>IF(N189="sníž. přenesená",J189,0)</f>
        <v>0</v>
      </c>
      <c r="BI189" s="210">
        <f>IF(N189="nulová",J189,0)</f>
        <v>0</v>
      </c>
      <c r="BJ189" s="17" t="s">
        <v>84</v>
      </c>
      <c r="BK189" s="210">
        <f>ROUND(I189*H189,2)</f>
        <v>0</v>
      </c>
      <c r="BL189" s="17" t="s">
        <v>148</v>
      </c>
      <c r="BM189" s="209" t="s">
        <v>225</v>
      </c>
    </row>
    <row r="190" spans="1:65" s="2" customFormat="1" ht="26">
      <c r="A190" s="34"/>
      <c r="B190" s="35"/>
      <c r="C190" s="198" t="s">
        <v>8</v>
      </c>
      <c r="D190" s="198" t="s">
        <v>143</v>
      </c>
      <c r="E190" s="199" t="s">
        <v>226</v>
      </c>
      <c r="F190" s="200" t="s">
        <v>227</v>
      </c>
      <c r="G190" s="201" t="s">
        <v>224</v>
      </c>
      <c r="H190" s="202">
        <v>0.59399999999999997</v>
      </c>
      <c r="I190" s="203"/>
      <c r="J190" s="204">
        <f>ROUND(I190*H190,2)</f>
        <v>0</v>
      </c>
      <c r="K190" s="200" t="s">
        <v>147</v>
      </c>
      <c r="L190" s="39"/>
      <c r="M190" s="205" t="s">
        <v>1</v>
      </c>
      <c r="N190" s="206" t="s">
        <v>41</v>
      </c>
      <c r="O190" s="71"/>
      <c r="P190" s="207">
        <f>O190*H190</f>
        <v>0</v>
      </c>
      <c r="Q190" s="207">
        <v>0</v>
      </c>
      <c r="R190" s="207">
        <f>Q190*H190</f>
        <v>0</v>
      </c>
      <c r="S190" s="207">
        <v>0</v>
      </c>
      <c r="T190" s="20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9" t="s">
        <v>148</v>
      </c>
      <c r="AT190" s="209" t="s">
        <v>143</v>
      </c>
      <c r="AU190" s="209" t="s">
        <v>87</v>
      </c>
      <c r="AY190" s="17" t="s">
        <v>140</v>
      </c>
      <c r="BE190" s="210">
        <f>IF(N190="základní",J190,0)</f>
        <v>0</v>
      </c>
      <c r="BF190" s="210">
        <f>IF(N190="snížená",J190,0)</f>
        <v>0</v>
      </c>
      <c r="BG190" s="210">
        <f>IF(N190="zákl. přenesená",J190,0)</f>
        <v>0</v>
      </c>
      <c r="BH190" s="210">
        <f>IF(N190="sníž. přenesená",J190,0)</f>
        <v>0</v>
      </c>
      <c r="BI190" s="210">
        <f>IF(N190="nulová",J190,0)</f>
        <v>0</v>
      </c>
      <c r="BJ190" s="17" t="s">
        <v>84</v>
      </c>
      <c r="BK190" s="210">
        <f>ROUND(I190*H190,2)</f>
        <v>0</v>
      </c>
      <c r="BL190" s="17" t="s">
        <v>148</v>
      </c>
      <c r="BM190" s="209" t="s">
        <v>228</v>
      </c>
    </row>
    <row r="191" spans="1:65" s="2" customFormat="1" ht="26">
      <c r="A191" s="34"/>
      <c r="B191" s="35"/>
      <c r="C191" s="198" t="s">
        <v>229</v>
      </c>
      <c r="D191" s="198" t="s">
        <v>143</v>
      </c>
      <c r="E191" s="199" t="s">
        <v>230</v>
      </c>
      <c r="F191" s="200" t="s">
        <v>231</v>
      </c>
      <c r="G191" s="201" t="s">
        <v>224</v>
      </c>
      <c r="H191" s="202">
        <v>11.88</v>
      </c>
      <c r="I191" s="203"/>
      <c r="J191" s="204">
        <f>ROUND(I191*H191,2)</f>
        <v>0</v>
      </c>
      <c r="K191" s="200" t="s">
        <v>147</v>
      </c>
      <c r="L191" s="39"/>
      <c r="M191" s="205" t="s">
        <v>1</v>
      </c>
      <c r="N191" s="206" t="s">
        <v>41</v>
      </c>
      <c r="O191" s="71"/>
      <c r="P191" s="207">
        <f>O191*H191</f>
        <v>0</v>
      </c>
      <c r="Q191" s="207">
        <v>0</v>
      </c>
      <c r="R191" s="207">
        <f>Q191*H191</f>
        <v>0</v>
      </c>
      <c r="S191" s="207">
        <v>0</v>
      </c>
      <c r="T191" s="20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9" t="s">
        <v>148</v>
      </c>
      <c r="AT191" s="209" t="s">
        <v>143</v>
      </c>
      <c r="AU191" s="209" t="s">
        <v>87</v>
      </c>
      <c r="AY191" s="17" t="s">
        <v>140</v>
      </c>
      <c r="BE191" s="210">
        <f>IF(N191="základní",J191,0)</f>
        <v>0</v>
      </c>
      <c r="BF191" s="210">
        <f>IF(N191="snížená",J191,0)</f>
        <v>0</v>
      </c>
      <c r="BG191" s="210">
        <f>IF(N191="zákl. přenesená",J191,0)</f>
        <v>0</v>
      </c>
      <c r="BH191" s="210">
        <f>IF(N191="sníž. přenesená",J191,0)</f>
        <v>0</v>
      </c>
      <c r="BI191" s="210">
        <f>IF(N191="nulová",J191,0)</f>
        <v>0</v>
      </c>
      <c r="BJ191" s="17" t="s">
        <v>84</v>
      </c>
      <c r="BK191" s="210">
        <f>ROUND(I191*H191,2)</f>
        <v>0</v>
      </c>
      <c r="BL191" s="17" t="s">
        <v>148</v>
      </c>
      <c r="BM191" s="209" t="s">
        <v>232</v>
      </c>
    </row>
    <row r="192" spans="1:65" s="13" customFormat="1" ht="12">
      <c r="B192" s="211"/>
      <c r="C192" s="212"/>
      <c r="D192" s="213" t="s">
        <v>150</v>
      </c>
      <c r="E192" s="212"/>
      <c r="F192" s="215" t="s">
        <v>233</v>
      </c>
      <c r="G192" s="212"/>
      <c r="H192" s="216">
        <v>11.88</v>
      </c>
      <c r="I192" s="217"/>
      <c r="J192" s="212"/>
      <c r="K192" s="212"/>
      <c r="L192" s="218"/>
      <c r="M192" s="219"/>
      <c r="N192" s="220"/>
      <c r="O192" s="220"/>
      <c r="P192" s="220"/>
      <c r="Q192" s="220"/>
      <c r="R192" s="220"/>
      <c r="S192" s="220"/>
      <c r="T192" s="221"/>
      <c r="AT192" s="222" t="s">
        <v>150</v>
      </c>
      <c r="AU192" s="222" t="s">
        <v>87</v>
      </c>
      <c r="AV192" s="13" t="s">
        <v>87</v>
      </c>
      <c r="AW192" s="13" t="s">
        <v>4</v>
      </c>
      <c r="AX192" s="13" t="s">
        <v>84</v>
      </c>
      <c r="AY192" s="222" t="s">
        <v>140</v>
      </c>
    </row>
    <row r="193" spans="1:65" s="2" customFormat="1" ht="33" customHeight="1">
      <c r="A193" s="34"/>
      <c r="B193" s="35"/>
      <c r="C193" s="198" t="s">
        <v>234</v>
      </c>
      <c r="D193" s="198" t="s">
        <v>143</v>
      </c>
      <c r="E193" s="199" t="s">
        <v>235</v>
      </c>
      <c r="F193" s="200" t="s">
        <v>236</v>
      </c>
      <c r="G193" s="201" t="s">
        <v>224</v>
      </c>
      <c r="H193" s="202">
        <v>0.36799999999999999</v>
      </c>
      <c r="I193" s="203"/>
      <c r="J193" s="204">
        <f>ROUND(I193*H193,2)</f>
        <v>0</v>
      </c>
      <c r="K193" s="200" t="s">
        <v>147</v>
      </c>
      <c r="L193" s="39"/>
      <c r="M193" s="205" t="s">
        <v>1</v>
      </c>
      <c r="N193" s="206" t="s">
        <v>41</v>
      </c>
      <c r="O193" s="71"/>
      <c r="P193" s="207">
        <f>O193*H193</f>
        <v>0</v>
      </c>
      <c r="Q193" s="207">
        <v>0</v>
      </c>
      <c r="R193" s="207">
        <f>Q193*H193</f>
        <v>0</v>
      </c>
      <c r="S193" s="207">
        <v>0</v>
      </c>
      <c r="T193" s="20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9" t="s">
        <v>148</v>
      </c>
      <c r="AT193" s="209" t="s">
        <v>143</v>
      </c>
      <c r="AU193" s="209" t="s">
        <v>87</v>
      </c>
      <c r="AY193" s="17" t="s">
        <v>140</v>
      </c>
      <c r="BE193" s="210">
        <f>IF(N193="základní",J193,0)</f>
        <v>0</v>
      </c>
      <c r="BF193" s="210">
        <f>IF(N193="snížená",J193,0)</f>
        <v>0</v>
      </c>
      <c r="BG193" s="210">
        <f>IF(N193="zákl. přenesená",J193,0)</f>
        <v>0</v>
      </c>
      <c r="BH193" s="210">
        <f>IF(N193="sníž. přenesená",J193,0)</f>
        <v>0</v>
      </c>
      <c r="BI193" s="210">
        <f>IF(N193="nulová",J193,0)</f>
        <v>0</v>
      </c>
      <c r="BJ193" s="17" t="s">
        <v>84</v>
      </c>
      <c r="BK193" s="210">
        <f>ROUND(I193*H193,2)</f>
        <v>0</v>
      </c>
      <c r="BL193" s="17" t="s">
        <v>148</v>
      </c>
      <c r="BM193" s="209" t="s">
        <v>237</v>
      </c>
    </row>
    <row r="194" spans="1:65" s="13" customFormat="1" ht="12">
      <c r="B194" s="211"/>
      <c r="C194" s="212"/>
      <c r="D194" s="213" t="s">
        <v>150</v>
      </c>
      <c r="E194" s="214" t="s">
        <v>1</v>
      </c>
      <c r="F194" s="215" t="s">
        <v>238</v>
      </c>
      <c r="G194" s="212"/>
      <c r="H194" s="216">
        <v>0.36799999999999999</v>
      </c>
      <c r="I194" s="217"/>
      <c r="J194" s="212"/>
      <c r="K194" s="212"/>
      <c r="L194" s="218"/>
      <c r="M194" s="219"/>
      <c r="N194" s="220"/>
      <c r="O194" s="220"/>
      <c r="P194" s="220"/>
      <c r="Q194" s="220"/>
      <c r="R194" s="220"/>
      <c r="S194" s="220"/>
      <c r="T194" s="221"/>
      <c r="AT194" s="222" t="s">
        <v>150</v>
      </c>
      <c r="AU194" s="222" t="s">
        <v>87</v>
      </c>
      <c r="AV194" s="13" t="s">
        <v>87</v>
      </c>
      <c r="AW194" s="13" t="s">
        <v>32</v>
      </c>
      <c r="AX194" s="13" t="s">
        <v>84</v>
      </c>
      <c r="AY194" s="222" t="s">
        <v>140</v>
      </c>
    </row>
    <row r="195" spans="1:65" s="2" customFormat="1" ht="39">
      <c r="A195" s="34"/>
      <c r="B195" s="35"/>
      <c r="C195" s="198" t="s">
        <v>239</v>
      </c>
      <c r="D195" s="198" t="s">
        <v>143</v>
      </c>
      <c r="E195" s="199" t="s">
        <v>240</v>
      </c>
      <c r="F195" s="200" t="s">
        <v>241</v>
      </c>
      <c r="G195" s="201" t="s">
        <v>224</v>
      </c>
      <c r="H195" s="202">
        <v>0.25900000000000001</v>
      </c>
      <c r="I195" s="203"/>
      <c r="J195" s="204">
        <f>ROUND(I195*H195,2)</f>
        <v>0</v>
      </c>
      <c r="K195" s="200" t="s">
        <v>147</v>
      </c>
      <c r="L195" s="39"/>
      <c r="M195" s="205" t="s">
        <v>1</v>
      </c>
      <c r="N195" s="206" t="s">
        <v>41</v>
      </c>
      <c r="O195" s="71"/>
      <c r="P195" s="207">
        <f>O195*H195</f>
        <v>0</v>
      </c>
      <c r="Q195" s="207">
        <v>0</v>
      </c>
      <c r="R195" s="207">
        <f>Q195*H195</f>
        <v>0</v>
      </c>
      <c r="S195" s="207">
        <v>0</v>
      </c>
      <c r="T195" s="20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9" t="s">
        <v>148</v>
      </c>
      <c r="AT195" s="209" t="s">
        <v>143</v>
      </c>
      <c r="AU195" s="209" t="s">
        <v>87</v>
      </c>
      <c r="AY195" s="17" t="s">
        <v>140</v>
      </c>
      <c r="BE195" s="210">
        <f>IF(N195="základní",J195,0)</f>
        <v>0</v>
      </c>
      <c r="BF195" s="210">
        <f>IF(N195="snížená",J195,0)</f>
        <v>0</v>
      </c>
      <c r="BG195" s="210">
        <f>IF(N195="zákl. přenesená",J195,0)</f>
        <v>0</v>
      </c>
      <c r="BH195" s="210">
        <f>IF(N195="sníž. přenesená",J195,0)</f>
        <v>0</v>
      </c>
      <c r="BI195" s="210">
        <f>IF(N195="nulová",J195,0)</f>
        <v>0</v>
      </c>
      <c r="BJ195" s="17" t="s">
        <v>84</v>
      </c>
      <c r="BK195" s="210">
        <f>ROUND(I195*H195,2)</f>
        <v>0</v>
      </c>
      <c r="BL195" s="17" t="s">
        <v>148</v>
      </c>
      <c r="BM195" s="209" t="s">
        <v>242</v>
      </c>
    </row>
    <row r="196" spans="1:65" s="12" customFormat="1" ht="23" customHeight="1">
      <c r="B196" s="182"/>
      <c r="C196" s="183"/>
      <c r="D196" s="184" t="s">
        <v>75</v>
      </c>
      <c r="E196" s="196" t="s">
        <v>243</v>
      </c>
      <c r="F196" s="196" t="s">
        <v>244</v>
      </c>
      <c r="G196" s="183"/>
      <c r="H196" s="183"/>
      <c r="I196" s="186"/>
      <c r="J196" s="197">
        <f>BK196</f>
        <v>0</v>
      </c>
      <c r="K196" s="183"/>
      <c r="L196" s="188"/>
      <c r="M196" s="189"/>
      <c r="N196" s="190"/>
      <c r="O196" s="190"/>
      <c r="P196" s="191">
        <f>P197</f>
        <v>0</v>
      </c>
      <c r="Q196" s="190"/>
      <c r="R196" s="191">
        <f>R197</f>
        <v>0</v>
      </c>
      <c r="S196" s="190"/>
      <c r="T196" s="192">
        <f>T197</f>
        <v>0</v>
      </c>
      <c r="AR196" s="193" t="s">
        <v>84</v>
      </c>
      <c r="AT196" s="194" t="s">
        <v>75</v>
      </c>
      <c r="AU196" s="194" t="s">
        <v>84</v>
      </c>
      <c r="AY196" s="193" t="s">
        <v>140</v>
      </c>
      <c r="BK196" s="195">
        <f>BK197</f>
        <v>0</v>
      </c>
    </row>
    <row r="197" spans="1:65" s="2" customFormat="1" ht="26">
      <c r="A197" s="34"/>
      <c r="B197" s="35"/>
      <c r="C197" s="198" t="s">
        <v>245</v>
      </c>
      <c r="D197" s="198" t="s">
        <v>143</v>
      </c>
      <c r="E197" s="199" t="s">
        <v>246</v>
      </c>
      <c r="F197" s="200" t="s">
        <v>247</v>
      </c>
      <c r="G197" s="201" t="s">
        <v>224</v>
      </c>
      <c r="H197" s="202">
        <v>1.3240000000000001</v>
      </c>
      <c r="I197" s="203"/>
      <c r="J197" s="204">
        <f>ROUND(I197*H197,2)</f>
        <v>0</v>
      </c>
      <c r="K197" s="200" t="s">
        <v>147</v>
      </c>
      <c r="L197" s="39"/>
      <c r="M197" s="205" t="s">
        <v>1</v>
      </c>
      <c r="N197" s="206" t="s">
        <v>41</v>
      </c>
      <c r="O197" s="71"/>
      <c r="P197" s="207">
        <f>O197*H197</f>
        <v>0</v>
      </c>
      <c r="Q197" s="207">
        <v>0</v>
      </c>
      <c r="R197" s="207">
        <f>Q197*H197</f>
        <v>0</v>
      </c>
      <c r="S197" s="207">
        <v>0</v>
      </c>
      <c r="T197" s="20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9" t="s">
        <v>148</v>
      </c>
      <c r="AT197" s="209" t="s">
        <v>143</v>
      </c>
      <c r="AU197" s="209" t="s">
        <v>87</v>
      </c>
      <c r="AY197" s="17" t="s">
        <v>140</v>
      </c>
      <c r="BE197" s="210">
        <f>IF(N197="základní",J197,0)</f>
        <v>0</v>
      </c>
      <c r="BF197" s="210">
        <f>IF(N197="snížená",J197,0)</f>
        <v>0</v>
      </c>
      <c r="BG197" s="210">
        <f>IF(N197="zákl. přenesená",J197,0)</f>
        <v>0</v>
      </c>
      <c r="BH197" s="210">
        <f>IF(N197="sníž. přenesená",J197,0)</f>
        <v>0</v>
      </c>
      <c r="BI197" s="210">
        <f>IF(N197="nulová",J197,0)</f>
        <v>0</v>
      </c>
      <c r="BJ197" s="17" t="s">
        <v>84</v>
      </c>
      <c r="BK197" s="210">
        <f>ROUND(I197*H197,2)</f>
        <v>0</v>
      </c>
      <c r="BL197" s="17" t="s">
        <v>148</v>
      </c>
      <c r="BM197" s="209" t="s">
        <v>248</v>
      </c>
    </row>
    <row r="198" spans="1:65" s="12" customFormat="1" ht="26" customHeight="1">
      <c r="B198" s="182"/>
      <c r="C198" s="183"/>
      <c r="D198" s="184" t="s">
        <v>75</v>
      </c>
      <c r="E198" s="185" t="s">
        <v>249</v>
      </c>
      <c r="F198" s="185" t="s">
        <v>250</v>
      </c>
      <c r="G198" s="183"/>
      <c r="H198" s="183"/>
      <c r="I198" s="186"/>
      <c r="J198" s="187">
        <f>BK198</f>
        <v>0</v>
      </c>
      <c r="K198" s="183"/>
      <c r="L198" s="188"/>
      <c r="M198" s="189"/>
      <c r="N198" s="190"/>
      <c r="O198" s="190"/>
      <c r="P198" s="191">
        <f>P199+P202+P213+P237+P251</f>
        <v>0</v>
      </c>
      <c r="Q198" s="190"/>
      <c r="R198" s="191">
        <f>R199+R202+R213+R237+R251</f>
        <v>1.05825759</v>
      </c>
      <c r="S198" s="190"/>
      <c r="T198" s="192">
        <f>T199+T202+T213+T237+T251</f>
        <v>0.35798099999999994</v>
      </c>
      <c r="AR198" s="193" t="s">
        <v>87</v>
      </c>
      <c r="AT198" s="194" t="s">
        <v>75</v>
      </c>
      <c r="AU198" s="194" t="s">
        <v>76</v>
      </c>
      <c r="AY198" s="193" t="s">
        <v>140</v>
      </c>
      <c r="BK198" s="195">
        <f>BK199+BK202+BK213+BK237+BK251</f>
        <v>0</v>
      </c>
    </row>
    <row r="199" spans="1:65" s="12" customFormat="1" ht="23" customHeight="1">
      <c r="B199" s="182"/>
      <c r="C199" s="183"/>
      <c r="D199" s="184" t="s">
        <v>75</v>
      </c>
      <c r="E199" s="196" t="s">
        <v>251</v>
      </c>
      <c r="F199" s="196" t="s">
        <v>252</v>
      </c>
      <c r="G199" s="183"/>
      <c r="H199" s="183"/>
      <c r="I199" s="186"/>
      <c r="J199" s="197">
        <f>BK199</f>
        <v>0</v>
      </c>
      <c r="K199" s="183"/>
      <c r="L199" s="188"/>
      <c r="M199" s="189"/>
      <c r="N199" s="190"/>
      <c r="O199" s="190"/>
      <c r="P199" s="191">
        <f>SUM(P200:P201)</f>
        <v>0</v>
      </c>
      <c r="Q199" s="190"/>
      <c r="R199" s="191">
        <f>SUM(R200:R201)</f>
        <v>2.0000000000000001E-4</v>
      </c>
      <c r="S199" s="190"/>
      <c r="T199" s="192">
        <f>SUM(T200:T201)</f>
        <v>0</v>
      </c>
      <c r="AR199" s="193" t="s">
        <v>87</v>
      </c>
      <c r="AT199" s="194" t="s">
        <v>75</v>
      </c>
      <c r="AU199" s="194" t="s">
        <v>84</v>
      </c>
      <c r="AY199" s="193" t="s">
        <v>140</v>
      </c>
      <c r="BK199" s="195">
        <f>SUM(BK200:BK201)</f>
        <v>0</v>
      </c>
    </row>
    <row r="200" spans="1:65" s="2" customFormat="1" ht="16.5" customHeight="1">
      <c r="A200" s="34"/>
      <c r="B200" s="35"/>
      <c r="C200" s="198" t="s">
        <v>253</v>
      </c>
      <c r="D200" s="198" t="s">
        <v>143</v>
      </c>
      <c r="E200" s="199" t="s">
        <v>254</v>
      </c>
      <c r="F200" s="200" t="s">
        <v>255</v>
      </c>
      <c r="G200" s="201" t="s">
        <v>256</v>
      </c>
      <c r="H200" s="202">
        <v>2</v>
      </c>
      <c r="I200" s="203"/>
      <c r="J200" s="204">
        <f>ROUND(I200*H200,2)</f>
        <v>0</v>
      </c>
      <c r="K200" s="200" t="s">
        <v>147</v>
      </c>
      <c r="L200" s="39"/>
      <c r="M200" s="205" t="s">
        <v>1</v>
      </c>
      <c r="N200" s="206" t="s">
        <v>41</v>
      </c>
      <c r="O200" s="71"/>
      <c r="P200" s="207">
        <f>O200*H200</f>
        <v>0</v>
      </c>
      <c r="Q200" s="207">
        <v>1E-4</v>
      </c>
      <c r="R200" s="207">
        <f>Q200*H200</f>
        <v>2.0000000000000001E-4</v>
      </c>
      <c r="S200" s="207">
        <v>0</v>
      </c>
      <c r="T200" s="20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9" t="s">
        <v>229</v>
      </c>
      <c r="AT200" s="209" t="s">
        <v>143</v>
      </c>
      <c r="AU200" s="209" t="s">
        <v>87</v>
      </c>
      <c r="AY200" s="17" t="s">
        <v>140</v>
      </c>
      <c r="BE200" s="210">
        <f>IF(N200="základní",J200,0)</f>
        <v>0</v>
      </c>
      <c r="BF200" s="210">
        <f>IF(N200="snížená",J200,0)</f>
        <v>0</v>
      </c>
      <c r="BG200" s="210">
        <f>IF(N200="zákl. přenesená",J200,0)</f>
        <v>0</v>
      </c>
      <c r="BH200" s="210">
        <f>IF(N200="sníž. přenesená",J200,0)</f>
        <v>0</v>
      </c>
      <c r="BI200" s="210">
        <f>IF(N200="nulová",J200,0)</f>
        <v>0</v>
      </c>
      <c r="BJ200" s="17" t="s">
        <v>84</v>
      </c>
      <c r="BK200" s="210">
        <f>ROUND(I200*H200,2)</f>
        <v>0</v>
      </c>
      <c r="BL200" s="17" t="s">
        <v>229</v>
      </c>
      <c r="BM200" s="209" t="s">
        <v>257</v>
      </c>
    </row>
    <row r="201" spans="1:65" s="2" customFormat="1" ht="26">
      <c r="A201" s="34"/>
      <c r="B201" s="35"/>
      <c r="C201" s="198" t="s">
        <v>7</v>
      </c>
      <c r="D201" s="198" t="s">
        <v>143</v>
      </c>
      <c r="E201" s="199" t="s">
        <v>258</v>
      </c>
      <c r="F201" s="200" t="s">
        <v>259</v>
      </c>
      <c r="G201" s="201" t="s">
        <v>256</v>
      </c>
      <c r="H201" s="202">
        <v>4</v>
      </c>
      <c r="I201" s="203"/>
      <c r="J201" s="204">
        <f>ROUND(I201*H201,2)</f>
        <v>0</v>
      </c>
      <c r="K201" s="200" t="s">
        <v>147</v>
      </c>
      <c r="L201" s="39"/>
      <c r="M201" s="205" t="s">
        <v>1</v>
      </c>
      <c r="N201" s="206" t="s">
        <v>41</v>
      </c>
      <c r="O201" s="71"/>
      <c r="P201" s="207">
        <f>O201*H201</f>
        <v>0</v>
      </c>
      <c r="Q201" s="207">
        <v>0</v>
      </c>
      <c r="R201" s="207">
        <f>Q201*H201</f>
        <v>0</v>
      </c>
      <c r="S201" s="207">
        <v>0</v>
      </c>
      <c r="T201" s="20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9" t="s">
        <v>229</v>
      </c>
      <c r="AT201" s="209" t="s">
        <v>143</v>
      </c>
      <c r="AU201" s="209" t="s">
        <v>87</v>
      </c>
      <c r="AY201" s="17" t="s">
        <v>140</v>
      </c>
      <c r="BE201" s="210">
        <f>IF(N201="základní",J201,0)</f>
        <v>0</v>
      </c>
      <c r="BF201" s="210">
        <f>IF(N201="snížená",J201,0)</f>
        <v>0</v>
      </c>
      <c r="BG201" s="210">
        <f>IF(N201="zákl. přenesená",J201,0)</f>
        <v>0</v>
      </c>
      <c r="BH201" s="210">
        <f>IF(N201="sníž. přenesená",J201,0)</f>
        <v>0</v>
      </c>
      <c r="BI201" s="210">
        <f>IF(N201="nulová",J201,0)</f>
        <v>0</v>
      </c>
      <c r="BJ201" s="17" t="s">
        <v>84</v>
      </c>
      <c r="BK201" s="210">
        <f>ROUND(I201*H201,2)</f>
        <v>0</v>
      </c>
      <c r="BL201" s="17" t="s">
        <v>229</v>
      </c>
      <c r="BM201" s="209" t="s">
        <v>260</v>
      </c>
    </row>
    <row r="202" spans="1:65" s="12" customFormat="1" ht="23" customHeight="1">
      <c r="B202" s="182"/>
      <c r="C202" s="183"/>
      <c r="D202" s="184" t="s">
        <v>75</v>
      </c>
      <c r="E202" s="196" t="s">
        <v>261</v>
      </c>
      <c r="F202" s="196" t="s">
        <v>262</v>
      </c>
      <c r="G202" s="183"/>
      <c r="H202" s="183"/>
      <c r="I202" s="186"/>
      <c r="J202" s="197">
        <f>BK202</f>
        <v>0</v>
      </c>
      <c r="K202" s="183"/>
      <c r="L202" s="188"/>
      <c r="M202" s="189"/>
      <c r="N202" s="190"/>
      <c r="O202" s="190"/>
      <c r="P202" s="191">
        <f>SUM(P203:P212)</f>
        <v>0</v>
      </c>
      <c r="Q202" s="190"/>
      <c r="R202" s="191">
        <f>SUM(R203:R212)</f>
        <v>1.8429999999999998E-2</v>
      </c>
      <c r="S202" s="190"/>
      <c r="T202" s="192">
        <f>SUM(T203:T212)</f>
        <v>3.3110000000000001E-2</v>
      </c>
      <c r="AR202" s="193" t="s">
        <v>87</v>
      </c>
      <c r="AT202" s="194" t="s">
        <v>75</v>
      </c>
      <c r="AU202" s="194" t="s">
        <v>84</v>
      </c>
      <c r="AY202" s="193" t="s">
        <v>140</v>
      </c>
      <c r="BK202" s="195">
        <f>SUM(BK203:BK212)</f>
        <v>0</v>
      </c>
    </row>
    <row r="203" spans="1:65" s="2" customFormat="1" ht="16.5" customHeight="1">
      <c r="A203" s="34"/>
      <c r="B203" s="35"/>
      <c r="C203" s="198" t="s">
        <v>263</v>
      </c>
      <c r="D203" s="198" t="s">
        <v>143</v>
      </c>
      <c r="E203" s="199" t="s">
        <v>264</v>
      </c>
      <c r="F203" s="200" t="s">
        <v>265</v>
      </c>
      <c r="G203" s="201" t="s">
        <v>266</v>
      </c>
      <c r="H203" s="202">
        <v>1</v>
      </c>
      <c r="I203" s="203"/>
      <c r="J203" s="204">
        <f t="shared" ref="J203:J212" si="5">ROUND(I203*H203,2)</f>
        <v>0</v>
      </c>
      <c r="K203" s="200" t="s">
        <v>147</v>
      </c>
      <c r="L203" s="39"/>
      <c r="M203" s="205" t="s">
        <v>1</v>
      </c>
      <c r="N203" s="206" t="s">
        <v>41</v>
      </c>
      <c r="O203" s="71"/>
      <c r="P203" s="207">
        <f t="shared" ref="P203:P212" si="6">O203*H203</f>
        <v>0</v>
      </c>
      <c r="Q203" s="207">
        <v>0</v>
      </c>
      <c r="R203" s="207">
        <f t="shared" ref="R203:R212" si="7">Q203*H203</f>
        <v>0</v>
      </c>
      <c r="S203" s="207">
        <v>1.9460000000000002E-2</v>
      </c>
      <c r="T203" s="208">
        <f t="shared" ref="T203:T212" si="8">S203*H203</f>
        <v>1.9460000000000002E-2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9" t="s">
        <v>229</v>
      </c>
      <c r="AT203" s="209" t="s">
        <v>143</v>
      </c>
      <c r="AU203" s="209" t="s">
        <v>87</v>
      </c>
      <c r="AY203" s="17" t="s">
        <v>140</v>
      </c>
      <c r="BE203" s="210">
        <f t="shared" ref="BE203:BE212" si="9">IF(N203="základní",J203,0)</f>
        <v>0</v>
      </c>
      <c r="BF203" s="210">
        <f t="shared" ref="BF203:BF212" si="10">IF(N203="snížená",J203,0)</f>
        <v>0</v>
      </c>
      <c r="BG203" s="210">
        <f t="shared" ref="BG203:BG212" si="11">IF(N203="zákl. přenesená",J203,0)</f>
        <v>0</v>
      </c>
      <c r="BH203" s="210">
        <f t="shared" ref="BH203:BH212" si="12">IF(N203="sníž. přenesená",J203,0)</f>
        <v>0</v>
      </c>
      <c r="BI203" s="210">
        <f t="shared" ref="BI203:BI212" si="13">IF(N203="nulová",J203,0)</f>
        <v>0</v>
      </c>
      <c r="BJ203" s="17" t="s">
        <v>84</v>
      </c>
      <c r="BK203" s="210">
        <f t="shared" ref="BK203:BK212" si="14">ROUND(I203*H203,2)</f>
        <v>0</v>
      </c>
      <c r="BL203" s="17" t="s">
        <v>229</v>
      </c>
      <c r="BM203" s="209" t="s">
        <v>267</v>
      </c>
    </row>
    <row r="204" spans="1:65" s="2" customFormat="1" ht="26">
      <c r="A204" s="34"/>
      <c r="B204" s="35"/>
      <c r="C204" s="198" t="s">
        <v>268</v>
      </c>
      <c r="D204" s="198" t="s">
        <v>143</v>
      </c>
      <c r="E204" s="199" t="s">
        <v>269</v>
      </c>
      <c r="F204" s="200" t="s">
        <v>270</v>
      </c>
      <c r="G204" s="201" t="s">
        <v>266</v>
      </c>
      <c r="H204" s="202">
        <v>1</v>
      </c>
      <c r="I204" s="203"/>
      <c r="J204" s="204">
        <f t="shared" si="5"/>
        <v>0</v>
      </c>
      <c r="K204" s="200" t="s">
        <v>147</v>
      </c>
      <c r="L204" s="39"/>
      <c r="M204" s="205" t="s">
        <v>1</v>
      </c>
      <c r="N204" s="206" t="s">
        <v>41</v>
      </c>
      <c r="O204" s="71"/>
      <c r="P204" s="207">
        <f t="shared" si="6"/>
        <v>0</v>
      </c>
      <c r="Q204" s="207">
        <v>1.6469999999999999E-2</v>
      </c>
      <c r="R204" s="207">
        <f t="shared" si="7"/>
        <v>1.6469999999999999E-2</v>
      </c>
      <c r="S204" s="207">
        <v>0</v>
      </c>
      <c r="T204" s="208">
        <f t="shared" si="8"/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9" t="s">
        <v>229</v>
      </c>
      <c r="AT204" s="209" t="s">
        <v>143</v>
      </c>
      <c r="AU204" s="209" t="s">
        <v>87</v>
      </c>
      <c r="AY204" s="17" t="s">
        <v>140</v>
      </c>
      <c r="BE204" s="210">
        <f t="shared" si="9"/>
        <v>0</v>
      </c>
      <c r="BF204" s="210">
        <f t="shared" si="10"/>
        <v>0</v>
      </c>
      <c r="BG204" s="210">
        <f t="shared" si="11"/>
        <v>0</v>
      </c>
      <c r="BH204" s="210">
        <f t="shared" si="12"/>
        <v>0</v>
      </c>
      <c r="BI204" s="210">
        <f t="shared" si="13"/>
        <v>0</v>
      </c>
      <c r="BJ204" s="17" t="s">
        <v>84</v>
      </c>
      <c r="BK204" s="210">
        <f t="shared" si="14"/>
        <v>0</v>
      </c>
      <c r="BL204" s="17" t="s">
        <v>229</v>
      </c>
      <c r="BM204" s="209" t="s">
        <v>271</v>
      </c>
    </row>
    <row r="205" spans="1:65" s="2" customFormat="1" ht="16.5" customHeight="1">
      <c r="A205" s="34"/>
      <c r="B205" s="35"/>
      <c r="C205" s="198" t="s">
        <v>272</v>
      </c>
      <c r="D205" s="198" t="s">
        <v>143</v>
      </c>
      <c r="E205" s="199" t="s">
        <v>273</v>
      </c>
      <c r="F205" s="200" t="s">
        <v>274</v>
      </c>
      <c r="G205" s="201" t="s">
        <v>266</v>
      </c>
      <c r="H205" s="202">
        <v>1</v>
      </c>
      <c r="I205" s="203"/>
      <c r="J205" s="204">
        <f t="shared" si="5"/>
        <v>0</v>
      </c>
      <c r="K205" s="200" t="s">
        <v>147</v>
      </c>
      <c r="L205" s="39"/>
      <c r="M205" s="205" t="s">
        <v>1</v>
      </c>
      <c r="N205" s="206" t="s">
        <v>41</v>
      </c>
      <c r="O205" s="71"/>
      <c r="P205" s="207">
        <f t="shared" si="6"/>
        <v>0</v>
      </c>
      <c r="Q205" s="207">
        <v>0</v>
      </c>
      <c r="R205" s="207">
        <f t="shared" si="7"/>
        <v>0</v>
      </c>
      <c r="S205" s="207">
        <v>1.56E-3</v>
      </c>
      <c r="T205" s="208">
        <f t="shared" si="8"/>
        <v>1.56E-3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9" t="s">
        <v>229</v>
      </c>
      <c r="AT205" s="209" t="s">
        <v>143</v>
      </c>
      <c r="AU205" s="209" t="s">
        <v>87</v>
      </c>
      <c r="AY205" s="17" t="s">
        <v>140</v>
      </c>
      <c r="BE205" s="210">
        <f t="shared" si="9"/>
        <v>0</v>
      </c>
      <c r="BF205" s="210">
        <f t="shared" si="10"/>
        <v>0</v>
      </c>
      <c r="BG205" s="210">
        <f t="shared" si="11"/>
        <v>0</v>
      </c>
      <c r="BH205" s="210">
        <f t="shared" si="12"/>
        <v>0</v>
      </c>
      <c r="BI205" s="210">
        <f t="shared" si="13"/>
        <v>0</v>
      </c>
      <c r="BJ205" s="17" t="s">
        <v>84</v>
      </c>
      <c r="BK205" s="210">
        <f t="shared" si="14"/>
        <v>0</v>
      </c>
      <c r="BL205" s="17" t="s">
        <v>229</v>
      </c>
      <c r="BM205" s="209" t="s">
        <v>275</v>
      </c>
    </row>
    <row r="206" spans="1:65" s="2" customFormat="1" ht="26">
      <c r="A206" s="34"/>
      <c r="B206" s="35"/>
      <c r="C206" s="198" t="s">
        <v>276</v>
      </c>
      <c r="D206" s="198" t="s">
        <v>143</v>
      </c>
      <c r="E206" s="199" t="s">
        <v>277</v>
      </c>
      <c r="F206" s="200" t="s">
        <v>278</v>
      </c>
      <c r="G206" s="201" t="s">
        <v>256</v>
      </c>
      <c r="H206" s="202">
        <v>1</v>
      </c>
      <c r="I206" s="203"/>
      <c r="J206" s="204">
        <f t="shared" si="5"/>
        <v>0</v>
      </c>
      <c r="K206" s="200" t="s">
        <v>147</v>
      </c>
      <c r="L206" s="39"/>
      <c r="M206" s="205" t="s">
        <v>1</v>
      </c>
      <c r="N206" s="206" t="s">
        <v>41</v>
      </c>
      <c r="O206" s="71"/>
      <c r="P206" s="207">
        <f t="shared" si="6"/>
        <v>0</v>
      </c>
      <c r="Q206" s="207">
        <v>1.6000000000000001E-4</v>
      </c>
      <c r="R206" s="207">
        <f t="shared" si="7"/>
        <v>1.6000000000000001E-4</v>
      </c>
      <c r="S206" s="207">
        <v>0</v>
      </c>
      <c r="T206" s="208">
        <f t="shared" si="8"/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9" t="s">
        <v>229</v>
      </c>
      <c r="AT206" s="209" t="s">
        <v>143</v>
      </c>
      <c r="AU206" s="209" t="s">
        <v>87</v>
      </c>
      <c r="AY206" s="17" t="s">
        <v>140</v>
      </c>
      <c r="BE206" s="210">
        <f t="shared" si="9"/>
        <v>0</v>
      </c>
      <c r="BF206" s="210">
        <f t="shared" si="10"/>
        <v>0</v>
      </c>
      <c r="BG206" s="210">
        <f t="shared" si="11"/>
        <v>0</v>
      </c>
      <c r="BH206" s="210">
        <f t="shared" si="12"/>
        <v>0</v>
      </c>
      <c r="BI206" s="210">
        <f t="shared" si="13"/>
        <v>0</v>
      </c>
      <c r="BJ206" s="17" t="s">
        <v>84</v>
      </c>
      <c r="BK206" s="210">
        <f t="shared" si="14"/>
        <v>0</v>
      </c>
      <c r="BL206" s="17" t="s">
        <v>229</v>
      </c>
      <c r="BM206" s="209" t="s">
        <v>279</v>
      </c>
    </row>
    <row r="207" spans="1:65" s="2" customFormat="1" ht="16.5" customHeight="1">
      <c r="A207" s="34"/>
      <c r="B207" s="35"/>
      <c r="C207" s="244" t="s">
        <v>280</v>
      </c>
      <c r="D207" s="244" t="s">
        <v>281</v>
      </c>
      <c r="E207" s="245" t="s">
        <v>282</v>
      </c>
      <c r="F207" s="246" t="s">
        <v>283</v>
      </c>
      <c r="G207" s="247" t="s">
        <v>256</v>
      </c>
      <c r="H207" s="248">
        <v>1</v>
      </c>
      <c r="I207" s="249"/>
      <c r="J207" s="250">
        <f t="shared" si="5"/>
        <v>0</v>
      </c>
      <c r="K207" s="246" t="s">
        <v>147</v>
      </c>
      <c r="L207" s="251"/>
      <c r="M207" s="252" t="s">
        <v>1</v>
      </c>
      <c r="N207" s="253" t="s">
        <v>41</v>
      </c>
      <c r="O207" s="71"/>
      <c r="P207" s="207">
        <f t="shared" si="6"/>
        <v>0</v>
      </c>
      <c r="Q207" s="207">
        <v>1.8E-3</v>
      </c>
      <c r="R207" s="207">
        <f t="shared" si="7"/>
        <v>1.8E-3</v>
      </c>
      <c r="S207" s="207">
        <v>0</v>
      </c>
      <c r="T207" s="208">
        <f t="shared" si="8"/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9" t="s">
        <v>284</v>
      </c>
      <c r="AT207" s="209" t="s">
        <v>281</v>
      </c>
      <c r="AU207" s="209" t="s">
        <v>87</v>
      </c>
      <c r="AY207" s="17" t="s">
        <v>140</v>
      </c>
      <c r="BE207" s="210">
        <f t="shared" si="9"/>
        <v>0</v>
      </c>
      <c r="BF207" s="210">
        <f t="shared" si="10"/>
        <v>0</v>
      </c>
      <c r="BG207" s="210">
        <f t="shared" si="11"/>
        <v>0</v>
      </c>
      <c r="BH207" s="210">
        <f t="shared" si="12"/>
        <v>0</v>
      </c>
      <c r="BI207" s="210">
        <f t="shared" si="13"/>
        <v>0</v>
      </c>
      <c r="BJ207" s="17" t="s">
        <v>84</v>
      </c>
      <c r="BK207" s="210">
        <f t="shared" si="14"/>
        <v>0</v>
      </c>
      <c r="BL207" s="17" t="s">
        <v>229</v>
      </c>
      <c r="BM207" s="209" t="s">
        <v>285</v>
      </c>
    </row>
    <row r="208" spans="1:65" s="2" customFormat="1" ht="16.5" customHeight="1">
      <c r="A208" s="34"/>
      <c r="B208" s="35"/>
      <c r="C208" s="198" t="s">
        <v>286</v>
      </c>
      <c r="D208" s="198" t="s">
        <v>143</v>
      </c>
      <c r="E208" s="199" t="s">
        <v>287</v>
      </c>
      <c r="F208" s="200" t="s">
        <v>288</v>
      </c>
      <c r="G208" s="201" t="s">
        <v>256</v>
      </c>
      <c r="H208" s="202">
        <v>1</v>
      </c>
      <c r="I208" s="203"/>
      <c r="J208" s="204">
        <f t="shared" si="5"/>
        <v>0</v>
      </c>
      <c r="K208" s="200" t="s">
        <v>147</v>
      </c>
      <c r="L208" s="39"/>
      <c r="M208" s="205" t="s">
        <v>1</v>
      </c>
      <c r="N208" s="206" t="s">
        <v>41</v>
      </c>
      <c r="O208" s="71"/>
      <c r="P208" s="207">
        <f t="shared" si="6"/>
        <v>0</v>
      </c>
      <c r="Q208" s="207">
        <v>0</v>
      </c>
      <c r="R208" s="207">
        <f t="shared" si="7"/>
        <v>0</v>
      </c>
      <c r="S208" s="207">
        <v>8.4999999999999995E-4</v>
      </c>
      <c r="T208" s="208">
        <f t="shared" si="8"/>
        <v>8.4999999999999995E-4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09" t="s">
        <v>229</v>
      </c>
      <c r="AT208" s="209" t="s">
        <v>143</v>
      </c>
      <c r="AU208" s="209" t="s">
        <v>87</v>
      </c>
      <c r="AY208" s="17" t="s">
        <v>140</v>
      </c>
      <c r="BE208" s="210">
        <f t="shared" si="9"/>
        <v>0</v>
      </c>
      <c r="BF208" s="210">
        <f t="shared" si="10"/>
        <v>0</v>
      </c>
      <c r="BG208" s="210">
        <f t="shared" si="11"/>
        <v>0</v>
      </c>
      <c r="BH208" s="210">
        <f t="shared" si="12"/>
        <v>0</v>
      </c>
      <c r="BI208" s="210">
        <f t="shared" si="13"/>
        <v>0</v>
      </c>
      <c r="BJ208" s="17" t="s">
        <v>84</v>
      </c>
      <c r="BK208" s="210">
        <f t="shared" si="14"/>
        <v>0</v>
      </c>
      <c r="BL208" s="17" t="s">
        <v>229</v>
      </c>
      <c r="BM208" s="209" t="s">
        <v>289</v>
      </c>
    </row>
    <row r="209" spans="1:65" s="2" customFormat="1" ht="16.5" customHeight="1">
      <c r="A209" s="34"/>
      <c r="B209" s="35"/>
      <c r="C209" s="198" t="s">
        <v>290</v>
      </c>
      <c r="D209" s="198" t="s">
        <v>143</v>
      </c>
      <c r="E209" s="199" t="s">
        <v>291</v>
      </c>
      <c r="F209" s="200" t="s">
        <v>292</v>
      </c>
      <c r="G209" s="201" t="s">
        <v>256</v>
      </c>
      <c r="H209" s="202">
        <v>1</v>
      </c>
      <c r="I209" s="203"/>
      <c r="J209" s="204">
        <f t="shared" si="5"/>
        <v>0</v>
      </c>
      <c r="K209" s="200" t="s">
        <v>1</v>
      </c>
      <c r="L209" s="39"/>
      <c r="M209" s="205" t="s">
        <v>1</v>
      </c>
      <c r="N209" s="206" t="s">
        <v>41</v>
      </c>
      <c r="O209" s="71"/>
      <c r="P209" s="207">
        <f t="shared" si="6"/>
        <v>0</v>
      </c>
      <c r="Q209" s="207">
        <v>0</v>
      </c>
      <c r="R209" s="207">
        <f t="shared" si="7"/>
        <v>0</v>
      </c>
      <c r="S209" s="207">
        <v>1.24E-3</v>
      </c>
      <c r="T209" s="208">
        <f t="shared" si="8"/>
        <v>1.24E-3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09" t="s">
        <v>229</v>
      </c>
      <c r="AT209" s="209" t="s">
        <v>143</v>
      </c>
      <c r="AU209" s="209" t="s">
        <v>87</v>
      </c>
      <c r="AY209" s="17" t="s">
        <v>140</v>
      </c>
      <c r="BE209" s="210">
        <f t="shared" si="9"/>
        <v>0</v>
      </c>
      <c r="BF209" s="210">
        <f t="shared" si="10"/>
        <v>0</v>
      </c>
      <c r="BG209" s="210">
        <f t="shared" si="11"/>
        <v>0</v>
      </c>
      <c r="BH209" s="210">
        <f t="shared" si="12"/>
        <v>0</v>
      </c>
      <c r="BI209" s="210">
        <f t="shared" si="13"/>
        <v>0</v>
      </c>
      <c r="BJ209" s="17" t="s">
        <v>84</v>
      </c>
      <c r="BK209" s="210">
        <f t="shared" si="14"/>
        <v>0</v>
      </c>
      <c r="BL209" s="17" t="s">
        <v>229</v>
      </c>
      <c r="BM209" s="209" t="s">
        <v>293</v>
      </c>
    </row>
    <row r="210" spans="1:65" s="2" customFormat="1" ht="16.5" customHeight="1">
      <c r="A210" s="34"/>
      <c r="B210" s="35"/>
      <c r="C210" s="198" t="s">
        <v>294</v>
      </c>
      <c r="D210" s="198" t="s">
        <v>143</v>
      </c>
      <c r="E210" s="199" t="s">
        <v>295</v>
      </c>
      <c r="F210" s="200" t="s">
        <v>296</v>
      </c>
      <c r="G210" s="201" t="s">
        <v>256</v>
      </c>
      <c r="H210" s="202">
        <v>2</v>
      </c>
      <c r="I210" s="203"/>
      <c r="J210" s="204">
        <f t="shared" si="5"/>
        <v>0</v>
      </c>
      <c r="K210" s="200" t="s">
        <v>147</v>
      </c>
      <c r="L210" s="39"/>
      <c r="M210" s="205" t="s">
        <v>1</v>
      </c>
      <c r="N210" s="206" t="s">
        <v>41</v>
      </c>
      <c r="O210" s="71"/>
      <c r="P210" s="207">
        <f t="shared" si="6"/>
        <v>0</v>
      </c>
      <c r="Q210" s="207">
        <v>0</v>
      </c>
      <c r="R210" s="207">
        <f t="shared" si="7"/>
        <v>0</v>
      </c>
      <c r="S210" s="207">
        <v>5.0000000000000001E-3</v>
      </c>
      <c r="T210" s="208">
        <f t="shared" si="8"/>
        <v>0.01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9" t="s">
        <v>229</v>
      </c>
      <c r="AT210" s="209" t="s">
        <v>143</v>
      </c>
      <c r="AU210" s="209" t="s">
        <v>87</v>
      </c>
      <c r="AY210" s="17" t="s">
        <v>140</v>
      </c>
      <c r="BE210" s="210">
        <f t="shared" si="9"/>
        <v>0</v>
      </c>
      <c r="BF210" s="210">
        <f t="shared" si="10"/>
        <v>0</v>
      </c>
      <c r="BG210" s="210">
        <f t="shared" si="11"/>
        <v>0</v>
      </c>
      <c r="BH210" s="210">
        <f t="shared" si="12"/>
        <v>0</v>
      </c>
      <c r="BI210" s="210">
        <f t="shared" si="13"/>
        <v>0</v>
      </c>
      <c r="BJ210" s="17" t="s">
        <v>84</v>
      </c>
      <c r="BK210" s="210">
        <f t="shared" si="14"/>
        <v>0</v>
      </c>
      <c r="BL210" s="17" t="s">
        <v>229</v>
      </c>
      <c r="BM210" s="209" t="s">
        <v>297</v>
      </c>
    </row>
    <row r="211" spans="1:65" s="2" customFormat="1" ht="26">
      <c r="A211" s="34"/>
      <c r="B211" s="35"/>
      <c r="C211" s="198" t="s">
        <v>298</v>
      </c>
      <c r="D211" s="198" t="s">
        <v>143</v>
      </c>
      <c r="E211" s="199" t="s">
        <v>299</v>
      </c>
      <c r="F211" s="200" t="s">
        <v>300</v>
      </c>
      <c r="G211" s="201" t="s">
        <v>224</v>
      </c>
      <c r="H211" s="202">
        <v>1.7999999999999999E-2</v>
      </c>
      <c r="I211" s="203"/>
      <c r="J211" s="204">
        <f t="shared" si="5"/>
        <v>0</v>
      </c>
      <c r="K211" s="200" t="s">
        <v>147</v>
      </c>
      <c r="L211" s="39"/>
      <c r="M211" s="205" t="s">
        <v>1</v>
      </c>
      <c r="N211" s="206" t="s">
        <v>41</v>
      </c>
      <c r="O211" s="71"/>
      <c r="P211" s="207">
        <f t="shared" si="6"/>
        <v>0</v>
      </c>
      <c r="Q211" s="207">
        <v>0</v>
      </c>
      <c r="R211" s="207">
        <f t="shared" si="7"/>
        <v>0</v>
      </c>
      <c r="S211" s="207">
        <v>0</v>
      </c>
      <c r="T211" s="208">
        <f t="shared" si="8"/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9" t="s">
        <v>229</v>
      </c>
      <c r="AT211" s="209" t="s">
        <v>143</v>
      </c>
      <c r="AU211" s="209" t="s">
        <v>87</v>
      </c>
      <c r="AY211" s="17" t="s">
        <v>140</v>
      </c>
      <c r="BE211" s="210">
        <f t="shared" si="9"/>
        <v>0</v>
      </c>
      <c r="BF211" s="210">
        <f t="shared" si="10"/>
        <v>0</v>
      </c>
      <c r="BG211" s="210">
        <f t="shared" si="11"/>
        <v>0</v>
      </c>
      <c r="BH211" s="210">
        <f t="shared" si="12"/>
        <v>0</v>
      </c>
      <c r="BI211" s="210">
        <f t="shared" si="13"/>
        <v>0</v>
      </c>
      <c r="BJ211" s="17" t="s">
        <v>84</v>
      </c>
      <c r="BK211" s="210">
        <f t="shared" si="14"/>
        <v>0</v>
      </c>
      <c r="BL211" s="17" t="s">
        <v>229</v>
      </c>
      <c r="BM211" s="209" t="s">
        <v>301</v>
      </c>
    </row>
    <row r="212" spans="1:65" s="2" customFormat="1" ht="26">
      <c r="A212" s="34"/>
      <c r="B212" s="35"/>
      <c r="C212" s="198" t="s">
        <v>302</v>
      </c>
      <c r="D212" s="198" t="s">
        <v>143</v>
      </c>
      <c r="E212" s="199" t="s">
        <v>303</v>
      </c>
      <c r="F212" s="200" t="s">
        <v>304</v>
      </c>
      <c r="G212" s="201" t="s">
        <v>224</v>
      </c>
      <c r="H212" s="202">
        <v>1.7999999999999999E-2</v>
      </c>
      <c r="I212" s="203"/>
      <c r="J212" s="204">
        <f t="shared" si="5"/>
        <v>0</v>
      </c>
      <c r="K212" s="200" t="s">
        <v>147</v>
      </c>
      <c r="L212" s="39"/>
      <c r="M212" s="205" t="s">
        <v>1</v>
      </c>
      <c r="N212" s="206" t="s">
        <v>41</v>
      </c>
      <c r="O212" s="71"/>
      <c r="P212" s="207">
        <f t="shared" si="6"/>
        <v>0</v>
      </c>
      <c r="Q212" s="207">
        <v>0</v>
      </c>
      <c r="R212" s="207">
        <f t="shared" si="7"/>
        <v>0</v>
      </c>
      <c r="S212" s="207">
        <v>0</v>
      </c>
      <c r="T212" s="208">
        <f t="shared" si="8"/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09" t="s">
        <v>229</v>
      </c>
      <c r="AT212" s="209" t="s">
        <v>143</v>
      </c>
      <c r="AU212" s="209" t="s">
        <v>87</v>
      </c>
      <c r="AY212" s="17" t="s">
        <v>140</v>
      </c>
      <c r="BE212" s="210">
        <f t="shared" si="9"/>
        <v>0</v>
      </c>
      <c r="BF212" s="210">
        <f t="shared" si="10"/>
        <v>0</v>
      </c>
      <c r="BG212" s="210">
        <f t="shared" si="11"/>
        <v>0</v>
      </c>
      <c r="BH212" s="210">
        <f t="shared" si="12"/>
        <v>0</v>
      </c>
      <c r="BI212" s="210">
        <f t="shared" si="13"/>
        <v>0</v>
      </c>
      <c r="BJ212" s="17" t="s">
        <v>84</v>
      </c>
      <c r="BK212" s="210">
        <f t="shared" si="14"/>
        <v>0</v>
      </c>
      <c r="BL212" s="17" t="s">
        <v>229</v>
      </c>
      <c r="BM212" s="209" t="s">
        <v>305</v>
      </c>
    </row>
    <row r="213" spans="1:65" s="12" customFormat="1" ht="23" customHeight="1">
      <c r="B213" s="182"/>
      <c r="C213" s="183"/>
      <c r="D213" s="184" t="s">
        <v>75</v>
      </c>
      <c r="E213" s="196" t="s">
        <v>306</v>
      </c>
      <c r="F213" s="196" t="s">
        <v>307</v>
      </c>
      <c r="G213" s="183"/>
      <c r="H213" s="183"/>
      <c r="I213" s="186"/>
      <c r="J213" s="197">
        <f>BK213</f>
        <v>0</v>
      </c>
      <c r="K213" s="183"/>
      <c r="L213" s="188"/>
      <c r="M213" s="189"/>
      <c r="N213" s="190"/>
      <c r="O213" s="190"/>
      <c r="P213" s="191">
        <f>SUM(P214:P236)</f>
        <v>0</v>
      </c>
      <c r="Q213" s="190"/>
      <c r="R213" s="191">
        <f>SUM(R214:R236)</f>
        <v>0.66301457999999991</v>
      </c>
      <c r="S213" s="190"/>
      <c r="T213" s="192">
        <f>SUM(T214:T236)</f>
        <v>0.25880999999999998</v>
      </c>
      <c r="AR213" s="193" t="s">
        <v>87</v>
      </c>
      <c r="AT213" s="194" t="s">
        <v>75</v>
      </c>
      <c r="AU213" s="194" t="s">
        <v>84</v>
      </c>
      <c r="AY213" s="193" t="s">
        <v>140</v>
      </c>
      <c r="BK213" s="195">
        <f>SUM(BK214:BK236)</f>
        <v>0</v>
      </c>
    </row>
    <row r="214" spans="1:65" s="2" customFormat="1" ht="16.5" customHeight="1">
      <c r="A214" s="34"/>
      <c r="B214" s="35"/>
      <c r="C214" s="198" t="s">
        <v>284</v>
      </c>
      <c r="D214" s="198" t="s">
        <v>143</v>
      </c>
      <c r="E214" s="199" t="s">
        <v>308</v>
      </c>
      <c r="F214" s="200" t="s">
        <v>309</v>
      </c>
      <c r="G214" s="201" t="s">
        <v>146</v>
      </c>
      <c r="H214" s="202">
        <v>82.3</v>
      </c>
      <c r="I214" s="203"/>
      <c r="J214" s="204">
        <f>ROUND(I214*H214,2)</f>
        <v>0</v>
      </c>
      <c r="K214" s="200" t="s">
        <v>147</v>
      </c>
      <c r="L214" s="39"/>
      <c r="M214" s="205" t="s">
        <v>1</v>
      </c>
      <c r="N214" s="206" t="s">
        <v>41</v>
      </c>
      <c r="O214" s="71"/>
      <c r="P214" s="207">
        <f>O214*H214</f>
        <v>0</v>
      </c>
      <c r="Q214" s="207">
        <v>0</v>
      </c>
      <c r="R214" s="207">
        <f>Q214*H214</f>
        <v>0</v>
      </c>
      <c r="S214" s="207">
        <v>0</v>
      </c>
      <c r="T214" s="20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9" t="s">
        <v>229</v>
      </c>
      <c r="AT214" s="209" t="s">
        <v>143</v>
      </c>
      <c r="AU214" s="209" t="s">
        <v>87</v>
      </c>
      <c r="AY214" s="17" t="s">
        <v>140</v>
      </c>
      <c r="BE214" s="210">
        <f>IF(N214="základní",J214,0)</f>
        <v>0</v>
      </c>
      <c r="BF214" s="210">
        <f>IF(N214="snížená",J214,0)</f>
        <v>0</v>
      </c>
      <c r="BG214" s="210">
        <f>IF(N214="zákl. přenesená",J214,0)</f>
        <v>0</v>
      </c>
      <c r="BH214" s="210">
        <f>IF(N214="sníž. přenesená",J214,0)</f>
        <v>0</v>
      </c>
      <c r="BI214" s="210">
        <f>IF(N214="nulová",J214,0)</f>
        <v>0</v>
      </c>
      <c r="BJ214" s="17" t="s">
        <v>84</v>
      </c>
      <c r="BK214" s="210">
        <f>ROUND(I214*H214,2)</f>
        <v>0</v>
      </c>
      <c r="BL214" s="17" t="s">
        <v>229</v>
      </c>
      <c r="BM214" s="209" t="s">
        <v>310</v>
      </c>
    </row>
    <row r="215" spans="1:65" s="13" customFormat="1" ht="12">
      <c r="B215" s="211"/>
      <c r="C215" s="212"/>
      <c r="D215" s="213" t="s">
        <v>150</v>
      </c>
      <c r="E215" s="214" t="s">
        <v>1</v>
      </c>
      <c r="F215" s="215" t="s">
        <v>208</v>
      </c>
      <c r="G215" s="212"/>
      <c r="H215" s="216">
        <v>82.3</v>
      </c>
      <c r="I215" s="217"/>
      <c r="J215" s="212"/>
      <c r="K215" s="212"/>
      <c r="L215" s="218"/>
      <c r="M215" s="219"/>
      <c r="N215" s="220"/>
      <c r="O215" s="220"/>
      <c r="P215" s="220"/>
      <c r="Q215" s="220"/>
      <c r="R215" s="220"/>
      <c r="S215" s="220"/>
      <c r="T215" s="221"/>
      <c r="AT215" s="222" t="s">
        <v>150</v>
      </c>
      <c r="AU215" s="222" t="s">
        <v>87</v>
      </c>
      <c r="AV215" s="13" t="s">
        <v>87</v>
      </c>
      <c r="AW215" s="13" t="s">
        <v>32</v>
      </c>
      <c r="AX215" s="13" t="s">
        <v>84</v>
      </c>
      <c r="AY215" s="222" t="s">
        <v>140</v>
      </c>
    </row>
    <row r="216" spans="1:65" s="2" customFormat="1" ht="26">
      <c r="A216" s="34"/>
      <c r="B216" s="35"/>
      <c r="C216" s="198" t="s">
        <v>311</v>
      </c>
      <c r="D216" s="198" t="s">
        <v>143</v>
      </c>
      <c r="E216" s="199" t="s">
        <v>312</v>
      </c>
      <c r="F216" s="200" t="s">
        <v>313</v>
      </c>
      <c r="G216" s="201" t="s">
        <v>146</v>
      </c>
      <c r="H216" s="202">
        <v>82.3</v>
      </c>
      <c r="I216" s="203"/>
      <c r="J216" s="204">
        <f>ROUND(I216*H216,2)</f>
        <v>0</v>
      </c>
      <c r="K216" s="200" t="s">
        <v>147</v>
      </c>
      <c r="L216" s="39"/>
      <c r="M216" s="205" t="s">
        <v>1</v>
      </c>
      <c r="N216" s="206" t="s">
        <v>41</v>
      </c>
      <c r="O216" s="71"/>
      <c r="P216" s="207">
        <f>O216*H216</f>
        <v>0</v>
      </c>
      <c r="Q216" s="207">
        <v>3.0000000000000001E-5</v>
      </c>
      <c r="R216" s="207">
        <f>Q216*H216</f>
        <v>2.4689999999999998E-3</v>
      </c>
      <c r="S216" s="207">
        <v>0</v>
      </c>
      <c r="T216" s="20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09" t="s">
        <v>229</v>
      </c>
      <c r="AT216" s="209" t="s">
        <v>143</v>
      </c>
      <c r="AU216" s="209" t="s">
        <v>87</v>
      </c>
      <c r="AY216" s="17" t="s">
        <v>140</v>
      </c>
      <c r="BE216" s="210">
        <f>IF(N216="základní",J216,0)</f>
        <v>0</v>
      </c>
      <c r="BF216" s="210">
        <f>IF(N216="snížená",J216,0)</f>
        <v>0</v>
      </c>
      <c r="BG216" s="210">
        <f>IF(N216="zákl. přenesená",J216,0)</f>
        <v>0</v>
      </c>
      <c r="BH216" s="210">
        <f>IF(N216="sníž. přenesená",J216,0)</f>
        <v>0</v>
      </c>
      <c r="BI216" s="210">
        <f>IF(N216="nulová",J216,0)</f>
        <v>0</v>
      </c>
      <c r="BJ216" s="17" t="s">
        <v>84</v>
      </c>
      <c r="BK216" s="210">
        <f>ROUND(I216*H216,2)</f>
        <v>0</v>
      </c>
      <c r="BL216" s="17" t="s">
        <v>229</v>
      </c>
      <c r="BM216" s="209" t="s">
        <v>314</v>
      </c>
    </row>
    <row r="217" spans="1:65" s="2" customFormat="1" ht="26">
      <c r="A217" s="34"/>
      <c r="B217" s="35"/>
      <c r="C217" s="198" t="s">
        <v>315</v>
      </c>
      <c r="D217" s="198" t="s">
        <v>143</v>
      </c>
      <c r="E217" s="199" t="s">
        <v>316</v>
      </c>
      <c r="F217" s="200" t="s">
        <v>317</v>
      </c>
      <c r="G217" s="201" t="s">
        <v>146</v>
      </c>
      <c r="H217" s="202">
        <v>82.3</v>
      </c>
      <c r="I217" s="203"/>
      <c r="J217" s="204">
        <f>ROUND(I217*H217,2)</f>
        <v>0</v>
      </c>
      <c r="K217" s="200" t="s">
        <v>147</v>
      </c>
      <c r="L217" s="39"/>
      <c r="M217" s="205" t="s">
        <v>1</v>
      </c>
      <c r="N217" s="206" t="s">
        <v>41</v>
      </c>
      <c r="O217" s="71"/>
      <c r="P217" s="207">
        <f>O217*H217</f>
        <v>0</v>
      </c>
      <c r="Q217" s="207">
        <v>4.4999999999999997E-3</v>
      </c>
      <c r="R217" s="207">
        <f>Q217*H217</f>
        <v>0.37034999999999996</v>
      </c>
      <c r="S217" s="207">
        <v>0</v>
      </c>
      <c r="T217" s="208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09" t="s">
        <v>229</v>
      </c>
      <c r="AT217" s="209" t="s">
        <v>143</v>
      </c>
      <c r="AU217" s="209" t="s">
        <v>87</v>
      </c>
      <c r="AY217" s="17" t="s">
        <v>140</v>
      </c>
      <c r="BE217" s="210">
        <f>IF(N217="základní",J217,0)</f>
        <v>0</v>
      </c>
      <c r="BF217" s="210">
        <f>IF(N217="snížená",J217,0)</f>
        <v>0</v>
      </c>
      <c r="BG217" s="210">
        <f>IF(N217="zákl. přenesená",J217,0)</f>
        <v>0</v>
      </c>
      <c r="BH217" s="210">
        <f>IF(N217="sníž. přenesená",J217,0)</f>
        <v>0</v>
      </c>
      <c r="BI217" s="210">
        <f>IF(N217="nulová",J217,0)</f>
        <v>0</v>
      </c>
      <c r="BJ217" s="17" t="s">
        <v>84</v>
      </c>
      <c r="BK217" s="210">
        <f>ROUND(I217*H217,2)</f>
        <v>0</v>
      </c>
      <c r="BL217" s="17" t="s">
        <v>229</v>
      </c>
      <c r="BM217" s="209" t="s">
        <v>318</v>
      </c>
    </row>
    <row r="218" spans="1:65" s="2" customFormat="1" ht="26">
      <c r="A218" s="34"/>
      <c r="B218" s="35"/>
      <c r="C218" s="198" t="s">
        <v>319</v>
      </c>
      <c r="D218" s="198" t="s">
        <v>143</v>
      </c>
      <c r="E218" s="199" t="s">
        <v>320</v>
      </c>
      <c r="F218" s="200" t="s">
        <v>321</v>
      </c>
      <c r="G218" s="201" t="s">
        <v>146</v>
      </c>
      <c r="H218" s="202">
        <v>82.3</v>
      </c>
      <c r="I218" s="203"/>
      <c r="J218" s="204">
        <f>ROUND(I218*H218,2)</f>
        <v>0</v>
      </c>
      <c r="K218" s="200" t="s">
        <v>147</v>
      </c>
      <c r="L218" s="39"/>
      <c r="M218" s="205" t="s">
        <v>1</v>
      </c>
      <c r="N218" s="206" t="s">
        <v>41</v>
      </c>
      <c r="O218" s="71"/>
      <c r="P218" s="207">
        <f>O218*H218</f>
        <v>0</v>
      </c>
      <c r="Q218" s="207">
        <v>0</v>
      </c>
      <c r="R218" s="207">
        <f>Q218*H218</f>
        <v>0</v>
      </c>
      <c r="S218" s="207">
        <v>3.0000000000000001E-3</v>
      </c>
      <c r="T218" s="208">
        <f>S218*H218</f>
        <v>0.24690000000000001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09" t="s">
        <v>229</v>
      </c>
      <c r="AT218" s="209" t="s">
        <v>143</v>
      </c>
      <c r="AU218" s="209" t="s">
        <v>87</v>
      </c>
      <c r="AY218" s="17" t="s">
        <v>140</v>
      </c>
      <c r="BE218" s="210">
        <f>IF(N218="základní",J218,0)</f>
        <v>0</v>
      </c>
      <c r="BF218" s="210">
        <f>IF(N218="snížená",J218,0)</f>
        <v>0</v>
      </c>
      <c r="BG218" s="210">
        <f>IF(N218="zákl. přenesená",J218,0)</f>
        <v>0</v>
      </c>
      <c r="BH218" s="210">
        <f>IF(N218="sníž. přenesená",J218,0)</f>
        <v>0</v>
      </c>
      <c r="BI218" s="210">
        <f>IF(N218="nulová",J218,0)</f>
        <v>0</v>
      </c>
      <c r="BJ218" s="17" t="s">
        <v>84</v>
      </c>
      <c r="BK218" s="210">
        <f>ROUND(I218*H218,2)</f>
        <v>0</v>
      </c>
      <c r="BL218" s="17" t="s">
        <v>229</v>
      </c>
      <c r="BM218" s="209" t="s">
        <v>322</v>
      </c>
    </row>
    <row r="219" spans="1:65" s="13" customFormat="1" ht="12">
      <c r="B219" s="211"/>
      <c r="C219" s="212"/>
      <c r="D219" s="213" t="s">
        <v>150</v>
      </c>
      <c r="E219" s="214" t="s">
        <v>1</v>
      </c>
      <c r="F219" s="215" t="s">
        <v>208</v>
      </c>
      <c r="G219" s="212"/>
      <c r="H219" s="216">
        <v>82.3</v>
      </c>
      <c r="I219" s="217"/>
      <c r="J219" s="212"/>
      <c r="K219" s="212"/>
      <c r="L219" s="218"/>
      <c r="M219" s="219"/>
      <c r="N219" s="220"/>
      <c r="O219" s="220"/>
      <c r="P219" s="220"/>
      <c r="Q219" s="220"/>
      <c r="R219" s="220"/>
      <c r="S219" s="220"/>
      <c r="T219" s="221"/>
      <c r="AT219" s="222" t="s">
        <v>150</v>
      </c>
      <c r="AU219" s="222" t="s">
        <v>87</v>
      </c>
      <c r="AV219" s="13" t="s">
        <v>87</v>
      </c>
      <c r="AW219" s="13" t="s">
        <v>32</v>
      </c>
      <c r="AX219" s="13" t="s">
        <v>84</v>
      </c>
      <c r="AY219" s="222" t="s">
        <v>140</v>
      </c>
    </row>
    <row r="220" spans="1:65" s="2" customFormat="1" ht="16.5" customHeight="1">
      <c r="A220" s="34"/>
      <c r="B220" s="35"/>
      <c r="C220" s="198" t="s">
        <v>323</v>
      </c>
      <c r="D220" s="198" t="s">
        <v>143</v>
      </c>
      <c r="E220" s="199" t="s">
        <v>324</v>
      </c>
      <c r="F220" s="200" t="s">
        <v>325</v>
      </c>
      <c r="G220" s="201" t="s">
        <v>146</v>
      </c>
      <c r="H220" s="202">
        <v>82.3</v>
      </c>
      <c r="I220" s="203"/>
      <c r="J220" s="204">
        <f>ROUND(I220*H220,2)</f>
        <v>0</v>
      </c>
      <c r="K220" s="200" t="s">
        <v>147</v>
      </c>
      <c r="L220" s="39"/>
      <c r="M220" s="205" t="s">
        <v>1</v>
      </c>
      <c r="N220" s="206" t="s">
        <v>41</v>
      </c>
      <c r="O220" s="71"/>
      <c r="P220" s="207">
        <f>O220*H220</f>
        <v>0</v>
      </c>
      <c r="Q220" s="207">
        <v>2.9999999999999997E-4</v>
      </c>
      <c r="R220" s="207">
        <f>Q220*H220</f>
        <v>2.4689999999999997E-2</v>
      </c>
      <c r="S220" s="207">
        <v>0</v>
      </c>
      <c r="T220" s="20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09" t="s">
        <v>229</v>
      </c>
      <c r="AT220" s="209" t="s">
        <v>143</v>
      </c>
      <c r="AU220" s="209" t="s">
        <v>87</v>
      </c>
      <c r="AY220" s="17" t="s">
        <v>140</v>
      </c>
      <c r="BE220" s="210">
        <f>IF(N220="základní",J220,0)</f>
        <v>0</v>
      </c>
      <c r="BF220" s="210">
        <f>IF(N220="snížená",J220,0)</f>
        <v>0</v>
      </c>
      <c r="BG220" s="210">
        <f>IF(N220="zákl. přenesená",J220,0)</f>
        <v>0</v>
      </c>
      <c r="BH220" s="210">
        <f>IF(N220="sníž. přenesená",J220,0)</f>
        <v>0</v>
      </c>
      <c r="BI220" s="210">
        <f>IF(N220="nulová",J220,0)</f>
        <v>0</v>
      </c>
      <c r="BJ220" s="17" t="s">
        <v>84</v>
      </c>
      <c r="BK220" s="210">
        <f>ROUND(I220*H220,2)</f>
        <v>0</v>
      </c>
      <c r="BL220" s="17" t="s">
        <v>229</v>
      </c>
      <c r="BM220" s="209" t="s">
        <v>326</v>
      </c>
    </row>
    <row r="221" spans="1:65" s="13" customFormat="1" ht="12">
      <c r="B221" s="211"/>
      <c r="C221" s="212"/>
      <c r="D221" s="213" t="s">
        <v>150</v>
      </c>
      <c r="E221" s="214" t="s">
        <v>1</v>
      </c>
      <c r="F221" s="215" t="s">
        <v>208</v>
      </c>
      <c r="G221" s="212"/>
      <c r="H221" s="216">
        <v>82.3</v>
      </c>
      <c r="I221" s="217"/>
      <c r="J221" s="212"/>
      <c r="K221" s="212"/>
      <c r="L221" s="218"/>
      <c r="M221" s="219"/>
      <c r="N221" s="220"/>
      <c r="O221" s="220"/>
      <c r="P221" s="220"/>
      <c r="Q221" s="220"/>
      <c r="R221" s="220"/>
      <c r="S221" s="220"/>
      <c r="T221" s="221"/>
      <c r="AT221" s="222" t="s">
        <v>150</v>
      </c>
      <c r="AU221" s="222" t="s">
        <v>87</v>
      </c>
      <c r="AV221" s="13" t="s">
        <v>87</v>
      </c>
      <c r="AW221" s="13" t="s">
        <v>32</v>
      </c>
      <c r="AX221" s="13" t="s">
        <v>84</v>
      </c>
      <c r="AY221" s="222" t="s">
        <v>140</v>
      </c>
    </row>
    <row r="222" spans="1:65" s="2" customFormat="1" ht="16.5" customHeight="1">
      <c r="A222" s="34"/>
      <c r="B222" s="35"/>
      <c r="C222" s="244" t="s">
        <v>327</v>
      </c>
      <c r="D222" s="244" t="s">
        <v>281</v>
      </c>
      <c r="E222" s="245" t="s">
        <v>328</v>
      </c>
      <c r="F222" s="246" t="s">
        <v>329</v>
      </c>
      <c r="G222" s="247" t="s">
        <v>146</v>
      </c>
      <c r="H222" s="248">
        <v>90.53</v>
      </c>
      <c r="I222" s="249"/>
      <c r="J222" s="250">
        <f>ROUND(I222*H222,2)</f>
        <v>0</v>
      </c>
      <c r="K222" s="246" t="s">
        <v>147</v>
      </c>
      <c r="L222" s="251"/>
      <c r="M222" s="252" t="s">
        <v>1</v>
      </c>
      <c r="N222" s="253" t="s">
        <v>41</v>
      </c>
      <c r="O222" s="71"/>
      <c r="P222" s="207">
        <f>O222*H222</f>
        <v>0</v>
      </c>
      <c r="Q222" s="207">
        <v>2.8300000000000001E-3</v>
      </c>
      <c r="R222" s="207">
        <f>Q222*H222</f>
        <v>0.25619989999999998</v>
      </c>
      <c r="S222" s="207">
        <v>0</v>
      </c>
      <c r="T222" s="208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9" t="s">
        <v>284</v>
      </c>
      <c r="AT222" s="209" t="s">
        <v>281</v>
      </c>
      <c r="AU222" s="209" t="s">
        <v>87</v>
      </c>
      <c r="AY222" s="17" t="s">
        <v>140</v>
      </c>
      <c r="BE222" s="210">
        <f>IF(N222="základní",J222,0)</f>
        <v>0</v>
      </c>
      <c r="BF222" s="210">
        <f>IF(N222="snížená",J222,0)</f>
        <v>0</v>
      </c>
      <c r="BG222" s="210">
        <f>IF(N222="zákl. přenesená",J222,0)</f>
        <v>0</v>
      </c>
      <c r="BH222" s="210">
        <f>IF(N222="sníž. přenesená",J222,0)</f>
        <v>0</v>
      </c>
      <c r="BI222" s="210">
        <f>IF(N222="nulová",J222,0)</f>
        <v>0</v>
      </c>
      <c r="BJ222" s="17" t="s">
        <v>84</v>
      </c>
      <c r="BK222" s="210">
        <f>ROUND(I222*H222,2)</f>
        <v>0</v>
      </c>
      <c r="BL222" s="17" t="s">
        <v>229</v>
      </c>
      <c r="BM222" s="209" t="s">
        <v>330</v>
      </c>
    </row>
    <row r="223" spans="1:65" s="13" customFormat="1" ht="12">
      <c r="B223" s="211"/>
      <c r="C223" s="212"/>
      <c r="D223" s="213" t="s">
        <v>150</v>
      </c>
      <c r="E223" s="212"/>
      <c r="F223" s="215" t="s">
        <v>331</v>
      </c>
      <c r="G223" s="212"/>
      <c r="H223" s="216">
        <v>90.53</v>
      </c>
      <c r="I223" s="217"/>
      <c r="J223" s="212"/>
      <c r="K223" s="212"/>
      <c r="L223" s="218"/>
      <c r="M223" s="219"/>
      <c r="N223" s="220"/>
      <c r="O223" s="220"/>
      <c r="P223" s="220"/>
      <c r="Q223" s="220"/>
      <c r="R223" s="220"/>
      <c r="S223" s="220"/>
      <c r="T223" s="221"/>
      <c r="AT223" s="222" t="s">
        <v>150</v>
      </c>
      <c r="AU223" s="222" t="s">
        <v>87</v>
      </c>
      <c r="AV223" s="13" t="s">
        <v>87</v>
      </c>
      <c r="AW223" s="13" t="s">
        <v>4</v>
      </c>
      <c r="AX223" s="13" t="s">
        <v>84</v>
      </c>
      <c r="AY223" s="222" t="s">
        <v>140</v>
      </c>
    </row>
    <row r="224" spans="1:65" s="2" customFormat="1" ht="26">
      <c r="A224" s="34"/>
      <c r="B224" s="35"/>
      <c r="C224" s="198" t="s">
        <v>332</v>
      </c>
      <c r="D224" s="198" t="s">
        <v>143</v>
      </c>
      <c r="E224" s="199" t="s">
        <v>333</v>
      </c>
      <c r="F224" s="200" t="s">
        <v>334</v>
      </c>
      <c r="G224" s="201" t="s">
        <v>335</v>
      </c>
      <c r="H224" s="202">
        <v>90</v>
      </c>
      <c r="I224" s="203"/>
      <c r="J224" s="204">
        <f>ROUND(I224*H224,2)</f>
        <v>0</v>
      </c>
      <c r="K224" s="200" t="s">
        <v>147</v>
      </c>
      <c r="L224" s="39"/>
      <c r="M224" s="205" t="s">
        <v>1</v>
      </c>
      <c r="N224" s="206" t="s">
        <v>41</v>
      </c>
      <c r="O224" s="71"/>
      <c r="P224" s="207">
        <f>O224*H224</f>
        <v>0</v>
      </c>
      <c r="Q224" s="207">
        <v>0</v>
      </c>
      <c r="R224" s="207">
        <f>Q224*H224</f>
        <v>0</v>
      </c>
      <c r="S224" s="207">
        <v>0</v>
      </c>
      <c r="T224" s="208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09" t="s">
        <v>229</v>
      </c>
      <c r="AT224" s="209" t="s">
        <v>143</v>
      </c>
      <c r="AU224" s="209" t="s">
        <v>87</v>
      </c>
      <c r="AY224" s="17" t="s">
        <v>140</v>
      </c>
      <c r="BE224" s="210">
        <f>IF(N224="základní",J224,0)</f>
        <v>0</v>
      </c>
      <c r="BF224" s="210">
        <f>IF(N224="snížená",J224,0)</f>
        <v>0</v>
      </c>
      <c r="BG224" s="210">
        <f>IF(N224="zákl. přenesená",J224,0)</f>
        <v>0</v>
      </c>
      <c r="BH224" s="210">
        <f>IF(N224="sníž. přenesená",J224,0)</f>
        <v>0</v>
      </c>
      <c r="BI224" s="210">
        <f>IF(N224="nulová",J224,0)</f>
        <v>0</v>
      </c>
      <c r="BJ224" s="17" t="s">
        <v>84</v>
      </c>
      <c r="BK224" s="210">
        <f>ROUND(I224*H224,2)</f>
        <v>0</v>
      </c>
      <c r="BL224" s="17" t="s">
        <v>229</v>
      </c>
      <c r="BM224" s="209" t="s">
        <v>336</v>
      </c>
    </row>
    <row r="225" spans="1:65" s="2" customFormat="1" ht="21.75" customHeight="1">
      <c r="A225" s="34"/>
      <c r="B225" s="35"/>
      <c r="C225" s="198" t="s">
        <v>337</v>
      </c>
      <c r="D225" s="198" t="s">
        <v>143</v>
      </c>
      <c r="E225" s="199" t="s">
        <v>338</v>
      </c>
      <c r="F225" s="200" t="s">
        <v>339</v>
      </c>
      <c r="G225" s="201" t="s">
        <v>335</v>
      </c>
      <c r="H225" s="202">
        <v>39.700000000000003</v>
      </c>
      <c r="I225" s="203"/>
      <c r="J225" s="204">
        <f>ROUND(I225*H225,2)</f>
        <v>0</v>
      </c>
      <c r="K225" s="200" t="s">
        <v>147</v>
      </c>
      <c r="L225" s="39"/>
      <c r="M225" s="205" t="s">
        <v>1</v>
      </c>
      <c r="N225" s="206" t="s">
        <v>41</v>
      </c>
      <c r="O225" s="71"/>
      <c r="P225" s="207">
        <f>O225*H225</f>
        <v>0</v>
      </c>
      <c r="Q225" s="207">
        <v>0</v>
      </c>
      <c r="R225" s="207">
        <f>Q225*H225</f>
        <v>0</v>
      </c>
      <c r="S225" s="207">
        <v>2.9999999999999997E-4</v>
      </c>
      <c r="T225" s="208">
        <f>S225*H225</f>
        <v>1.191E-2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09" t="s">
        <v>229</v>
      </c>
      <c r="AT225" s="209" t="s">
        <v>143</v>
      </c>
      <c r="AU225" s="209" t="s">
        <v>87</v>
      </c>
      <c r="AY225" s="17" t="s">
        <v>140</v>
      </c>
      <c r="BE225" s="210">
        <f>IF(N225="základní",J225,0)</f>
        <v>0</v>
      </c>
      <c r="BF225" s="210">
        <f>IF(N225="snížená",J225,0)</f>
        <v>0</v>
      </c>
      <c r="BG225" s="210">
        <f>IF(N225="zákl. přenesená",J225,0)</f>
        <v>0</v>
      </c>
      <c r="BH225" s="210">
        <f>IF(N225="sníž. přenesená",J225,0)</f>
        <v>0</v>
      </c>
      <c r="BI225" s="210">
        <f>IF(N225="nulová",J225,0)</f>
        <v>0</v>
      </c>
      <c r="BJ225" s="17" t="s">
        <v>84</v>
      </c>
      <c r="BK225" s="210">
        <f>ROUND(I225*H225,2)</f>
        <v>0</v>
      </c>
      <c r="BL225" s="17" t="s">
        <v>229</v>
      </c>
      <c r="BM225" s="209" t="s">
        <v>340</v>
      </c>
    </row>
    <row r="226" spans="1:65" s="14" customFormat="1" ht="12">
      <c r="B226" s="223"/>
      <c r="C226" s="224"/>
      <c r="D226" s="213" t="s">
        <v>150</v>
      </c>
      <c r="E226" s="225" t="s">
        <v>1</v>
      </c>
      <c r="F226" s="226" t="s">
        <v>341</v>
      </c>
      <c r="G226" s="224"/>
      <c r="H226" s="225" t="s">
        <v>1</v>
      </c>
      <c r="I226" s="227"/>
      <c r="J226" s="224"/>
      <c r="K226" s="224"/>
      <c r="L226" s="228"/>
      <c r="M226" s="229"/>
      <c r="N226" s="230"/>
      <c r="O226" s="230"/>
      <c r="P226" s="230"/>
      <c r="Q226" s="230"/>
      <c r="R226" s="230"/>
      <c r="S226" s="230"/>
      <c r="T226" s="231"/>
      <c r="AT226" s="232" t="s">
        <v>150</v>
      </c>
      <c r="AU226" s="232" t="s">
        <v>87</v>
      </c>
      <c r="AV226" s="14" t="s">
        <v>84</v>
      </c>
      <c r="AW226" s="14" t="s">
        <v>32</v>
      </c>
      <c r="AX226" s="14" t="s">
        <v>76</v>
      </c>
      <c r="AY226" s="232" t="s">
        <v>140</v>
      </c>
    </row>
    <row r="227" spans="1:65" s="13" customFormat="1" ht="12">
      <c r="B227" s="211"/>
      <c r="C227" s="212"/>
      <c r="D227" s="213" t="s">
        <v>150</v>
      </c>
      <c r="E227" s="214" t="s">
        <v>1</v>
      </c>
      <c r="F227" s="215" t="s">
        <v>342</v>
      </c>
      <c r="G227" s="212"/>
      <c r="H227" s="216">
        <v>39.700000000000003</v>
      </c>
      <c r="I227" s="217"/>
      <c r="J227" s="212"/>
      <c r="K227" s="212"/>
      <c r="L227" s="218"/>
      <c r="M227" s="219"/>
      <c r="N227" s="220"/>
      <c r="O227" s="220"/>
      <c r="P227" s="220"/>
      <c r="Q227" s="220"/>
      <c r="R227" s="220"/>
      <c r="S227" s="220"/>
      <c r="T227" s="221"/>
      <c r="AT227" s="222" t="s">
        <v>150</v>
      </c>
      <c r="AU227" s="222" t="s">
        <v>87</v>
      </c>
      <c r="AV227" s="13" t="s">
        <v>87</v>
      </c>
      <c r="AW227" s="13" t="s">
        <v>32</v>
      </c>
      <c r="AX227" s="13" t="s">
        <v>84</v>
      </c>
      <c r="AY227" s="222" t="s">
        <v>140</v>
      </c>
    </row>
    <row r="228" spans="1:65" s="2" customFormat="1" ht="16.5" customHeight="1">
      <c r="A228" s="34"/>
      <c r="B228" s="35"/>
      <c r="C228" s="198" t="s">
        <v>343</v>
      </c>
      <c r="D228" s="198" t="s">
        <v>143</v>
      </c>
      <c r="E228" s="199" t="s">
        <v>344</v>
      </c>
      <c r="F228" s="200" t="s">
        <v>345</v>
      </c>
      <c r="G228" s="201" t="s">
        <v>335</v>
      </c>
      <c r="H228" s="202">
        <v>39.700000000000003</v>
      </c>
      <c r="I228" s="203"/>
      <c r="J228" s="204">
        <f>ROUND(I228*H228,2)</f>
        <v>0</v>
      </c>
      <c r="K228" s="200" t="s">
        <v>147</v>
      </c>
      <c r="L228" s="39"/>
      <c r="M228" s="205" t="s">
        <v>1</v>
      </c>
      <c r="N228" s="206" t="s">
        <v>41</v>
      </c>
      <c r="O228" s="71"/>
      <c r="P228" s="207">
        <f>O228*H228</f>
        <v>0</v>
      </c>
      <c r="Q228" s="207">
        <v>1.0000000000000001E-5</v>
      </c>
      <c r="R228" s="207">
        <f>Q228*H228</f>
        <v>3.9700000000000005E-4</v>
      </c>
      <c r="S228" s="207">
        <v>0</v>
      </c>
      <c r="T228" s="20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09" t="s">
        <v>229</v>
      </c>
      <c r="AT228" s="209" t="s">
        <v>143</v>
      </c>
      <c r="AU228" s="209" t="s">
        <v>87</v>
      </c>
      <c r="AY228" s="17" t="s">
        <v>140</v>
      </c>
      <c r="BE228" s="210">
        <f>IF(N228="základní",J228,0)</f>
        <v>0</v>
      </c>
      <c r="BF228" s="210">
        <f>IF(N228="snížená",J228,0)</f>
        <v>0</v>
      </c>
      <c r="BG228" s="210">
        <f>IF(N228="zákl. přenesená",J228,0)</f>
        <v>0</v>
      </c>
      <c r="BH228" s="210">
        <f>IF(N228="sníž. přenesená",J228,0)</f>
        <v>0</v>
      </c>
      <c r="BI228" s="210">
        <f>IF(N228="nulová",J228,0)</f>
        <v>0</v>
      </c>
      <c r="BJ228" s="17" t="s">
        <v>84</v>
      </c>
      <c r="BK228" s="210">
        <f>ROUND(I228*H228,2)</f>
        <v>0</v>
      </c>
      <c r="BL228" s="17" t="s">
        <v>229</v>
      </c>
      <c r="BM228" s="209" t="s">
        <v>346</v>
      </c>
    </row>
    <row r="229" spans="1:65" s="14" customFormat="1" ht="12">
      <c r="B229" s="223"/>
      <c r="C229" s="224"/>
      <c r="D229" s="213" t="s">
        <v>150</v>
      </c>
      <c r="E229" s="225" t="s">
        <v>1</v>
      </c>
      <c r="F229" s="226" t="s">
        <v>341</v>
      </c>
      <c r="G229" s="224"/>
      <c r="H229" s="225" t="s">
        <v>1</v>
      </c>
      <c r="I229" s="227"/>
      <c r="J229" s="224"/>
      <c r="K229" s="224"/>
      <c r="L229" s="228"/>
      <c r="M229" s="229"/>
      <c r="N229" s="230"/>
      <c r="O229" s="230"/>
      <c r="P229" s="230"/>
      <c r="Q229" s="230"/>
      <c r="R229" s="230"/>
      <c r="S229" s="230"/>
      <c r="T229" s="231"/>
      <c r="AT229" s="232" t="s">
        <v>150</v>
      </c>
      <c r="AU229" s="232" t="s">
        <v>87</v>
      </c>
      <c r="AV229" s="14" t="s">
        <v>84</v>
      </c>
      <c r="AW229" s="14" t="s">
        <v>32</v>
      </c>
      <c r="AX229" s="14" t="s">
        <v>76</v>
      </c>
      <c r="AY229" s="232" t="s">
        <v>140</v>
      </c>
    </row>
    <row r="230" spans="1:65" s="13" customFormat="1" ht="12">
      <c r="B230" s="211"/>
      <c r="C230" s="212"/>
      <c r="D230" s="213" t="s">
        <v>150</v>
      </c>
      <c r="E230" s="214" t="s">
        <v>1</v>
      </c>
      <c r="F230" s="215" t="s">
        <v>342</v>
      </c>
      <c r="G230" s="212"/>
      <c r="H230" s="216">
        <v>39.700000000000003</v>
      </c>
      <c r="I230" s="217"/>
      <c r="J230" s="212"/>
      <c r="K230" s="212"/>
      <c r="L230" s="218"/>
      <c r="M230" s="219"/>
      <c r="N230" s="220"/>
      <c r="O230" s="220"/>
      <c r="P230" s="220"/>
      <c r="Q230" s="220"/>
      <c r="R230" s="220"/>
      <c r="S230" s="220"/>
      <c r="T230" s="221"/>
      <c r="AT230" s="222" t="s">
        <v>150</v>
      </c>
      <c r="AU230" s="222" t="s">
        <v>87</v>
      </c>
      <c r="AV230" s="13" t="s">
        <v>87</v>
      </c>
      <c r="AW230" s="13" t="s">
        <v>32</v>
      </c>
      <c r="AX230" s="13" t="s">
        <v>84</v>
      </c>
      <c r="AY230" s="222" t="s">
        <v>140</v>
      </c>
    </row>
    <row r="231" spans="1:65" s="2" customFormat="1" ht="16.5" customHeight="1">
      <c r="A231" s="34"/>
      <c r="B231" s="35"/>
      <c r="C231" s="244" t="s">
        <v>347</v>
      </c>
      <c r="D231" s="244" t="s">
        <v>281</v>
      </c>
      <c r="E231" s="245" t="s">
        <v>348</v>
      </c>
      <c r="F231" s="246" t="s">
        <v>349</v>
      </c>
      <c r="G231" s="247" t="s">
        <v>335</v>
      </c>
      <c r="H231" s="248">
        <v>40.494</v>
      </c>
      <c r="I231" s="249"/>
      <c r="J231" s="250">
        <f>ROUND(I231*H231,2)</f>
        <v>0</v>
      </c>
      <c r="K231" s="246" t="s">
        <v>147</v>
      </c>
      <c r="L231" s="251"/>
      <c r="M231" s="252" t="s">
        <v>1</v>
      </c>
      <c r="N231" s="253" t="s">
        <v>41</v>
      </c>
      <c r="O231" s="71"/>
      <c r="P231" s="207">
        <f>O231*H231</f>
        <v>0</v>
      </c>
      <c r="Q231" s="207">
        <v>2.2000000000000001E-4</v>
      </c>
      <c r="R231" s="207">
        <f>Q231*H231</f>
        <v>8.9086800000000004E-3</v>
      </c>
      <c r="S231" s="207">
        <v>0</v>
      </c>
      <c r="T231" s="20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09" t="s">
        <v>284</v>
      </c>
      <c r="AT231" s="209" t="s">
        <v>281</v>
      </c>
      <c r="AU231" s="209" t="s">
        <v>87</v>
      </c>
      <c r="AY231" s="17" t="s">
        <v>140</v>
      </c>
      <c r="BE231" s="210">
        <f>IF(N231="základní",J231,0)</f>
        <v>0</v>
      </c>
      <c r="BF231" s="210">
        <f>IF(N231="snížená",J231,0)</f>
        <v>0</v>
      </c>
      <c r="BG231" s="210">
        <f>IF(N231="zákl. přenesená",J231,0)</f>
        <v>0</v>
      </c>
      <c r="BH231" s="210">
        <f>IF(N231="sníž. přenesená",J231,0)</f>
        <v>0</v>
      </c>
      <c r="BI231" s="210">
        <f>IF(N231="nulová",J231,0)</f>
        <v>0</v>
      </c>
      <c r="BJ231" s="17" t="s">
        <v>84</v>
      </c>
      <c r="BK231" s="210">
        <f>ROUND(I231*H231,2)</f>
        <v>0</v>
      </c>
      <c r="BL231" s="17" t="s">
        <v>229</v>
      </c>
      <c r="BM231" s="209" t="s">
        <v>350</v>
      </c>
    </row>
    <row r="232" spans="1:65" s="13" customFormat="1" ht="12">
      <c r="B232" s="211"/>
      <c r="C232" s="212"/>
      <c r="D232" s="213" t="s">
        <v>150</v>
      </c>
      <c r="E232" s="212"/>
      <c r="F232" s="215" t="s">
        <v>351</v>
      </c>
      <c r="G232" s="212"/>
      <c r="H232" s="216">
        <v>40.494</v>
      </c>
      <c r="I232" s="217"/>
      <c r="J232" s="212"/>
      <c r="K232" s="212"/>
      <c r="L232" s="218"/>
      <c r="M232" s="219"/>
      <c r="N232" s="220"/>
      <c r="O232" s="220"/>
      <c r="P232" s="220"/>
      <c r="Q232" s="220"/>
      <c r="R232" s="220"/>
      <c r="S232" s="220"/>
      <c r="T232" s="221"/>
      <c r="AT232" s="222" t="s">
        <v>150</v>
      </c>
      <c r="AU232" s="222" t="s">
        <v>87</v>
      </c>
      <c r="AV232" s="13" t="s">
        <v>87</v>
      </c>
      <c r="AW232" s="13" t="s">
        <v>4</v>
      </c>
      <c r="AX232" s="13" t="s">
        <v>84</v>
      </c>
      <c r="AY232" s="222" t="s">
        <v>140</v>
      </c>
    </row>
    <row r="233" spans="1:65" s="2" customFormat="1" ht="16.5" customHeight="1">
      <c r="A233" s="34"/>
      <c r="B233" s="35"/>
      <c r="C233" s="198" t="s">
        <v>352</v>
      </c>
      <c r="D233" s="198" t="s">
        <v>143</v>
      </c>
      <c r="E233" s="199" t="s">
        <v>353</v>
      </c>
      <c r="F233" s="200" t="s">
        <v>354</v>
      </c>
      <c r="G233" s="201" t="s">
        <v>146</v>
      </c>
      <c r="H233" s="202">
        <v>41.15</v>
      </c>
      <c r="I233" s="203"/>
      <c r="J233" s="204">
        <f>ROUND(I233*H233,2)</f>
        <v>0</v>
      </c>
      <c r="K233" s="200" t="s">
        <v>147</v>
      </c>
      <c r="L233" s="39"/>
      <c r="M233" s="205" t="s">
        <v>1</v>
      </c>
      <c r="N233" s="206" t="s">
        <v>41</v>
      </c>
      <c r="O233" s="71"/>
      <c r="P233" s="207">
        <f>O233*H233</f>
        <v>0</v>
      </c>
      <c r="Q233" s="207">
        <v>0</v>
      </c>
      <c r="R233" s="207">
        <f>Q233*H233</f>
        <v>0</v>
      </c>
      <c r="S233" s="207">
        <v>0</v>
      </c>
      <c r="T233" s="208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09" t="s">
        <v>229</v>
      </c>
      <c r="AT233" s="209" t="s">
        <v>143</v>
      </c>
      <c r="AU233" s="209" t="s">
        <v>87</v>
      </c>
      <c r="AY233" s="17" t="s">
        <v>140</v>
      </c>
      <c r="BE233" s="210">
        <f>IF(N233="základní",J233,0)</f>
        <v>0</v>
      </c>
      <c r="BF233" s="210">
        <f>IF(N233="snížená",J233,0)</f>
        <v>0</v>
      </c>
      <c r="BG233" s="210">
        <f>IF(N233="zákl. přenesená",J233,0)</f>
        <v>0</v>
      </c>
      <c r="BH233" s="210">
        <f>IF(N233="sníž. přenesená",J233,0)</f>
        <v>0</v>
      </c>
      <c r="BI233" s="210">
        <f>IF(N233="nulová",J233,0)</f>
        <v>0</v>
      </c>
      <c r="BJ233" s="17" t="s">
        <v>84</v>
      </c>
      <c r="BK233" s="210">
        <f>ROUND(I233*H233,2)</f>
        <v>0</v>
      </c>
      <c r="BL233" s="17" t="s">
        <v>229</v>
      </c>
      <c r="BM233" s="209" t="s">
        <v>355</v>
      </c>
    </row>
    <row r="234" spans="1:65" s="13" customFormat="1" ht="12">
      <c r="B234" s="211"/>
      <c r="C234" s="212"/>
      <c r="D234" s="213" t="s">
        <v>150</v>
      </c>
      <c r="E234" s="214" t="s">
        <v>1</v>
      </c>
      <c r="F234" s="215" t="s">
        <v>356</v>
      </c>
      <c r="G234" s="212"/>
      <c r="H234" s="216">
        <v>41.15</v>
      </c>
      <c r="I234" s="217"/>
      <c r="J234" s="212"/>
      <c r="K234" s="212"/>
      <c r="L234" s="218"/>
      <c r="M234" s="219"/>
      <c r="N234" s="220"/>
      <c r="O234" s="220"/>
      <c r="P234" s="220"/>
      <c r="Q234" s="220"/>
      <c r="R234" s="220"/>
      <c r="S234" s="220"/>
      <c r="T234" s="221"/>
      <c r="AT234" s="222" t="s">
        <v>150</v>
      </c>
      <c r="AU234" s="222" t="s">
        <v>87</v>
      </c>
      <c r="AV234" s="13" t="s">
        <v>87</v>
      </c>
      <c r="AW234" s="13" t="s">
        <v>32</v>
      </c>
      <c r="AX234" s="13" t="s">
        <v>84</v>
      </c>
      <c r="AY234" s="222" t="s">
        <v>140</v>
      </c>
    </row>
    <row r="235" spans="1:65" s="2" customFormat="1" ht="26">
      <c r="A235" s="34"/>
      <c r="B235" s="35"/>
      <c r="C235" s="198" t="s">
        <v>357</v>
      </c>
      <c r="D235" s="198" t="s">
        <v>143</v>
      </c>
      <c r="E235" s="199" t="s">
        <v>358</v>
      </c>
      <c r="F235" s="200" t="s">
        <v>359</v>
      </c>
      <c r="G235" s="201" t="s">
        <v>224</v>
      </c>
      <c r="H235" s="202">
        <v>0.66300000000000003</v>
      </c>
      <c r="I235" s="203"/>
      <c r="J235" s="204">
        <f>ROUND(I235*H235,2)</f>
        <v>0</v>
      </c>
      <c r="K235" s="200" t="s">
        <v>147</v>
      </c>
      <c r="L235" s="39"/>
      <c r="M235" s="205" t="s">
        <v>1</v>
      </c>
      <c r="N235" s="206" t="s">
        <v>41</v>
      </c>
      <c r="O235" s="71"/>
      <c r="P235" s="207">
        <f>O235*H235</f>
        <v>0</v>
      </c>
      <c r="Q235" s="207">
        <v>0</v>
      </c>
      <c r="R235" s="207">
        <f>Q235*H235</f>
        <v>0</v>
      </c>
      <c r="S235" s="207">
        <v>0</v>
      </c>
      <c r="T235" s="20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09" t="s">
        <v>229</v>
      </c>
      <c r="AT235" s="209" t="s">
        <v>143</v>
      </c>
      <c r="AU235" s="209" t="s">
        <v>87</v>
      </c>
      <c r="AY235" s="17" t="s">
        <v>140</v>
      </c>
      <c r="BE235" s="210">
        <f>IF(N235="základní",J235,0)</f>
        <v>0</v>
      </c>
      <c r="BF235" s="210">
        <f>IF(N235="snížená",J235,0)</f>
        <v>0</v>
      </c>
      <c r="BG235" s="210">
        <f>IF(N235="zákl. přenesená",J235,0)</f>
        <v>0</v>
      </c>
      <c r="BH235" s="210">
        <f>IF(N235="sníž. přenesená",J235,0)</f>
        <v>0</v>
      </c>
      <c r="BI235" s="210">
        <f>IF(N235="nulová",J235,0)</f>
        <v>0</v>
      </c>
      <c r="BJ235" s="17" t="s">
        <v>84</v>
      </c>
      <c r="BK235" s="210">
        <f>ROUND(I235*H235,2)</f>
        <v>0</v>
      </c>
      <c r="BL235" s="17" t="s">
        <v>229</v>
      </c>
      <c r="BM235" s="209" t="s">
        <v>360</v>
      </c>
    </row>
    <row r="236" spans="1:65" s="2" customFormat="1" ht="26">
      <c r="A236" s="34"/>
      <c r="B236" s="35"/>
      <c r="C236" s="198" t="s">
        <v>361</v>
      </c>
      <c r="D236" s="198" t="s">
        <v>143</v>
      </c>
      <c r="E236" s="199" t="s">
        <v>362</v>
      </c>
      <c r="F236" s="200" t="s">
        <v>363</v>
      </c>
      <c r="G236" s="201" t="s">
        <v>224</v>
      </c>
      <c r="H236" s="202">
        <v>0.66300000000000003</v>
      </c>
      <c r="I236" s="203"/>
      <c r="J236" s="204">
        <f>ROUND(I236*H236,2)</f>
        <v>0</v>
      </c>
      <c r="K236" s="200" t="s">
        <v>147</v>
      </c>
      <c r="L236" s="39"/>
      <c r="M236" s="205" t="s">
        <v>1</v>
      </c>
      <c r="N236" s="206" t="s">
        <v>41</v>
      </c>
      <c r="O236" s="71"/>
      <c r="P236" s="207">
        <f>O236*H236</f>
        <v>0</v>
      </c>
      <c r="Q236" s="207">
        <v>0</v>
      </c>
      <c r="R236" s="207">
        <f>Q236*H236</f>
        <v>0</v>
      </c>
      <c r="S236" s="207">
        <v>0</v>
      </c>
      <c r="T236" s="208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09" t="s">
        <v>229</v>
      </c>
      <c r="AT236" s="209" t="s">
        <v>143</v>
      </c>
      <c r="AU236" s="209" t="s">
        <v>87</v>
      </c>
      <c r="AY236" s="17" t="s">
        <v>140</v>
      </c>
      <c r="BE236" s="210">
        <f>IF(N236="základní",J236,0)</f>
        <v>0</v>
      </c>
      <c r="BF236" s="210">
        <f>IF(N236="snížená",J236,0)</f>
        <v>0</v>
      </c>
      <c r="BG236" s="210">
        <f>IF(N236="zákl. přenesená",J236,0)</f>
        <v>0</v>
      </c>
      <c r="BH236" s="210">
        <f>IF(N236="sníž. přenesená",J236,0)</f>
        <v>0</v>
      </c>
      <c r="BI236" s="210">
        <f>IF(N236="nulová",J236,0)</f>
        <v>0</v>
      </c>
      <c r="BJ236" s="17" t="s">
        <v>84</v>
      </c>
      <c r="BK236" s="210">
        <f>ROUND(I236*H236,2)</f>
        <v>0</v>
      </c>
      <c r="BL236" s="17" t="s">
        <v>229</v>
      </c>
      <c r="BM236" s="209" t="s">
        <v>364</v>
      </c>
    </row>
    <row r="237" spans="1:65" s="12" customFormat="1" ht="23" customHeight="1">
      <c r="B237" s="182"/>
      <c r="C237" s="183"/>
      <c r="D237" s="184" t="s">
        <v>75</v>
      </c>
      <c r="E237" s="196" t="s">
        <v>365</v>
      </c>
      <c r="F237" s="196" t="s">
        <v>366</v>
      </c>
      <c r="G237" s="183"/>
      <c r="H237" s="183"/>
      <c r="I237" s="186"/>
      <c r="J237" s="197">
        <f>BK237</f>
        <v>0</v>
      </c>
      <c r="K237" s="183"/>
      <c r="L237" s="188"/>
      <c r="M237" s="189"/>
      <c r="N237" s="190"/>
      <c r="O237" s="190"/>
      <c r="P237" s="191">
        <f>SUM(P238:P250)</f>
        <v>0</v>
      </c>
      <c r="Q237" s="190"/>
      <c r="R237" s="191">
        <f>SUM(R238:R250)</f>
        <v>5.9094009999999995E-2</v>
      </c>
      <c r="S237" s="190"/>
      <c r="T237" s="192">
        <f>SUM(T238:T250)</f>
        <v>0</v>
      </c>
      <c r="AR237" s="193" t="s">
        <v>87</v>
      </c>
      <c r="AT237" s="194" t="s">
        <v>75</v>
      </c>
      <c r="AU237" s="194" t="s">
        <v>84</v>
      </c>
      <c r="AY237" s="193" t="s">
        <v>140</v>
      </c>
      <c r="BK237" s="195">
        <f>SUM(BK238:BK250)</f>
        <v>0</v>
      </c>
    </row>
    <row r="238" spans="1:65" s="2" customFormat="1" ht="16.5" customHeight="1">
      <c r="A238" s="34"/>
      <c r="B238" s="35"/>
      <c r="C238" s="198" t="s">
        <v>367</v>
      </c>
      <c r="D238" s="198" t="s">
        <v>143</v>
      </c>
      <c r="E238" s="199" t="s">
        <v>368</v>
      </c>
      <c r="F238" s="200" t="s">
        <v>369</v>
      </c>
      <c r="G238" s="201" t="s">
        <v>146</v>
      </c>
      <c r="H238" s="202">
        <v>3.4649999999999999</v>
      </c>
      <c r="I238" s="203"/>
      <c r="J238" s="204">
        <f>ROUND(I238*H238,2)</f>
        <v>0</v>
      </c>
      <c r="K238" s="200" t="s">
        <v>147</v>
      </c>
      <c r="L238" s="39"/>
      <c r="M238" s="205" t="s">
        <v>1</v>
      </c>
      <c r="N238" s="206" t="s">
        <v>41</v>
      </c>
      <c r="O238" s="71"/>
      <c r="P238" s="207">
        <f>O238*H238</f>
        <v>0</v>
      </c>
      <c r="Q238" s="207">
        <v>2.9999999999999997E-4</v>
      </c>
      <c r="R238" s="207">
        <f>Q238*H238</f>
        <v>1.0394999999999998E-3</v>
      </c>
      <c r="S238" s="207">
        <v>0</v>
      </c>
      <c r="T238" s="20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09" t="s">
        <v>229</v>
      </c>
      <c r="AT238" s="209" t="s">
        <v>143</v>
      </c>
      <c r="AU238" s="209" t="s">
        <v>87</v>
      </c>
      <c r="AY238" s="17" t="s">
        <v>140</v>
      </c>
      <c r="BE238" s="210">
        <f>IF(N238="základní",J238,0)</f>
        <v>0</v>
      </c>
      <c r="BF238" s="210">
        <f>IF(N238="snížená",J238,0)</f>
        <v>0</v>
      </c>
      <c r="BG238" s="210">
        <f>IF(N238="zákl. přenesená",J238,0)</f>
        <v>0</v>
      </c>
      <c r="BH238" s="210">
        <f>IF(N238="sníž. přenesená",J238,0)</f>
        <v>0</v>
      </c>
      <c r="BI238" s="210">
        <f>IF(N238="nulová",J238,0)</f>
        <v>0</v>
      </c>
      <c r="BJ238" s="17" t="s">
        <v>84</v>
      </c>
      <c r="BK238" s="210">
        <f>ROUND(I238*H238,2)</f>
        <v>0</v>
      </c>
      <c r="BL238" s="17" t="s">
        <v>229</v>
      </c>
      <c r="BM238" s="209" t="s">
        <v>370</v>
      </c>
    </row>
    <row r="239" spans="1:65" s="13" customFormat="1" ht="12">
      <c r="B239" s="211"/>
      <c r="C239" s="212"/>
      <c r="D239" s="213" t="s">
        <v>150</v>
      </c>
      <c r="E239" s="214" t="s">
        <v>1</v>
      </c>
      <c r="F239" s="215" t="s">
        <v>181</v>
      </c>
      <c r="G239" s="212"/>
      <c r="H239" s="216">
        <v>3.4649999999999999</v>
      </c>
      <c r="I239" s="217"/>
      <c r="J239" s="212"/>
      <c r="K239" s="212"/>
      <c r="L239" s="218"/>
      <c r="M239" s="219"/>
      <c r="N239" s="220"/>
      <c r="O239" s="220"/>
      <c r="P239" s="220"/>
      <c r="Q239" s="220"/>
      <c r="R239" s="220"/>
      <c r="S239" s="220"/>
      <c r="T239" s="221"/>
      <c r="AT239" s="222" t="s">
        <v>150</v>
      </c>
      <c r="AU239" s="222" t="s">
        <v>87</v>
      </c>
      <c r="AV239" s="13" t="s">
        <v>87</v>
      </c>
      <c r="AW239" s="13" t="s">
        <v>32</v>
      </c>
      <c r="AX239" s="13" t="s">
        <v>84</v>
      </c>
      <c r="AY239" s="222" t="s">
        <v>140</v>
      </c>
    </row>
    <row r="240" spans="1:65" s="2" customFormat="1" ht="39">
      <c r="A240" s="34"/>
      <c r="B240" s="35"/>
      <c r="C240" s="198" t="s">
        <v>371</v>
      </c>
      <c r="D240" s="198" t="s">
        <v>143</v>
      </c>
      <c r="E240" s="199" t="s">
        <v>372</v>
      </c>
      <c r="F240" s="200" t="s">
        <v>373</v>
      </c>
      <c r="G240" s="201" t="s">
        <v>146</v>
      </c>
      <c r="H240" s="202">
        <v>3.4649999999999999</v>
      </c>
      <c r="I240" s="203"/>
      <c r="J240" s="204">
        <f>ROUND(I240*H240,2)</f>
        <v>0</v>
      </c>
      <c r="K240" s="200" t="s">
        <v>147</v>
      </c>
      <c r="L240" s="39"/>
      <c r="M240" s="205" t="s">
        <v>1</v>
      </c>
      <c r="N240" s="206" t="s">
        <v>41</v>
      </c>
      <c r="O240" s="71"/>
      <c r="P240" s="207">
        <f>O240*H240</f>
        <v>0</v>
      </c>
      <c r="Q240" s="207">
        <v>4.9500000000000004E-3</v>
      </c>
      <c r="R240" s="207">
        <f>Q240*H240</f>
        <v>1.715175E-2</v>
      </c>
      <c r="S240" s="207">
        <v>0</v>
      </c>
      <c r="T240" s="208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09" t="s">
        <v>229</v>
      </c>
      <c r="AT240" s="209" t="s">
        <v>143</v>
      </c>
      <c r="AU240" s="209" t="s">
        <v>87</v>
      </c>
      <c r="AY240" s="17" t="s">
        <v>140</v>
      </c>
      <c r="BE240" s="210">
        <f>IF(N240="základní",J240,0)</f>
        <v>0</v>
      </c>
      <c r="BF240" s="210">
        <f>IF(N240="snížená",J240,0)</f>
        <v>0</v>
      </c>
      <c r="BG240" s="210">
        <f>IF(N240="zákl. přenesená",J240,0)</f>
        <v>0</v>
      </c>
      <c r="BH240" s="210">
        <f>IF(N240="sníž. přenesená",J240,0)</f>
        <v>0</v>
      </c>
      <c r="BI240" s="210">
        <f>IF(N240="nulová",J240,0)</f>
        <v>0</v>
      </c>
      <c r="BJ240" s="17" t="s">
        <v>84</v>
      </c>
      <c r="BK240" s="210">
        <f>ROUND(I240*H240,2)</f>
        <v>0</v>
      </c>
      <c r="BL240" s="17" t="s">
        <v>229</v>
      </c>
      <c r="BM240" s="209" t="s">
        <v>374</v>
      </c>
    </row>
    <row r="241" spans="1:65" s="13" customFormat="1" ht="12">
      <c r="B241" s="211"/>
      <c r="C241" s="212"/>
      <c r="D241" s="213" t="s">
        <v>150</v>
      </c>
      <c r="E241" s="214" t="s">
        <v>1</v>
      </c>
      <c r="F241" s="215" t="s">
        <v>181</v>
      </c>
      <c r="G241" s="212"/>
      <c r="H241" s="216">
        <v>3.4649999999999999</v>
      </c>
      <c r="I241" s="217"/>
      <c r="J241" s="212"/>
      <c r="K241" s="212"/>
      <c r="L241" s="218"/>
      <c r="M241" s="219"/>
      <c r="N241" s="220"/>
      <c r="O241" s="220"/>
      <c r="P241" s="220"/>
      <c r="Q241" s="220"/>
      <c r="R241" s="220"/>
      <c r="S241" s="220"/>
      <c r="T241" s="221"/>
      <c r="AT241" s="222" t="s">
        <v>150</v>
      </c>
      <c r="AU241" s="222" t="s">
        <v>87</v>
      </c>
      <c r="AV241" s="13" t="s">
        <v>87</v>
      </c>
      <c r="AW241" s="13" t="s">
        <v>32</v>
      </c>
      <c r="AX241" s="13" t="s">
        <v>84</v>
      </c>
      <c r="AY241" s="222" t="s">
        <v>140</v>
      </c>
    </row>
    <row r="242" spans="1:65" s="2" customFormat="1" ht="16.5" customHeight="1">
      <c r="A242" s="34"/>
      <c r="B242" s="35"/>
      <c r="C242" s="244" t="s">
        <v>375</v>
      </c>
      <c r="D242" s="244" t="s">
        <v>281</v>
      </c>
      <c r="E242" s="245" t="s">
        <v>376</v>
      </c>
      <c r="F242" s="246" t="s">
        <v>377</v>
      </c>
      <c r="G242" s="247" t="s">
        <v>146</v>
      </c>
      <c r="H242" s="248">
        <v>3.8119999999999998</v>
      </c>
      <c r="I242" s="249"/>
      <c r="J242" s="250">
        <f>ROUND(I242*H242,2)</f>
        <v>0</v>
      </c>
      <c r="K242" s="246" t="s">
        <v>147</v>
      </c>
      <c r="L242" s="251"/>
      <c r="M242" s="252" t="s">
        <v>1</v>
      </c>
      <c r="N242" s="253" t="s">
        <v>41</v>
      </c>
      <c r="O242" s="71"/>
      <c r="P242" s="207">
        <f>O242*H242</f>
        <v>0</v>
      </c>
      <c r="Q242" s="207">
        <v>9.7999999999999997E-3</v>
      </c>
      <c r="R242" s="207">
        <f>Q242*H242</f>
        <v>3.7357599999999998E-2</v>
      </c>
      <c r="S242" s="207">
        <v>0</v>
      </c>
      <c r="T242" s="208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09" t="s">
        <v>284</v>
      </c>
      <c r="AT242" s="209" t="s">
        <v>281</v>
      </c>
      <c r="AU242" s="209" t="s">
        <v>87</v>
      </c>
      <c r="AY242" s="17" t="s">
        <v>140</v>
      </c>
      <c r="BE242" s="210">
        <f>IF(N242="základní",J242,0)</f>
        <v>0</v>
      </c>
      <c r="BF242" s="210">
        <f>IF(N242="snížená",J242,0)</f>
        <v>0</v>
      </c>
      <c r="BG242" s="210">
        <f>IF(N242="zákl. přenesená",J242,0)</f>
        <v>0</v>
      </c>
      <c r="BH242" s="210">
        <f>IF(N242="sníž. přenesená",J242,0)</f>
        <v>0</v>
      </c>
      <c r="BI242" s="210">
        <f>IF(N242="nulová",J242,0)</f>
        <v>0</v>
      </c>
      <c r="BJ242" s="17" t="s">
        <v>84</v>
      </c>
      <c r="BK242" s="210">
        <f>ROUND(I242*H242,2)</f>
        <v>0</v>
      </c>
      <c r="BL242" s="17" t="s">
        <v>229</v>
      </c>
      <c r="BM242" s="209" t="s">
        <v>378</v>
      </c>
    </row>
    <row r="243" spans="1:65" s="14" customFormat="1" ht="12">
      <c r="B243" s="223"/>
      <c r="C243" s="224"/>
      <c r="D243" s="213" t="s">
        <v>150</v>
      </c>
      <c r="E243" s="225" t="s">
        <v>1</v>
      </c>
      <c r="F243" s="226" t="s">
        <v>379</v>
      </c>
      <c r="G243" s="224"/>
      <c r="H243" s="225" t="s">
        <v>1</v>
      </c>
      <c r="I243" s="227"/>
      <c r="J243" s="224"/>
      <c r="K243" s="224"/>
      <c r="L243" s="228"/>
      <c r="M243" s="229"/>
      <c r="N243" s="230"/>
      <c r="O243" s="230"/>
      <c r="P243" s="230"/>
      <c r="Q243" s="230"/>
      <c r="R243" s="230"/>
      <c r="S243" s="230"/>
      <c r="T243" s="231"/>
      <c r="AT243" s="232" t="s">
        <v>150</v>
      </c>
      <c r="AU243" s="232" t="s">
        <v>87</v>
      </c>
      <c r="AV243" s="14" t="s">
        <v>84</v>
      </c>
      <c r="AW243" s="14" t="s">
        <v>32</v>
      </c>
      <c r="AX243" s="14" t="s">
        <v>76</v>
      </c>
      <c r="AY243" s="232" t="s">
        <v>140</v>
      </c>
    </row>
    <row r="244" spans="1:65" s="13" customFormat="1" ht="12">
      <c r="B244" s="211"/>
      <c r="C244" s="212"/>
      <c r="D244" s="213" t="s">
        <v>150</v>
      </c>
      <c r="E244" s="214" t="s">
        <v>1</v>
      </c>
      <c r="F244" s="215" t="s">
        <v>380</v>
      </c>
      <c r="G244" s="212"/>
      <c r="H244" s="216">
        <v>3.8119999999999998</v>
      </c>
      <c r="I244" s="217"/>
      <c r="J244" s="212"/>
      <c r="K244" s="212"/>
      <c r="L244" s="218"/>
      <c r="M244" s="219"/>
      <c r="N244" s="220"/>
      <c r="O244" s="220"/>
      <c r="P244" s="220"/>
      <c r="Q244" s="220"/>
      <c r="R244" s="220"/>
      <c r="S244" s="220"/>
      <c r="T244" s="221"/>
      <c r="AT244" s="222" t="s">
        <v>150</v>
      </c>
      <c r="AU244" s="222" t="s">
        <v>87</v>
      </c>
      <c r="AV244" s="13" t="s">
        <v>87</v>
      </c>
      <c r="AW244" s="13" t="s">
        <v>32</v>
      </c>
      <c r="AX244" s="13" t="s">
        <v>84</v>
      </c>
      <c r="AY244" s="222" t="s">
        <v>140</v>
      </c>
    </row>
    <row r="245" spans="1:65" s="2" customFormat="1" ht="26">
      <c r="A245" s="34"/>
      <c r="B245" s="35"/>
      <c r="C245" s="198" t="s">
        <v>381</v>
      </c>
      <c r="D245" s="198" t="s">
        <v>143</v>
      </c>
      <c r="E245" s="199" t="s">
        <v>382</v>
      </c>
      <c r="F245" s="200" t="s">
        <v>383</v>
      </c>
      <c r="G245" s="201" t="s">
        <v>146</v>
      </c>
      <c r="H245" s="202">
        <v>3.8119999999999998</v>
      </c>
      <c r="I245" s="203"/>
      <c r="J245" s="204">
        <f t="shared" ref="J245:J250" si="15">ROUND(I245*H245,2)</f>
        <v>0</v>
      </c>
      <c r="K245" s="200" t="s">
        <v>147</v>
      </c>
      <c r="L245" s="39"/>
      <c r="M245" s="205" t="s">
        <v>1</v>
      </c>
      <c r="N245" s="206" t="s">
        <v>41</v>
      </c>
      <c r="O245" s="71"/>
      <c r="P245" s="207">
        <f t="shared" ref="P245:P250" si="16">O245*H245</f>
        <v>0</v>
      </c>
      <c r="Q245" s="207">
        <v>0</v>
      </c>
      <c r="R245" s="207">
        <f t="shared" ref="R245:R250" si="17">Q245*H245</f>
        <v>0</v>
      </c>
      <c r="S245" s="207">
        <v>0</v>
      </c>
      <c r="T245" s="208">
        <f t="shared" ref="T245:T250" si="18"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09" t="s">
        <v>229</v>
      </c>
      <c r="AT245" s="209" t="s">
        <v>143</v>
      </c>
      <c r="AU245" s="209" t="s">
        <v>87</v>
      </c>
      <c r="AY245" s="17" t="s">
        <v>140</v>
      </c>
      <c r="BE245" s="210">
        <f t="shared" ref="BE245:BE250" si="19">IF(N245="základní",J245,0)</f>
        <v>0</v>
      </c>
      <c r="BF245" s="210">
        <f t="shared" ref="BF245:BF250" si="20">IF(N245="snížená",J245,0)</f>
        <v>0</v>
      </c>
      <c r="BG245" s="210">
        <f t="shared" ref="BG245:BG250" si="21">IF(N245="zákl. přenesená",J245,0)</f>
        <v>0</v>
      </c>
      <c r="BH245" s="210">
        <f t="shared" ref="BH245:BH250" si="22">IF(N245="sníž. přenesená",J245,0)</f>
        <v>0</v>
      </c>
      <c r="BI245" s="210">
        <f t="shared" ref="BI245:BI250" si="23">IF(N245="nulová",J245,0)</f>
        <v>0</v>
      </c>
      <c r="BJ245" s="17" t="s">
        <v>84</v>
      </c>
      <c r="BK245" s="210">
        <f t="shared" ref="BK245:BK250" si="24">ROUND(I245*H245,2)</f>
        <v>0</v>
      </c>
      <c r="BL245" s="17" t="s">
        <v>229</v>
      </c>
      <c r="BM245" s="209" t="s">
        <v>384</v>
      </c>
    </row>
    <row r="246" spans="1:65" s="2" customFormat="1" ht="39">
      <c r="A246" s="34"/>
      <c r="B246" s="35"/>
      <c r="C246" s="198" t="s">
        <v>385</v>
      </c>
      <c r="D246" s="198" t="s">
        <v>143</v>
      </c>
      <c r="E246" s="199" t="s">
        <v>386</v>
      </c>
      <c r="F246" s="200" t="s">
        <v>387</v>
      </c>
      <c r="G246" s="201" t="s">
        <v>146</v>
      </c>
      <c r="H246" s="202">
        <v>3.8119999999999998</v>
      </c>
      <c r="I246" s="203"/>
      <c r="J246" s="204">
        <f t="shared" si="15"/>
        <v>0</v>
      </c>
      <c r="K246" s="200" t="s">
        <v>147</v>
      </c>
      <c r="L246" s="39"/>
      <c r="M246" s="205" t="s">
        <v>1</v>
      </c>
      <c r="N246" s="206" t="s">
        <v>41</v>
      </c>
      <c r="O246" s="71"/>
      <c r="P246" s="207">
        <f t="shared" si="16"/>
        <v>0</v>
      </c>
      <c r="Q246" s="207">
        <v>9.3000000000000005E-4</v>
      </c>
      <c r="R246" s="207">
        <f t="shared" si="17"/>
        <v>3.5451599999999999E-3</v>
      </c>
      <c r="S246" s="207">
        <v>0</v>
      </c>
      <c r="T246" s="208">
        <f t="shared" si="18"/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09" t="s">
        <v>229</v>
      </c>
      <c r="AT246" s="209" t="s">
        <v>143</v>
      </c>
      <c r="AU246" s="209" t="s">
        <v>87</v>
      </c>
      <c r="AY246" s="17" t="s">
        <v>140</v>
      </c>
      <c r="BE246" s="210">
        <f t="shared" si="19"/>
        <v>0</v>
      </c>
      <c r="BF246" s="210">
        <f t="shared" si="20"/>
        <v>0</v>
      </c>
      <c r="BG246" s="210">
        <f t="shared" si="21"/>
        <v>0</v>
      </c>
      <c r="BH246" s="210">
        <f t="shared" si="22"/>
        <v>0</v>
      </c>
      <c r="BI246" s="210">
        <f t="shared" si="23"/>
        <v>0</v>
      </c>
      <c r="BJ246" s="17" t="s">
        <v>84</v>
      </c>
      <c r="BK246" s="210">
        <f t="shared" si="24"/>
        <v>0</v>
      </c>
      <c r="BL246" s="17" t="s">
        <v>229</v>
      </c>
      <c r="BM246" s="209" t="s">
        <v>388</v>
      </c>
    </row>
    <row r="247" spans="1:65" s="2" customFormat="1" ht="16.5" customHeight="1">
      <c r="A247" s="34"/>
      <c r="B247" s="35"/>
      <c r="C247" s="198" t="s">
        <v>389</v>
      </c>
      <c r="D247" s="198" t="s">
        <v>143</v>
      </c>
      <c r="E247" s="199" t="s">
        <v>390</v>
      </c>
      <c r="F247" s="200" t="s">
        <v>391</v>
      </c>
      <c r="G247" s="201" t="s">
        <v>256</v>
      </c>
      <c r="H247" s="202">
        <v>2</v>
      </c>
      <c r="I247" s="203"/>
      <c r="J247" s="204">
        <f t="shared" si="15"/>
        <v>0</v>
      </c>
      <c r="K247" s="200" t="s">
        <v>147</v>
      </c>
      <c r="L247" s="39"/>
      <c r="M247" s="205" t="s">
        <v>1</v>
      </c>
      <c r="N247" s="206" t="s">
        <v>41</v>
      </c>
      <c r="O247" s="71"/>
      <c r="P247" s="207">
        <f t="shared" si="16"/>
        <v>0</v>
      </c>
      <c r="Q247" s="207">
        <v>0</v>
      </c>
      <c r="R247" s="207">
        <f t="shared" si="17"/>
        <v>0</v>
      </c>
      <c r="S247" s="207">
        <v>0</v>
      </c>
      <c r="T247" s="208">
        <f t="shared" si="18"/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09" t="s">
        <v>229</v>
      </c>
      <c r="AT247" s="209" t="s">
        <v>143</v>
      </c>
      <c r="AU247" s="209" t="s">
        <v>87</v>
      </c>
      <c r="AY247" s="17" t="s">
        <v>140</v>
      </c>
      <c r="BE247" s="210">
        <f t="shared" si="19"/>
        <v>0</v>
      </c>
      <c r="BF247" s="210">
        <f t="shared" si="20"/>
        <v>0</v>
      </c>
      <c r="BG247" s="210">
        <f t="shared" si="21"/>
        <v>0</v>
      </c>
      <c r="BH247" s="210">
        <f t="shared" si="22"/>
        <v>0</v>
      </c>
      <c r="BI247" s="210">
        <f t="shared" si="23"/>
        <v>0</v>
      </c>
      <c r="BJ247" s="17" t="s">
        <v>84</v>
      </c>
      <c r="BK247" s="210">
        <f t="shared" si="24"/>
        <v>0</v>
      </c>
      <c r="BL247" s="17" t="s">
        <v>229</v>
      </c>
      <c r="BM247" s="209" t="s">
        <v>392</v>
      </c>
    </row>
    <row r="248" spans="1:65" s="2" customFormat="1" ht="16.5" customHeight="1">
      <c r="A248" s="34"/>
      <c r="B248" s="35"/>
      <c r="C248" s="198" t="s">
        <v>393</v>
      </c>
      <c r="D248" s="198" t="s">
        <v>143</v>
      </c>
      <c r="E248" s="199" t="s">
        <v>394</v>
      </c>
      <c r="F248" s="200" t="s">
        <v>395</v>
      </c>
      <c r="G248" s="201" t="s">
        <v>256</v>
      </c>
      <c r="H248" s="202">
        <v>1</v>
      </c>
      <c r="I248" s="203"/>
      <c r="J248" s="204">
        <f t="shared" si="15"/>
        <v>0</v>
      </c>
      <c r="K248" s="200" t="s">
        <v>147</v>
      </c>
      <c r="L248" s="39"/>
      <c r="M248" s="205" t="s">
        <v>1</v>
      </c>
      <c r="N248" s="206" t="s">
        <v>41</v>
      </c>
      <c r="O248" s="71"/>
      <c r="P248" s="207">
        <f t="shared" si="16"/>
        <v>0</v>
      </c>
      <c r="Q248" s="207">
        <v>0</v>
      </c>
      <c r="R248" s="207">
        <f t="shared" si="17"/>
        <v>0</v>
      </c>
      <c r="S248" s="207">
        <v>0</v>
      </c>
      <c r="T248" s="208">
        <f t="shared" si="18"/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09" t="s">
        <v>229</v>
      </c>
      <c r="AT248" s="209" t="s">
        <v>143</v>
      </c>
      <c r="AU248" s="209" t="s">
        <v>87</v>
      </c>
      <c r="AY248" s="17" t="s">
        <v>140</v>
      </c>
      <c r="BE248" s="210">
        <f t="shared" si="19"/>
        <v>0</v>
      </c>
      <c r="BF248" s="210">
        <f t="shared" si="20"/>
        <v>0</v>
      </c>
      <c r="BG248" s="210">
        <f t="shared" si="21"/>
        <v>0</v>
      </c>
      <c r="BH248" s="210">
        <f t="shared" si="22"/>
        <v>0</v>
      </c>
      <c r="BI248" s="210">
        <f t="shared" si="23"/>
        <v>0</v>
      </c>
      <c r="BJ248" s="17" t="s">
        <v>84</v>
      </c>
      <c r="BK248" s="210">
        <f t="shared" si="24"/>
        <v>0</v>
      </c>
      <c r="BL248" s="17" t="s">
        <v>229</v>
      </c>
      <c r="BM248" s="209" t="s">
        <v>396</v>
      </c>
    </row>
    <row r="249" spans="1:65" s="2" customFormat="1" ht="26">
      <c r="A249" s="34"/>
      <c r="B249" s="35"/>
      <c r="C249" s="198" t="s">
        <v>397</v>
      </c>
      <c r="D249" s="198" t="s">
        <v>143</v>
      </c>
      <c r="E249" s="199" t="s">
        <v>398</v>
      </c>
      <c r="F249" s="200" t="s">
        <v>399</v>
      </c>
      <c r="G249" s="201" t="s">
        <v>224</v>
      </c>
      <c r="H249" s="202">
        <v>5.8999999999999997E-2</v>
      </c>
      <c r="I249" s="203"/>
      <c r="J249" s="204">
        <f t="shared" si="15"/>
        <v>0</v>
      </c>
      <c r="K249" s="200" t="s">
        <v>147</v>
      </c>
      <c r="L249" s="39"/>
      <c r="M249" s="205" t="s">
        <v>1</v>
      </c>
      <c r="N249" s="206" t="s">
        <v>41</v>
      </c>
      <c r="O249" s="71"/>
      <c r="P249" s="207">
        <f t="shared" si="16"/>
        <v>0</v>
      </c>
      <c r="Q249" s="207">
        <v>0</v>
      </c>
      <c r="R249" s="207">
        <f t="shared" si="17"/>
        <v>0</v>
      </c>
      <c r="S249" s="207">
        <v>0</v>
      </c>
      <c r="T249" s="208">
        <f t="shared" si="18"/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09" t="s">
        <v>229</v>
      </c>
      <c r="AT249" s="209" t="s">
        <v>143</v>
      </c>
      <c r="AU249" s="209" t="s">
        <v>87</v>
      </c>
      <c r="AY249" s="17" t="s">
        <v>140</v>
      </c>
      <c r="BE249" s="210">
        <f t="shared" si="19"/>
        <v>0</v>
      </c>
      <c r="BF249" s="210">
        <f t="shared" si="20"/>
        <v>0</v>
      </c>
      <c r="BG249" s="210">
        <f t="shared" si="21"/>
        <v>0</v>
      </c>
      <c r="BH249" s="210">
        <f t="shared" si="22"/>
        <v>0</v>
      </c>
      <c r="BI249" s="210">
        <f t="shared" si="23"/>
        <v>0</v>
      </c>
      <c r="BJ249" s="17" t="s">
        <v>84</v>
      </c>
      <c r="BK249" s="210">
        <f t="shared" si="24"/>
        <v>0</v>
      </c>
      <c r="BL249" s="17" t="s">
        <v>229</v>
      </c>
      <c r="BM249" s="209" t="s">
        <v>400</v>
      </c>
    </row>
    <row r="250" spans="1:65" s="2" customFormat="1" ht="26">
      <c r="A250" s="34"/>
      <c r="B250" s="35"/>
      <c r="C250" s="198" t="s">
        <v>401</v>
      </c>
      <c r="D250" s="198" t="s">
        <v>143</v>
      </c>
      <c r="E250" s="199" t="s">
        <v>402</v>
      </c>
      <c r="F250" s="200" t="s">
        <v>403</v>
      </c>
      <c r="G250" s="201" t="s">
        <v>224</v>
      </c>
      <c r="H250" s="202">
        <v>5.8999999999999997E-2</v>
      </c>
      <c r="I250" s="203"/>
      <c r="J250" s="204">
        <f t="shared" si="15"/>
        <v>0</v>
      </c>
      <c r="K250" s="200" t="s">
        <v>147</v>
      </c>
      <c r="L250" s="39"/>
      <c r="M250" s="205" t="s">
        <v>1</v>
      </c>
      <c r="N250" s="206" t="s">
        <v>41</v>
      </c>
      <c r="O250" s="71"/>
      <c r="P250" s="207">
        <f t="shared" si="16"/>
        <v>0</v>
      </c>
      <c r="Q250" s="207">
        <v>0</v>
      </c>
      <c r="R250" s="207">
        <f t="shared" si="17"/>
        <v>0</v>
      </c>
      <c r="S250" s="207">
        <v>0</v>
      </c>
      <c r="T250" s="208">
        <f t="shared" si="18"/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09" t="s">
        <v>229</v>
      </c>
      <c r="AT250" s="209" t="s">
        <v>143</v>
      </c>
      <c r="AU250" s="209" t="s">
        <v>87</v>
      </c>
      <c r="AY250" s="17" t="s">
        <v>140</v>
      </c>
      <c r="BE250" s="210">
        <f t="shared" si="19"/>
        <v>0</v>
      </c>
      <c r="BF250" s="210">
        <f t="shared" si="20"/>
        <v>0</v>
      </c>
      <c r="BG250" s="210">
        <f t="shared" si="21"/>
        <v>0</v>
      </c>
      <c r="BH250" s="210">
        <f t="shared" si="22"/>
        <v>0</v>
      </c>
      <c r="BI250" s="210">
        <f t="shared" si="23"/>
        <v>0</v>
      </c>
      <c r="BJ250" s="17" t="s">
        <v>84</v>
      </c>
      <c r="BK250" s="210">
        <f t="shared" si="24"/>
        <v>0</v>
      </c>
      <c r="BL250" s="17" t="s">
        <v>229</v>
      </c>
      <c r="BM250" s="209" t="s">
        <v>404</v>
      </c>
    </row>
    <row r="251" spans="1:65" s="12" customFormat="1" ht="23" customHeight="1">
      <c r="B251" s="182"/>
      <c r="C251" s="183"/>
      <c r="D251" s="184" t="s">
        <v>75</v>
      </c>
      <c r="E251" s="196" t="s">
        <v>405</v>
      </c>
      <c r="F251" s="196" t="s">
        <v>406</v>
      </c>
      <c r="G251" s="183"/>
      <c r="H251" s="183"/>
      <c r="I251" s="186"/>
      <c r="J251" s="197">
        <f>BK251</f>
        <v>0</v>
      </c>
      <c r="K251" s="183"/>
      <c r="L251" s="188"/>
      <c r="M251" s="189"/>
      <c r="N251" s="190"/>
      <c r="O251" s="190"/>
      <c r="P251" s="191">
        <f>SUM(P252:P272)</f>
        <v>0</v>
      </c>
      <c r="Q251" s="190"/>
      <c r="R251" s="191">
        <f>SUM(R252:R272)</f>
        <v>0.317519</v>
      </c>
      <c r="S251" s="190"/>
      <c r="T251" s="192">
        <f>SUM(T252:T272)</f>
        <v>6.6060999999999995E-2</v>
      </c>
      <c r="AR251" s="193" t="s">
        <v>87</v>
      </c>
      <c r="AT251" s="194" t="s">
        <v>75</v>
      </c>
      <c r="AU251" s="194" t="s">
        <v>84</v>
      </c>
      <c r="AY251" s="193" t="s">
        <v>140</v>
      </c>
      <c r="BK251" s="195">
        <f>SUM(BK252:BK272)</f>
        <v>0</v>
      </c>
    </row>
    <row r="252" spans="1:65" s="2" customFormat="1" ht="16.5" customHeight="1">
      <c r="A252" s="34"/>
      <c r="B252" s="35"/>
      <c r="C252" s="198" t="s">
        <v>407</v>
      </c>
      <c r="D252" s="198" t="s">
        <v>143</v>
      </c>
      <c r="E252" s="199" t="s">
        <v>408</v>
      </c>
      <c r="F252" s="200" t="s">
        <v>409</v>
      </c>
      <c r="G252" s="201" t="s">
        <v>146</v>
      </c>
      <c r="H252" s="202">
        <v>213.1</v>
      </c>
      <c r="I252" s="203"/>
      <c r="J252" s="204">
        <f>ROUND(I252*H252,2)</f>
        <v>0</v>
      </c>
      <c r="K252" s="200" t="s">
        <v>147</v>
      </c>
      <c r="L252" s="39"/>
      <c r="M252" s="205" t="s">
        <v>1</v>
      </c>
      <c r="N252" s="206" t="s">
        <v>41</v>
      </c>
      <c r="O252" s="71"/>
      <c r="P252" s="207">
        <f>O252*H252</f>
        <v>0</v>
      </c>
      <c r="Q252" s="207">
        <v>1E-3</v>
      </c>
      <c r="R252" s="207">
        <f>Q252*H252</f>
        <v>0.21310000000000001</v>
      </c>
      <c r="S252" s="207">
        <v>3.1E-4</v>
      </c>
      <c r="T252" s="208">
        <f>S252*H252</f>
        <v>6.6060999999999995E-2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09" t="s">
        <v>229</v>
      </c>
      <c r="AT252" s="209" t="s">
        <v>143</v>
      </c>
      <c r="AU252" s="209" t="s">
        <v>87</v>
      </c>
      <c r="AY252" s="17" t="s">
        <v>140</v>
      </c>
      <c r="BE252" s="210">
        <f>IF(N252="základní",J252,0)</f>
        <v>0</v>
      </c>
      <c r="BF252" s="210">
        <f>IF(N252="snížená",J252,0)</f>
        <v>0</v>
      </c>
      <c r="BG252" s="210">
        <f>IF(N252="zákl. přenesená",J252,0)</f>
        <v>0</v>
      </c>
      <c r="BH252" s="210">
        <f>IF(N252="sníž. přenesená",J252,0)</f>
        <v>0</v>
      </c>
      <c r="BI252" s="210">
        <f>IF(N252="nulová",J252,0)</f>
        <v>0</v>
      </c>
      <c r="BJ252" s="17" t="s">
        <v>84</v>
      </c>
      <c r="BK252" s="210">
        <f>ROUND(I252*H252,2)</f>
        <v>0</v>
      </c>
      <c r="BL252" s="17" t="s">
        <v>229</v>
      </c>
      <c r="BM252" s="209" t="s">
        <v>410</v>
      </c>
    </row>
    <row r="253" spans="1:65" s="14" customFormat="1" ht="12">
      <c r="B253" s="223"/>
      <c r="C253" s="224"/>
      <c r="D253" s="213" t="s">
        <v>150</v>
      </c>
      <c r="E253" s="225" t="s">
        <v>1</v>
      </c>
      <c r="F253" s="226" t="s">
        <v>411</v>
      </c>
      <c r="G253" s="224"/>
      <c r="H253" s="225" t="s">
        <v>1</v>
      </c>
      <c r="I253" s="227"/>
      <c r="J253" s="224"/>
      <c r="K253" s="224"/>
      <c r="L253" s="228"/>
      <c r="M253" s="229"/>
      <c r="N253" s="230"/>
      <c r="O253" s="230"/>
      <c r="P253" s="230"/>
      <c r="Q253" s="230"/>
      <c r="R253" s="230"/>
      <c r="S253" s="230"/>
      <c r="T253" s="231"/>
      <c r="AT253" s="232" t="s">
        <v>150</v>
      </c>
      <c r="AU253" s="232" t="s">
        <v>87</v>
      </c>
      <c r="AV253" s="14" t="s">
        <v>84</v>
      </c>
      <c r="AW253" s="14" t="s">
        <v>32</v>
      </c>
      <c r="AX253" s="14" t="s">
        <v>76</v>
      </c>
      <c r="AY253" s="232" t="s">
        <v>140</v>
      </c>
    </row>
    <row r="254" spans="1:65" s="13" customFormat="1" ht="12">
      <c r="B254" s="211"/>
      <c r="C254" s="212"/>
      <c r="D254" s="213" t="s">
        <v>150</v>
      </c>
      <c r="E254" s="214" t="s">
        <v>1</v>
      </c>
      <c r="F254" s="215" t="s">
        <v>412</v>
      </c>
      <c r="G254" s="212"/>
      <c r="H254" s="216">
        <v>82.3</v>
      </c>
      <c r="I254" s="217"/>
      <c r="J254" s="212"/>
      <c r="K254" s="212"/>
      <c r="L254" s="218"/>
      <c r="M254" s="219"/>
      <c r="N254" s="220"/>
      <c r="O254" s="220"/>
      <c r="P254" s="220"/>
      <c r="Q254" s="220"/>
      <c r="R254" s="220"/>
      <c r="S254" s="220"/>
      <c r="T254" s="221"/>
      <c r="AT254" s="222" t="s">
        <v>150</v>
      </c>
      <c r="AU254" s="222" t="s">
        <v>87</v>
      </c>
      <c r="AV254" s="13" t="s">
        <v>87</v>
      </c>
      <c r="AW254" s="13" t="s">
        <v>32</v>
      </c>
      <c r="AX254" s="13" t="s">
        <v>76</v>
      </c>
      <c r="AY254" s="222" t="s">
        <v>140</v>
      </c>
    </row>
    <row r="255" spans="1:65" s="14" customFormat="1" ht="12">
      <c r="B255" s="223"/>
      <c r="C255" s="224"/>
      <c r="D255" s="213" t="s">
        <v>150</v>
      </c>
      <c r="E255" s="225" t="s">
        <v>1</v>
      </c>
      <c r="F255" s="226" t="s">
        <v>413</v>
      </c>
      <c r="G255" s="224"/>
      <c r="H255" s="225" t="s">
        <v>1</v>
      </c>
      <c r="I255" s="227"/>
      <c r="J255" s="224"/>
      <c r="K255" s="224"/>
      <c r="L255" s="228"/>
      <c r="M255" s="229"/>
      <c r="N255" s="230"/>
      <c r="O255" s="230"/>
      <c r="P255" s="230"/>
      <c r="Q255" s="230"/>
      <c r="R255" s="230"/>
      <c r="S255" s="230"/>
      <c r="T255" s="231"/>
      <c r="AT255" s="232" t="s">
        <v>150</v>
      </c>
      <c r="AU255" s="232" t="s">
        <v>87</v>
      </c>
      <c r="AV255" s="14" t="s">
        <v>84</v>
      </c>
      <c r="AW255" s="14" t="s">
        <v>32</v>
      </c>
      <c r="AX255" s="14" t="s">
        <v>76</v>
      </c>
      <c r="AY255" s="232" t="s">
        <v>140</v>
      </c>
    </row>
    <row r="256" spans="1:65" s="13" customFormat="1" ht="12">
      <c r="B256" s="211"/>
      <c r="C256" s="212"/>
      <c r="D256" s="213" t="s">
        <v>150</v>
      </c>
      <c r="E256" s="214" t="s">
        <v>1</v>
      </c>
      <c r="F256" s="215" t="s">
        <v>171</v>
      </c>
      <c r="G256" s="212"/>
      <c r="H256" s="216">
        <v>134.11199999999999</v>
      </c>
      <c r="I256" s="217"/>
      <c r="J256" s="212"/>
      <c r="K256" s="212"/>
      <c r="L256" s="218"/>
      <c r="M256" s="219"/>
      <c r="N256" s="220"/>
      <c r="O256" s="220"/>
      <c r="P256" s="220"/>
      <c r="Q256" s="220"/>
      <c r="R256" s="220"/>
      <c r="S256" s="220"/>
      <c r="T256" s="221"/>
      <c r="AT256" s="222" t="s">
        <v>150</v>
      </c>
      <c r="AU256" s="222" t="s">
        <v>87</v>
      </c>
      <c r="AV256" s="13" t="s">
        <v>87</v>
      </c>
      <c r="AW256" s="13" t="s">
        <v>32</v>
      </c>
      <c r="AX256" s="13" t="s">
        <v>76</v>
      </c>
      <c r="AY256" s="222" t="s">
        <v>140</v>
      </c>
    </row>
    <row r="257" spans="1:65" s="13" customFormat="1" ht="12">
      <c r="B257" s="211"/>
      <c r="C257" s="212"/>
      <c r="D257" s="213" t="s">
        <v>150</v>
      </c>
      <c r="E257" s="214" t="s">
        <v>1</v>
      </c>
      <c r="F257" s="215" t="s">
        <v>172</v>
      </c>
      <c r="G257" s="212"/>
      <c r="H257" s="216">
        <v>2.109</v>
      </c>
      <c r="I257" s="217"/>
      <c r="J257" s="212"/>
      <c r="K257" s="212"/>
      <c r="L257" s="218"/>
      <c r="M257" s="219"/>
      <c r="N257" s="220"/>
      <c r="O257" s="220"/>
      <c r="P257" s="220"/>
      <c r="Q257" s="220"/>
      <c r="R257" s="220"/>
      <c r="S257" s="220"/>
      <c r="T257" s="221"/>
      <c r="AT257" s="222" t="s">
        <v>150</v>
      </c>
      <c r="AU257" s="222" t="s">
        <v>87</v>
      </c>
      <c r="AV257" s="13" t="s">
        <v>87</v>
      </c>
      <c r="AW257" s="13" t="s">
        <v>32</v>
      </c>
      <c r="AX257" s="13" t="s">
        <v>76</v>
      </c>
      <c r="AY257" s="222" t="s">
        <v>140</v>
      </c>
    </row>
    <row r="258" spans="1:65" s="13" customFormat="1" ht="12">
      <c r="B258" s="211"/>
      <c r="C258" s="212"/>
      <c r="D258" s="213" t="s">
        <v>150</v>
      </c>
      <c r="E258" s="214" t="s">
        <v>1</v>
      </c>
      <c r="F258" s="215" t="s">
        <v>173</v>
      </c>
      <c r="G258" s="212"/>
      <c r="H258" s="216">
        <v>22.716000000000001</v>
      </c>
      <c r="I258" s="217"/>
      <c r="J258" s="212"/>
      <c r="K258" s="212"/>
      <c r="L258" s="218"/>
      <c r="M258" s="219"/>
      <c r="N258" s="220"/>
      <c r="O258" s="220"/>
      <c r="P258" s="220"/>
      <c r="Q258" s="220"/>
      <c r="R258" s="220"/>
      <c r="S258" s="220"/>
      <c r="T258" s="221"/>
      <c r="AT258" s="222" t="s">
        <v>150</v>
      </c>
      <c r="AU258" s="222" t="s">
        <v>87</v>
      </c>
      <c r="AV258" s="13" t="s">
        <v>87</v>
      </c>
      <c r="AW258" s="13" t="s">
        <v>32</v>
      </c>
      <c r="AX258" s="13" t="s">
        <v>76</v>
      </c>
      <c r="AY258" s="222" t="s">
        <v>140</v>
      </c>
    </row>
    <row r="259" spans="1:65" s="13" customFormat="1" ht="24">
      <c r="B259" s="211"/>
      <c r="C259" s="212"/>
      <c r="D259" s="213" t="s">
        <v>150</v>
      </c>
      <c r="E259" s="214" t="s">
        <v>1</v>
      </c>
      <c r="F259" s="215" t="s">
        <v>414</v>
      </c>
      <c r="G259" s="212"/>
      <c r="H259" s="216">
        <v>-24.672000000000001</v>
      </c>
      <c r="I259" s="217"/>
      <c r="J259" s="212"/>
      <c r="K259" s="212"/>
      <c r="L259" s="218"/>
      <c r="M259" s="219"/>
      <c r="N259" s="220"/>
      <c r="O259" s="220"/>
      <c r="P259" s="220"/>
      <c r="Q259" s="220"/>
      <c r="R259" s="220"/>
      <c r="S259" s="220"/>
      <c r="T259" s="221"/>
      <c r="AT259" s="222" t="s">
        <v>150</v>
      </c>
      <c r="AU259" s="222" t="s">
        <v>87</v>
      </c>
      <c r="AV259" s="13" t="s">
        <v>87</v>
      </c>
      <c r="AW259" s="13" t="s">
        <v>32</v>
      </c>
      <c r="AX259" s="13" t="s">
        <v>76</v>
      </c>
      <c r="AY259" s="222" t="s">
        <v>140</v>
      </c>
    </row>
    <row r="260" spans="1:65" s="13" customFormat="1" ht="12">
      <c r="B260" s="211"/>
      <c r="C260" s="212"/>
      <c r="D260" s="213" t="s">
        <v>150</v>
      </c>
      <c r="E260" s="214" t="s">
        <v>1</v>
      </c>
      <c r="F260" s="215" t="s">
        <v>175</v>
      </c>
      <c r="G260" s="212"/>
      <c r="H260" s="216">
        <v>-3.4649999999999999</v>
      </c>
      <c r="I260" s="217"/>
      <c r="J260" s="212"/>
      <c r="K260" s="212"/>
      <c r="L260" s="218"/>
      <c r="M260" s="219"/>
      <c r="N260" s="220"/>
      <c r="O260" s="220"/>
      <c r="P260" s="220"/>
      <c r="Q260" s="220"/>
      <c r="R260" s="220"/>
      <c r="S260" s="220"/>
      <c r="T260" s="221"/>
      <c r="AT260" s="222" t="s">
        <v>150</v>
      </c>
      <c r="AU260" s="222" t="s">
        <v>87</v>
      </c>
      <c r="AV260" s="13" t="s">
        <v>87</v>
      </c>
      <c r="AW260" s="13" t="s">
        <v>32</v>
      </c>
      <c r="AX260" s="13" t="s">
        <v>76</v>
      </c>
      <c r="AY260" s="222" t="s">
        <v>140</v>
      </c>
    </row>
    <row r="261" spans="1:65" s="15" customFormat="1" ht="12">
      <c r="B261" s="233"/>
      <c r="C261" s="234"/>
      <c r="D261" s="213" t="s">
        <v>150</v>
      </c>
      <c r="E261" s="235" t="s">
        <v>1</v>
      </c>
      <c r="F261" s="236" t="s">
        <v>177</v>
      </c>
      <c r="G261" s="234"/>
      <c r="H261" s="237">
        <v>213.1</v>
      </c>
      <c r="I261" s="238"/>
      <c r="J261" s="234"/>
      <c r="K261" s="234"/>
      <c r="L261" s="239"/>
      <c r="M261" s="240"/>
      <c r="N261" s="241"/>
      <c r="O261" s="241"/>
      <c r="P261" s="241"/>
      <c r="Q261" s="241"/>
      <c r="R261" s="241"/>
      <c r="S261" s="241"/>
      <c r="T261" s="242"/>
      <c r="AT261" s="243" t="s">
        <v>150</v>
      </c>
      <c r="AU261" s="243" t="s">
        <v>87</v>
      </c>
      <c r="AV261" s="15" t="s">
        <v>148</v>
      </c>
      <c r="AW261" s="15" t="s">
        <v>32</v>
      </c>
      <c r="AX261" s="15" t="s">
        <v>84</v>
      </c>
      <c r="AY261" s="243" t="s">
        <v>140</v>
      </c>
    </row>
    <row r="262" spans="1:65" s="2" customFormat="1" ht="33" customHeight="1">
      <c r="A262" s="34"/>
      <c r="B262" s="35"/>
      <c r="C262" s="198" t="s">
        <v>415</v>
      </c>
      <c r="D262" s="198" t="s">
        <v>143</v>
      </c>
      <c r="E262" s="199" t="s">
        <v>416</v>
      </c>
      <c r="F262" s="200" t="s">
        <v>417</v>
      </c>
      <c r="G262" s="201" t="s">
        <v>146</v>
      </c>
      <c r="H262" s="202">
        <v>213.1</v>
      </c>
      <c r="I262" s="203"/>
      <c r="J262" s="204">
        <f>ROUND(I262*H262,2)</f>
        <v>0</v>
      </c>
      <c r="K262" s="200" t="s">
        <v>147</v>
      </c>
      <c r="L262" s="39"/>
      <c r="M262" s="205" t="s">
        <v>1</v>
      </c>
      <c r="N262" s="206" t="s">
        <v>41</v>
      </c>
      <c r="O262" s="71"/>
      <c r="P262" s="207">
        <f>O262*H262</f>
        <v>0</v>
      </c>
      <c r="Q262" s="207">
        <v>2.0000000000000001E-4</v>
      </c>
      <c r="R262" s="207">
        <f>Q262*H262</f>
        <v>4.2619999999999998E-2</v>
      </c>
      <c r="S262" s="207">
        <v>0</v>
      </c>
      <c r="T262" s="208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09" t="s">
        <v>229</v>
      </c>
      <c r="AT262" s="209" t="s">
        <v>143</v>
      </c>
      <c r="AU262" s="209" t="s">
        <v>87</v>
      </c>
      <c r="AY262" s="17" t="s">
        <v>140</v>
      </c>
      <c r="BE262" s="210">
        <f>IF(N262="základní",J262,0)</f>
        <v>0</v>
      </c>
      <c r="BF262" s="210">
        <f>IF(N262="snížená",J262,0)</f>
        <v>0</v>
      </c>
      <c r="BG262" s="210">
        <f>IF(N262="zákl. přenesená",J262,0)</f>
        <v>0</v>
      </c>
      <c r="BH262" s="210">
        <f>IF(N262="sníž. přenesená",J262,0)</f>
        <v>0</v>
      </c>
      <c r="BI262" s="210">
        <f>IF(N262="nulová",J262,0)</f>
        <v>0</v>
      </c>
      <c r="BJ262" s="17" t="s">
        <v>84</v>
      </c>
      <c r="BK262" s="210">
        <f>ROUND(I262*H262,2)</f>
        <v>0</v>
      </c>
      <c r="BL262" s="17" t="s">
        <v>229</v>
      </c>
      <c r="BM262" s="209" t="s">
        <v>418</v>
      </c>
    </row>
    <row r="263" spans="1:65" s="14" customFormat="1" ht="12">
      <c r="B263" s="223"/>
      <c r="C263" s="224"/>
      <c r="D263" s="213" t="s">
        <v>150</v>
      </c>
      <c r="E263" s="225" t="s">
        <v>1</v>
      </c>
      <c r="F263" s="226" t="s">
        <v>411</v>
      </c>
      <c r="G263" s="224"/>
      <c r="H263" s="225" t="s">
        <v>1</v>
      </c>
      <c r="I263" s="227"/>
      <c r="J263" s="224"/>
      <c r="K263" s="224"/>
      <c r="L263" s="228"/>
      <c r="M263" s="229"/>
      <c r="N263" s="230"/>
      <c r="O263" s="230"/>
      <c r="P263" s="230"/>
      <c r="Q263" s="230"/>
      <c r="R263" s="230"/>
      <c r="S263" s="230"/>
      <c r="T263" s="231"/>
      <c r="AT263" s="232" t="s">
        <v>150</v>
      </c>
      <c r="AU263" s="232" t="s">
        <v>87</v>
      </c>
      <c r="AV263" s="14" t="s">
        <v>84</v>
      </c>
      <c r="AW263" s="14" t="s">
        <v>32</v>
      </c>
      <c r="AX263" s="14" t="s">
        <v>76</v>
      </c>
      <c r="AY263" s="232" t="s">
        <v>140</v>
      </c>
    </row>
    <row r="264" spans="1:65" s="13" customFormat="1" ht="12">
      <c r="B264" s="211"/>
      <c r="C264" s="212"/>
      <c r="D264" s="213" t="s">
        <v>150</v>
      </c>
      <c r="E264" s="214" t="s">
        <v>1</v>
      </c>
      <c r="F264" s="215" t="s">
        <v>412</v>
      </c>
      <c r="G264" s="212"/>
      <c r="H264" s="216">
        <v>82.3</v>
      </c>
      <c r="I264" s="217"/>
      <c r="J264" s="212"/>
      <c r="K264" s="212"/>
      <c r="L264" s="218"/>
      <c r="M264" s="219"/>
      <c r="N264" s="220"/>
      <c r="O264" s="220"/>
      <c r="P264" s="220"/>
      <c r="Q264" s="220"/>
      <c r="R264" s="220"/>
      <c r="S264" s="220"/>
      <c r="T264" s="221"/>
      <c r="AT264" s="222" t="s">
        <v>150</v>
      </c>
      <c r="AU264" s="222" t="s">
        <v>87</v>
      </c>
      <c r="AV264" s="13" t="s">
        <v>87</v>
      </c>
      <c r="AW264" s="13" t="s">
        <v>32</v>
      </c>
      <c r="AX264" s="13" t="s">
        <v>76</v>
      </c>
      <c r="AY264" s="222" t="s">
        <v>140</v>
      </c>
    </row>
    <row r="265" spans="1:65" s="14" customFormat="1" ht="12">
      <c r="B265" s="223"/>
      <c r="C265" s="224"/>
      <c r="D265" s="213" t="s">
        <v>150</v>
      </c>
      <c r="E265" s="225" t="s">
        <v>1</v>
      </c>
      <c r="F265" s="226" t="s">
        <v>413</v>
      </c>
      <c r="G265" s="224"/>
      <c r="H265" s="225" t="s">
        <v>1</v>
      </c>
      <c r="I265" s="227"/>
      <c r="J265" s="224"/>
      <c r="K265" s="224"/>
      <c r="L265" s="228"/>
      <c r="M265" s="229"/>
      <c r="N265" s="230"/>
      <c r="O265" s="230"/>
      <c r="P265" s="230"/>
      <c r="Q265" s="230"/>
      <c r="R265" s="230"/>
      <c r="S265" s="230"/>
      <c r="T265" s="231"/>
      <c r="AT265" s="232" t="s">
        <v>150</v>
      </c>
      <c r="AU265" s="232" t="s">
        <v>87</v>
      </c>
      <c r="AV265" s="14" t="s">
        <v>84</v>
      </c>
      <c r="AW265" s="14" t="s">
        <v>32</v>
      </c>
      <c r="AX265" s="14" t="s">
        <v>76</v>
      </c>
      <c r="AY265" s="232" t="s">
        <v>140</v>
      </c>
    </row>
    <row r="266" spans="1:65" s="13" customFormat="1" ht="12">
      <c r="B266" s="211"/>
      <c r="C266" s="212"/>
      <c r="D266" s="213" t="s">
        <v>150</v>
      </c>
      <c r="E266" s="214" t="s">
        <v>1</v>
      </c>
      <c r="F266" s="215" t="s">
        <v>171</v>
      </c>
      <c r="G266" s="212"/>
      <c r="H266" s="216">
        <v>134.11199999999999</v>
      </c>
      <c r="I266" s="217"/>
      <c r="J266" s="212"/>
      <c r="K266" s="212"/>
      <c r="L266" s="218"/>
      <c r="M266" s="219"/>
      <c r="N266" s="220"/>
      <c r="O266" s="220"/>
      <c r="P266" s="220"/>
      <c r="Q266" s="220"/>
      <c r="R266" s="220"/>
      <c r="S266" s="220"/>
      <c r="T266" s="221"/>
      <c r="AT266" s="222" t="s">
        <v>150</v>
      </c>
      <c r="AU266" s="222" t="s">
        <v>87</v>
      </c>
      <c r="AV266" s="13" t="s">
        <v>87</v>
      </c>
      <c r="AW266" s="13" t="s">
        <v>32</v>
      </c>
      <c r="AX266" s="13" t="s">
        <v>76</v>
      </c>
      <c r="AY266" s="222" t="s">
        <v>140</v>
      </c>
    </row>
    <row r="267" spans="1:65" s="13" customFormat="1" ht="12">
      <c r="B267" s="211"/>
      <c r="C267" s="212"/>
      <c r="D267" s="213" t="s">
        <v>150</v>
      </c>
      <c r="E267" s="214" t="s">
        <v>1</v>
      </c>
      <c r="F267" s="215" t="s">
        <v>172</v>
      </c>
      <c r="G267" s="212"/>
      <c r="H267" s="216">
        <v>2.109</v>
      </c>
      <c r="I267" s="217"/>
      <c r="J267" s="212"/>
      <c r="K267" s="212"/>
      <c r="L267" s="218"/>
      <c r="M267" s="219"/>
      <c r="N267" s="220"/>
      <c r="O267" s="220"/>
      <c r="P267" s="220"/>
      <c r="Q267" s="220"/>
      <c r="R267" s="220"/>
      <c r="S267" s="220"/>
      <c r="T267" s="221"/>
      <c r="AT267" s="222" t="s">
        <v>150</v>
      </c>
      <c r="AU267" s="222" t="s">
        <v>87</v>
      </c>
      <c r="AV267" s="13" t="s">
        <v>87</v>
      </c>
      <c r="AW267" s="13" t="s">
        <v>32</v>
      </c>
      <c r="AX267" s="13" t="s">
        <v>76</v>
      </c>
      <c r="AY267" s="222" t="s">
        <v>140</v>
      </c>
    </row>
    <row r="268" spans="1:65" s="13" customFormat="1" ht="12">
      <c r="B268" s="211"/>
      <c r="C268" s="212"/>
      <c r="D268" s="213" t="s">
        <v>150</v>
      </c>
      <c r="E268" s="214" t="s">
        <v>1</v>
      </c>
      <c r="F268" s="215" t="s">
        <v>173</v>
      </c>
      <c r="G268" s="212"/>
      <c r="H268" s="216">
        <v>22.716000000000001</v>
      </c>
      <c r="I268" s="217"/>
      <c r="J268" s="212"/>
      <c r="K268" s="212"/>
      <c r="L268" s="218"/>
      <c r="M268" s="219"/>
      <c r="N268" s="220"/>
      <c r="O268" s="220"/>
      <c r="P268" s="220"/>
      <c r="Q268" s="220"/>
      <c r="R268" s="220"/>
      <c r="S268" s="220"/>
      <c r="T268" s="221"/>
      <c r="AT268" s="222" t="s">
        <v>150</v>
      </c>
      <c r="AU268" s="222" t="s">
        <v>87</v>
      </c>
      <c r="AV268" s="13" t="s">
        <v>87</v>
      </c>
      <c r="AW268" s="13" t="s">
        <v>32</v>
      </c>
      <c r="AX268" s="13" t="s">
        <v>76</v>
      </c>
      <c r="AY268" s="222" t="s">
        <v>140</v>
      </c>
    </row>
    <row r="269" spans="1:65" s="13" customFormat="1" ht="24">
      <c r="B269" s="211"/>
      <c r="C269" s="212"/>
      <c r="D269" s="213" t="s">
        <v>150</v>
      </c>
      <c r="E269" s="214" t="s">
        <v>1</v>
      </c>
      <c r="F269" s="215" t="s">
        <v>414</v>
      </c>
      <c r="G269" s="212"/>
      <c r="H269" s="216">
        <v>-24.672000000000001</v>
      </c>
      <c r="I269" s="217"/>
      <c r="J269" s="212"/>
      <c r="K269" s="212"/>
      <c r="L269" s="218"/>
      <c r="M269" s="219"/>
      <c r="N269" s="220"/>
      <c r="O269" s="220"/>
      <c r="P269" s="220"/>
      <c r="Q269" s="220"/>
      <c r="R269" s="220"/>
      <c r="S269" s="220"/>
      <c r="T269" s="221"/>
      <c r="AT269" s="222" t="s">
        <v>150</v>
      </c>
      <c r="AU269" s="222" t="s">
        <v>87</v>
      </c>
      <c r="AV269" s="13" t="s">
        <v>87</v>
      </c>
      <c r="AW269" s="13" t="s">
        <v>32</v>
      </c>
      <c r="AX269" s="13" t="s">
        <v>76</v>
      </c>
      <c r="AY269" s="222" t="s">
        <v>140</v>
      </c>
    </row>
    <row r="270" spans="1:65" s="13" customFormat="1" ht="12">
      <c r="B270" s="211"/>
      <c r="C270" s="212"/>
      <c r="D270" s="213" t="s">
        <v>150</v>
      </c>
      <c r="E270" s="214" t="s">
        <v>1</v>
      </c>
      <c r="F270" s="215" t="s">
        <v>175</v>
      </c>
      <c r="G270" s="212"/>
      <c r="H270" s="216">
        <v>-3.4649999999999999</v>
      </c>
      <c r="I270" s="217"/>
      <c r="J270" s="212"/>
      <c r="K270" s="212"/>
      <c r="L270" s="218"/>
      <c r="M270" s="219"/>
      <c r="N270" s="220"/>
      <c r="O270" s="220"/>
      <c r="P270" s="220"/>
      <c r="Q270" s="220"/>
      <c r="R270" s="220"/>
      <c r="S270" s="220"/>
      <c r="T270" s="221"/>
      <c r="AT270" s="222" t="s">
        <v>150</v>
      </c>
      <c r="AU270" s="222" t="s">
        <v>87</v>
      </c>
      <c r="AV270" s="13" t="s">
        <v>87</v>
      </c>
      <c r="AW270" s="13" t="s">
        <v>32</v>
      </c>
      <c r="AX270" s="13" t="s">
        <v>76</v>
      </c>
      <c r="AY270" s="222" t="s">
        <v>140</v>
      </c>
    </row>
    <row r="271" spans="1:65" s="15" customFormat="1" ht="12">
      <c r="B271" s="233"/>
      <c r="C271" s="234"/>
      <c r="D271" s="213" t="s">
        <v>150</v>
      </c>
      <c r="E271" s="235" t="s">
        <v>1</v>
      </c>
      <c r="F271" s="236" t="s">
        <v>177</v>
      </c>
      <c r="G271" s="234"/>
      <c r="H271" s="237">
        <v>213.1</v>
      </c>
      <c r="I271" s="238"/>
      <c r="J271" s="234"/>
      <c r="K271" s="234"/>
      <c r="L271" s="239"/>
      <c r="M271" s="240"/>
      <c r="N271" s="241"/>
      <c r="O271" s="241"/>
      <c r="P271" s="241"/>
      <c r="Q271" s="241"/>
      <c r="R271" s="241"/>
      <c r="S271" s="241"/>
      <c r="T271" s="242"/>
      <c r="AT271" s="243" t="s">
        <v>150</v>
      </c>
      <c r="AU271" s="243" t="s">
        <v>87</v>
      </c>
      <c r="AV271" s="15" t="s">
        <v>148</v>
      </c>
      <c r="AW271" s="15" t="s">
        <v>32</v>
      </c>
      <c r="AX271" s="15" t="s">
        <v>84</v>
      </c>
      <c r="AY271" s="243" t="s">
        <v>140</v>
      </c>
    </row>
    <row r="272" spans="1:65" s="2" customFormat="1" ht="39">
      <c r="A272" s="34"/>
      <c r="B272" s="35"/>
      <c r="C272" s="198" t="s">
        <v>419</v>
      </c>
      <c r="D272" s="198" t="s">
        <v>143</v>
      </c>
      <c r="E272" s="199" t="s">
        <v>420</v>
      </c>
      <c r="F272" s="200" t="s">
        <v>421</v>
      </c>
      <c r="G272" s="201" t="s">
        <v>146</v>
      </c>
      <c r="H272" s="202">
        <v>213.1</v>
      </c>
      <c r="I272" s="203"/>
      <c r="J272" s="204">
        <f>ROUND(I272*H272,2)</f>
        <v>0</v>
      </c>
      <c r="K272" s="200" t="s">
        <v>147</v>
      </c>
      <c r="L272" s="39"/>
      <c r="M272" s="205" t="s">
        <v>1</v>
      </c>
      <c r="N272" s="206" t="s">
        <v>41</v>
      </c>
      <c r="O272" s="71"/>
      <c r="P272" s="207">
        <f>O272*H272</f>
        <v>0</v>
      </c>
      <c r="Q272" s="207">
        <v>2.9E-4</v>
      </c>
      <c r="R272" s="207">
        <f>Q272*H272</f>
        <v>6.1799E-2</v>
      </c>
      <c r="S272" s="207">
        <v>0</v>
      </c>
      <c r="T272" s="208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209" t="s">
        <v>229</v>
      </c>
      <c r="AT272" s="209" t="s">
        <v>143</v>
      </c>
      <c r="AU272" s="209" t="s">
        <v>87</v>
      </c>
      <c r="AY272" s="17" t="s">
        <v>140</v>
      </c>
      <c r="BE272" s="210">
        <f>IF(N272="základní",J272,0)</f>
        <v>0</v>
      </c>
      <c r="BF272" s="210">
        <f>IF(N272="snížená",J272,0)</f>
        <v>0</v>
      </c>
      <c r="BG272" s="210">
        <f>IF(N272="zákl. přenesená",J272,0)</f>
        <v>0</v>
      </c>
      <c r="BH272" s="210">
        <f>IF(N272="sníž. přenesená",J272,0)</f>
        <v>0</v>
      </c>
      <c r="BI272" s="210">
        <f>IF(N272="nulová",J272,0)</f>
        <v>0</v>
      </c>
      <c r="BJ272" s="17" t="s">
        <v>84</v>
      </c>
      <c r="BK272" s="210">
        <f>ROUND(I272*H272,2)</f>
        <v>0</v>
      </c>
      <c r="BL272" s="17" t="s">
        <v>229</v>
      </c>
      <c r="BM272" s="209" t="s">
        <v>422</v>
      </c>
    </row>
    <row r="273" spans="1:65" s="12" customFormat="1" ht="26" customHeight="1">
      <c r="B273" s="182"/>
      <c r="C273" s="183"/>
      <c r="D273" s="184" t="s">
        <v>75</v>
      </c>
      <c r="E273" s="185" t="s">
        <v>281</v>
      </c>
      <c r="F273" s="185" t="s">
        <v>423</v>
      </c>
      <c r="G273" s="183"/>
      <c r="H273" s="183"/>
      <c r="I273" s="186"/>
      <c r="J273" s="187">
        <f>BK273</f>
        <v>0</v>
      </c>
      <c r="K273" s="183"/>
      <c r="L273" s="188"/>
      <c r="M273" s="189"/>
      <c r="N273" s="190"/>
      <c r="O273" s="190"/>
      <c r="P273" s="191">
        <f>P274</f>
        <v>0</v>
      </c>
      <c r="Q273" s="190"/>
      <c r="R273" s="191">
        <f>R274</f>
        <v>0</v>
      </c>
      <c r="S273" s="190"/>
      <c r="T273" s="192">
        <f>T274</f>
        <v>0</v>
      </c>
      <c r="AR273" s="193" t="s">
        <v>156</v>
      </c>
      <c r="AT273" s="194" t="s">
        <v>75</v>
      </c>
      <c r="AU273" s="194" t="s">
        <v>76</v>
      </c>
      <c r="AY273" s="193" t="s">
        <v>140</v>
      </c>
      <c r="BK273" s="195">
        <f>BK274</f>
        <v>0</v>
      </c>
    </row>
    <row r="274" spans="1:65" s="12" customFormat="1" ht="23" customHeight="1">
      <c r="B274" s="182"/>
      <c r="C274" s="183"/>
      <c r="D274" s="184" t="s">
        <v>75</v>
      </c>
      <c r="E274" s="196" t="s">
        <v>424</v>
      </c>
      <c r="F274" s="196" t="s">
        <v>425</v>
      </c>
      <c r="G274" s="183"/>
      <c r="H274" s="183"/>
      <c r="I274" s="186"/>
      <c r="J274" s="197">
        <f>BK274</f>
        <v>0</v>
      </c>
      <c r="K274" s="183"/>
      <c r="L274" s="188"/>
      <c r="M274" s="189"/>
      <c r="N274" s="190"/>
      <c r="O274" s="190"/>
      <c r="P274" s="191">
        <f>P275</f>
        <v>0</v>
      </c>
      <c r="Q274" s="190"/>
      <c r="R274" s="191">
        <f>R275</f>
        <v>0</v>
      </c>
      <c r="S274" s="190"/>
      <c r="T274" s="192">
        <f>T275</f>
        <v>0</v>
      </c>
      <c r="AR274" s="193" t="s">
        <v>156</v>
      </c>
      <c r="AT274" s="194" t="s">
        <v>75</v>
      </c>
      <c r="AU274" s="194" t="s">
        <v>84</v>
      </c>
      <c r="AY274" s="193" t="s">
        <v>140</v>
      </c>
      <c r="BK274" s="195">
        <f>BK275</f>
        <v>0</v>
      </c>
    </row>
    <row r="275" spans="1:65" s="2" customFormat="1" ht="21.75" customHeight="1">
      <c r="A275" s="34"/>
      <c r="B275" s="35"/>
      <c r="C275" s="198" t="s">
        <v>426</v>
      </c>
      <c r="D275" s="198" t="s">
        <v>143</v>
      </c>
      <c r="E275" s="199" t="s">
        <v>427</v>
      </c>
      <c r="F275" s="200" t="s">
        <v>428</v>
      </c>
      <c r="G275" s="201" t="s">
        <v>429</v>
      </c>
      <c r="H275" s="202">
        <v>1</v>
      </c>
      <c r="I275" s="203"/>
      <c r="J275" s="204">
        <f>ROUND(I275*H275,2)</f>
        <v>0</v>
      </c>
      <c r="K275" s="200" t="s">
        <v>1</v>
      </c>
      <c r="L275" s="39"/>
      <c r="M275" s="254" t="s">
        <v>1</v>
      </c>
      <c r="N275" s="255" t="s">
        <v>41</v>
      </c>
      <c r="O275" s="256"/>
      <c r="P275" s="257">
        <f>O275*H275</f>
        <v>0</v>
      </c>
      <c r="Q275" s="257">
        <v>0</v>
      </c>
      <c r="R275" s="257">
        <f>Q275*H275</f>
        <v>0</v>
      </c>
      <c r="S275" s="257">
        <v>0</v>
      </c>
      <c r="T275" s="258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209" t="s">
        <v>430</v>
      </c>
      <c r="AT275" s="209" t="s">
        <v>143</v>
      </c>
      <c r="AU275" s="209" t="s">
        <v>87</v>
      </c>
      <c r="AY275" s="17" t="s">
        <v>140</v>
      </c>
      <c r="BE275" s="210">
        <f>IF(N275="základní",J275,0)</f>
        <v>0</v>
      </c>
      <c r="BF275" s="210">
        <f>IF(N275="snížená",J275,0)</f>
        <v>0</v>
      </c>
      <c r="BG275" s="210">
        <f>IF(N275="zákl. přenesená",J275,0)</f>
        <v>0</v>
      </c>
      <c r="BH275" s="210">
        <f>IF(N275="sníž. přenesená",J275,0)</f>
        <v>0</v>
      </c>
      <c r="BI275" s="210">
        <f>IF(N275="nulová",J275,0)</f>
        <v>0</v>
      </c>
      <c r="BJ275" s="17" t="s">
        <v>84</v>
      </c>
      <c r="BK275" s="210">
        <f>ROUND(I275*H275,2)</f>
        <v>0</v>
      </c>
      <c r="BL275" s="17" t="s">
        <v>430</v>
      </c>
      <c r="BM275" s="209" t="s">
        <v>431</v>
      </c>
    </row>
    <row r="276" spans="1:65" s="2" customFormat="1" ht="7" customHeight="1">
      <c r="A276" s="34"/>
      <c r="B276" s="54"/>
      <c r="C276" s="55"/>
      <c r="D276" s="55"/>
      <c r="E276" s="55"/>
      <c r="F276" s="55"/>
      <c r="G276" s="55"/>
      <c r="H276" s="55"/>
      <c r="I276" s="55"/>
      <c r="J276" s="55"/>
      <c r="K276" s="55"/>
      <c r="L276" s="39"/>
      <c r="M276" s="34"/>
      <c r="O276" s="34"/>
      <c r="P276" s="34"/>
      <c r="Q276" s="34"/>
      <c r="R276" s="34"/>
      <c r="S276" s="34"/>
      <c r="T276" s="34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</row>
  </sheetData>
  <sheetProtection algorithmName="SHA-512" hashValue="rP+Kws7j1sjgVQu+K9J3KYW66zVWX57Iv9l8JCL4v0vCLJpO1d+yIBYyXNUR5FHxzAebNKf5/DfUeNpubhE+Yg==" saltValue="vShuqwbZNI2eUauJh6pgfMWfK1yAxVeev58gqoXItko0BgIIz0etDNW6D52U59MWww6XUyz0HLrqPDlc+IJJUw==" spinCount="100000" sheet="1" objects="1" scenarios="1" formatColumns="0" formatRows="0" autoFilter="0"/>
  <autoFilter ref="C137:K275" xr:uid="{00000000-0009-0000-0000-000001000000}"/>
  <mergeCells count="14">
    <mergeCell ref="D116:F116"/>
    <mergeCell ref="E128:H128"/>
    <mergeCell ref="E130:H130"/>
    <mergeCell ref="L2:V2"/>
    <mergeCell ref="E86:H86"/>
    <mergeCell ref="D112:F112"/>
    <mergeCell ref="D113:F113"/>
    <mergeCell ref="D114:F114"/>
    <mergeCell ref="D115:F115"/>
    <mergeCell ref="E7:H7"/>
    <mergeCell ref="E9:H9"/>
    <mergeCell ref="E18:H18"/>
    <mergeCell ref="E27:H27"/>
    <mergeCell ref="E84:H84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50A42E-0882-E443-A5D5-56A6BE83E83D}">
  <dimension ref="A1:K107"/>
  <sheetViews>
    <sheetView zoomScaleNormal="100" workbookViewId="0">
      <selection activeCell="B1" sqref="B1"/>
    </sheetView>
  </sheetViews>
  <sheetFormatPr baseColWidth="10" defaultRowHeight="13"/>
  <cols>
    <col min="1" max="1" width="4.5" style="312" customWidth="1"/>
    <col min="2" max="2" width="57.25" style="312" customWidth="1"/>
    <col min="3" max="3" width="9.5" style="312" customWidth="1"/>
    <col min="4" max="7" width="20.5" style="312" customWidth="1"/>
    <col min="8" max="8" width="4.25" style="312" customWidth="1"/>
    <col min="9" max="9" width="38.25" style="312" customWidth="1"/>
    <col min="10" max="256" width="13.25" style="312" customWidth="1"/>
    <col min="257" max="16384" width="10.75" style="312"/>
  </cols>
  <sheetData>
    <row r="1" spans="1:7" ht="26">
      <c r="B1" s="313" t="s">
        <v>493</v>
      </c>
      <c r="C1" s="314"/>
      <c r="D1" s="314"/>
    </row>
    <row r="3" spans="1:7" ht="16" customHeight="1">
      <c r="B3" s="315" t="s">
        <v>492</v>
      </c>
      <c r="C3" s="316" t="s">
        <v>491</v>
      </c>
    </row>
    <row r="4" spans="1:7">
      <c r="C4" s="316" t="s">
        <v>490</v>
      </c>
    </row>
    <row r="5" spans="1:7">
      <c r="C5" s="312" t="s">
        <v>489</v>
      </c>
    </row>
    <row r="6" spans="1:7">
      <c r="C6" s="312" t="s">
        <v>488</v>
      </c>
    </row>
    <row r="7" spans="1:7" ht="16">
      <c r="B7" s="317" t="s">
        <v>487</v>
      </c>
      <c r="C7" s="312" t="s">
        <v>486</v>
      </c>
    </row>
    <row r="8" spans="1:7" ht="16">
      <c r="B8" s="317" t="s">
        <v>485</v>
      </c>
      <c r="C8" s="318">
        <v>44256</v>
      </c>
    </row>
    <row r="9" spans="1:7" ht="16">
      <c r="B9" s="317" t="s">
        <v>484</v>
      </c>
      <c r="C9" s="312" t="s">
        <v>483</v>
      </c>
    </row>
    <row r="10" spans="1:7" ht="16">
      <c r="B10" s="317" t="s">
        <v>482</v>
      </c>
      <c r="C10" s="312" t="s">
        <v>481</v>
      </c>
    </row>
    <row r="11" spans="1:7" ht="16">
      <c r="B11" s="317"/>
    </row>
    <row r="12" spans="1:7" ht="16">
      <c r="B12" s="317"/>
    </row>
    <row r="13" spans="1:7" ht="16">
      <c r="B13" s="319" t="s">
        <v>497</v>
      </c>
    </row>
    <row r="15" spans="1:7">
      <c r="A15" s="320"/>
      <c r="B15" s="321" t="s">
        <v>425</v>
      </c>
      <c r="C15" s="321"/>
      <c r="D15" s="321"/>
      <c r="E15" s="321"/>
      <c r="F15" s="321"/>
      <c r="G15" s="322">
        <f>(G49)</f>
        <v>0</v>
      </c>
    </row>
    <row r="16" spans="1:7">
      <c r="A16" s="323"/>
      <c r="B16" s="312" t="s">
        <v>440</v>
      </c>
      <c r="G16" s="324">
        <f>(E49)</f>
        <v>0</v>
      </c>
    </row>
    <row r="17" spans="1:8">
      <c r="A17" s="323"/>
      <c r="B17" s="312" t="s">
        <v>439</v>
      </c>
      <c r="G17" s="324">
        <f>(G16*0.03)</f>
        <v>0</v>
      </c>
    </row>
    <row r="18" spans="1:8">
      <c r="A18" s="323"/>
      <c r="B18" s="312" t="s">
        <v>438</v>
      </c>
      <c r="G18" s="324">
        <f>(G15+G16)*0.06</f>
        <v>0</v>
      </c>
    </row>
    <row r="19" spans="1:8">
      <c r="A19" s="323"/>
      <c r="B19" s="312" t="s">
        <v>437</v>
      </c>
      <c r="G19" s="325">
        <f>SUM(G59)</f>
        <v>0</v>
      </c>
    </row>
    <row r="20" spans="1:8">
      <c r="A20" s="323"/>
      <c r="B20" s="312" t="s">
        <v>436</v>
      </c>
      <c r="G20" s="324">
        <f>(G67)</f>
        <v>0</v>
      </c>
    </row>
    <row r="21" spans="1:8">
      <c r="A21" s="323"/>
      <c r="B21" s="312" t="s">
        <v>435</v>
      </c>
      <c r="G21" s="324">
        <f>(G81)</f>
        <v>0</v>
      </c>
    </row>
    <row r="22" spans="1:8">
      <c r="A22" s="323"/>
      <c r="B22" s="312" t="s">
        <v>434</v>
      </c>
      <c r="G22" s="324">
        <f>(G90)</f>
        <v>0</v>
      </c>
    </row>
    <row r="23" spans="1:8">
      <c r="A23" s="323"/>
      <c r="B23" s="312" t="s">
        <v>433</v>
      </c>
      <c r="G23" s="324">
        <f>(G22*0.036)</f>
        <v>0</v>
      </c>
    </row>
    <row r="24" spans="1:8" ht="14" thickBot="1">
      <c r="A24" s="323"/>
      <c r="G24" s="326"/>
    </row>
    <row r="25" spans="1:8" ht="19" thickBot="1">
      <c r="A25" s="327"/>
      <c r="B25" s="328" t="s">
        <v>432</v>
      </c>
      <c r="C25" s="328"/>
      <c r="D25" s="328"/>
      <c r="E25" s="328"/>
      <c r="F25" s="328"/>
      <c r="G25" s="329">
        <f>SUM(G15:G24)</f>
        <v>0</v>
      </c>
      <c r="H25" s="340" t="s">
        <v>498</v>
      </c>
    </row>
    <row r="27" spans="1:8" ht="16">
      <c r="B27" s="316" t="s">
        <v>480</v>
      </c>
      <c r="D27" s="330" t="s">
        <v>440</v>
      </c>
      <c r="E27" s="331"/>
      <c r="F27" s="332" t="s">
        <v>447</v>
      </c>
      <c r="G27" s="322"/>
    </row>
    <row r="28" spans="1:8">
      <c r="A28" s="316"/>
      <c r="D28" s="333"/>
      <c r="E28" s="334"/>
      <c r="F28" s="335"/>
      <c r="G28" s="334"/>
    </row>
    <row r="29" spans="1:8">
      <c r="A29" s="336" t="s">
        <v>446</v>
      </c>
      <c r="B29" s="337" t="s">
        <v>445</v>
      </c>
      <c r="C29" s="338" t="s">
        <v>444</v>
      </c>
      <c r="D29" s="337" t="s">
        <v>443</v>
      </c>
      <c r="E29" s="338" t="s">
        <v>442</v>
      </c>
      <c r="F29" s="337" t="s">
        <v>443</v>
      </c>
      <c r="G29" s="338" t="s">
        <v>442</v>
      </c>
    </row>
    <row r="30" spans="1:8">
      <c r="A30" s="324">
        <v>1</v>
      </c>
      <c r="B30" s="312" t="s">
        <v>479</v>
      </c>
      <c r="C30" s="324">
        <v>2</v>
      </c>
      <c r="D30" s="342"/>
      <c r="E30" s="324">
        <f>(C30*D30)</f>
        <v>0</v>
      </c>
      <c r="F30" s="342"/>
      <c r="G30" s="325">
        <f>(C30*F30)</f>
        <v>0</v>
      </c>
    </row>
    <row r="31" spans="1:8">
      <c r="A31" s="324">
        <v>2</v>
      </c>
      <c r="B31" s="312" t="s">
        <v>478</v>
      </c>
      <c r="C31" s="324">
        <v>7</v>
      </c>
      <c r="D31" s="342"/>
      <c r="E31" s="324">
        <f>(C31*D31)</f>
        <v>0</v>
      </c>
      <c r="F31" s="342"/>
      <c r="G31" s="325">
        <f>(C31*F31)</f>
        <v>0</v>
      </c>
    </row>
    <row r="32" spans="1:8">
      <c r="A32" s="324">
        <v>3</v>
      </c>
      <c r="B32" s="312" t="s">
        <v>477</v>
      </c>
      <c r="C32" s="324">
        <v>2</v>
      </c>
      <c r="D32" s="342"/>
      <c r="E32" s="324">
        <f>(C32*D32)</f>
        <v>0</v>
      </c>
      <c r="F32" s="342"/>
      <c r="G32" s="325">
        <f>(C32*F32)</f>
        <v>0</v>
      </c>
    </row>
    <row r="33" spans="1:11">
      <c r="A33" s="324">
        <v>4</v>
      </c>
      <c r="B33" s="312" t="s">
        <v>476</v>
      </c>
      <c r="C33" s="324">
        <v>1</v>
      </c>
      <c r="D33" s="342"/>
      <c r="E33" s="324">
        <f>(C33*D33)</f>
        <v>0</v>
      </c>
      <c r="F33" s="342"/>
      <c r="G33" s="325">
        <f>(C33*F33)</f>
        <v>0</v>
      </c>
    </row>
    <row r="34" spans="1:11">
      <c r="A34" s="324">
        <v>5</v>
      </c>
      <c r="B34" s="312" t="s">
        <v>475</v>
      </c>
      <c r="C34" s="324">
        <v>20</v>
      </c>
      <c r="D34" s="342"/>
      <c r="E34" s="324">
        <f>(C34*D34)</f>
        <v>0</v>
      </c>
      <c r="F34" s="342"/>
      <c r="G34" s="325">
        <f>(C34*F34)</f>
        <v>0</v>
      </c>
    </row>
    <row r="35" spans="1:11">
      <c r="A35" s="324"/>
      <c r="B35" s="312" t="s">
        <v>474</v>
      </c>
      <c r="C35" s="324"/>
      <c r="E35" s="324"/>
      <c r="G35" s="325"/>
    </row>
    <row r="36" spans="1:11">
      <c r="A36" s="324">
        <v>6</v>
      </c>
      <c r="B36" s="312" t="s">
        <v>473</v>
      </c>
      <c r="C36" s="324">
        <v>17</v>
      </c>
      <c r="D36" s="342"/>
      <c r="E36" s="324">
        <f>(C36*D36)</f>
        <v>0</v>
      </c>
      <c r="F36" s="342"/>
      <c r="G36" s="325">
        <f>(C36*F36)</f>
        <v>0</v>
      </c>
    </row>
    <row r="37" spans="1:11">
      <c r="A37" s="324">
        <v>7</v>
      </c>
      <c r="B37" s="312" t="s">
        <v>472</v>
      </c>
      <c r="C37" s="324">
        <v>12</v>
      </c>
      <c r="D37" s="342"/>
      <c r="E37" s="324">
        <f>(C37*D37)</f>
        <v>0</v>
      </c>
      <c r="F37" s="343"/>
      <c r="G37" s="325">
        <f>(C37*F37)</f>
        <v>0</v>
      </c>
    </row>
    <row r="38" spans="1:11">
      <c r="A38" s="324">
        <v>8</v>
      </c>
      <c r="B38" s="312" t="s">
        <v>471</v>
      </c>
      <c r="C38" s="324">
        <v>40</v>
      </c>
      <c r="D38" s="342"/>
      <c r="E38" s="324">
        <f>(C38*D38)</f>
        <v>0</v>
      </c>
      <c r="F38" s="342"/>
      <c r="G38" s="325">
        <f>(C38*F38)</f>
        <v>0</v>
      </c>
    </row>
    <row r="39" spans="1:11">
      <c r="A39" s="324">
        <v>9</v>
      </c>
      <c r="B39" s="312" t="s">
        <v>470</v>
      </c>
      <c r="C39" s="324">
        <v>80</v>
      </c>
      <c r="D39" s="342"/>
      <c r="E39" s="324">
        <f>(C39*D39)</f>
        <v>0</v>
      </c>
      <c r="F39" s="342"/>
      <c r="G39" s="325">
        <f>(C39*F39)</f>
        <v>0</v>
      </c>
    </row>
    <row r="40" spans="1:11">
      <c r="A40" s="324">
        <v>10</v>
      </c>
      <c r="B40" s="312" t="s">
        <v>469</v>
      </c>
      <c r="C40" s="324">
        <v>210</v>
      </c>
      <c r="D40" s="342"/>
      <c r="E40" s="324">
        <f>(C40*D40)</f>
        <v>0</v>
      </c>
      <c r="F40" s="342"/>
      <c r="G40" s="325">
        <f>(C40*F40)</f>
        <v>0</v>
      </c>
    </row>
    <row r="41" spans="1:11">
      <c r="A41" s="324">
        <v>11</v>
      </c>
      <c r="B41" s="312" t="s">
        <v>494</v>
      </c>
      <c r="C41" s="324">
        <v>20</v>
      </c>
      <c r="D41" s="342"/>
      <c r="E41" s="324">
        <f>(C41*D41)</f>
        <v>0</v>
      </c>
      <c r="F41" s="342"/>
      <c r="G41" s="325">
        <f>(C41*F41)</f>
        <v>0</v>
      </c>
    </row>
    <row r="42" spans="1:11">
      <c r="A42" s="324">
        <v>12</v>
      </c>
      <c r="B42" s="312" t="s">
        <v>495</v>
      </c>
      <c r="C42" s="324">
        <v>2</v>
      </c>
      <c r="D42" s="342"/>
      <c r="E42" s="324">
        <f>(C42*D42)</f>
        <v>0</v>
      </c>
      <c r="F42" s="342"/>
      <c r="G42" s="325">
        <f>(C42*F42)</f>
        <v>0</v>
      </c>
    </row>
    <row r="43" spans="1:11">
      <c r="A43" s="324"/>
      <c r="B43" s="312" t="s">
        <v>468</v>
      </c>
      <c r="C43" s="324" t="s">
        <v>465</v>
      </c>
      <c r="E43" s="324" t="s">
        <v>465</v>
      </c>
      <c r="G43" s="325" t="s">
        <v>465</v>
      </c>
    </row>
    <row r="44" spans="1:11">
      <c r="A44" s="324">
        <v>13</v>
      </c>
      <c r="B44" s="312" t="s">
        <v>467</v>
      </c>
      <c r="C44" s="324">
        <v>1700</v>
      </c>
      <c r="D44" s="342"/>
      <c r="E44" s="324">
        <f>(C44*D44)</f>
        <v>0</v>
      </c>
      <c r="F44" s="342"/>
      <c r="G44" s="325">
        <f>(C44*F44)</f>
        <v>0</v>
      </c>
      <c r="I44" s="339"/>
    </row>
    <row r="45" spans="1:11">
      <c r="A45" s="324">
        <v>14</v>
      </c>
      <c r="B45" s="323" t="s">
        <v>466</v>
      </c>
      <c r="C45" s="324">
        <v>2</v>
      </c>
      <c r="D45" s="342"/>
      <c r="E45" s="324">
        <f>(C45*D45)</f>
        <v>0</v>
      </c>
      <c r="F45" s="342"/>
      <c r="G45" s="325">
        <f>(C45*F45)</f>
        <v>0</v>
      </c>
      <c r="K45" s="312" t="s">
        <v>465</v>
      </c>
    </row>
    <row r="46" spans="1:11">
      <c r="A46" s="324">
        <v>15</v>
      </c>
      <c r="B46" s="323" t="s">
        <v>464</v>
      </c>
      <c r="C46" s="324">
        <v>2</v>
      </c>
      <c r="D46" s="342"/>
      <c r="E46" s="324">
        <f>(C46*D46)</f>
        <v>0</v>
      </c>
      <c r="F46" s="342"/>
      <c r="G46" s="325">
        <f>(C46*F46)</f>
        <v>0</v>
      </c>
    </row>
    <row r="48" spans="1:11">
      <c r="B48" s="340" t="s">
        <v>463</v>
      </c>
    </row>
    <row r="49" spans="1:7">
      <c r="B49" s="341" t="s">
        <v>496</v>
      </c>
      <c r="E49" s="316">
        <f>SUM(E30:E46)</f>
        <v>0</v>
      </c>
      <c r="G49" s="316">
        <f>SUM(G30:G46)</f>
        <v>0</v>
      </c>
    </row>
    <row r="53" spans="1:7" ht="16">
      <c r="B53" s="316" t="s">
        <v>437</v>
      </c>
      <c r="F53" s="330" t="s">
        <v>447</v>
      </c>
      <c r="G53" s="322"/>
    </row>
    <row r="54" spans="1:7">
      <c r="A54" s="316"/>
      <c r="F54" s="333"/>
      <c r="G54" s="334"/>
    </row>
    <row r="55" spans="1:7">
      <c r="A55" s="336" t="s">
        <v>446</v>
      </c>
      <c r="B55" s="337" t="s">
        <v>445</v>
      </c>
      <c r="C55" s="338" t="s">
        <v>444</v>
      </c>
      <c r="D55" s="337" t="s">
        <v>443</v>
      </c>
      <c r="E55" s="338" t="s">
        <v>442</v>
      </c>
      <c r="F55" s="337" t="s">
        <v>443</v>
      </c>
      <c r="G55" s="338" t="s">
        <v>442</v>
      </c>
    </row>
    <row r="56" spans="1:7">
      <c r="A56" s="324">
        <v>1</v>
      </c>
      <c r="B56" s="312" t="s">
        <v>462</v>
      </c>
      <c r="C56" s="324">
        <v>10</v>
      </c>
      <c r="D56" s="342"/>
      <c r="E56" s="324">
        <f>(C56*D56)</f>
        <v>0</v>
      </c>
      <c r="F56" s="342"/>
      <c r="G56" s="325">
        <f>(C56*F56)</f>
        <v>0</v>
      </c>
    </row>
    <row r="57" spans="1:7">
      <c r="A57" s="324">
        <v>2</v>
      </c>
      <c r="B57" s="312" t="s">
        <v>461</v>
      </c>
      <c r="C57" s="324">
        <v>1</v>
      </c>
      <c r="D57" s="342"/>
      <c r="E57" s="324">
        <f>(C57*D57)</f>
        <v>0</v>
      </c>
      <c r="F57" s="342"/>
      <c r="G57" s="325">
        <f>(C57*F57)</f>
        <v>0</v>
      </c>
    </row>
    <row r="58" spans="1:7">
      <c r="B58" s="340" t="s">
        <v>460</v>
      </c>
    </row>
    <row r="59" spans="1:7">
      <c r="G59" s="316">
        <f>SUM(G56:G58)</f>
        <v>0</v>
      </c>
    </row>
    <row r="60" spans="1:7">
      <c r="B60" s="341" t="s">
        <v>496</v>
      </c>
    </row>
    <row r="62" spans="1:7" ht="16">
      <c r="B62" s="316" t="s">
        <v>459</v>
      </c>
      <c r="F62" s="330" t="s">
        <v>447</v>
      </c>
      <c r="G62" s="322"/>
    </row>
    <row r="63" spans="1:7">
      <c r="A63" s="316"/>
      <c r="F63" s="333"/>
      <c r="G63" s="334"/>
    </row>
    <row r="64" spans="1:7">
      <c r="A64" s="336" t="s">
        <v>446</v>
      </c>
      <c r="B64" s="337" t="s">
        <v>445</v>
      </c>
      <c r="C64" s="338" t="s">
        <v>444</v>
      </c>
      <c r="D64" s="337" t="s">
        <v>443</v>
      </c>
      <c r="E64" s="338" t="s">
        <v>442</v>
      </c>
      <c r="F64" s="337" t="s">
        <v>443</v>
      </c>
      <c r="G64" s="338" t="s">
        <v>442</v>
      </c>
    </row>
    <row r="65" spans="1:7">
      <c r="A65" s="324">
        <v>1</v>
      </c>
      <c r="B65" s="312" t="s">
        <v>458</v>
      </c>
      <c r="C65" s="324">
        <v>1</v>
      </c>
      <c r="D65" s="342"/>
      <c r="E65" s="324">
        <f>(C65*D65)</f>
        <v>0</v>
      </c>
      <c r="F65" s="342"/>
      <c r="G65" s="325">
        <f>(C65*F65)</f>
        <v>0</v>
      </c>
    </row>
    <row r="67" spans="1:7">
      <c r="B67" s="341" t="s">
        <v>496</v>
      </c>
      <c r="G67" s="316">
        <f>SUM(G65:G66)</f>
        <v>0</v>
      </c>
    </row>
    <row r="70" spans="1:7" ht="16">
      <c r="B70" s="316" t="s">
        <v>457</v>
      </c>
      <c r="F70" s="330" t="s">
        <v>447</v>
      </c>
      <c r="G70" s="322"/>
    </row>
    <row r="71" spans="1:7">
      <c r="A71" s="316"/>
      <c r="F71" s="333"/>
      <c r="G71" s="334"/>
    </row>
    <row r="72" spans="1:7">
      <c r="A72" s="336" t="s">
        <v>446</v>
      </c>
      <c r="B72" s="337" t="s">
        <v>445</v>
      </c>
      <c r="C72" s="338" t="s">
        <v>444</v>
      </c>
      <c r="D72" s="337" t="s">
        <v>443</v>
      </c>
      <c r="E72" s="338" t="s">
        <v>442</v>
      </c>
      <c r="F72" s="337" t="s">
        <v>443</v>
      </c>
      <c r="G72" s="338" t="s">
        <v>442</v>
      </c>
    </row>
    <row r="73" spans="1:7">
      <c r="A73" s="324">
        <v>1</v>
      </c>
      <c r="B73" s="312" t="s">
        <v>456</v>
      </c>
      <c r="C73" s="324">
        <v>10</v>
      </c>
      <c r="D73" s="342"/>
      <c r="E73" s="324">
        <f>(C73*D73)</f>
        <v>0</v>
      </c>
      <c r="F73" s="342"/>
      <c r="G73" s="325">
        <f>(C73*F73)</f>
        <v>0</v>
      </c>
    </row>
    <row r="74" spans="1:7">
      <c r="A74" s="324">
        <v>2</v>
      </c>
      <c r="B74" s="312" t="s">
        <v>455</v>
      </c>
      <c r="C74" s="324">
        <v>5</v>
      </c>
      <c r="D74" s="342"/>
      <c r="E74" s="324">
        <f>(C74*D74)</f>
        <v>0</v>
      </c>
      <c r="F74" s="342"/>
      <c r="G74" s="325">
        <f>(C74*F74)</f>
        <v>0</v>
      </c>
    </row>
    <row r="75" spans="1:7">
      <c r="A75" s="324">
        <v>3</v>
      </c>
      <c r="B75" s="312" t="s">
        <v>454</v>
      </c>
      <c r="C75" s="324">
        <v>4</v>
      </c>
      <c r="D75" s="342"/>
      <c r="E75" s="324">
        <f>(C75*D75)</f>
        <v>0</v>
      </c>
      <c r="F75" s="342"/>
      <c r="G75" s="325">
        <f>(C75*F75)</f>
        <v>0</v>
      </c>
    </row>
    <row r="76" spans="1:7">
      <c r="A76" s="324">
        <v>4</v>
      </c>
      <c r="B76" s="312" t="s">
        <v>453</v>
      </c>
      <c r="C76" s="324">
        <v>2</v>
      </c>
      <c r="D76" s="342"/>
      <c r="E76" s="324">
        <f>(C76*D76)</f>
        <v>0</v>
      </c>
      <c r="F76" s="342"/>
      <c r="G76" s="325">
        <f>(C76*F76)</f>
        <v>0</v>
      </c>
    </row>
    <row r="77" spans="1:7">
      <c r="A77" s="324">
        <v>5</v>
      </c>
      <c r="B77" s="312" t="s">
        <v>452</v>
      </c>
      <c r="C77" s="324">
        <v>5</v>
      </c>
      <c r="D77" s="342"/>
      <c r="E77" s="324">
        <f>(C77*D77)</f>
        <v>0</v>
      </c>
      <c r="F77" s="342"/>
      <c r="G77" s="325">
        <f>(C77*F77)</f>
        <v>0</v>
      </c>
    </row>
    <row r="78" spans="1:7">
      <c r="A78" s="324">
        <v>6</v>
      </c>
      <c r="B78" s="312" t="s">
        <v>451</v>
      </c>
      <c r="C78" s="324">
        <v>5</v>
      </c>
      <c r="D78" s="342"/>
      <c r="E78" s="324">
        <f>(C78*D78)</f>
        <v>0</v>
      </c>
      <c r="F78" s="342"/>
      <c r="G78" s="325">
        <f>(C78*F78)</f>
        <v>0</v>
      </c>
    </row>
    <row r="79" spans="1:7" ht="12" customHeight="1">
      <c r="A79" s="324">
        <v>7</v>
      </c>
      <c r="B79" s="312" t="s">
        <v>450</v>
      </c>
      <c r="C79" s="324">
        <v>0</v>
      </c>
      <c r="D79" s="342"/>
      <c r="E79" s="324">
        <f>(C79*D79)</f>
        <v>0</v>
      </c>
      <c r="F79" s="342"/>
      <c r="G79" s="325">
        <f>(C79*F79)</f>
        <v>0</v>
      </c>
    </row>
    <row r="81" spans="1:7">
      <c r="B81" s="341" t="s">
        <v>496</v>
      </c>
      <c r="G81" s="316">
        <f>SUM(G73:G79)</f>
        <v>0</v>
      </c>
    </row>
    <row r="83" spans="1:7" ht="16">
      <c r="B83" s="316" t="s">
        <v>449</v>
      </c>
      <c r="D83" s="330" t="s">
        <v>448</v>
      </c>
      <c r="E83" s="322"/>
      <c r="F83" s="330" t="s">
        <v>447</v>
      </c>
      <c r="G83" s="322"/>
    </row>
    <row r="84" spans="1:7">
      <c r="A84" s="316"/>
      <c r="D84" s="333"/>
      <c r="E84" s="334"/>
      <c r="F84" s="333"/>
      <c r="G84" s="334"/>
    </row>
    <row r="85" spans="1:7">
      <c r="A85" s="336" t="s">
        <v>446</v>
      </c>
      <c r="B85" s="337" t="s">
        <v>445</v>
      </c>
      <c r="C85" s="338" t="s">
        <v>444</v>
      </c>
      <c r="D85" s="337" t="s">
        <v>443</v>
      </c>
      <c r="E85" s="338" t="s">
        <v>442</v>
      </c>
      <c r="F85" s="337" t="s">
        <v>443</v>
      </c>
      <c r="G85" s="338" t="s">
        <v>442</v>
      </c>
    </row>
    <row r="86" spans="1:7">
      <c r="A86" s="324">
        <v>1</v>
      </c>
      <c r="B86" s="312" t="s">
        <v>441</v>
      </c>
      <c r="C86" s="324">
        <v>1</v>
      </c>
      <c r="D86" s="342"/>
      <c r="E86" s="324">
        <f>(C86*D86)</f>
        <v>0</v>
      </c>
      <c r="F86" s="342"/>
      <c r="G86" s="325">
        <f>(C86*F86)</f>
        <v>0</v>
      </c>
    </row>
    <row r="89" spans="1:7">
      <c r="E89" s="312">
        <f>SUM(E86:E88)</f>
        <v>0</v>
      </c>
      <c r="G89" s="312">
        <f>SUM(G86:G88)</f>
        <v>0</v>
      </c>
    </row>
    <row r="90" spans="1:7">
      <c r="B90" s="341" t="s">
        <v>496</v>
      </c>
      <c r="G90" s="316">
        <f>(E89+G89)</f>
        <v>0</v>
      </c>
    </row>
    <row r="107" ht="12.75" customHeight="1"/>
  </sheetData>
  <sheetProtection algorithmName="SHA-512" hashValue="8NxAGl5ltWUMVnblnL7rljtMb3UI7ZWaQOXQKMwfx5mTVFg+SY1QwjlKuNHQd+Ibs3YMPmvo4DXmrC/4gfT7Fw==" saltValue="8bSH2K1Y8F0TGn8NEyWK2w==" spinCount="100000" sheet="1"/>
  <pageMargins left="0.78740157499999996" right="0.78740157499999996" top="0.984251969" bottom="0.984251969" header="0.4921259845" footer="0.4921259845"/>
  <pageSetup paperSize="9" orientation="portrait" horizontalDpi="300" verticalDpi="300"/>
  <headerFooter alignWithMargins="0">
    <oddFooter xml:space="preserve">&amp;L                        G-atelier ,Dostojevského 26, 746 01 Opava, mob.:602524912
                                         e-mail:gatelier@centrum.cz
           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2803 - Stavební úpravy st...</vt:lpstr>
      <vt:lpstr>Priloha_elektro</vt:lpstr>
      <vt:lpstr>'2803 - Stavební úpravy st...'!Názvy_tisku</vt:lpstr>
      <vt:lpstr>'Rekapitulace stavby'!Názvy_tisku</vt:lpstr>
      <vt:lpstr>'2803 - Stavební úpravy st...'!Oblast_tisku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PC-HORAK\Antonin</dc:creator>
  <cp:lastModifiedBy>jiri kovacik</cp:lastModifiedBy>
  <cp:lastPrinted>2021-03-15T12:48:37Z</cp:lastPrinted>
  <dcterms:created xsi:type="dcterms:W3CDTF">2021-03-15T12:47:58Z</dcterms:created>
  <dcterms:modified xsi:type="dcterms:W3CDTF">2021-03-24T11:53:57Z</dcterms:modified>
</cp:coreProperties>
</file>