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020 REALIZACE\201 TERMINÁL\VŘ DODÁVKA\"/>
    </mc:Choice>
  </mc:AlternateContent>
  <bookViews>
    <workbookView xWindow="0" yWindow="0" windowWidth="28800" windowHeight="12480"/>
  </bookViews>
  <sheets>
    <sheet name="Rekapitulace stavby" sheetId="1" r:id="rId1"/>
    <sheet name="SO 101.4 - Mobiliář (cykl..." sheetId="2" r:id="rId2"/>
  </sheets>
  <definedNames>
    <definedName name="_xlnm._FilterDatabase" localSheetId="1" hidden="1">'SO 101.4 - Mobiliář (cykl...'!$C$81:$K$91</definedName>
    <definedName name="_xlnm.Print_Titles" localSheetId="0">'Rekapitulace stavby'!$52:$52</definedName>
    <definedName name="_xlnm.Print_Titles" localSheetId="1">'SO 101.4 - Mobiliář (cykl...'!$81:$81</definedName>
    <definedName name="_xlnm.Print_Area" localSheetId="0">'Rekapitulace stavby'!$D$4:$AO$36,'Rekapitulace stavby'!$C$42:$AQ$56</definedName>
    <definedName name="_xlnm.Print_Area" localSheetId="1">'SO 101.4 - Mobiliář (cykl...'!$C$45:$J$63,'SO 101.4 - Mobiliář (cykl...'!$C$69:$K$91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55" i="1"/>
  <c r="J35" i="2"/>
  <c r="AX55" i="1" s="1"/>
  <c r="BI91" i="2"/>
  <c r="BH91" i="2"/>
  <c r="BG91" i="2"/>
  <c r="BF91" i="2"/>
  <c r="T91" i="2"/>
  <c r="T90" i="2"/>
  <c r="R91" i="2"/>
  <c r="R90" i="2"/>
  <c r="P91" i="2"/>
  <c r="P90" i="2"/>
  <c r="BI88" i="2"/>
  <c r="BH88" i="2"/>
  <c r="BG88" i="2"/>
  <c r="BF88" i="2"/>
  <c r="T88" i="2"/>
  <c r="R88" i="2"/>
  <c r="P88" i="2"/>
  <c r="BI85" i="2"/>
  <c r="BH85" i="2"/>
  <c r="BG85" i="2"/>
  <c r="BF85" i="2"/>
  <c r="T85" i="2"/>
  <c r="R85" i="2"/>
  <c r="P85" i="2"/>
  <c r="J79" i="2"/>
  <c r="J78" i="2"/>
  <c r="F78" i="2"/>
  <c r="F76" i="2"/>
  <c r="E74" i="2"/>
  <c r="J55" i="2"/>
  <c r="J54" i="2"/>
  <c r="F54" i="2"/>
  <c r="F52" i="2"/>
  <c r="E50" i="2"/>
  <c r="J18" i="2"/>
  <c r="E18" i="2"/>
  <c r="F79" i="2" s="1"/>
  <c r="J17" i="2"/>
  <c r="J12" i="2"/>
  <c r="J76" i="2"/>
  <c r="E7" i="2"/>
  <c r="E72" i="2"/>
  <c r="L50" i="1"/>
  <c r="AM50" i="1"/>
  <c r="AM49" i="1"/>
  <c r="L49" i="1"/>
  <c r="AM47" i="1"/>
  <c r="L47" i="1"/>
  <c r="L45" i="1"/>
  <c r="L44" i="1"/>
  <c r="BK91" i="2"/>
  <c r="J91" i="2"/>
  <c r="BK88" i="2"/>
  <c r="J88" i="2"/>
  <c r="BK85" i="2"/>
  <c r="J85" i="2"/>
  <c r="AS54" i="1"/>
  <c r="BK84" i="2" l="1"/>
  <c r="J84" i="2"/>
  <c r="J61" i="2"/>
  <c r="P84" i="2"/>
  <c r="P83" i="2" s="1"/>
  <c r="P82" i="2" s="1"/>
  <c r="AU55" i="1" s="1"/>
  <c r="AU54" i="1" s="1"/>
  <c r="R84" i="2"/>
  <c r="R83" i="2" s="1"/>
  <c r="R82" i="2" s="1"/>
  <c r="T84" i="2"/>
  <c r="T83" i="2"/>
  <c r="T82" i="2" s="1"/>
  <c r="E48" i="2"/>
  <c r="J52" i="2"/>
  <c r="F55" i="2"/>
  <c r="BE85" i="2"/>
  <c r="BE88" i="2"/>
  <c r="BE91" i="2"/>
  <c r="BK90" i="2"/>
  <c r="J90" i="2" s="1"/>
  <c r="J62" i="2" s="1"/>
  <c r="F34" i="2"/>
  <c r="BA55" i="1"/>
  <c r="BA54" i="1" s="1"/>
  <c r="W30" i="1" s="1"/>
  <c r="J34" i="2"/>
  <c r="AW55" i="1"/>
  <c r="F35" i="2"/>
  <c r="BB55" i="1" s="1"/>
  <c r="BB54" i="1" s="1"/>
  <c r="W31" i="1" s="1"/>
  <c r="F37" i="2"/>
  <c r="BD55" i="1" s="1"/>
  <c r="BD54" i="1" s="1"/>
  <c r="W33" i="1" s="1"/>
  <c r="F36" i="2"/>
  <c r="BC55" i="1"/>
  <c r="BC54" i="1"/>
  <c r="W32" i="1" s="1"/>
  <c r="BK83" i="2" l="1"/>
  <c r="J83" i="2"/>
  <c r="J60" i="2"/>
  <c r="AW54" i="1"/>
  <c r="AK30" i="1" s="1"/>
  <c r="AY54" i="1"/>
  <c r="AX54" i="1"/>
  <c r="J33" i="2"/>
  <c r="AV55" i="1" s="1"/>
  <c r="AT55" i="1" s="1"/>
  <c r="F33" i="2"/>
  <c r="AZ55" i="1"/>
  <c r="AZ54" i="1" s="1"/>
  <c r="W29" i="1" s="1"/>
  <c r="BK82" i="2" l="1"/>
  <c r="J82" i="2"/>
  <c r="J59" i="2"/>
  <c r="AV54" i="1"/>
  <c r="AK29" i="1" s="1"/>
  <c r="AT54" i="1" l="1"/>
  <c r="J30" i="2"/>
  <c r="AG55" i="1"/>
  <c r="AG54" i="1" s="1"/>
  <c r="AK26" i="1" s="1"/>
  <c r="AK35" i="1" s="1"/>
  <c r="AN54" i="1" l="1"/>
  <c r="AN55" i="1"/>
  <c r="J39" i="2"/>
</calcChain>
</file>

<file path=xl/sharedStrings.xml><?xml version="1.0" encoding="utf-8"?>
<sst xmlns="http://schemas.openxmlformats.org/spreadsheetml/2006/main" count="314" uniqueCount="134">
  <si>
    <t>Export Komplet</t>
  </si>
  <si>
    <t>VZ</t>
  </si>
  <si>
    <t>2.0</t>
  </si>
  <si>
    <t>ZAMOK</t>
  </si>
  <si>
    <t>False</t>
  </si>
  <si>
    <t>{e305d422-d085-47af-9080-4a94c4617f6c}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</si>
  <si>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</si>
  <si>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</si>
  <si>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</si>
  <si>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</si>
  <si>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</si>
  <si>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</si>
  <si>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</si>
  <si>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</si>
  <si>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RH_DHV_1907c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</si>
  <si>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</si>
  <si>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</si>
  <si>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Dopravní terminál v Bohumíně – Mobiliář (cykloboxy)</t>
  </si>
  <si>
    <t>KSO:</t>
  </si>
  <si>
    <t/>
  </si>
  <si>
    <t>CC-CZ:</t>
  </si>
  <si>
    <t>Místo:</t>
  </si>
  <si>
    <t>Bohumín</t>
  </si>
  <si>
    <t>Datum:</t>
  </si>
  <si>
    <t>26. 11. 2019</t>
  </si>
  <si>
    <t>Zadavatel:</t>
  </si>
  <si>
    <t>IČ:</t>
  </si>
  <si>
    <t>Město Bohumín, Masarykova 158, 735 81 Bohumín</t>
  </si>
  <si>
    <t>DIČ:</t>
  </si>
  <si>
    <t>Uchazeč:</t>
  </si>
  <si>
    <t>Vyplň údaj</t>
  </si>
  <si>
    <t>Projektant:</t>
  </si>
  <si>
    <t>HaskoningDHV Czech Republic, spol. s 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</si>
  <si>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</si>
  <si>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</si>
  <si>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</si>
  <si>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</si>
  <si>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</si>
  <si>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</si>
  <si>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</si>
  <si>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</si>
  <si>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</si>
  <si>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</si>
  <si>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</si>
  <si>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</si>
  <si>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</si>
  <si>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</si>
  <si>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</si>
  <si>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</si>
  <si>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</si>
  <si>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</si>
  <si>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</si>
  <si>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</si>
  <si>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</si>
  <si>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</si>
  <si>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</si>
  <si>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</si>
  <si>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</si>
  <si>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</si>
  <si>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</si>
  <si>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</si>
  <si>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</si>
  <si>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</si>
  <si>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</si>
  <si>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</si>
  <si>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</si>
  <si>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</si>
  <si>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</si>
  <si>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</si>
  <si>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</si>
  <si>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</si>
  <si>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</si>
  <si>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</si>
  <si>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</si>
  <si>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</si>
  <si>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</si>
  <si>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101.4</t>
  </si>
  <si>
    <t>Mobiliář (cykloboxy)</t>
  </si>
  <si>
    <t>STA</t>
  </si>
  <si>
    <t>1</t>
  </si>
  <si>
    <t>{e8fe0bd1-04bf-4d04-87d4-a93273dfd3d0}</t>
  </si>
  <si>
    <t>2</t>
  </si>
  <si>
    <t>KRYCÍ LIST SOUPISU PRACÍ</t>
  </si>
  <si>
    <t>Objekt:</t>
  </si>
  <si>
    <t>SO 101.4 - Mobiliář (cykloboxy)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</si>
  <si>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</si>
  <si>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</si>
  <si>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</si>
  <si>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</si>
  <si>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</si>
  <si>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4 - Vodorovné konstrukce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</si>
  <si>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</si>
  <si>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</si>
  <si>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</si>
  <si>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</si>
  <si>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</si>
  <si>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</si>
  <si>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</si>
  <si>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</si>
  <si>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</si>
  <si>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</si>
  <si>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</si>
  <si>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</si>
  <si>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</si>
  <si>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</si>
  <si>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</si>
  <si>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</si>
  <si>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</si>
  <si>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4</t>
  </si>
  <si>
    <t>Vodorovné konstrukce</t>
  </si>
  <si>
    <t>K</t>
  </si>
  <si>
    <t>441171111</t>
  </si>
  <si>
    <t>Montáž ocelové konstrukce zastřešení (vazníky, krovy) hmotnosti jednotlivých prvků do 30 kg/m, délky do 12 m</t>
  </si>
  <si>
    <t>t</t>
  </si>
  <si>
    <t>CS ÚRS 2019 02</t>
  </si>
  <si>
    <t>486259101</t>
  </si>
  <si>
    <t>VV</t>
  </si>
  <si>
    <t>Bikeboxy:</t>
  </si>
  <si>
    <t>0,5*72</t>
  </si>
  <si>
    <t>M</t>
  </si>
  <si>
    <t>749.BB</t>
  </si>
  <si>
    <t>box na úschovu kol</t>
  </si>
  <si>
    <t>kus</t>
  </si>
  <si>
    <t>dle dodavatele</t>
  </si>
  <si>
    <t>8</t>
  </si>
  <si>
    <t>1971318849</t>
  </si>
  <si>
    <t>P</t>
  </si>
  <si>
    <t>Poznámka k položce:_x000D_
Např.: Bikebox_x000D_
Umístění 72 ks cykloboxů na zpevněnou plochu vymezenou v projektové dokumentaci za čekárnou autobusové zastávky. Materiál provedení není stanoven. Případné kovové konstrukce cykloboxů budou provedeny v barvě RAL 7016._x000D_
Na bočních stranách sestav každé řady cykloboxů bude piktogram (kolo)proveden v barvě RAL7035. _x000D_
Ze72 cykloboxů bude u 10 cykloboxů provedena příprava pro elektro zásuvku (a případné elektro příslušenství) pro možnost nabíjení elektrokol. _x000D_
Specifikace uzamykání: elektronické zamykání všech boxů s klávesnicí pro zadání vlastního 4-místného kódu, 24 hodin použití cykloboxu zadarmo, po více než 24hodinách bude box uzamčen a otevření bude možné za úplatu (režim pozdního odemknutí bude řešen v provozním řádu).</t>
  </si>
  <si>
    <t>998</t>
  </si>
  <si>
    <t>Přesun hmot</t>
  </si>
  <si>
    <t>3</t>
  </si>
  <si>
    <t>998231431</t>
  </si>
  <si>
    <t>Přesun hmot pro sadovnické a krajinářské úpravy - ručně bez užití mechanizace Příplatek k cenám za zvětšený přesun přes vymezenou největší dopravní vzdálenost za každých dalších i započatých 100 m</t>
  </si>
  <si>
    <t>1423122784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</si>
</sst>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8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3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  <protection locked="0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35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274"/>
      <c r="AS2" s="274"/>
      <c r="AT2" s="274"/>
      <c r="AU2" s="274"/>
      <c r="AV2" s="274"/>
      <c r="AW2" s="274"/>
      <c r="AX2" s="274"/>
      <c r="AY2" s="274"/>
      <c r="AZ2" s="274"/>
      <c r="BA2" s="274"/>
      <c r="BB2" s="274"/>
      <c r="BC2" s="274"/>
      <c r="BD2" s="274"/>
      <c r="BE2" s="274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38" t="s">
        <v>14</v>
      </c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239"/>
      <c r="AN5" s="239"/>
      <c r="AO5" s="239"/>
      <c r="AP5" s="21"/>
      <c r="AQ5" s="21"/>
      <c r="AR5" s="19"/>
      <c r="BE5" s="235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40" t="s">
        <v>17</v>
      </c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  <c r="AI6" s="239"/>
      <c r="AJ6" s="239"/>
      <c r="AK6" s="239"/>
      <c r="AL6" s="239"/>
      <c r="AM6" s="239"/>
      <c r="AN6" s="239"/>
      <c r="AO6" s="239"/>
      <c r="AP6" s="21"/>
      <c r="AQ6" s="21"/>
      <c r="AR6" s="19"/>
      <c r="BE6" s="236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20</v>
      </c>
      <c r="AL7" s="21"/>
      <c r="AM7" s="21"/>
      <c r="AN7" s="26" t="s">
        <v>19</v>
      </c>
      <c r="AO7" s="21"/>
      <c r="AP7" s="21"/>
      <c r="AQ7" s="21"/>
      <c r="AR7" s="19"/>
      <c r="BE7" s="236"/>
      <c r="BS7" s="16" t="s">
        <v>6</v>
      </c>
    </row>
    <row r="8" spans="1:74" s="1" customFormat="1" ht="12" customHeight="1">
      <c r="B8" s="20"/>
      <c r="C8" s="21"/>
      <c r="D8" s="28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23</v>
      </c>
      <c r="AL8" s="21"/>
      <c r="AM8" s="21"/>
      <c r="AN8" s="29" t="s">
        <v>24</v>
      </c>
      <c r="AO8" s="21"/>
      <c r="AP8" s="21"/>
      <c r="AQ8" s="21"/>
      <c r="AR8" s="19"/>
      <c r="BE8" s="236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36"/>
      <c r="BS9" s="16" t="s">
        <v>6</v>
      </c>
    </row>
    <row r="10" spans="1:74" s="1" customFormat="1" ht="12" customHeight="1">
      <c r="B10" s="20"/>
      <c r="C10" s="21"/>
      <c r="D10" s="28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26</v>
      </c>
      <c r="AL10" s="21"/>
      <c r="AM10" s="21"/>
      <c r="AN10" s="26" t="s">
        <v>19</v>
      </c>
      <c r="AO10" s="21"/>
      <c r="AP10" s="21"/>
      <c r="AQ10" s="21"/>
      <c r="AR10" s="19"/>
      <c r="BE10" s="236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28</v>
      </c>
      <c r="AL11" s="21"/>
      <c r="AM11" s="21"/>
      <c r="AN11" s="26" t="s">
        <v>19</v>
      </c>
      <c r="AO11" s="21"/>
      <c r="AP11" s="21"/>
      <c r="AQ11" s="21"/>
      <c r="AR11" s="19"/>
      <c r="BE11" s="236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36"/>
      <c r="BS12" s="16" t="s">
        <v>6</v>
      </c>
    </row>
    <row r="13" spans="1:74" s="1" customFormat="1" ht="12" customHeight="1">
      <c r="B13" s="20"/>
      <c r="C13" s="21"/>
      <c r="D13" s="28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26</v>
      </c>
      <c r="AL13" s="21"/>
      <c r="AM13" s="21"/>
      <c r="AN13" s="30" t="s">
        <v>30</v>
      </c>
      <c r="AO13" s="21"/>
      <c r="AP13" s="21"/>
      <c r="AQ13" s="21"/>
      <c r="AR13" s="19"/>
      <c r="BE13" s="236"/>
      <c r="BS13" s="16" t="s">
        <v>6</v>
      </c>
    </row>
    <row r="14" spans="1:74" ht="12.75">
      <c r="B14" s="20"/>
      <c r="C14" s="21"/>
      <c r="D14" s="21"/>
      <c r="E14" s="241" t="s">
        <v>30</v>
      </c>
      <c r="F14" s="242"/>
      <c r="G14" s="242"/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8" t="s">
        <v>28</v>
      </c>
      <c r="AL14" s="21"/>
      <c r="AM14" s="21"/>
      <c r="AN14" s="30" t="s">
        <v>30</v>
      </c>
      <c r="AO14" s="21"/>
      <c r="AP14" s="21"/>
      <c r="AQ14" s="21"/>
      <c r="AR14" s="19"/>
      <c r="BE14" s="236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36"/>
      <c r="BS15" s="16" t="s">
        <v>4</v>
      </c>
    </row>
    <row r="16" spans="1:74" s="1" customFormat="1" ht="12" customHeight="1">
      <c r="B16" s="20"/>
      <c r="C16" s="21"/>
      <c r="D16" s="28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26</v>
      </c>
      <c r="AL16" s="21"/>
      <c r="AM16" s="21"/>
      <c r="AN16" s="26" t="s">
        <v>19</v>
      </c>
      <c r="AO16" s="21"/>
      <c r="AP16" s="21"/>
      <c r="AQ16" s="21"/>
      <c r="AR16" s="19"/>
      <c r="BE16" s="236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32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28</v>
      </c>
      <c r="AL17" s="21"/>
      <c r="AM17" s="21"/>
      <c r="AN17" s="26" t="s">
        <v>19</v>
      </c>
      <c r="AO17" s="21"/>
      <c r="AP17" s="21"/>
      <c r="AQ17" s="21"/>
      <c r="AR17" s="19"/>
      <c r="BE17" s="236"/>
      <c r="BS17" s="16" t="s">
        <v>33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36"/>
      <c r="BS18" s="16" t="s">
        <v>6</v>
      </c>
    </row>
    <row r="19" spans="1:71" s="1" customFormat="1" ht="12" customHeight="1">
      <c r="B19" s="20"/>
      <c r="C19" s="21"/>
      <c r="D19" s="28" t="s">
        <v>34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26</v>
      </c>
      <c r="AL19" s="21"/>
      <c r="AM19" s="21"/>
      <c r="AN19" s="26" t="s">
        <v>19</v>
      </c>
      <c r="AO19" s="21"/>
      <c r="AP19" s="21"/>
      <c r="AQ19" s="21"/>
      <c r="AR19" s="19"/>
      <c r="BE19" s="236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32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28</v>
      </c>
      <c r="AL20" s="21"/>
      <c r="AM20" s="21"/>
      <c r="AN20" s="26" t="s">
        <v>19</v>
      </c>
      <c r="AO20" s="21"/>
      <c r="AP20" s="21"/>
      <c r="AQ20" s="21"/>
      <c r="AR20" s="19"/>
      <c r="BE20" s="236"/>
      <c r="BS20" s="16" t="s">
        <v>4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36"/>
    </row>
    <row r="22" spans="1:71" s="1" customFormat="1" ht="12" customHeight="1">
      <c r="B22" s="20"/>
      <c r="C22" s="21"/>
      <c r="D22" s="28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36"/>
    </row>
    <row r="23" spans="1:71" s="1" customFormat="1" ht="47.25" customHeight="1">
      <c r="B23" s="20"/>
      <c r="C23" s="21"/>
      <c r="D23" s="21"/>
      <c r="E23" s="243" t="s">
        <v>36</v>
      </c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  <c r="AJ23" s="243"/>
      <c r="AK23" s="243"/>
      <c r="AL23" s="243"/>
      <c r="AM23" s="243"/>
      <c r="AN23" s="243"/>
      <c r="AO23" s="21"/>
      <c r="AP23" s="21"/>
      <c r="AQ23" s="21"/>
      <c r="AR23" s="19"/>
      <c r="BE23" s="236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36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36"/>
    </row>
    <row r="26" spans="1:71" s="2" customFormat="1" ht="25.9" customHeight="1">
      <c r="A26" s="33"/>
      <c r="B26" s="34"/>
      <c r="C26" s="35"/>
      <c r="D26" s="36" t="s">
        <v>37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44">
        <f>ROUND(AG54,2)</f>
        <v>0</v>
      </c>
      <c r="AL26" s="245"/>
      <c r="AM26" s="245"/>
      <c r="AN26" s="245"/>
      <c r="AO26" s="245"/>
      <c r="AP26" s="35"/>
      <c r="AQ26" s="35"/>
      <c r="AR26" s="38"/>
      <c r="BE26" s="236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36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46" t="s">
        <v>38</v>
      </c>
      <c r="M28" s="246"/>
      <c r="N28" s="246"/>
      <c r="O28" s="246"/>
      <c r="P28" s="246"/>
      <c r="Q28" s="35"/>
      <c r="R28" s="35"/>
      <c r="S28" s="35"/>
      <c r="T28" s="35"/>
      <c r="U28" s="35"/>
      <c r="V28" s="35"/>
      <c r="W28" s="246" t="s">
        <v>39</v>
      </c>
      <c r="X28" s="246"/>
      <c r="Y28" s="246"/>
      <c r="Z28" s="246"/>
      <c r="AA28" s="246"/>
      <c r="AB28" s="246"/>
      <c r="AC28" s="246"/>
      <c r="AD28" s="246"/>
      <c r="AE28" s="246"/>
      <c r="AF28" s="35"/>
      <c r="AG28" s="35"/>
      <c r="AH28" s="35"/>
      <c r="AI28" s="35"/>
      <c r="AJ28" s="35"/>
      <c r="AK28" s="246" t="s">
        <v>40</v>
      </c>
      <c r="AL28" s="246"/>
      <c r="AM28" s="246"/>
      <c r="AN28" s="246"/>
      <c r="AO28" s="246"/>
      <c r="AP28" s="35"/>
      <c r="AQ28" s="35"/>
      <c r="AR28" s="38"/>
      <c r="BE28" s="236"/>
    </row>
    <row r="29" spans="1:71" s="3" customFormat="1" ht="14.45" customHeight="1">
      <c r="B29" s="39"/>
      <c r="C29" s="40"/>
      <c r="D29" s="28" t="s">
        <v>41</v>
      </c>
      <c r="E29" s="40"/>
      <c r="F29" s="28" t="s">
        <v>42</v>
      </c>
      <c r="G29" s="40"/>
      <c r="H29" s="40"/>
      <c r="I29" s="40"/>
      <c r="J29" s="40"/>
      <c r="K29" s="40"/>
      <c r="L29" s="249">
        <v>0.21</v>
      </c>
      <c r="M29" s="248"/>
      <c r="N29" s="248"/>
      <c r="O29" s="248"/>
      <c r="P29" s="248"/>
      <c r="Q29" s="40"/>
      <c r="R29" s="40"/>
      <c r="S29" s="40"/>
      <c r="T29" s="40"/>
      <c r="U29" s="40"/>
      <c r="V29" s="40"/>
      <c r="W29" s="247">
        <f>ROUND(AZ54, 2)</f>
        <v>0</v>
      </c>
      <c r="X29" s="248"/>
      <c r="Y29" s="248"/>
      <c r="Z29" s="248"/>
      <c r="AA29" s="248"/>
      <c r="AB29" s="248"/>
      <c r="AC29" s="248"/>
      <c r="AD29" s="248"/>
      <c r="AE29" s="248"/>
      <c r="AF29" s="40"/>
      <c r="AG29" s="40"/>
      <c r="AH29" s="40"/>
      <c r="AI29" s="40"/>
      <c r="AJ29" s="40"/>
      <c r="AK29" s="247">
        <f>ROUND(AV54, 2)</f>
        <v>0</v>
      </c>
      <c r="AL29" s="248"/>
      <c r="AM29" s="248"/>
      <c r="AN29" s="248"/>
      <c r="AO29" s="248"/>
      <c r="AP29" s="40"/>
      <c r="AQ29" s="40"/>
      <c r="AR29" s="41"/>
      <c r="BE29" s="237"/>
    </row>
    <row r="30" spans="1:71" s="3" customFormat="1" ht="14.45" customHeight="1">
      <c r="B30" s="39"/>
      <c r="C30" s="40"/>
      <c r="D30" s="40"/>
      <c r="E30" s="40"/>
      <c r="F30" s="28" t="s">
        <v>43</v>
      </c>
      <c r="G30" s="40"/>
      <c r="H30" s="40"/>
      <c r="I30" s="40"/>
      <c r="J30" s="40"/>
      <c r="K30" s="40"/>
      <c r="L30" s="249">
        <v>0.15</v>
      </c>
      <c r="M30" s="248"/>
      <c r="N30" s="248"/>
      <c r="O30" s="248"/>
      <c r="P30" s="248"/>
      <c r="Q30" s="40"/>
      <c r="R30" s="40"/>
      <c r="S30" s="40"/>
      <c r="T30" s="40"/>
      <c r="U30" s="40"/>
      <c r="V30" s="40"/>
      <c r="W30" s="247">
        <f>ROUND(BA54, 2)</f>
        <v>0</v>
      </c>
      <c r="X30" s="248"/>
      <c r="Y30" s="248"/>
      <c r="Z30" s="248"/>
      <c r="AA30" s="248"/>
      <c r="AB30" s="248"/>
      <c r="AC30" s="248"/>
      <c r="AD30" s="248"/>
      <c r="AE30" s="248"/>
      <c r="AF30" s="40"/>
      <c r="AG30" s="40"/>
      <c r="AH30" s="40"/>
      <c r="AI30" s="40"/>
      <c r="AJ30" s="40"/>
      <c r="AK30" s="247">
        <f>ROUND(AW54, 2)</f>
        <v>0</v>
      </c>
      <c r="AL30" s="248"/>
      <c r="AM30" s="248"/>
      <c r="AN30" s="248"/>
      <c r="AO30" s="248"/>
      <c r="AP30" s="40"/>
      <c r="AQ30" s="40"/>
      <c r="AR30" s="41"/>
      <c r="BE30" s="237"/>
    </row>
    <row r="31" spans="1:71" s="3" customFormat="1" ht="14.45" hidden="1" customHeight="1">
      <c r="B31" s="39"/>
      <c r="C31" s="40"/>
      <c r="D31" s="40"/>
      <c r="E31" s="40"/>
      <c r="F31" s="28" t="s">
        <v>44</v>
      </c>
      <c r="G31" s="40"/>
      <c r="H31" s="40"/>
      <c r="I31" s="40"/>
      <c r="J31" s="40"/>
      <c r="K31" s="40"/>
      <c r="L31" s="249">
        <v>0.21</v>
      </c>
      <c r="M31" s="248"/>
      <c r="N31" s="248"/>
      <c r="O31" s="248"/>
      <c r="P31" s="248"/>
      <c r="Q31" s="40"/>
      <c r="R31" s="40"/>
      <c r="S31" s="40"/>
      <c r="T31" s="40"/>
      <c r="U31" s="40"/>
      <c r="V31" s="40"/>
      <c r="W31" s="247">
        <f>ROUND(BB54, 2)</f>
        <v>0</v>
      </c>
      <c r="X31" s="248"/>
      <c r="Y31" s="248"/>
      <c r="Z31" s="248"/>
      <c r="AA31" s="248"/>
      <c r="AB31" s="248"/>
      <c r="AC31" s="248"/>
      <c r="AD31" s="248"/>
      <c r="AE31" s="248"/>
      <c r="AF31" s="40"/>
      <c r="AG31" s="40"/>
      <c r="AH31" s="40"/>
      <c r="AI31" s="40"/>
      <c r="AJ31" s="40"/>
      <c r="AK31" s="247">
        <v>0</v>
      </c>
      <c r="AL31" s="248"/>
      <c r="AM31" s="248"/>
      <c r="AN31" s="248"/>
      <c r="AO31" s="248"/>
      <c r="AP31" s="40"/>
      <c r="AQ31" s="40"/>
      <c r="AR31" s="41"/>
      <c r="BE31" s="237"/>
    </row>
    <row r="32" spans="1:71" s="3" customFormat="1" ht="14.45" hidden="1" customHeight="1">
      <c r="B32" s="39"/>
      <c r="C32" s="40"/>
      <c r="D32" s="40"/>
      <c r="E32" s="40"/>
      <c r="F32" s="28" t="s">
        <v>45</v>
      </c>
      <c r="G32" s="40"/>
      <c r="H32" s="40"/>
      <c r="I32" s="40"/>
      <c r="J32" s="40"/>
      <c r="K32" s="40"/>
      <c r="L32" s="249">
        <v>0.15</v>
      </c>
      <c r="M32" s="248"/>
      <c r="N32" s="248"/>
      <c r="O32" s="248"/>
      <c r="P32" s="248"/>
      <c r="Q32" s="40"/>
      <c r="R32" s="40"/>
      <c r="S32" s="40"/>
      <c r="T32" s="40"/>
      <c r="U32" s="40"/>
      <c r="V32" s="40"/>
      <c r="W32" s="247">
        <f>ROUND(BC54, 2)</f>
        <v>0</v>
      </c>
      <c r="X32" s="248"/>
      <c r="Y32" s="248"/>
      <c r="Z32" s="248"/>
      <c r="AA32" s="248"/>
      <c r="AB32" s="248"/>
      <c r="AC32" s="248"/>
      <c r="AD32" s="248"/>
      <c r="AE32" s="248"/>
      <c r="AF32" s="40"/>
      <c r="AG32" s="40"/>
      <c r="AH32" s="40"/>
      <c r="AI32" s="40"/>
      <c r="AJ32" s="40"/>
      <c r="AK32" s="247">
        <v>0</v>
      </c>
      <c r="AL32" s="248"/>
      <c r="AM32" s="248"/>
      <c r="AN32" s="248"/>
      <c r="AO32" s="248"/>
      <c r="AP32" s="40"/>
      <c r="AQ32" s="40"/>
      <c r="AR32" s="41"/>
      <c r="BE32" s="237"/>
    </row>
    <row r="33" spans="1:57" s="3" customFormat="1" ht="14.45" hidden="1" customHeight="1">
      <c r="B33" s="39"/>
      <c r="C33" s="40"/>
      <c r="D33" s="40"/>
      <c r="E33" s="40"/>
      <c r="F33" s="28" t="s">
        <v>46</v>
      </c>
      <c r="G33" s="40"/>
      <c r="H33" s="40"/>
      <c r="I33" s="40"/>
      <c r="J33" s="40"/>
      <c r="K33" s="40"/>
      <c r="L33" s="249">
        <v>0</v>
      </c>
      <c r="M33" s="248"/>
      <c r="N33" s="248"/>
      <c r="O33" s="248"/>
      <c r="P33" s="248"/>
      <c r="Q33" s="40"/>
      <c r="R33" s="40"/>
      <c r="S33" s="40"/>
      <c r="T33" s="40"/>
      <c r="U33" s="40"/>
      <c r="V33" s="40"/>
      <c r="W33" s="247">
        <f>ROUND(BD54, 2)</f>
        <v>0</v>
      </c>
      <c r="X33" s="248"/>
      <c r="Y33" s="248"/>
      <c r="Z33" s="248"/>
      <c r="AA33" s="248"/>
      <c r="AB33" s="248"/>
      <c r="AC33" s="248"/>
      <c r="AD33" s="248"/>
      <c r="AE33" s="248"/>
      <c r="AF33" s="40"/>
      <c r="AG33" s="40"/>
      <c r="AH33" s="40"/>
      <c r="AI33" s="40"/>
      <c r="AJ33" s="40"/>
      <c r="AK33" s="247">
        <v>0</v>
      </c>
      <c r="AL33" s="248"/>
      <c r="AM33" s="248"/>
      <c r="AN33" s="248"/>
      <c r="AO33" s="248"/>
      <c r="AP33" s="40"/>
      <c r="AQ33" s="40"/>
      <c r="AR33" s="41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33"/>
    </row>
    <row r="35" spans="1:57" s="2" customFormat="1" ht="25.9" customHeight="1">
      <c r="A35" s="33"/>
      <c r="B35" s="34"/>
      <c r="C35" s="42"/>
      <c r="D35" s="43" t="s">
        <v>47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48</v>
      </c>
      <c r="U35" s="44"/>
      <c r="V35" s="44"/>
      <c r="W35" s="44"/>
      <c r="X35" s="250" t="s">
        <v>49</v>
      </c>
      <c r="Y35" s="251"/>
      <c r="Z35" s="251"/>
      <c r="AA35" s="251"/>
      <c r="AB35" s="251"/>
      <c r="AC35" s="44"/>
      <c r="AD35" s="44"/>
      <c r="AE35" s="44"/>
      <c r="AF35" s="44"/>
      <c r="AG35" s="44"/>
      <c r="AH35" s="44"/>
      <c r="AI35" s="44"/>
      <c r="AJ35" s="44"/>
      <c r="AK35" s="252">
        <f>SUM(AK26:AK33)</f>
        <v>0</v>
      </c>
      <c r="AL35" s="251"/>
      <c r="AM35" s="251"/>
      <c r="AN35" s="251"/>
      <c r="AO35" s="253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6.95" customHeight="1">
      <c r="A37" s="33"/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38"/>
      <c r="BE37" s="33"/>
    </row>
    <row r="41" spans="1:57" s="2" customFormat="1" ht="6.95" customHeight="1">
      <c r="A41" s="33"/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38"/>
      <c r="BE41" s="33"/>
    </row>
    <row r="42" spans="1:57" s="2" customFormat="1" ht="24.95" customHeight="1">
      <c r="A42" s="33"/>
      <c r="B42" s="34"/>
      <c r="C42" s="22" t="s">
        <v>50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8"/>
      <c r="BE42" s="33"/>
    </row>
    <row r="43" spans="1:57" s="2" customFormat="1" ht="6.95" customHeight="1">
      <c r="A43" s="33"/>
      <c r="B43" s="34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8"/>
      <c r="BE43" s="33"/>
    </row>
    <row r="44" spans="1:57" s="4" customFormat="1" ht="12" customHeight="1">
      <c r="B44" s="50"/>
      <c r="C44" s="28" t="s">
        <v>13</v>
      </c>
      <c r="D44" s="51"/>
      <c r="E44" s="51"/>
      <c r="F44" s="51"/>
      <c r="G44" s="51"/>
      <c r="H44" s="51"/>
      <c r="I44" s="51"/>
      <c r="J44" s="51"/>
      <c r="K44" s="51"/>
      <c r="L44" s="51" t="str">
        <f>K5</f>
        <v>RH_DHV_1907c</v>
      </c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2"/>
    </row>
    <row r="45" spans="1:57" s="5" customFormat="1" ht="36.950000000000003" customHeight="1">
      <c r="B45" s="53"/>
      <c r="C45" s="54" t="s">
        <v>16</v>
      </c>
      <c r="D45" s="55"/>
      <c r="E45" s="55"/>
      <c r="F45" s="55"/>
      <c r="G45" s="55"/>
      <c r="H45" s="55"/>
      <c r="I45" s="55"/>
      <c r="J45" s="55"/>
      <c r="K45" s="55"/>
      <c r="L45" s="254" t="str">
        <f>K6</f>
        <v>Dopravní terminál v Bohumíně – Mobiliář (cykloboxy)</v>
      </c>
      <c r="M45" s="255"/>
      <c r="N45" s="255"/>
      <c r="O45" s="255"/>
      <c r="P45" s="255"/>
      <c r="Q45" s="255"/>
      <c r="R45" s="255"/>
      <c r="S45" s="255"/>
      <c r="T45" s="255"/>
      <c r="U45" s="255"/>
      <c r="V45" s="255"/>
      <c r="W45" s="255"/>
      <c r="X45" s="255"/>
      <c r="Y45" s="255"/>
      <c r="Z45" s="255"/>
      <c r="AA45" s="255"/>
      <c r="AB45" s="255"/>
      <c r="AC45" s="255"/>
      <c r="AD45" s="255"/>
      <c r="AE45" s="255"/>
      <c r="AF45" s="255"/>
      <c r="AG45" s="255"/>
      <c r="AH45" s="255"/>
      <c r="AI45" s="255"/>
      <c r="AJ45" s="255"/>
      <c r="AK45" s="255"/>
      <c r="AL45" s="255"/>
      <c r="AM45" s="255"/>
      <c r="AN45" s="255"/>
      <c r="AO45" s="255"/>
      <c r="AP45" s="55"/>
      <c r="AQ45" s="55"/>
      <c r="AR45" s="56"/>
    </row>
    <row r="46" spans="1:57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8"/>
      <c r="BE46" s="33"/>
    </row>
    <row r="47" spans="1:57" s="2" customFormat="1" ht="12" customHeight="1">
      <c r="A47" s="33"/>
      <c r="B47" s="34"/>
      <c r="C47" s="28" t="s">
        <v>21</v>
      </c>
      <c r="D47" s="35"/>
      <c r="E47" s="35"/>
      <c r="F47" s="35"/>
      <c r="G47" s="35"/>
      <c r="H47" s="35"/>
      <c r="I47" s="35"/>
      <c r="J47" s="35"/>
      <c r="K47" s="35"/>
      <c r="L47" s="57" t="str">
        <f>IF(K8="","",K8)</f>
        <v>Bohumín</v>
      </c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28" t="s">
        <v>23</v>
      </c>
      <c r="AJ47" s="35"/>
      <c r="AK47" s="35"/>
      <c r="AL47" s="35"/>
      <c r="AM47" s="256" t="str">
        <f>IF(AN8= "","",AN8)</f>
        <v>26. 11. 2019</v>
      </c>
      <c r="AN47" s="256"/>
      <c r="AO47" s="35"/>
      <c r="AP47" s="35"/>
      <c r="AQ47" s="35"/>
      <c r="AR47" s="38"/>
      <c r="BE47" s="33"/>
    </row>
    <row r="48" spans="1:57" s="2" customFormat="1" ht="6.95" customHeight="1">
      <c r="A48" s="33"/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8"/>
      <c r="BE48" s="33"/>
    </row>
    <row r="49" spans="1:91" s="2" customFormat="1" ht="25.7" customHeight="1">
      <c r="A49" s="33"/>
      <c r="B49" s="34"/>
      <c r="C49" s="28" t="s">
        <v>25</v>
      </c>
      <c r="D49" s="35"/>
      <c r="E49" s="35"/>
      <c r="F49" s="35"/>
      <c r="G49" s="35"/>
      <c r="H49" s="35"/>
      <c r="I49" s="35"/>
      <c r="J49" s="35"/>
      <c r="K49" s="35"/>
      <c r="L49" s="51" t="str">
        <f>IF(E11= "","",E11)</f>
        <v>Město Bohumín, Masarykova 158, 735 81 Bohumín</v>
      </c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28" t="s">
        <v>31</v>
      </c>
      <c r="AJ49" s="35"/>
      <c r="AK49" s="35"/>
      <c r="AL49" s="35"/>
      <c r="AM49" s="257" t="str">
        <f>IF(E17="","",E17)</f>
        <v>HaskoningDHV Czech Republic, spol. s r.o.</v>
      </c>
      <c r="AN49" s="258"/>
      <c r="AO49" s="258"/>
      <c r="AP49" s="258"/>
      <c r="AQ49" s="35"/>
      <c r="AR49" s="38"/>
      <c r="AS49" s="259" t="s">
        <v>51</v>
      </c>
      <c r="AT49" s="260"/>
      <c r="AU49" s="59"/>
      <c r="AV49" s="59"/>
      <c r="AW49" s="59"/>
      <c r="AX49" s="59"/>
      <c r="AY49" s="59"/>
      <c r="AZ49" s="59"/>
      <c r="BA49" s="59"/>
      <c r="BB49" s="59"/>
      <c r="BC49" s="59"/>
      <c r="BD49" s="60"/>
      <c r="BE49" s="33"/>
    </row>
    <row r="50" spans="1:91" s="2" customFormat="1" ht="25.7" customHeight="1">
      <c r="A50" s="33"/>
      <c r="B50" s="34"/>
      <c r="C50" s="28" t="s">
        <v>29</v>
      </c>
      <c r="D50" s="35"/>
      <c r="E50" s="35"/>
      <c r="F50" s="35"/>
      <c r="G50" s="35"/>
      <c r="H50" s="35"/>
      <c r="I50" s="35"/>
      <c r="J50" s="35"/>
      <c r="K50" s="35"/>
      <c r="L50" s="51" t="str">
        <f>IF(E14= "Vyplň údaj","",E14)</f>
        <v/>
      </c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28" t="s">
        <v>34</v>
      </c>
      <c r="AJ50" s="35"/>
      <c r="AK50" s="35"/>
      <c r="AL50" s="35"/>
      <c r="AM50" s="257" t="str">
        <f>IF(E20="","",E20)</f>
        <v>HaskoningDHV Czech Republic, spol. s r.o.</v>
      </c>
      <c r="AN50" s="258"/>
      <c r="AO50" s="258"/>
      <c r="AP50" s="258"/>
      <c r="AQ50" s="35"/>
      <c r="AR50" s="38"/>
      <c r="AS50" s="261"/>
      <c r="AT50" s="262"/>
      <c r="AU50" s="61"/>
      <c r="AV50" s="61"/>
      <c r="AW50" s="61"/>
      <c r="AX50" s="61"/>
      <c r="AY50" s="61"/>
      <c r="AZ50" s="61"/>
      <c r="BA50" s="61"/>
      <c r="BB50" s="61"/>
      <c r="BC50" s="61"/>
      <c r="BD50" s="62"/>
      <c r="BE50" s="33"/>
    </row>
    <row r="51" spans="1:91" s="2" customFormat="1" ht="10.9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8"/>
      <c r="AS51" s="263"/>
      <c r="AT51" s="264"/>
      <c r="AU51" s="63"/>
      <c r="AV51" s="63"/>
      <c r="AW51" s="63"/>
      <c r="AX51" s="63"/>
      <c r="AY51" s="63"/>
      <c r="AZ51" s="63"/>
      <c r="BA51" s="63"/>
      <c r="BB51" s="63"/>
      <c r="BC51" s="63"/>
      <c r="BD51" s="64"/>
      <c r="BE51" s="33"/>
    </row>
    <row r="52" spans="1:91" s="2" customFormat="1" ht="29.25" customHeight="1">
      <c r="A52" s="33"/>
      <c r="B52" s="34"/>
      <c r="C52" s="265" t="s">
        <v>52</v>
      </c>
      <c r="D52" s="266"/>
      <c r="E52" s="266"/>
      <c r="F52" s="266"/>
      <c r="G52" s="266"/>
      <c r="H52" s="65"/>
      <c r="I52" s="267" t="s">
        <v>53</v>
      </c>
      <c r="J52" s="266"/>
      <c r="K52" s="266"/>
      <c r="L52" s="266"/>
      <c r="M52" s="266"/>
      <c r="N52" s="266"/>
      <c r="O52" s="266"/>
      <c r="P52" s="266"/>
      <c r="Q52" s="266"/>
      <c r="R52" s="266"/>
      <c r="S52" s="266"/>
      <c r="T52" s="266"/>
      <c r="U52" s="266"/>
      <c r="V52" s="266"/>
      <c r="W52" s="266"/>
      <c r="X52" s="266"/>
      <c r="Y52" s="266"/>
      <c r="Z52" s="266"/>
      <c r="AA52" s="266"/>
      <c r="AB52" s="266"/>
      <c r="AC52" s="266"/>
      <c r="AD52" s="266"/>
      <c r="AE52" s="266"/>
      <c r="AF52" s="266"/>
      <c r="AG52" s="268" t="s">
        <v>54</v>
      </c>
      <c r="AH52" s="266"/>
      <c r="AI52" s="266"/>
      <c r="AJ52" s="266"/>
      <c r="AK52" s="266"/>
      <c r="AL52" s="266"/>
      <c r="AM52" s="266"/>
      <c r="AN52" s="267" t="s">
        <v>55</v>
      </c>
      <c r="AO52" s="266"/>
      <c r="AP52" s="266"/>
      <c r="AQ52" s="66" t="s">
        <v>56</v>
      </c>
      <c r="AR52" s="38"/>
      <c r="AS52" s="67" t="s">
        <v>57</v>
      </c>
      <c r="AT52" s="68" t="s">
        <v>58</v>
      </c>
      <c r="AU52" s="68" t="s">
        <v>59</v>
      </c>
      <c r="AV52" s="68" t="s">
        <v>60</v>
      </c>
      <c r="AW52" s="68" t="s">
        <v>61</v>
      </c>
      <c r="AX52" s="68" t="s">
        <v>62</v>
      </c>
      <c r="AY52" s="68" t="s">
        <v>63</v>
      </c>
      <c r="AZ52" s="68" t="s">
        <v>64</v>
      </c>
      <c r="BA52" s="68" t="s">
        <v>65</v>
      </c>
      <c r="BB52" s="68" t="s">
        <v>66</v>
      </c>
      <c r="BC52" s="68" t="s">
        <v>67</v>
      </c>
      <c r="BD52" s="69" t="s">
        <v>68</v>
      </c>
      <c r="BE52" s="33"/>
    </row>
    <row r="53" spans="1:91" s="2" customFormat="1" ht="10.9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8"/>
      <c r="AS53" s="70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2"/>
      <c r="BE53" s="33"/>
    </row>
    <row r="54" spans="1:91" s="6" customFormat="1" ht="32.450000000000003" customHeight="1">
      <c r="B54" s="73"/>
      <c r="C54" s="74" t="s">
        <v>69</v>
      </c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272">
        <f>ROUND(AG55,2)</f>
        <v>0</v>
      </c>
      <c r="AH54" s="272"/>
      <c r="AI54" s="272"/>
      <c r="AJ54" s="272"/>
      <c r="AK54" s="272"/>
      <c r="AL54" s="272"/>
      <c r="AM54" s="272"/>
      <c r="AN54" s="273">
        <f>SUM(AG54,AT54)</f>
        <v>0</v>
      </c>
      <c r="AO54" s="273"/>
      <c r="AP54" s="273"/>
      <c r="AQ54" s="77" t="s">
        <v>19</v>
      </c>
      <c r="AR54" s="78"/>
      <c r="AS54" s="79">
        <f>ROUND(AS55,2)</f>
        <v>0</v>
      </c>
      <c r="AT54" s="80">
        <f>ROUND(SUM(AV54:AW54),2)</f>
        <v>0</v>
      </c>
      <c r="AU54" s="81">
        <f>ROUND(AU55,5)</f>
        <v>0</v>
      </c>
      <c r="AV54" s="80">
        <f>ROUND(AZ54*L29,2)</f>
        <v>0</v>
      </c>
      <c r="AW54" s="80">
        <f>ROUND(BA54*L30,2)</f>
        <v>0</v>
      </c>
      <c r="AX54" s="80">
        <f>ROUND(BB54*L29,2)</f>
        <v>0</v>
      </c>
      <c r="AY54" s="80">
        <f>ROUND(BC54*L30,2)</f>
        <v>0</v>
      </c>
      <c r="AZ54" s="80">
        <f>ROUND(AZ55,2)</f>
        <v>0</v>
      </c>
      <c r="BA54" s="80">
        <f>ROUND(BA55,2)</f>
        <v>0</v>
      </c>
      <c r="BB54" s="80">
        <f>ROUND(BB55,2)</f>
        <v>0</v>
      </c>
      <c r="BC54" s="80">
        <f>ROUND(BC55,2)</f>
        <v>0</v>
      </c>
      <c r="BD54" s="82">
        <f>ROUND(BD55,2)</f>
        <v>0</v>
      </c>
      <c r="BS54" s="83" t="s">
        <v>70</v>
      </c>
      <c r="BT54" s="83" t="s">
        <v>71</v>
      </c>
      <c r="BU54" s="84" t="s">
        <v>72</v>
      </c>
      <c r="BV54" s="83" t="s">
        <v>73</v>
      </c>
      <c r="BW54" s="83" t="s">
        <v>5</v>
      </c>
      <c r="BX54" s="83" t="s">
        <v>74</v>
      </c>
      <c r="CL54" s="83" t="s">
        <v>19</v>
      </c>
    </row>
    <row r="55" spans="1:91" s="7" customFormat="1" ht="24.75" customHeight="1">
      <c r="A55" s="85" t="s">
        <v>75</v>
      </c>
      <c r="B55" s="86"/>
      <c r="C55" s="87"/>
      <c r="D55" s="271" t="s">
        <v>76</v>
      </c>
      <c r="E55" s="271"/>
      <c r="F55" s="271"/>
      <c r="G55" s="271"/>
      <c r="H55" s="271"/>
      <c r="I55" s="88"/>
      <c r="J55" s="271" t="s">
        <v>77</v>
      </c>
      <c r="K55" s="271"/>
      <c r="L55" s="271"/>
      <c r="M55" s="271"/>
      <c r="N55" s="271"/>
      <c r="O55" s="271"/>
      <c r="P55" s="271"/>
      <c r="Q55" s="271"/>
      <c r="R55" s="271"/>
      <c r="S55" s="271"/>
      <c r="T55" s="271"/>
      <c r="U55" s="271"/>
      <c r="V55" s="271"/>
      <c r="W55" s="271"/>
      <c r="X55" s="271"/>
      <c r="Y55" s="271"/>
      <c r="Z55" s="271"/>
      <c r="AA55" s="271"/>
      <c r="AB55" s="271"/>
      <c r="AC55" s="271"/>
      <c r="AD55" s="271"/>
      <c r="AE55" s="271"/>
      <c r="AF55" s="271"/>
      <c r="AG55" s="269">
        <f>'SO 101.4 - Mobiliář (cykl...'!J30</f>
        <v>0</v>
      </c>
      <c r="AH55" s="270"/>
      <c r="AI55" s="270"/>
      <c r="AJ55" s="270"/>
      <c r="AK55" s="270"/>
      <c r="AL55" s="270"/>
      <c r="AM55" s="270"/>
      <c r="AN55" s="269">
        <f>SUM(AG55,AT55)</f>
        <v>0</v>
      </c>
      <c r="AO55" s="270"/>
      <c r="AP55" s="270"/>
      <c r="AQ55" s="89" t="s">
        <v>78</v>
      </c>
      <c r="AR55" s="90"/>
      <c r="AS55" s="91">
        <v>0</v>
      </c>
      <c r="AT55" s="92">
        <f>ROUND(SUM(AV55:AW55),2)</f>
        <v>0</v>
      </c>
      <c r="AU55" s="93">
        <f>'SO 101.4 - Mobiliář (cykl...'!P82</f>
        <v>0</v>
      </c>
      <c r="AV55" s="92">
        <f>'SO 101.4 - Mobiliář (cykl...'!J33</f>
        <v>0</v>
      </c>
      <c r="AW55" s="92">
        <f>'SO 101.4 - Mobiliář (cykl...'!J34</f>
        <v>0</v>
      </c>
      <c r="AX55" s="92">
        <f>'SO 101.4 - Mobiliář (cykl...'!J35</f>
        <v>0</v>
      </c>
      <c r="AY55" s="92">
        <f>'SO 101.4 - Mobiliář (cykl...'!J36</f>
        <v>0</v>
      </c>
      <c r="AZ55" s="92">
        <f>'SO 101.4 - Mobiliář (cykl...'!F33</f>
        <v>0</v>
      </c>
      <c r="BA55" s="92">
        <f>'SO 101.4 - Mobiliář (cykl...'!F34</f>
        <v>0</v>
      </c>
      <c r="BB55" s="92">
        <f>'SO 101.4 - Mobiliář (cykl...'!F35</f>
        <v>0</v>
      </c>
      <c r="BC55" s="92">
        <f>'SO 101.4 - Mobiliář (cykl...'!F36</f>
        <v>0</v>
      </c>
      <c r="BD55" s="94">
        <f>'SO 101.4 - Mobiliář (cykl...'!F37</f>
        <v>0</v>
      </c>
      <c r="BT55" s="95" t="s">
        <v>79</v>
      </c>
      <c r="BV55" s="95" t="s">
        <v>73</v>
      </c>
      <c r="BW55" s="95" t="s">
        <v>80</v>
      </c>
      <c r="BX55" s="95" t="s">
        <v>5</v>
      </c>
      <c r="CL55" s="95" t="s">
        <v>19</v>
      </c>
      <c r="CM55" s="95" t="s">
        <v>81</v>
      </c>
    </row>
    <row r="56" spans="1:91" s="2" customFormat="1" ht="30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8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</row>
    <row r="57" spans="1:91" s="2" customFormat="1" ht="6.95" customHeight="1">
      <c r="A57" s="33"/>
      <c r="B57" s="46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38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</row>
  </sheetData>
  <sheetProtection algorithmName="SHA-512" hashValue="GeVR3p6o8Y9g2K5iEPPFVocZwaBQ3Y7dZA23i1L8+rplb45Kz/Gtp78bC4XpQy3lKFZ2eRW3vZTZpf4OyZQQxw==" saltValue="mClPn5ymFL08NoxWh/lKwu7DDa6zgNpl/1v5WCOxHSKyxzt7hMUbDfoTrUh5tJhaGqHfapkislzTRlMWNfe+yg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SO 101.4 - Mobiliář (cykl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2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6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6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6" t="s">
        <v>80</v>
      </c>
    </row>
    <row r="3" spans="1:46" s="1" customFormat="1" ht="6.95" hidden="1" customHeight="1">
      <c r="B3" s="97"/>
      <c r="C3" s="98"/>
      <c r="D3" s="98"/>
      <c r="E3" s="98"/>
      <c r="F3" s="98"/>
      <c r="G3" s="98"/>
      <c r="H3" s="98"/>
      <c r="I3" s="99"/>
      <c r="J3" s="98"/>
      <c r="K3" s="98"/>
      <c r="L3" s="19"/>
      <c r="AT3" s="16" t="s">
        <v>81</v>
      </c>
    </row>
    <row r="4" spans="1:46" s="1" customFormat="1" ht="24.95" hidden="1" customHeight="1">
      <c r="B4" s="19"/>
      <c r="D4" s="100" t="s">
        <v>82</v>
      </c>
      <c r="I4" s="96"/>
      <c r="L4" s="19"/>
      <c r="M4" s="101" t="s">
        <v>10</v>
      </c>
      <c r="AT4" s="16" t="s">
        <v>4</v>
      </c>
    </row>
    <row r="5" spans="1:46" s="1" customFormat="1" ht="6.95" hidden="1" customHeight="1">
      <c r="B5" s="19"/>
      <c r="I5" s="96"/>
      <c r="L5" s="19"/>
    </row>
    <row r="6" spans="1:46" s="1" customFormat="1" ht="12" hidden="1" customHeight="1">
      <c r="B6" s="19"/>
      <c r="D6" s="102" t="s">
        <v>16</v>
      </c>
      <c r="I6" s="96"/>
      <c r="L6" s="19"/>
    </row>
    <row r="7" spans="1:46" s="1" customFormat="1" ht="16.5" hidden="1" customHeight="1">
      <c r="B7" s="19"/>
      <c r="E7" s="275" t="str">
        <f>'Rekapitulace stavby'!K6</f>
        <v>Dopravní terminál v Bohumíně – Mobiliář (cykloboxy)</v>
      </c>
      <c r="F7" s="276"/>
      <c r="G7" s="276"/>
      <c r="H7" s="276"/>
      <c r="I7" s="96"/>
      <c r="L7" s="19"/>
    </row>
    <row r="8" spans="1:46" s="2" customFormat="1" ht="12" hidden="1" customHeight="1">
      <c r="A8" s="33"/>
      <c r="B8" s="38"/>
      <c r="C8" s="33"/>
      <c r="D8" s="102" t="s">
        <v>83</v>
      </c>
      <c r="E8" s="33"/>
      <c r="F8" s="33"/>
      <c r="G8" s="33"/>
      <c r="H8" s="33"/>
      <c r="I8" s="103"/>
      <c r="J8" s="33"/>
      <c r="K8" s="33"/>
      <c r="L8" s="104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hidden="1" customHeight="1">
      <c r="A9" s="33"/>
      <c r="B9" s="38"/>
      <c r="C9" s="33"/>
      <c r="D9" s="33"/>
      <c r="E9" s="277" t="s">
        <v>84</v>
      </c>
      <c r="F9" s="278"/>
      <c r="G9" s="278"/>
      <c r="H9" s="278"/>
      <c r="I9" s="103"/>
      <c r="J9" s="33"/>
      <c r="K9" s="33"/>
      <c r="L9" s="104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 hidden="1">
      <c r="A10" s="33"/>
      <c r="B10" s="38"/>
      <c r="C10" s="33"/>
      <c r="D10" s="33"/>
      <c r="E10" s="33"/>
      <c r="F10" s="33"/>
      <c r="G10" s="33"/>
      <c r="H10" s="33"/>
      <c r="I10" s="103"/>
      <c r="J10" s="33"/>
      <c r="K10" s="33"/>
      <c r="L10" s="104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hidden="1" customHeight="1">
      <c r="A11" s="33"/>
      <c r="B11" s="38"/>
      <c r="C11" s="33"/>
      <c r="D11" s="102" t="s">
        <v>18</v>
      </c>
      <c r="E11" s="33"/>
      <c r="F11" s="105" t="s">
        <v>19</v>
      </c>
      <c r="G11" s="33"/>
      <c r="H11" s="33"/>
      <c r="I11" s="106" t="s">
        <v>20</v>
      </c>
      <c r="J11" s="105" t="s">
        <v>19</v>
      </c>
      <c r="K11" s="33"/>
      <c r="L11" s="104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hidden="1" customHeight="1">
      <c r="A12" s="33"/>
      <c r="B12" s="38"/>
      <c r="C12" s="33"/>
      <c r="D12" s="102" t="s">
        <v>21</v>
      </c>
      <c r="E12" s="33"/>
      <c r="F12" s="105" t="s">
        <v>22</v>
      </c>
      <c r="G12" s="33"/>
      <c r="H12" s="33"/>
      <c r="I12" s="106" t="s">
        <v>23</v>
      </c>
      <c r="J12" s="107" t="str">
        <f>'Rekapitulace stavby'!AN8</f>
        <v>26. 11. 2019</v>
      </c>
      <c r="K12" s="33"/>
      <c r="L12" s="104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hidden="1" customHeight="1">
      <c r="A13" s="33"/>
      <c r="B13" s="38"/>
      <c r="C13" s="33"/>
      <c r="D13" s="33"/>
      <c r="E13" s="33"/>
      <c r="F13" s="33"/>
      <c r="G13" s="33"/>
      <c r="H13" s="33"/>
      <c r="I13" s="103"/>
      <c r="J13" s="33"/>
      <c r="K13" s="33"/>
      <c r="L13" s="104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hidden="1" customHeight="1">
      <c r="A14" s="33"/>
      <c r="B14" s="38"/>
      <c r="C14" s="33"/>
      <c r="D14" s="102" t="s">
        <v>25</v>
      </c>
      <c r="E14" s="33"/>
      <c r="F14" s="33"/>
      <c r="G14" s="33"/>
      <c r="H14" s="33"/>
      <c r="I14" s="106" t="s">
        <v>26</v>
      </c>
      <c r="J14" s="105" t="s">
        <v>19</v>
      </c>
      <c r="K14" s="33"/>
      <c r="L14" s="104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hidden="1" customHeight="1">
      <c r="A15" s="33"/>
      <c r="B15" s="38"/>
      <c r="C15" s="33"/>
      <c r="D15" s="33"/>
      <c r="E15" s="105" t="s">
        <v>27</v>
      </c>
      <c r="F15" s="33"/>
      <c r="G15" s="33"/>
      <c r="H15" s="33"/>
      <c r="I15" s="106" t="s">
        <v>28</v>
      </c>
      <c r="J15" s="105" t="s">
        <v>19</v>
      </c>
      <c r="K15" s="33"/>
      <c r="L15" s="104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hidden="1" customHeight="1">
      <c r="A16" s="33"/>
      <c r="B16" s="38"/>
      <c r="C16" s="33"/>
      <c r="D16" s="33"/>
      <c r="E16" s="33"/>
      <c r="F16" s="33"/>
      <c r="G16" s="33"/>
      <c r="H16" s="33"/>
      <c r="I16" s="103"/>
      <c r="J16" s="33"/>
      <c r="K16" s="33"/>
      <c r="L16" s="104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hidden="1" customHeight="1">
      <c r="A17" s="33"/>
      <c r="B17" s="38"/>
      <c r="C17" s="33"/>
      <c r="D17" s="102" t="s">
        <v>29</v>
      </c>
      <c r="E17" s="33"/>
      <c r="F17" s="33"/>
      <c r="G17" s="33"/>
      <c r="H17" s="33"/>
      <c r="I17" s="106" t="s">
        <v>26</v>
      </c>
      <c r="J17" s="29" t="str">
        <f>'Rekapitulace stavby'!AN13</f>
        <v>Vyplň údaj</v>
      </c>
      <c r="K17" s="33"/>
      <c r="L17" s="104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hidden="1" customHeight="1">
      <c r="A18" s="33"/>
      <c r="B18" s="38"/>
      <c r="C18" s="33"/>
      <c r="D18" s="33"/>
      <c r="E18" s="279" t="str">
        <f>'Rekapitulace stavby'!E14</f>
        <v>Vyplň údaj</v>
      </c>
      <c r="F18" s="280"/>
      <c r="G18" s="280"/>
      <c r="H18" s="280"/>
      <c r="I18" s="106" t="s">
        <v>28</v>
      </c>
      <c r="J18" s="29" t="str">
        <f>'Rekapitulace stavby'!AN14</f>
        <v>Vyplň údaj</v>
      </c>
      <c r="K18" s="33"/>
      <c r="L18" s="104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hidden="1" customHeight="1">
      <c r="A19" s="33"/>
      <c r="B19" s="38"/>
      <c r="C19" s="33"/>
      <c r="D19" s="33"/>
      <c r="E19" s="33"/>
      <c r="F19" s="33"/>
      <c r="G19" s="33"/>
      <c r="H19" s="33"/>
      <c r="I19" s="103"/>
      <c r="J19" s="33"/>
      <c r="K19" s="33"/>
      <c r="L19" s="104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hidden="1" customHeight="1">
      <c r="A20" s="33"/>
      <c r="B20" s="38"/>
      <c r="C20" s="33"/>
      <c r="D20" s="102" t="s">
        <v>31</v>
      </c>
      <c r="E20" s="33"/>
      <c r="F20" s="33"/>
      <c r="G20" s="33"/>
      <c r="H20" s="33"/>
      <c r="I20" s="106" t="s">
        <v>26</v>
      </c>
      <c r="J20" s="105" t="s">
        <v>19</v>
      </c>
      <c r="K20" s="33"/>
      <c r="L20" s="104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hidden="1" customHeight="1">
      <c r="A21" s="33"/>
      <c r="B21" s="38"/>
      <c r="C21" s="33"/>
      <c r="D21" s="33"/>
      <c r="E21" s="105" t="s">
        <v>32</v>
      </c>
      <c r="F21" s="33"/>
      <c r="G21" s="33"/>
      <c r="H21" s="33"/>
      <c r="I21" s="106" t="s">
        <v>28</v>
      </c>
      <c r="J21" s="105" t="s">
        <v>19</v>
      </c>
      <c r="K21" s="33"/>
      <c r="L21" s="104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hidden="1" customHeight="1">
      <c r="A22" s="33"/>
      <c r="B22" s="38"/>
      <c r="C22" s="33"/>
      <c r="D22" s="33"/>
      <c r="E22" s="33"/>
      <c r="F22" s="33"/>
      <c r="G22" s="33"/>
      <c r="H22" s="33"/>
      <c r="I22" s="103"/>
      <c r="J22" s="33"/>
      <c r="K22" s="33"/>
      <c r="L22" s="104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hidden="1" customHeight="1">
      <c r="A23" s="33"/>
      <c r="B23" s="38"/>
      <c r="C23" s="33"/>
      <c r="D23" s="102" t="s">
        <v>34</v>
      </c>
      <c r="E23" s="33"/>
      <c r="F23" s="33"/>
      <c r="G23" s="33"/>
      <c r="H23" s="33"/>
      <c r="I23" s="106" t="s">
        <v>26</v>
      </c>
      <c r="J23" s="105" t="s">
        <v>19</v>
      </c>
      <c r="K23" s="33"/>
      <c r="L23" s="104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hidden="1" customHeight="1">
      <c r="A24" s="33"/>
      <c r="B24" s="38"/>
      <c r="C24" s="33"/>
      <c r="D24" s="33"/>
      <c r="E24" s="105" t="s">
        <v>32</v>
      </c>
      <c r="F24" s="33"/>
      <c r="G24" s="33"/>
      <c r="H24" s="33"/>
      <c r="I24" s="106" t="s">
        <v>28</v>
      </c>
      <c r="J24" s="105" t="s">
        <v>19</v>
      </c>
      <c r="K24" s="33"/>
      <c r="L24" s="104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hidden="1" customHeight="1">
      <c r="A25" s="33"/>
      <c r="B25" s="38"/>
      <c r="C25" s="33"/>
      <c r="D25" s="33"/>
      <c r="E25" s="33"/>
      <c r="F25" s="33"/>
      <c r="G25" s="33"/>
      <c r="H25" s="33"/>
      <c r="I25" s="103"/>
      <c r="J25" s="33"/>
      <c r="K25" s="33"/>
      <c r="L25" s="104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hidden="1" customHeight="1">
      <c r="A26" s="33"/>
      <c r="B26" s="38"/>
      <c r="C26" s="33"/>
      <c r="D26" s="102" t="s">
        <v>35</v>
      </c>
      <c r="E26" s="33"/>
      <c r="F26" s="33"/>
      <c r="G26" s="33"/>
      <c r="H26" s="33"/>
      <c r="I26" s="103"/>
      <c r="J26" s="33"/>
      <c r="K26" s="33"/>
      <c r="L26" s="104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hidden="1" customHeight="1">
      <c r="A27" s="108"/>
      <c r="B27" s="109"/>
      <c r="C27" s="108"/>
      <c r="D27" s="108"/>
      <c r="E27" s="281" t="s">
        <v>19</v>
      </c>
      <c r="F27" s="281"/>
      <c r="G27" s="281"/>
      <c r="H27" s="281"/>
      <c r="I27" s="110"/>
      <c r="J27" s="108"/>
      <c r="K27" s="108"/>
      <c r="L27" s="111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5" hidden="1" customHeight="1">
      <c r="A28" s="33"/>
      <c r="B28" s="38"/>
      <c r="C28" s="33"/>
      <c r="D28" s="33"/>
      <c r="E28" s="33"/>
      <c r="F28" s="33"/>
      <c r="G28" s="33"/>
      <c r="H28" s="33"/>
      <c r="I28" s="103"/>
      <c r="J28" s="33"/>
      <c r="K28" s="33"/>
      <c r="L28" s="104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hidden="1" customHeight="1">
      <c r="A29" s="33"/>
      <c r="B29" s="38"/>
      <c r="C29" s="33"/>
      <c r="D29" s="112"/>
      <c r="E29" s="112"/>
      <c r="F29" s="112"/>
      <c r="G29" s="112"/>
      <c r="H29" s="112"/>
      <c r="I29" s="113"/>
      <c r="J29" s="112"/>
      <c r="K29" s="112"/>
      <c r="L29" s="104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hidden="1" customHeight="1">
      <c r="A30" s="33"/>
      <c r="B30" s="38"/>
      <c r="C30" s="33"/>
      <c r="D30" s="114" t="s">
        <v>37</v>
      </c>
      <c r="E30" s="33"/>
      <c r="F30" s="33"/>
      <c r="G30" s="33"/>
      <c r="H30" s="33"/>
      <c r="I30" s="103"/>
      <c r="J30" s="115">
        <f>ROUND(J82, 2)</f>
        <v>0</v>
      </c>
      <c r="K30" s="33"/>
      <c r="L30" s="104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hidden="1" customHeight="1">
      <c r="A31" s="33"/>
      <c r="B31" s="38"/>
      <c r="C31" s="33"/>
      <c r="D31" s="112"/>
      <c r="E31" s="112"/>
      <c r="F31" s="112"/>
      <c r="G31" s="112"/>
      <c r="H31" s="112"/>
      <c r="I31" s="113"/>
      <c r="J31" s="112"/>
      <c r="K31" s="112"/>
      <c r="L31" s="104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hidden="1" customHeight="1">
      <c r="A32" s="33"/>
      <c r="B32" s="38"/>
      <c r="C32" s="33"/>
      <c r="D32" s="33"/>
      <c r="E32" s="33"/>
      <c r="F32" s="116" t="s">
        <v>39</v>
      </c>
      <c r="G32" s="33"/>
      <c r="H32" s="33"/>
      <c r="I32" s="117" t="s">
        <v>38</v>
      </c>
      <c r="J32" s="116" t="s">
        <v>40</v>
      </c>
      <c r="K32" s="33"/>
      <c r="L32" s="104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hidden="1" customHeight="1">
      <c r="A33" s="33"/>
      <c r="B33" s="38"/>
      <c r="C33" s="33"/>
      <c r="D33" s="118" t="s">
        <v>41</v>
      </c>
      <c r="E33" s="102" t="s">
        <v>42</v>
      </c>
      <c r="F33" s="119">
        <f>ROUND((SUM(BE82:BE91)),  2)</f>
        <v>0</v>
      </c>
      <c r="G33" s="33"/>
      <c r="H33" s="33"/>
      <c r="I33" s="120">
        <v>0.21</v>
      </c>
      <c r="J33" s="119">
        <f>ROUND(((SUM(BE82:BE91))*I33),  2)</f>
        <v>0</v>
      </c>
      <c r="K33" s="33"/>
      <c r="L33" s="104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hidden="1" customHeight="1">
      <c r="A34" s="33"/>
      <c r="B34" s="38"/>
      <c r="C34" s="33"/>
      <c r="D34" s="33"/>
      <c r="E34" s="102" t="s">
        <v>43</v>
      </c>
      <c r="F34" s="119">
        <f>ROUND((SUM(BF82:BF91)),  2)</f>
        <v>0</v>
      </c>
      <c r="G34" s="33"/>
      <c r="H34" s="33"/>
      <c r="I34" s="120">
        <v>0.15</v>
      </c>
      <c r="J34" s="119">
        <f>ROUND(((SUM(BF82:BF91))*I34),  2)</f>
        <v>0</v>
      </c>
      <c r="K34" s="33"/>
      <c r="L34" s="104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2" t="s">
        <v>44</v>
      </c>
      <c r="F35" s="119">
        <f>ROUND((SUM(BG82:BG91)),  2)</f>
        <v>0</v>
      </c>
      <c r="G35" s="33"/>
      <c r="H35" s="33"/>
      <c r="I35" s="120">
        <v>0.21</v>
      </c>
      <c r="J35" s="119">
        <f>0</f>
        <v>0</v>
      </c>
      <c r="K35" s="33"/>
      <c r="L35" s="104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2" t="s">
        <v>45</v>
      </c>
      <c r="F36" s="119">
        <f>ROUND((SUM(BH82:BH91)),  2)</f>
        <v>0</v>
      </c>
      <c r="G36" s="33"/>
      <c r="H36" s="33"/>
      <c r="I36" s="120">
        <v>0.15</v>
      </c>
      <c r="J36" s="119">
        <f>0</f>
        <v>0</v>
      </c>
      <c r="K36" s="33"/>
      <c r="L36" s="104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2" t="s">
        <v>46</v>
      </c>
      <c r="F37" s="119">
        <f>ROUND((SUM(BI82:BI91)),  2)</f>
        <v>0</v>
      </c>
      <c r="G37" s="33"/>
      <c r="H37" s="33"/>
      <c r="I37" s="120">
        <v>0</v>
      </c>
      <c r="J37" s="119">
        <f>0</f>
        <v>0</v>
      </c>
      <c r="K37" s="33"/>
      <c r="L37" s="104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hidden="1" customHeight="1">
      <c r="A38" s="33"/>
      <c r="B38" s="38"/>
      <c r="C38" s="33"/>
      <c r="D38" s="33"/>
      <c r="E38" s="33"/>
      <c r="F38" s="33"/>
      <c r="G38" s="33"/>
      <c r="H38" s="33"/>
      <c r="I38" s="103"/>
      <c r="J38" s="33"/>
      <c r="K38" s="33"/>
      <c r="L38" s="104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hidden="1" customHeight="1">
      <c r="A39" s="33"/>
      <c r="B39" s="38"/>
      <c r="C39" s="121"/>
      <c r="D39" s="122" t="s">
        <v>47</v>
      </c>
      <c r="E39" s="123"/>
      <c r="F39" s="123"/>
      <c r="G39" s="124" t="s">
        <v>48</v>
      </c>
      <c r="H39" s="125" t="s">
        <v>49</v>
      </c>
      <c r="I39" s="126"/>
      <c r="J39" s="127">
        <f>SUM(J30:J37)</f>
        <v>0</v>
      </c>
      <c r="K39" s="128"/>
      <c r="L39" s="104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129"/>
      <c r="C40" s="130"/>
      <c r="D40" s="130"/>
      <c r="E40" s="130"/>
      <c r="F40" s="130"/>
      <c r="G40" s="130"/>
      <c r="H40" s="130"/>
      <c r="I40" s="131"/>
      <c r="J40" s="130"/>
      <c r="K40" s="130"/>
      <c r="L40" s="104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ht="11.25" hidden="1"/>
    <row r="42" spans="1:31" ht="11.25" hidden="1"/>
    <row r="43" spans="1:31" ht="11.25" hidden="1"/>
    <row r="44" spans="1:31" s="2" customFormat="1" ht="6.95" customHeight="1">
      <c r="A44" s="33"/>
      <c r="B44" s="132"/>
      <c r="C44" s="133"/>
      <c r="D44" s="133"/>
      <c r="E44" s="133"/>
      <c r="F44" s="133"/>
      <c r="G44" s="133"/>
      <c r="H44" s="133"/>
      <c r="I44" s="134"/>
      <c r="J44" s="133"/>
      <c r="K44" s="133"/>
      <c r="L44" s="104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85</v>
      </c>
      <c r="D45" s="35"/>
      <c r="E45" s="35"/>
      <c r="F45" s="35"/>
      <c r="G45" s="35"/>
      <c r="H45" s="35"/>
      <c r="I45" s="103"/>
      <c r="J45" s="35"/>
      <c r="K45" s="35"/>
      <c r="L45" s="104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103"/>
      <c r="J46" s="35"/>
      <c r="K46" s="35"/>
      <c r="L46" s="104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103"/>
      <c r="J47" s="35"/>
      <c r="K47" s="35"/>
      <c r="L47" s="104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6.5" customHeight="1">
      <c r="A48" s="33"/>
      <c r="B48" s="34"/>
      <c r="C48" s="35"/>
      <c r="D48" s="35"/>
      <c r="E48" s="282" t="str">
        <f>E7</f>
        <v>Dopravní terminál v Bohumíně – Mobiliář (cykloboxy)</v>
      </c>
      <c r="F48" s="283"/>
      <c r="G48" s="283"/>
      <c r="H48" s="283"/>
      <c r="I48" s="103"/>
      <c r="J48" s="35"/>
      <c r="K48" s="35"/>
      <c r="L48" s="104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83</v>
      </c>
      <c r="D49" s="35"/>
      <c r="E49" s="35"/>
      <c r="F49" s="35"/>
      <c r="G49" s="35"/>
      <c r="H49" s="35"/>
      <c r="I49" s="103"/>
      <c r="J49" s="35"/>
      <c r="K49" s="35"/>
      <c r="L49" s="104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customHeight="1">
      <c r="A50" s="33"/>
      <c r="B50" s="34"/>
      <c r="C50" s="35"/>
      <c r="D50" s="35"/>
      <c r="E50" s="254" t="str">
        <f>E9</f>
        <v>SO 101.4 - Mobiliář (cykloboxy)</v>
      </c>
      <c r="F50" s="284"/>
      <c r="G50" s="284"/>
      <c r="H50" s="284"/>
      <c r="I50" s="103"/>
      <c r="J50" s="35"/>
      <c r="K50" s="35"/>
      <c r="L50" s="104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5"/>
      <c r="D51" s="35"/>
      <c r="E51" s="35"/>
      <c r="F51" s="35"/>
      <c r="G51" s="35"/>
      <c r="H51" s="35"/>
      <c r="I51" s="103"/>
      <c r="J51" s="35"/>
      <c r="K51" s="35"/>
      <c r="L51" s="104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>Bohumín</v>
      </c>
      <c r="G52" s="35"/>
      <c r="H52" s="35"/>
      <c r="I52" s="106" t="s">
        <v>23</v>
      </c>
      <c r="J52" s="58" t="str">
        <f>IF(J12="","",J12)</f>
        <v>26. 11. 2019</v>
      </c>
      <c r="K52" s="35"/>
      <c r="L52" s="104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5"/>
      <c r="D53" s="35"/>
      <c r="E53" s="35"/>
      <c r="F53" s="35"/>
      <c r="G53" s="35"/>
      <c r="H53" s="35"/>
      <c r="I53" s="103"/>
      <c r="J53" s="35"/>
      <c r="K53" s="35"/>
      <c r="L53" s="104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40.15" customHeight="1">
      <c r="A54" s="33"/>
      <c r="B54" s="34"/>
      <c r="C54" s="28" t="s">
        <v>25</v>
      </c>
      <c r="D54" s="35"/>
      <c r="E54" s="35"/>
      <c r="F54" s="26" t="str">
        <f>E15</f>
        <v>Město Bohumín, Masarykova 158, 735 81 Bohumín</v>
      </c>
      <c r="G54" s="35"/>
      <c r="H54" s="35"/>
      <c r="I54" s="106" t="s">
        <v>31</v>
      </c>
      <c r="J54" s="31" t="str">
        <f>E21</f>
        <v>HaskoningDHV Czech Republic, spol. s r.o.</v>
      </c>
      <c r="K54" s="35"/>
      <c r="L54" s="104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40.15" customHeight="1">
      <c r="A55" s="33"/>
      <c r="B55" s="34"/>
      <c r="C55" s="28" t="s">
        <v>29</v>
      </c>
      <c r="D55" s="35"/>
      <c r="E55" s="35"/>
      <c r="F55" s="26" t="str">
        <f>IF(E18="","",E18)</f>
        <v>Vyplň údaj</v>
      </c>
      <c r="G55" s="35"/>
      <c r="H55" s="35"/>
      <c r="I55" s="106" t="s">
        <v>34</v>
      </c>
      <c r="J55" s="31" t="str">
        <f>E24</f>
        <v>HaskoningDHV Czech Republic, spol. s r.o.</v>
      </c>
      <c r="K55" s="35"/>
      <c r="L55" s="104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103"/>
      <c r="J56" s="35"/>
      <c r="K56" s="35"/>
      <c r="L56" s="104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35" t="s">
        <v>86</v>
      </c>
      <c r="D57" s="136"/>
      <c r="E57" s="136"/>
      <c r="F57" s="136"/>
      <c r="G57" s="136"/>
      <c r="H57" s="136"/>
      <c r="I57" s="137"/>
      <c r="J57" s="138" t="s">
        <v>87</v>
      </c>
      <c r="K57" s="136"/>
      <c r="L57" s="104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103"/>
      <c r="J58" s="35"/>
      <c r="K58" s="35"/>
      <c r="L58" s="104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39" t="s">
        <v>69</v>
      </c>
      <c r="D59" s="35"/>
      <c r="E59" s="35"/>
      <c r="F59" s="35"/>
      <c r="G59" s="35"/>
      <c r="H59" s="35"/>
      <c r="I59" s="103"/>
      <c r="J59" s="76">
        <f>J82</f>
        <v>0</v>
      </c>
      <c r="K59" s="35"/>
      <c r="L59" s="104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88</v>
      </c>
    </row>
    <row r="60" spans="1:47" s="9" customFormat="1" ht="24.95" customHeight="1">
      <c r="B60" s="140"/>
      <c r="C60" s="141"/>
      <c r="D60" s="142" t="s">
        <v>89</v>
      </c>
      <c r="E60" s="143"/>
      <c r="F60" s="143"/>
      <c r="G60" s="143"/>
      <c r="H60" s="143"/>
      <c r="I60" s="144"/>
      <c r="J60" s="145">
        <f>J83</f>
        <v>0</v>
      </c>
      <c r="K60" s="141"/>
      <c r="L60" s="146"/>
    </row>
    <row r="61" spans="1:47" s="10" customFormat="1" ht="19.899999999999999" customHeight="1">
      <c r="B61" s="147"/>
      <c r="C61" s="148"/>
      <c r="D61" s="149" t="s">
        <v>90</v>
      </c>
      <c r="E61" s="150"/>
      <c r="F61" s="150"/>
      <c r="G61" s="150"/>
      <c r="H61" s="150"/>
      <c r="I61" s="151"/>
      <c r="J61" s="152">
        <f>J84</f>
        <v>0</v>
      </c>
      <c r="K61" s="148"/>
      <c r="L61" s="153"/>
    </row>
    <row r="62" spans="1:47" s="10" customFormat="1" ht="19.899999999999999" customHeight="1">
      <c r="B62" s="147"/>
      <c r="C62" s="148"/>
      <c r="D62" s="149" t="s">
        <v>91</v>
      </c>
      <c r="E62" s="150"/>
      <c r="F62" s="150"/>
      <c r="G62" s="150"/>
      <c r="H62" s="150"/>
      <c r="I62" s="151"/>
      <c r="J62" s="152">
        <f>J90</f>
        <v>0</v>
      </c>
      <c r="K62" s="148"/>
      <c r="L62" s="153"/>
    </row>
    <row r="63" spans="1:47" s="2" customFormat="1" ht="21.75" customHeight="1">
      <c r="A63" s="33"/>
      <c r="B63" s="34"/>
      <c r="C63" s="35"/>
      <c r="D63" s="35"/>
      <c r="E63" s="35"/>
      <c r="F63" s="35"/>
      <c r="G63" s="35"/>
      <c r="H63" s="35"/>
      <c r="I63" s="103"/>
      <c r="J63" s="35"/>
      <c r="K63" s="35"/>
      <c r="L63" s="104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4" spans="1:47" s="2" customFormat="1" ht="6.95" customHeight="1">
      <c r="A64" s="33"/>
      <c r="B64" s="46"/>
      <c r="C64" s="47"/>
      <c r="D64" s="47"/>
      <c r="E64" s="47"/>
      <c r="F64" s="47"/>
      <c r="G64" s="47"/>
      <c r="H64" s="47"/>
      <c r="I64" s="131"/>
      <c r="J64" s="47"/>
      <c r="K64" s="47"/>
      <c r="L64" s="104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</row>
    <row r="68" spans="1:31" s="2" customFormat="1" ht="6.95" customHeight="1">
      <c r="A68" s="33"/>
      <c r="B68" s="48"/>
      <c r="C68" s="49"/>
      <c r="D68" s="49"/>
      <c r="E68" s="49"/>
      <c r="F68" s="49"/>
      <c r="G68" s="49"/>
      <c r="H68" s="49"/>
      <c r="I68" s="134"/>
      <c r="J68" s="49"/>
      <c r="K68" s="49"/>
      <c r="L68" s="104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31" s="2" customFormat="1" ht="24.95" customHeight="1">
      <c r="A69" s="33"/>
      <c r="B69" s="34"/>
      <c r="C69" s="22" t="s">
        <v>92</v>
      </c>
      <c r="D69" s="35"/>
      <c r="E69" s="35"/>
      <c r="F69" s="35"/>
      <c r="G69" s="35"/>
      <c r="H69" s="35"/>
      <c r="I69" s="103"/>
      <c r="J69" s="35"/>
      <c r="K69" s="35"/>
      <c r="L69" s="104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s="2" customFormat="1" ht="6.95" customHeight="1">
      <c r="A70" s="33"/>
      <c r="B70" s="34"/>
      <c r="C70" s="35"/>
      <c r="D70" s="35"/>
      <c r="E70" s="35"/>
      <c r="F70" s="35"/>
      <c r="G70" s="35"/>
      <c r="H70" s="35"/>
      <c r="I70" s="103"/>
      <c r="J70" s="35"/>
      <c r="K70" s="35"/>
      <c r="L70" s="104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2" customFormat="1" ht="12" customHeight="1">
      <c r="A71" s="33"/>
      <c r="B71" s="34"/>
      <c r="C71" s="28" t="s">
        <v>16</v>
      </c>
      <c r="D71" s="35"/>
      <c r="E71" s="35"/>
      <c r="F71" s="35"/>
      <c r="G71" s="35"/>
      <c r="H71" s="35"/>
      <c r="I71" s="103"/>
      <c r="J71" s="35"/>
      <c r="K71" s="35"/>
      <c r="L71" s="104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16.5" customHeight="1">
      <c r="A72" s="33"/>
      <c r="B72" s="34"/>
      <c r="C72" s="35"/>
      <c r="D72" s="35"/>
      <c r="E72" s="282" t="str">
        <f>E7</f>
        <v>Dopravní terminál v Bohumíně – Mobiliář (cykloboxy)</v>
      </c>
      <c r="F72" s="283"/>
      <c r="G72" s="283"/>
      <c r="H72" s="283"/>
      <c r="I72" s="103"/>
      <c r="J72" s="35"/>
      <c r="K72" s="35"/>
      <c r="L72" s="104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12" customHeight="1">
      <c r="A73" s="33"/>
      <c r="B73" s="34"/>
      <c r="C73" s="28" t="s">
        <v>83</v>
      </c>
      <c r="D73" s="35"/>
      <c r="E73" s="35"/>
      <c r="F73" s="35"/>
      <c r="G73" s="35"/>
      <c r="H73" s="35"/>
      <c r="I73" s="103"/>
      <c r="J73" s="35"/>
      <c r="K73" s="35"/>
      <c r="L73" s="104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16.5" customHeight="1">
      <c r="A74" s="33"/>
      <c r="B74" s="34"/>
      <c r="C74" s="35"/>
      <c r="D74" s="35"/>
      <c r="E74" s="254" t="str">
        <f>E9</f>
        <v>SO 101.4 - Mobiliář (cykloboxy)</v>
      </c>
      <c r="F74" s="284"/>
      <c r="G74" s="284"/>
      <c r="H74" s="284"/>
      <c r="I74" s="103"/>
      <c r="J74" s="35"/>
      <c r="K74" s="35"/>
      <c r="L74" s="104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6.95" customHeight="1">
      <c r="A75" s="33"/>
      <c r="B75" s="34"/>
      <c r="C75" s="35"/>
      <c r="D75" s="35"/>
      <c r="E75" s="35"/>
      <c r="F75" s="35"/>
      <c r="G75" s="35"/>
      <c r="H75" s="35"/>
      <c r="I75" s="103"/>
      <c r="J75" s="35"/>
      <c r="K75" s="35"/>
      <c r="L75" s="104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12" customHeight="1">
      <c r="A76" s="33"/>
      <c r="B76" s="34"/>
      <c r="C76" s="28" t="s">
        <v>21</v>
      </c>
      <c r="D76" s="35"/>
      <c r="E76" s="35"/>
      <c r="F76" s="26" t="str">
        <f>F12</f>
        <v>Bohumín</v>
      </c>
      <c r="G76" s="35"/>
      <c r="H76" s="35"/>
      <c r="I76" s="106" t="s">
        <v>23</v>
      </c>
      <c r="J76" s="58" t="str">
        <f>IF(J12="","",J12)</f>
        <v>26. 11. 2019</v>
      </c>
      <c r="K76" s="35"/>
      <c r="L76" s="104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6.95" customHeight="1">
      <c r="A77" s="33"/>
      <c r="B77" s="34"/>
      <c r="C77" s="35"/>
      <c r="D77" s="35"/>
      <c r="E77" s="35"/>
      <c r="F77" s="35"/>
      <c r="G77" s="35"/>
      <c r="H77" s="35"/>
      <c r="I77" s="103"/>
      <c r="J77" s="35"/>
      <c r="K77" s="35"/>
      <c r="L77" s="104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40.15" customHeight="1">
      <c r="A78" s="33"/>
      <c r="B78" s="34"/>
      <c r="C78" s="28" t="s">
        <v>25</v>
      </c>
      <c r="D78" s="35"/>
      <c r="E78" s="35"/>
      <c r="F78" s="26" t="str">
        <f>E15</f>
        <v>Město Bohumín, Masarykova 158, 735 81 Bohumín</v>
      </c>
      <c r="G78" s="35"/>
      <c r="H78" s="35"/>
      <c r="I78" s="106" t="s">
        <v>31</v>
      </c>
      <c r="J78" s="31" t="str">
        <f>E21</f>
        <v>HaskoningDHV Czech Republic, spol. s r.o.</v>
      </c>
      <c r="K78" s="35"/>
      <c r="L78" s="104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40.15" customHeight="1">
      <c r="A79" s="33"/>
      <c r="B79" s="34"/>
      <c r="C79" s="28" t="s">
        <v>29</v>
      </c>
      <c r="D79" s="35"/>
      <c r="E79" s="35"/>
      <c r="F79" s="26" t="str">
        <f>IF(E18="","",E18)</f>
        <v>Vyplň údaj</v>
      </c>
      <c r="G79" s="35"/>
      <c r="H79" s="35"/>
      <c r="I79" s="106" t="s">
        <v>34</v>
      </c>
      <c r="J79" s="31" t="str">
        <f>E24</f>
        <v>HaskoningDHV Czech Republic, spol. s r.o.</v>
      </c>
      <c r="K79" s="35"/>
      <c r="L79" s="104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10.35" customHeight="1">
      <c r="A80" s="33"/>
      <c r="B80" s="34"/>
      <c r="C80" s="35"/>
      <c r="D80" s="35"/>
      <c r="E80" s="35"/>
      <c r="F80" s="35"/>
      <c r="G80" s="35"/>
      <c r="H80" s="35"/>
      <c r="I80" s="103"/>
      <c r="J80" s="35"/>
      <c r="K80" s="35"/>
      <c r="L80" s="104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11" customFormat="1" ht="29.25" customHeight="1">
      <c r="A81" s="154"/>
      <c r="B81" s="155"/>
      <c r="C81" s="156" t="s">
        <v>93</v>
      </c>
      <c r="D81" s="157" t="s">
        <v>56</v>
      </c>
      <c r="E81" s="157" t="s">
        <v>52</v>
      </c>
      <c r="F81" s="157" t="s">
        <v>53</v>
      </c>
      <c r="G81" s="157" t="s">
        <v>94</v>
      </c>
      <c r="H81" s="157" t="s">
        <v>95</v>
      </c>
      <c r="I81" s="158" t="s">
        <v>96</v>
      </c>
      <c r="J81" s="157" t="s">
        <v>87</v>
      </c>
      <c r="K81" s="159" t="s">
        <v>97</v>
      </c>
      <c r="L81" s="160"/>
      <c r="M81" s="67" t="s">
        <v>19</v>
      </c>
      <c r="N81" s="68" t="s">
        <v>41</v>
      </c>
      <c r="O81" s="68" t="s">
        <v>98</v>
      </c>
      <c r="P81" s="68" t="s">
        <v>99</v>
      </c>
      <c r="Q81" s="68" t="s">
        <v>100</v>
      </c>
      <c r="R81" s="68" t="s">
        <v>101</v>
      </c>
      <c r="S81" s="68" t="s">
        <v>102</v>
      </c>
      <c r="T81" s="69" t="s">
        <v>103</v>
      </c>
      <c r="U81" s="154"/>
      <c r="V81" s="154"/>
      <c r="W81" s="154"/>
      <c r="X81" s="154"/>
      <c r="Y81" s="154"/>
      <c r="Z81" s="154"/>
      <c r="AA81" s="154"/>
      <c r="AB81" s="154"/>
      <c r="AC81" s="154"/>
      <c r="AD81" s="154"/>
      <c r="AE81" s="154"/>
    </row>
    <row r="82" spans="1:65" s="2" customFormat="1" ht="22.9" customHeight="1">
      <c r="A82" s="33"/>
      <c r="B82" s="34"/>
      <c r="C82" s="74" t="s">
        <v>104</v>
      </c>
      <c r="D82" s="35"/>
      <c r="E82" s="35"/>
      <c r="F82" s="35"/>
      <c r="G82" s="35"/>
      <c r="H82" s="35"/>
      <c r="I82" s="103"/>
      <c r="J82" s="161">
        <f>BK82</f>
        <v>0</v>
      </c>
      <c r="K82" s="35"/>
      <c r="L82" s="38"/>
      <c r="M82" s="70"/>
      <c r="N82" s="162"/>
      <c r="O82" s="71"/>
      <c r="P82" s="163">
        <f>P83</f>
        <v>0</v>
      </c>
      <c r="Q82" s="71"/>
      <c r="R82" s="163">
        <f>R83</f>
        <v>2.88</v>
      </c>
      <c r="S82" s="71"/>
      <c r="T82" s="164">
        <f>T83</f>
        <v>0</v>
      </c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T82" s="16" t="s">
        <v>70</v>
      </c>
      <c r="AU82" s="16" t="s">
        <v>88</v>
      </c>
      <c r="BK82" s="165">
        <f>BK83</f>
        <v>0</v>
      </c>
    </row>
    <row r="83" spans="1:65" s="12" customFormat="1" ht="25.9" customHeight="1">
      <c r="B83" s="166"/>
      <c r="C83" s="167"/>
      <c r="D83" s="168" t="s">
        <v>70</v>
      </c>
      <c r="E83" s="169" t="s">
        <v>105</v>
      </c>
      <c r="F83" s="169" t="s">
        <v>106</v>
      </c>
      <c r="G83" s="167"/>
      <c r="H83" s="167"/>
      <c r="I83" s="170"/>
      <c r="J83" s="171">
        <f>BK83</f>
        <v>0</v>
      </c>
      <c r="K83" s="167"/>
      <c r="L83" s="172"/>
      <c r="M83" s="173"/>
      <c r="N83" s="174"/>
      <c r="O83" s="174"/>
      <c r="P83" s="175">
        <f>P84+P90</f>
        <v>0</v>
      </c>
      <c r="Q83" s="174"/>
      <c r="R83" s="175">
        <f>R84+R90</f>
        <v>2.88</v>
      </c>
      <c r="S83" s="174"/>
      <c r="T83" s="176">
        <f>T84+T90</f>
        <v>0</v>
      </c>
      <c r="AR83" s="177" t="s">
        <v>79</v>
      </c>
      <c r="AT83" s="178" t="s">
        <v>70</v>
      </c>
      <c r="AU83" s="178" t="s">
        <v>71</v>
      </c>
      <c r="AY83" s="177" t="s">
        <v>107</v>
      </c>
      <c r="BK83" s="179">
        <f>BK84+BK90</f>
        <v>0</v>
      </c>
    </row>
    <row r="84" spans="1:65" s="12" customFormat="1" ht="22.9" customHeight="1">
      <c r="B84" s="166"/>
      <c r="C84" s="167"/>
      <c r="D84" s="168" t="s">
        <v>70</v>
      </c>
      <c r="E84" s="180" t="s">
        <v>108</v>
      </c>
      <c r="F84" s="180" t="s">
        <v>109</v>
      </c>
      <c r="G84" s="167"/>
      <c r="H84" s="167"/>
      <c r="I84" s="170"/>
      <c r="J84" s="181">
        <f>BK84</f>
        <v>0</v>
      </c>
      <c r="K84" s="167"/>
      <c r="L84" s="172"/>
      <c r="M84" s="173"/>
      <c r="N84" s="174"/>
      <c r="O84" s="174"/>
      <c r="P84" s="175">
        <f>SUM(P85:P89)</f>
        <v>0</v>
      </c>
      <c r="Q84" s="174"/>
      <c r="R84" s="175">
        <f>SUM(R85:R89)</f>
        <v>2.88</v>
      </c>
      <c r="S84" s="174"/>
      <c r="T84" s="176">
        <f>SUM(T85:T89)</f>
        <v>0</v>
      </c>
      <c r="AR84" s="177" t="s">
        <v>79</v>
      </c>
      <c r="AT84" s="178" t="s">
        <v>70</v>
      </c>
      <c r="AU84" s="178" t="s">
        <v>79</v>
      </c>
      <c r="AY84" s="177" t="s">
        <v>107</v>
      </c>
      <c r="BK84" s="179">
        <f>SUM(BK85:BK89)</f>
        <v>0</v>
      </c>
    </row>
    <row r="85" spans="1:65" s="2" customFormat="1" ht="21.75" customHeight="1">
      <c r="A85" s="33"/>
      <c r="B85" s="34"/>
      <c r="C85" s="182" t="s">
        <v>79</v>
      </c>
      <c r="D85" s="182" t="s">
        <v>110</v>
      </c>
      <c r="E85" s="183" t="s">
        <v>111</v>
      </c>
      <c r="F85" s="184" t="s">
        <v>112</v>
      </c>
      <c r="G85" s="185" t="s">
        <v>113</v>
      </c>
      <c r="H85" s="186">
        <v>36</v>
      </c>
      <c r="I85" s="187"/>
      <c r="J85" s="188">
        <f>ROUND(I85*H85,2)</f>
        <v>0</v>
      </c>
      <c r="K85" s="184" t="s">
        <v>114</v>
      </c>
      <c r="L85" s="38"/>
      <c r="M85" s="189" t="s">
        <v>19</v>
      </c>
      <c r="N85" s="190" t="s">
        <v>42</v>
      </c>
      <c r="O85" s="63"/>
      <c r="P85" s="191">
        <f>O85*H85</f>
        <v>0</v>
      </c>
      <c r="Q85" s="191">
        <v>0</v>
      </c>
      <c r="R85" s="191">
        <f>Q85*H85</f>
        <v>0</v>
      </c>
      <c r="S85" s="191">
        <v>0</v>
      </c>
      <c r="T85" s="192">
        <f>S85*H85</f>
        <v>0</v>
      </c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R85" s="193" t="s">
        <v>108</v>
      </c>
      <c r="AT85" s="193" t="s">
        <v>110</v>
      </c>
      <c r="AU85" s="193" t="s">
        <v>81</v>
      </c>
      <c r="AY85" s="16" t="s">
        <v>107</v>
      </c>
      <c r="BE85" s="194">
        <f>IF(N85="základní",J85,0)</f>
        <v>0</v>
      </c>
      <c r="BF85" s="194">
        <f>IF(N85="snížená",J85,0)</f>
        <v>0</v>
      </c>
      <c r="BG85" s="194">
        <f>IF(N85="zákl. přenesená",J85,0)</f>
        <v>0</v>
      </c>
      <c r="BH85" s="194">
        <f>IF(N85="sníž. přenesená",J85,0)</f>
        <v>0</v>
      </c>
      <c r="BI85" s="194">
        <f>IF(N85="nulová",J85,0)</f>
        <v>0</v>
      </c>
      <c r="BJ85" s="16" t="s">
        <v>79</v>
      </c>
      <c r="BK85" s="194">
        <f>ROUND(I85*H85,2)</f>
        <v>0</v>
      </c>
      <c r="BL85" s="16" t="s">
        <v>108</v>
      </c>
      <c r="BM85" s="193" t="s">
        <v>115</v>
      </c>
    </row>
    <row r="86" spans="1:65" s="13" customFormat="1" ht="11.25">
      <c r="B86" s="195"/>
      <c r="C86" s="196"/>
      <c r="D86" s="197" t="s">
        <v>116</v>
      </c>
      <c r="E86" s="198" t="s">
        <v>19</v>
      </c>
      <c r="F86" s="199" t="s">
        <v>117</v>
      </c>
      <c r="G86" s="196"/>
      <c r="H86" s="198" t="s">
        <v>19</v>
      </c>
      <c r="I86" s="200"/>
      <c r="J86" s="196"/>
      <c r="K86" s="196"/>
      <c r="L86" s="201"/>
      <c r="M86" s="202"/>
      <c r="N86" s="203"/>
      <c r="O86" s="203"/>
      <c r="P86" s="203"/>
      <c r="Q86" s="203"/>
      <c r="R86" s="203"/>
      <c r="S86" s="203"/>
      <c r="T86" s="204"/>
      <c r="AT86" s="205" t="s">
        <v>116</v>
      </c>
      <c r="AU86" s="205" t="s">
        <v>81</v>
      </c>
      <c r="AV86" s="13" t="s">
        <v>79</v>
      </c>
      <c r="AW86" s="13" t="s">
        <v>33</v>
      </c>
      <c r="AX86" s="13" t="s">
        <v>71</v>
      </c>
      <c r="AY86" s="205" t="s">
        <v>107</v>
      </c>
    </row>
    <row r="87" spans="1:65" s="14" customFormat="1" ht="11.25">
      <c r="B87" s="206"/>
      <c r="C87" s="207"/>
      <c r="D87" s="197" t="s">
        <v>116</v>
      </c>
      <c r="E87" s="208" t="s">
        <v>19</v>
      </c>
      <c r="F87" s="209" t="s">
        <v>118</v>
      </c>
      <c r="G87" s="207"/>
      <c r="H87" s="210">
        <v>36</v>
      </c>
      <c r="I87" s="211"/>
      <c r="J87" s="207"/>
      <c r="K87" s="207"/>
      <c r="L87" s="212"/>
      <c r="M87" s="213"/>
      <c r="N87" s="214"/>
      <c r="O87" s="214"/>
      <c r="P87" s="214"/>
      <c r="Q87" s="214"/>
      <c r="R87" s="214"/>
      <c r="S87" s="214"/>
      <c r="T87" s="215"/>
      <c r="AT87" s="216" t="s">
        <v>116</v>
      </c>
      <c r="AU87" s="216" t="s">
        <v>81</v>
      </c>
      <c r="AV87" s="14" t="s">
        <v>81</v>
      </c>
      <c r="AW87" s="14" t="s">
        <v>33</v>
      </c>
      <c r="AX87" s="14" t="s">
        <v>79</v>
      </c>
      <c r="AY87" s="216" t="s">
        <v>107</v>
      </c>
    </row>
    <row r="88" spans="1:65" s="2" customFormat="1" ht="16.5" customHeight="1">
      <c r="A88" s="33"/>
      <c r="B88" s="34"/>
      <c r="C88" s="217" t="s">
        <v>81</v>
      </c>
      <c r="D88" s="217" t="s">
        <v>119</v>
      </c>
      <c r="E88" s="218" t="s">
        <v>120</v>
      </c>
      <c r="F88" s="219" t="s">
        <v>121</v>
      </c>
      <c r="G88" s="220" t="s">
        <v>122</v>
      </c>
      <c r="H88" s="221">
        <v>72</v>
      </c>
      <c r="I88" s="222"/>
      <c r="J88" s="223">
        <f>ROUND(I88*H88,2)</f>
        <v>0</v>
      </c>
      <c r="K88" s="219" t="s">
        <v>123</v>
      </c>
      <c r="L88" s="224"/>
      <c r="M88" s="225" t="s">
        <v>19</v>
      </c>
      <c r="N88" s="226" t="s">
        <v>42</v>
      </c>
      <c r="O88" s="63"/>
      <c r="P88" s="191">
        <f>O88*H88</f>
        <v>0</v>
      </c>
      <c r="Q88" s="191">
        <v>0.04</v>
      </c>
      <c r="R88" s="191">
        <f>Q88*H88</f>
        <v>2.88</v>
      </c>
      <c r="S88" s="191">
        <v>0</v>
      </c>
      <c r="T88" s="192">
        <f>S88*H88</f>
        <v>0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R88" s="193" t="s">
        <v>124</v>
      </c>
      <c r="AT88" s="193" t="s">
        <v>119</v>
      </c>
      <c r="AU88" s="193" t="s">
        <v>81</v>
      </c>
      <c r="AY88" s="16" t="s">
        <v>107</v>
      </c>
      <c r="BE88" s="194">
        <f>IF(N88="základní",J88,0)</f>
        <v>0</v>
      </c>
      <c r="BF88" s="194">
        <f>IF(N88="snížená",J88,0)</f>
        <v>0</v>
      </c>
      <c r="BG88" s="194">
        <f>IF(N88="zákl. přenesená",J88,0)</f>
        <v>0</v>
      </c>
      <c r="BH88" s="194">
        <f>IF(N88="sníž. přenesená",J88,0)</f>
        <v>0</v>
      </c>
      <c r="BI88" s="194">
        <f>IF(N88="nulová",J88,0)</f>
        <v>0</v>
      </c>
      <c r="BJ88" s="16" t="s">
        <v>79</v>
      </c>
      <c r="BK88" s="194">
        <f>ROUND(I88*H88,2)</f>
        <v>0</v>
      </c>
      <c r="BL88" s="16" t="s">
        <v>108</v>
      </c>
      <c r="BM88" s="193" t="s">
        <v>125</v>
      </c>
    </row>
    <row r="89" spans="1:65" s="2" customFormat="1" ht="156">
      <c r="A89" s="33"/>
      <c r="B89" s="34"/>
      <c r="C89" s="35"/>
      <c r="D89" s="197" t="s">
        <v>126</v>
      </c>
      <c r="E89" s="35"/>
      <c r="F89" s="227" t="s">
        <v>127</v>
      </c>
      <c r="G89" s="35"/>
      <c r="H89" s="35"/>
      <c r="I89" s="103"/>
      <c r="J89" s="35"/>
      <c r="K89" s="35"/>
      <c r="L89" s="38"/>
      <c r="M89" s="228"/>
      <c r="N89" s="229"/>
      <c r="O89" s="63"/>
      <c r="P89" s="63"/>
      <c r="Q89" s="63"/>
      <c r="R89" s="63"/>
      <c r="S89" s="63"/>
      <c r="T89" s="64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T89" s="16" t="s">
        <v>126</v>
      </c>
      <c r="AU89" s="16" t="s">
        <v>81</v>
      </c>
    </row>
    <row r="90" spans="1:65" s="12" customFormat="1" ht="22.9" customHeight="1">
      <c r="B90" s="166"/>
      <c r="C90" s="167"/>
      <c r="D90" s="168" t="s">
        <v>70</v>
      </c>
      <c r="E90" s="180" t="s">
        <v>128</v>
      </c>
      <c r="F90" s="180" t="s">
        <v>129</v>
      </c>
      <c r="G90" s="167"/>
      <c r="H90" s="167"/>
      <c r="I90" s="170"/>
      <c r="J90" s="181">
        <f>BK90</f>
        <v>0</v>
      </c>
      <c r="K90" s="167"/>
      <c r="L90" s="172"/>
      <c r="M90" s="173"/>
      <c r="N90" s="174"/>
      <c r="O90" s="174"/>
      <c r="P90" s="175">
        <f>P91</f>
        <v>0</v>
      </c>
      <c r="Q90" s="174"/>
      <c r="R90" s="175">
        <f>R91</f>
        <v>0</v>
      </c>
      <c r="S90" s="174"/>
      <c r="T90" s="176">
        <f>T91</f>
        <v>0</v>
      </c>
      <c r="AR90" s="177" t="s">
        <v>79</v>
      </c>
      <c r="AT90" s="178" t="s">
        <v>70</v>
      </c>
      <c r="AU90" s="178" t="s">
        <v>79</v>
      </c>
      <c r="AY90" s="177" t="s">
        <v>107</v>
      </c>
      <c r="BK90" s="179">
        <f>BK91</f>
        <v>0</v>
      </c>
    </row>
    <row r="91" spans="1:65" s="2" customFormat="1" ht="44.25" customHeight="1">
      <c r="A91" s="33"/>
      <c r="B91" s="34"/>
      <c r="C91" s="182" t="s">
        <v>130</v>
      </c>
      <c r="D91" s="182" t="s">
        <v>110</v>
      </c>
      <c r="E91" s="183" t="s">
        <v>131</v>
      </c>
      <c r="F91" s="184" t="s">
        <v>132</v>
      </c>
      <c r="G91" s="185" t="s">
        <v>113</v>
      </c>
      <c r="H91" s="186">
        <v>2.88</v>
      </c>
      <c r="I91" s="187"/>
      <c r="J91" s="188">
        <f>ROUND(I91*H91,2)</f>
        <v>0</v>
      </c>
      <c r="K91" s="184" t="s">
        <v>114</v>
      </c>
      <c r="L91" s="38"/>
      <c r="M91" s="230" t="s">
        <v>19</v>
      </c>
      <c r="N91" s="231" t="s">
        <v>42</v>
      </c>
      <c r="O91" s="232"/>
      <c r="P91" s="233">
        <f>O91*H91</f>
        <v>0</v>
      </c>
      <c r="Q91" s="233">
        <v>0</v>
      </c>
      <c r="R91" s="233">
        <f>Q91*H91</f>
        <v>0</v>
      </c>
      <c r="S91" s="233">
        <v>0</v>
      </c>
      <c r="T91" s="234">
        <f>S91*H91</f>
        <v>0</v>
      </c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R91" s="193" t="s">
        <v>108</v>
      </c>
      <c r="AT91" s="193" t="s">
        <v>110</v>
      </c>
      <c r="AU91" s="193" t="s">
        <v>81</v>
      </c>
      <c r="AY91" s="16" t="s">
        <v>107</v>
      </c>
      <c r="BE91" s="194">
        <f>IF(N91="základní",J91,0)</f>
        <v>0</v>
      </c>
      <c r="BF91" s="194">
        <f>IF(N91="snížená",J91,0)</f>
        <v>0</v>
      </c>
      <c r="BG91" s="194">
        <f>IF(N91="zákl. přenesená",J91,0)</f>
        <v>0</v>
      </c>
      <c r="BH91" s="194">
        <f>IF(N91="sníž. přenesená",J91,0)</f>
        <v>0</v>
      </c>
      <c r="BI91" s="194">
        <f>IF(N91="nulová",J91,0)</f>
        <v>0</v>
      </c>
      <c r="BJ91" s="16" t="s">
        <v>79</v>
      </c>
      <c r="BK91" s="194">
        <f>ROUND(I91*H91,2)</f>
        <v>0</v>
      </c>
      <c r="BL91" s="16" t="s">
        <v>108</v>
      </c>
      <c r="BM91" s="193" t="s">
        <v>133</v>
      </c>
    </row>
    <row r="92" spans="1:65" s="2" customFormat="1" ht="6.95" customHeight="1">
      <c r="A92" s="33"/>
      <c r="B92" s="46"/>
      <c r="C92" s="47"/>
      <c r="D92" s="47"/>
      <c r="E92" s="47"/>
      <c r="F92" s="47"/>
      <c r="G92" s="47"/>
      <c r="H92" s="47"/>
      <c r="I92" s="131"/>
      <c r="J92" s="47"/>
      <c r="K92" s="47"/>
      <c r="L92" s="38"/>
      <c r="M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</sheetData>
  <sheetProtection algorithmName="SHA-512" hashValue="tXvpPeHQTiSYDmGrUvDKxglcdUNZ7BXBGFnqsfUUdx+6T9ZS3FXJ2iJnSADJu4PYYkebXI/+H3ZuYBws4I3oVQ==" saltValue="I9/pbcjdKL67Dfu0i7HlAugQ+2NaG8CN6V3fujjLeSOrvHe1LURiKXfdZfKrq9c2C13leqrtZz1m65PzpJug3g==" spinCount="100000" sheet="1" objects="1" scenarios="1" formatColumns="0" formatRows="0" autoFilter="0"/>
  <autoFilter ref="C81:K91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SO 101.4 - Mobiliář (cykl...</vt:lpstr>
      <vt:lpstr>'Rekapitulace stavby'!Názvy_tisku</vt:lpstr>
      <vt:lpstr>'SO 101.4 - Mobiliář (cykl...'!Názvy_tisku</vt:lpstr>
      <vt:lpstr>'Rekapitulace stavby'!Oblast_tisku</vt:lpstr>
      <vt:lpstr>'SO 101.4 - Mobiliář (cykl...'!Oblast_tisku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Hanáček Jan</dc:creator>
  <cp:lastModifiedBy>Jochimová Lenka</cp:lastModifiedBy>
  <dcterms:created xsi:type="dcterms:W3CDTF">2020-04-02T10:10:42Z</dcterms:created>
  <dcterms:modified xsi:type="dcterms:W3CDTF">2020-04-06T08:14:52Z</dcterms:modified>
</cp:coreProperties>
</file>