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25" windowHeight="11250" activeTab="2"/>
  </bookViews>
  <sheets>
    <sheet name="Rekapitulace stavby" sheetId="1" r:id="rId1"/>
    <sheet name="PROINK - Parkovací záliv ..." sheetId="2" r:id="rId2"/>
    <sheet name="PROINK - Vedlejší a ostat..." sheetId="3" r:id="rId3"/>
    <sheet name="Pokyny pro vyplnění" sheetId="4" r:id="rId4"/>
  </sheets>
  <definedNames>
    <definedName name="_xlnm._FilterDatabase" localSheetId="1" hidden="1">'PROINK - Parkovací záliv ...'!$C$81:$K$266</definedName>
    <definedName name="_xlnm._FilterDatabase" localSheetId="2" hidden="1">'PROINK - Vedlejší a ostat...'!$C$80:$K$98</definedName>
    <definedName name="_xlnm.Print_Area" localSheetId="3">'Pokyny pro vyplnění'!$B$2:$K$71,'Pokyny pro vyplnění'!$B$74:$K$118,'Pokyny pro vyplnění'!$B$121:$K$190,'Pokyny pro vyplnění'!$B$198:$K$218</definedName>
    <definedName name="_xlnm.Print_Area" localSheetId="1">'PROINK - Parkovací záliv ...'!$C$4:$J$37,'PROINK - Parkovací záliv ...'!$C$43:$J$65,'PROINK - Parkovací záliv ...'!$C$71:$K$266</definedName>
    <definedName name="_xlnm.Print_Area" localSheetId="2">'PROINK - Vedlejší a ostat...'!$C$4:$J$39,'PROINK - Vedlejší a ostat...'!$C$45:$J$62,'PROINK - Vedlejší a ostat...'!$C$68:$K$98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'PROINK - Parkovací záliv ...'!$81:$81</definedName>
    <definedName name="_xlnm.Print_Titles" localSheetId="2">'PROINK - Vedlejší a ostat...'!$80:$80</definedName>
  </definedNames>
  <calcPr calcId="162913"/>
</workbook>
</file>

<file path=xl/sharedStrings.xml><?xml version="1.0" encoding="utf-8"?>
<sst xmlns="http://schemas.openxmlformats.org/spreadsheetml/2006/main" count="2591" uniqueCount="695">
  <si>
    <t>Export Komplet</t>
  </si>
  <si>
    <t>VZ</t>
  </si>
  <si>
    <t>2.0</t>
  </si>
  <si>
    <t>ZAMOK</t>
  </si>
  <si>
    <t>False</t>
  </si>
  <si>
    <t>{2fed3b54-706c-4fcb-b966-cc97dbe41ead}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</si>
  <si>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</si>
  <si>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</si>
  <si>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</si>
  <si>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</si>
  <si>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</si>
  <si>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</si>
  <si>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</si>
  <si>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</si>
  <si>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PROINK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</si>
  <si>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</si>
  <si>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</si>
  <si>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Parkovací záliv ZŠ ČSA, Bohumín</t>
  </si>
  <si>
    <t>KSO:</t>
  </si>
  <si>
    <t>822 29 99</t>
  </si>
  <si>
    <t>CC-CZ:</t>
  </si>
  <si>
    <t/>
  </si>
  <si>
    <t>Místo:</t>
  </si>
  <si>
    <t>Bohumín</t>
  </si>
  <si>
    <t>Datum:</t>
  </si>
  <si>
    <t>2. 9. 2019</t>
  </si>
  <si>
    <t>Zadavatel:</t>
  </si>
  <si>
    <t>IČ:</t>
  </si>
  <si>
    <t>00297569</t>
  </si>
  <si>
    <t>Město Bohumín</t>
  </si>
  <si>
    <t>DIČ:</t>
  </si>
  <si>
    <t>CZ00297569</t>
  </si>
  <si>
    <t>Uchazeč:</t>
  </si>
  <si>
    <t>Vyplň údaj</t>
  </si>
  <si>
    <t>Projektant:</t>
  </si>
  <si>
    <t xml:space="preserve"> </t>
  </si>
  <si>
    <t>True</t>
  </si>
  <si>
    <t>Zpracovatel:</t>
  </si>
  <si>
    <t>25900056</t>
  </si>
  <si>
    <t>PROINK s.r.o.</t>
  </si>
  <si>
    <t>CZ25900056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</si>
  <si>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</si>
  <si>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</si>
  <si>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</si>
  <si>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</si>
  <si>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</si>
  <si>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</si>
  <si>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</si>
  <si>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</si>
  <si>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</si>
  <si>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</si>
  <si>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</si>
  <si>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</si>
  <si>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</si>
  <si>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</si>
  <si>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</si>
  <si>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</si>
  <si>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</si>
  <si>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</si>
  <si>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</si>
  <si>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</si>
  <si>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</si>
  <si>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</si>
  <si>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</si>
  <si>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</si>
  <si>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</si>
  <si>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</si>
  <si>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</si>
  <si>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</si>
  <si>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</si>
  <si>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</si>
  <si>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</si>
  <si>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</si>
  <si>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</si>
  <si>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</si>
  <si>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</si>
  <si>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</si>
  <si>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</si>
  <si>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</si>
  <si>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</si>
  <si>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</si>
  <si>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</si>
  <si>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</si>
  <si>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</si>
  <si>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Vedlejší a ostatní náklady</t>
  </si>
  <si>
    <t>{0318049d-4087-48df-bbf7-542b3f5c7774}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</si>
  <si>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</si>
  <si>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</si>
  <si>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</si>
  <si>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</si>
  <si>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</si>
  <si>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</si>
  <si>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</si>
  <si>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</si>
  <si>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</si>
  <si>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13 - Zemní práce - hloubené vykopávky</t>
  </si>
  <si>
    <t xml:space="preserve">      18 - Zemní práce - povrchové úpravy terénu</t>
  </si>
  <si>
    <t xml:space="preserve">      5 - Komunikace pozemní</t>
  </si>
  <si>
    <t xml:space="preserve">      87 - Potrubí z trub plastických a skleněných</t>
  </si>
  <si>
    <t xml:space="preserve">  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</si>
  <si>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</si>
  <si>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</si>
  <si>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</si>
  <si>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</si>
  <si>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</si>
  <si>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</si>
  <si>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</si>
  <si>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</si>
  <si>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</si>
  <si>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</si>
  <si>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</si>
  <si>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</si>
  <si>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</si>
  <si>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</si>
  <si>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</si>
  <si>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</si>
  <si>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</si>
  <si>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</si>
  <si>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</si>
  <si>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</si>
  <si>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</si>
  <si>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919735112</t>
  </si>
  <si>
    <t>Řezání stávajícího živičného krytu hl do 100 mm</t>
  </si>
  <si>
    <t>m</t>
  </si>
  <si>
    <t>CS ÚRS 2019 02</t>
  </si>
  <si>
    <t>4</t>
  </si>
  <si>
    <t>3</t>
  </si>
  <si>
    <t>1923349857</t>
  </si>
  <si>
    <t>PP</t>
  </si>
  <si>
    <t>Řezání stávajícího živičného krytu nebo podkladu hloubky přes 50 do 100 mm</t>
  </si>
  <si>
    <t>P</t>
  </si>
  <si>
    <t>Poznámka k položce:
Opravný pruh</t>
  </si>
  <si>
    <t>113106144</t>
  </si>
  <si>
    <t>Rozebrání dlažeb ze zámkových dlaždic komunikací pro pěší strojně pl přes 50 m2</t>
  </si>
  <si>
    <t>m2</t>
  </si>
  <si>
    <t>1790512631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</si>
  <si>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</si>
  <si>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Poznámka k položce:
předláždění (zachování dlažby) + celkové odstranění</t>
  </si>
  <si>
    <t>VV</t>
  </si>
  <si>
    <t>60+67</t>
  </si>
  <si>
    <t>979054451</t>
  </si>
  <si>
    <t>Očištění vybouraných zámkových dlaždic s původním spárováním z kameniva těženého</t>
  </si>
  <si>
    <t>-722970725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</si>
  <si>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</si>
  <si>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113107342</t>
  </si>
  <si>
    <t>Odstranění podkladu živičného tl 100 mm strojně pl do 50 m2</t>
  </si>
  <si>
    <t>1965673440</t>
  </si>
  <si>
    <t>Odstranění podkladů nebo krytů strojně plochy jednotlivě do 50 m2 s přemístěním hmot na skládku na vzdálenost do 3 m nebo s naložením na dopravní prostředek živičných, o tl. vrstvy přes 50 do 100 mm</t>
  </si>
  <si>
    <t>113107162</t>
  </si>
  <si>
    <t>Odstranění podkladu z kameniva drceného tl 200 mm strojně pl přes 50 do 200 m2</t>
  </si>
  <si>
    <t>909284586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</si>
  <si>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</si>
  <si>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Poznámka k položce:
Dlažba</t>
  </si>
  <si>
    <t>67</t>
  </si>
  <si>
    <t>66</t>
  </si>
  <si>
    <t>113107321</t>
  </si>
  <si>
    <t>Odstranění podkladu z kameniva drceného tl 100 mm strojně pl do 50 m2</t>
  </si>
  <si>
    <t>-1913766658</t>
  </si>
  <si>
    <t>Odstranění podkladů nebo krytů strojně plochy jednotlivě do 50 m2 s přemístěním hmot na skládku na vzdálenost do 3 m nebo s naložením na dopravní prostředek z kameniva hrubého drceného, o tl. vrstvy do 100 mm</t>
  </si>
  <si>
    <t>5</t>
  </si>
  <si>
    <t>113202111</t>
  </si>
  <si>
    <t>Vytrhání obrub krajníků obrubníků stojatých</t>
  </si>
  <si>
    <t>700063541</t>
  </si>
  <si>
    <t>Vytrhání obrub s vybouráním lože, s přemístěním hmot na skládku na vzdálenost do 3 m nebo s naložením na dopravní prostředek z krajníků nebo obrubníků stojatých</t>
  </si>
  <si>
    <t>Poznámka k položce:
betonové + kamenné</t>
  </si>
  <si>
    <t>35+38</t>
  </si>
  <si>
    <t>6</t>
  </si>
  <si>
    <t>966005111</t>
  </si>
  <si>
    <t>Rozebrání a odstranění silničního zábradlí se sloupky osazenými s betonovými patkami</t>
  </si>
  <si>
    <t>-516316167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</si>
  <si>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s betonovými patkami</t>
  </si>
  <si>
    <t>7</t>
  </si>
  <si>
    <t>966007112</t>
  </si>
  <si>
    <t>Odstranění vodorovného značení frézováním barvy z čáry š do 250 mm</t>
  </si>
  <si>
    <t>1799734830</t>
  </si>
  <si>
    <t>Odstranění vodorovného dopravního značení frézováním značeného barvou čáry šířky do 250 mm</t>
  </si>
  <si>
    <t>8</t>
  </si>
  <si>
    <t>899231111</t>
  </si>
  <si>
    <t>Výšková úprava uličního vstupu nebo vpusti do 200 mm zvýšením mříže</t>
  </si>
  <si>
    <t>kus</t>
  </si>
  <si>
    <t>1228066700</t>
  </si>
  <si>
    <t>65</t>
  </si>
  <si>
    <t>184818232</t>
  </si>
  <si>
    <t>Ochrana kmene průměru přes 300 do 500 mm bedněním výšky do 2 m</t>
  </si>
  <si>
    <t>992950675</t>
  </si>
  <si>
    <t>Ochrana kmene bedněním před poškozením stavebním provozem zřízení včetně odstranění výšky bednění do 2 m průměru kmene přes 300 do 500 mm</t>
  </si>
  <si>
    <t>997221551</t>
  </si>
  <si>
    <t>Vodorovná doprava suti ze sypkých materiálů do 1 km</t>
  </si>
  <si>
    <t>t</t>
  </si>
  <si>
    <t>-191882932</t>
  </si>
  <si>
    <t>Vodorovná doprava suti bez naložení, ale se složením a s hrubým urovnáním ze sypkých materiálů, na vzdálenost do 1 km</t>
  </si>
  <si>
    <t>12</t>
  </si>
  <si>
    <t>997221559</t>
  </si>
  <si>
    <t>Příplatek ZKD 1 km u vodorovné dopravy suti ze sypkých materiálů</t>
  </si>
  <si>
    <t>-279951472</t>
  </si>
  <si>
    <t>Vodorovná doprava suti bez naložení, ale se složením a s hrubým urovnáním Příplatek k ceně za každý další i započatý 1 km přes 1 km</t>
  </si>
  <si>
    <t>75,148*9</t>
  </si>
  <si>
    <t>13</t>
  </si>
  <si>
    <t>997221845</t>
  </si>
  <si>
    <t>Poplatek za uložení na skládce (skládkovné) odpadu asfaltového bez dehtu kód odpadu 170 302</t>
  </si>
  <si>
    <t>-1422004140</t>
  </si>
  <si>
    <t>Poplatek za uložení stavebního odpadu na skládce (skládkovné) asfaltového bez obsahu dehtu zatříděného do Katalogu odpadů pod kódem 170 302</t>
  </si>
  <si>
    <t>14</t>
  </si>
  <si>
    <t>997221855</t>
  </si>
  <si>
    <t>Poplatek za uložení na skládce (skládkovné) zeminy a kameniva kód odpadu 170 504</t>
  </si>
  <si>
    <t>1334362661</t>
  </si>
  <si>
    <t>Poplatek za uložení stavebního odpadu na skládce (skládkovné) zeminy a kameniva zatříděného do Katalogu odpadů pod kódem 170 504</t>
  </si>
  <si>
    <t>Zemní práce - hloubené vykopávky</t>
  </si>
  <si>
    <t>9</t>
  </si>
  <si>
    <t>121101101</t>
  </si>
  <si>
    <t>Sejmutí ornice s přemístěním na vzdálenost do 50 m</t>
  </si>
  <si>
    <t>m3</t>
  </si>
  <si>
    <t>571342724</t>
  </si>
  <si>
    <t>Sejmutí ornice nebo lesní půdy s vodorovným přemístěním na hromady v místě upotřebení nebo na dočasné či trvalé skládky se složením, na vzdálenost do 50 m</t>
  </si>
  <si>
    <t>71*0,15</t>
  </si>
  <si>
    <t>10</t>
  </si>
  <si>
    <t>122201101</t>
  </si>
  <si>
    <t>Odkopávky a prokopávky nezapažené v hornině tř. 3 objem do 100 m3</t>
  </si>
  <si>
    <t>-385669590</t>
  </si>
  <si>
    <t>Odkopávky a prokopávky nezapažené s přehozením výkopku na vzdálenost do 3 m nebo s naložením na dopravní prostředek v hornině tř. 3 do 100 m3</t>
  </si>
  <si>
    <t>Poznámka k položce:
Pracovní řezy</t>
  </si>
  <si>
    <t>122201109</t>
  </si>
  <si>
    <t>Příplatek za lepivost u odkopávek v hornině tř. 1 až 3</t>
  </si>
  <si>
    <t>-1972914737</t>
  </si>
  <si>
    <t>Odkopávky a prokopávky nezapažené s přehozením výkopku na vzdálenost do 3 m nebo s naložením na dopravní prostředek v hornině tř. 3 Příplatek k cenám za lepivost horniny tř. 3</t>
  </si>
  <si>
    <t>Poznámka k položce:
50%</t>
  </si>
  <si>
    <t>22,3*0,5</t>
  </si>
  <si>
    <t>40</t>
  </si>
  <si>
    <t>132201201</t>
  </si>
  <si>
    <t>Hloubení rýh š do 2000 mm v hornině tř. 3 objemu do 100 m3</t>
  </si>
  <si>
    <t>CS ÚRS 2019 01</t>
  </si>
  <si>
    <t>526431745</t>
  </si>
  <si>
    <t>Hloubení zapažených i nezapažených rýh šířky přes 600 do 2 000 mm s urovnáním dna do předepsaného profilu a spádu v hornině tř. 3 do 100 m3</t>
  </si>
  <si>
    <t>Poznámka k položce:
DN 150 + drenáž DN 100</t>
  </si>
  <si>
    <t>29*0,9*0,6+29*0,25*0,2</t>
  </si>
  <si>
    <t>41</t>
  </si>
  <si>
    <t>132201209</t>
  </si>
  <si>
    <t>Příplatek za lepivost k hloubení rýh š do 2000 mm v hornině tř. 3</t>
  </si>
  <si>
    <t>-475961401</t>
  </si>
  <si>
    <t>Hloubení zapažených i nezapažených rýh šířky přes 600 do 2 000 mm s urovnáním dna do předepsaného profilu a spádu v hornině tř. 3 Příplatek k cenám za lepivost horniny tř. 3</t>
  </si>
  <si>
    <t>17,11*0,5</t>
  </si>
  <si>
    <t>42</t>
  </si>
  <si>
    <t>175151101</t>
  </si>
  <si>
    <t>Obsypání potrubí strojně sypaninou bez prohození, uloženou do 3 m</t>
  </si>
  <si>
    <t>439113021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</si>
  <si>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</si>
  <si>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29*0,9*0,45</t>
  </si>
  <si>
    <t>43</t>
  </si>
  <si>
    <t>M</t>
  </si>
  <si>
    <t>58337310</t>
  </si>
  <si>
    <t>štěrkopísek frakce 0/4</t>
  </si>
  <si>
    <t>57942306</t>
  </si>
  <si>
    <t>11,745*1,6</t>
  </si>
  <si>
    <t>19</t>
  </si>
  <si>
    <t>130001101</t>
  </si>
  <si>
    <t>Příplatek za ztížení vykopávky v blízkosti podzemního vedení</t>
  </si>
  <si>
    <t>802859047</t>
  </si>
  <si>
    <t>Příplatek k cenám hloubených vykopávek za ztížení vykopávky v blízkosti podzemního vedení nebo výbušnin pro jakoukoliv třídu horniny</t>
  </si>
  <si>
    <t>16</t>
  </si>
  <si>
    <t>162701105</t>
  </si>
  <si>
    <t>Vodorovné přemístění do 10000 m výkopku/sypaniny z horniny tř. 1 až 4</t>
  </si>
  <si>
    <t>1194894406</t>
  </si>
  <si>
    <t>Vodorovné přemístění výkopku nebo sypaniny po suchu na obvyklém dopravním prostředku, bez naložení výkopku, avšak se složením bez rozhrnutí z horniny tř. 1 až 4 na vzdálenost přes 9 000 do 10 000 m</t>
  </si>
  <si>
    <t>10,65+22,3-8</t>
  </si>
  <si>
    <t>Součet</t>
  </si>
  <si>
    <t>17</t>
  </si>
  <si>
    <t>171201201</t>
  </si>
  <si>
    <t>Uložení sypaniny na skládky</t>
  </si>
  <si>
    <t>1330060681</t>
  </si>
  <si>
    <t>18</t>
  </si>
  <si>
    <t>171201211</t>
  </si>
  <si>
    <t>Poplatek za uložení stavebního odpadu - zeminy a kameniva na skládce</t>
  </si>
  <si>
    <t>371656664</t>
  </si>
  <si>
    <t>24,950*1,8</t>
  </si>
  <si>
    <t>Zemní práce - povrchové úpravy terénu</t>
  </si>
  <si>
    <t>20</t>
  </si>
  <si>
    <t>181301102</t>
  </si>
  <si>
    <t>Rozprostření ornice tl vrstvy do 150 mm pl do 500 m2 v rovině nebo ve svahu do 1:5</t>
  </si>
  <si>
    <t>-834326524</t>
  </si>
  <si>
    <t>Rozprostření a urovnání ornice v rovině nebo ve svahu sklonu do 1:5 při souvislé ploše do 500 m2, tl. vrstvy přes 100 do 150 mm</t>
  </si>
  <si>
    <t>22</t>
  </si>
  <si>
    <t>184802111</t>
  </si>
  <si>
    <t>Chemické odplevelení před založením kultury nad 20 m2 postřikem na široko v rovině a svahu do 1:5</t>
  </si>
  <si>
    <t>-1449018577</t>
  </si>
  <si>
    <t>Chemické odplevelení půdy před založením kultury, trávníku nebo zpevněných ploch o výměře jednotlivě přes 20 m2 v rovině nebo na svahu do 1:5 postřikem na široko</t>
  </si>
  <si>
    <t>23</t>
  </si>
  <si>
    <t>181411131</t>
  </si>
  <si>
    <t>Založení parkového trávníku výsevem plochy do 1000 m2 v rovině a ve svahu do 1:5</t>
  </si>
  <si>
    <t>-442173444</t>
  </si>
  <si>
    <t>Založení trávníku na půdě předem připravené plochy do 1000 m2 výsevem včetně utažení parkového v rovině nebo na svahu do 1:5</t>
  </si>
  <si>
    <t>Poznámka k položce:
vč. dodávky osiva a hnojení</t>
  </si>
  <si>
    <t>Komunikace pozemní</t>
  </si>
  <si>
    <t>24</t>
  </si>
  <si>
    <t>564851111</t>
  </si>
  <si>
    <t>Podklad ze štěrkodrtě ŠD tl 150 mm</t>
  </si>
  <si>
    <t>-236984535</t>
  </si>
  <si>
    <t>Podklad ze štěrkodrti ŠD s rozprostřením a zhutněním, po zhutnění tl. 150 mm</t>
  </si>
  <si>
    <t>Poznámka k položce:
Parkovací záliv</t>
  </si>
  <si>
    <t>2*73</t>
  </si>
  <si>
    <t>25</t>
  </si>
  <si>
    <t>564871111</t>
  </si>
  <si>
    <t>Podklad ze štěrkodrtě ŠD tl 250 mm</t>
  </si>
  <si>
    <t>-1727406745</t>
  </si>
  <si>
    <t>Podklad ze štěrkodrti ŠD s rozprostřením a zhutněním, po zhutnění tl. 250 mm</t>
  </si>
  <si>
    <t>Poznámka k položce:
Sjezd + kontejnery</t>
  </si>
  <si>
    <t>15+14</t>
  </si>
  <si>
    <t>26</t>
  </si>
  <si>
    <t>596211211</t>
  </si>
  <si>
    <t>Kladení zámkové dlažby komunikací pro pěší tl 80 mm skupiny A pl do 100 m2</t>
  </si>
  <si>
    <t>2079286478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</si>
  <si>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80 mm skupiny A, pro plochy přes 50 do 100 m2</t>
  </si>
  <si>
    <t>Poznámka k položce:
kontejnery+předláždění (očištěná dlažba)+varovný pás</t>
  </si>
  <si>
    <t>14+60+17</t>
  </si>
  <si>
    <t>27</t>
  </si>
  <si>
    <t>59245013</t>
  </si>
  <si>
    <t>dlažba zámková tvaru I 200x165x80mm přírodní</t>
  </si>
  <si>
    <t>-1831091933</t>
  </si>
  <si>
    <t>28</t>
  </si>
  <si>
    <t>59245010</t>
  </si>
  <si>
    <t>dlažba zámková tvaru I 200x165x80mm barevná - červená</t>
  </si>
  <si>
    <t>-1452177234</t>
  </si>
  <si>
    <t>dlažba zámková tvaru I 200x165x80mm barevná</t>
  </si>
  <si>
    <t>29</t>
  </si>
  <si>
    <t>596212210</t>
  </si>
  <si>
    <t>Kladení zámkové dlažby pozemních komunikací tl 80 mm skupiny A pl do 50 m2</t>
  </si>
  <si>
    <t>1529540678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</si>
  <si>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</si>
  <si>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30</t>
  </si>
  <si>
    <t>641058149</t>
  </si>
  <si>
    <t>31</t>
  </si>
  <si>
    <t>573111112</t>
  </si>
  <si>
    <t>Postřik živičný infiltrační s posypem z asfaltu množství 1 kg/m2</t>
  </si>
  <si>
    <t>99340509</t>
  </si>
  <si>
    <t>Postřik infiltrační PI z asfaltu silničního s posypem kamenivem, v množství 1,00 kg/m2</t>
  </si>
  <si>
    <t>Poznámka k položce:
Záliv + opravný pruh</t>
  </si>
  <si>
    <t>73+19</t>
  </si>
  <si>
    <t>32</t>
  </si>
  <si>
    <t>565155111</t>
  </si>
  <si>
    <t>Asfaltový beton vrstva podkladní ACP 16 (obalované kamenivo OKS) tl 70 mm š do 3 m</t>
  </si>
  <si>
    <t>2065020397</t>
  </si>
  <si>
    <t>Asfaltový beton vrstva podkladní ACP 16 (obalované kamenivo střednězrnné - OKS) s rozprostřením a zhutněním v pruhu šířky do 3 m, po zhutnění tl. 70 mm</t>
  </si>
  <si>
    <t>33</t>
  </si>
  <si>
    <t>573211107</t>
  </si>
  <si>
    <t>Postřik živičný spojovací z asfaltu v množství 0,30 kg/m2</t>
  </si>
  <si>
    <t>-1648573693</t>
  </si>
  <si>
    <t>Postřik spojovací PS bez posypu kamenivem z asfaltu silničního, v množství 0,30 kg/m2</t>
  </si>
  <si>
    <t>34</t>
  </si>
  <si>
    <t>577134111</t>
  </si>
  <si>
    <t>Asfaltový beton vrstva obrusná ACO 11 (ABS) tř. I tl 40 mm š do 3 m z nemodifikovaného asfaltu</t>
  </si>
  <si>
    <t>-1733078554</t>
  </si>
  <si>
    <t>Asfaltový beton vrstva obrusná ACO 11 (ABS) s rozprostřením a se zhutněním z nemodifikovaného asfaltu v pruhu šířky do 3 m tř. I, po zhutnění tl. 40 mm</t>
  </si>
  <si>
    <t>35</t>
  </si>
  <si>
    <t>919124121</t>
  </si>
  <si>
    <t>Dilatační spáry vkládané v cementobetonovém krytu s vyplněním spár asfaltovou zálivkou</t>
  </si>
  <si>
    <t>-1869586922</t>
  </si>
  <si>
    <t>Dilatační spáry vkládané v cementobetonovém krytu s odstraněním vložek, s vyčištěním a vyplněním spár asfaltovou zálivkou</t>
  </si>
  <si>
    <t>36</t>
  </si>
  <si>
    <t>919741111</t>
  </si>
  <si>
    <t>Ošetření cementobetonové plochy vodou</t>
  </si>
  <si>
    <t>560648529</t>
  </si>
  <si>
    <t>Ošetření cementobetonové plochy kropením vodou</t>
  </si>
  <si>
    <t>37</t>
  </si>
  <si>
    <t>043154000</t>
  </si>
  <si>
    <t>Zkoušky hutnicí</t>
  </si>
  <si>
    <t>ks</t>
  </si>
  <si>
    <t>1024</t>
  </si>
  <si>
    <t>-1251743370</t>
  </si>
  <si>
    <t>87</t>
  </si>
  <si>
    <t>Potrubí z trub plastických a skleněných</t>
  </si>
  <si>
    <t>44</t>
  </si>
  <si>
    <t>451573111</t>
  </si>
  <si>
    <t>Lože pod potrubí otevřený výkop ze štěrkopísku</t>
  </si>
  <si>
    <t>1880168871</t>
  </si>
  <si>
    <t>Lože pod potrubí, stoky a drobné objekty v otevřeném výkopu z písku a štěrkopísku do 63 mm</t>
  </si>
  <si>
    <t>29*0,9*0,1</t>
  </si>
  <si>
    <t>45</t>
  </si>
  <si>
    <t>212752212</t>
  </si>
  <si>
    <t>Trativod z drenážních trubek plastových flexibilních D do 100 mm včetně lože otevřený výkop</t>
  </si>
  <si>
    <t>1005902405</t>
  </si>
  <si>
    <t>Trativody z drenážních trubek se zřízením štěrkopískového lože pod trubky a s jejich obsypem v průměrném celkovém množství do 0,15 m3/m v otevřeném výkopu z trubek plastových flexibilních D přes 65 do 100 mm</t>
  </si>
  <si>
    <t>Poznámka k položce:
Drenáž kanalizace</t>
  </si>
  <si>
    <t>46</t>
  </si>
  <si>
    <t>871315221</t>
  </si>
  <si>
    <t>Kanalizační potrubí z tvrdého PVC jednovrstvé tuhost třídy SN8 DN 160</t>
  </si>
  <si>
    <t>-2019252225</t>
  </si>
  <si>
    <t>Kanalizační potrubí z tvrdého PVC v otevřeném výkopu ve sklonu do 20 %, hladkého plnostěnného jednovrstvého, tuhost třídy SN 8 DN 160</t>
  </si>
  <si>
    <t>47</t>
  </si>
  <si>
    <t>877315211</t>
  </si>
  <si>
    <t>Montáž tvarovek z tvrdého PVC-systém KG nebo z polypropylenu-systém KG 2000 jednoosé DN 160</t>
  </si>
  <si>
    <t>847085411</t>
  </si>
  <si>
    <t>Montáž tvarovek na kanalizačním potrubí z trub z plastu z tvrdého PVC nebo z polypropylenu v otevřeném výkopu jednoosých DN 160</t>
  </si>
  <si>
    <t>48</t>
  </si>
  <si>
    <t>28611360</t>
  </si>
  <si>
    <t>koleno kanalizace PVC KG 160x30°</t>
  </si>
  <si>
    <t>-770108150</t>
  </si>
  <si>
    <t>28611361</t>
  </si>
  <si>
    <t>koleno kanalizační PVC KG 160x45°</t>
  </si>
  <si>
    <t>-259631865</t>
  </si>
  <si>
    <t>68</t>
  </si>
  <si>
    <t>877315221</t>
  </si>
  <si>
    <t>Montáž tvarovek z tvrdého PVC-systém KG nebo z polypropylenu-systém KG 2000 dvouosé DN 160</t>
  </si>
  <si>
    <t>-1999666355</t>
  </si>
  <si>
    <t>Montáž tvarovek na kanalizačním potrubí z trub z plastu z tvrdého PVC nebo z polypropylenu v otevřeném výkopu dvouosých DN 160</t>
  </si>
  <si>
    <t>69</t>
  </si>
  <si>
    <t>28611392</t>
  </si>
  <si>
    <t>odbočka kanalizační PVC s hrdlem 160/160/45°</t>
  </si>
  <si>
    <t>-1610375290</t>
  </si>
  <si>
    <t>51</t>
  </si>
  <si>
    <t>51-dod-mtž</t>
  </si>
  <si>
    <t>Napojení potrubí útesem</t>
  </si>
  <si>
    <t>2000514231</t>
  </si>
  <si>
    <t>49</t>
  </si>
  <si>
    <t>899722113</t>
  </si>
  <si>
    <t>Krytí potrubí z plastů výstražnou fólií z PVC 34cm</t>
  </si>
  <si>
    <t>1586946422</t>
  </si>
  <si>
    <t>Krytí potrubí z plastů výstražnou fólií z PVC šířky 34cm</t>
  </si>
  <si>
    <t>50</t>
  </si>
  <si>
    <t>892351111</t>
  </si>
  <si>
    <t>Tlaková zkouška vodou potrubí DN 150 nebo 200</t>
  </si>
  <si>
    <t>-202165685</t>
  </si>
  <si>
    <t>Tlakové zkoušky vodou na potrubí DN 150 nebo 200</t>
  </si>
  <si>
    <t>Ostatní konstrukce a práce, bourání</t>
  </si>
  <si>
    <t>38</t>
  </si>
  <si>
    <t>916241213</t>
  </si>
  <si>
    <t>Osazení obrubníku kamenného stojatého s boční opěrou do lože z betonu prostého</t>
  </si>
  <si>
    <t>26947935</t>
  </si>
  <si>
    <t>Osazení obrubníku kamenného se zřízením lože, s vyplněním a zatřením spár cementovou maltou stojatého s boční opěrou z betonu prostého, do lože z betonu prostého</t>
  </si>
  <si>
    <t>39</t>
  </si>
  <si>
    <t>58380374</t>
  </si>
  <si>
    <t>obrubník kamenný žulový přímý 120x250mm</t>
  </si>
  <si>
    <t>-1486962204</t>
  </si>
  <si>
    <t>54</t>
  </si>
  <si>
    <t>935114111</t>
  </si>
  <si>
    <t>Mikroštěrbinový odvodňovací betonový žlab 220x260 mm bez vnitřního spádu se základem</t>
  </si>
  <si>
    <t>-1262430617</t>
  </si>
  <si>
    <t>Štěrbinový odvodňovací betonový žlab se základem z betonu prostého a s obetonováním rozměru 220x260 mm (mikroštěrbinový) bez vnitřního spádu</t>
  </si>
  <si>
    <t>55</t>
  </si>
  <si>
    <t>935114112</t>
  </si>
  <si>
    <t>Mikroštěrbinový odvodňovací betonový žlab 220x260 mm se spádem dna 0,5 % se základem</t>
  </si>
  <si>
    <t>691417449</t>
  </si>
  <si>
    <t>Štěrbinový odvodňovací betonový žlab se základem z betonu prostého a s obetonováním rozměru 220x260 mm (mikroštěrbinový) se spádem dna 0,5 %</t>
  </si>
  <si>
    <t>56</t>
  </si>
  <si>
    <t>914511112</t>
  </si>
  <si>
    <t>Montáž sloupku dopravních značek délky do 3,5 m s betonovým základem a patkou</t>
  </si>
  <si>
    <t>1165795779</t>
  </si>
  <si>
    <t>Montáž sloupku dopravních značek délky do 3,5 m do hliníkové patky</t>
  </si>
  <si>
    <t>57</t>
  </si>
  <si>
    <t>40445225</t>
  </si>
  <si>
    <t>sloupek pro dopravní značku Zn D 60mm v 3,5m</t>
  </si>
  <si>
    <t>1068011033</t>
  </si>
  <si>
    <t>58</t>
  </si>
  <si>
    <t>914111111</t>
  </si>
  <si>
    <t>Montáž svislé dopravní značky do velikosti 1 m2 objímkami na sloupek nebo konzolu</t>
  </si>
  <si>
    <t>-899909209</t>
  </si>
  <si>
    <t>Montáž svislé dopravní značky základní velikosti do 1 m2 objímkami na sloupky nebo konzoly</t>
  </si>
  <si>
    <t>59</t>
  </si>
  <si>
    <t>40445619</t>
  </si>
  <si>
    <t>zákazové, příkazové dopravní značky B1-B34, C1-15 500mm</t>
  </si>
  <si>
    <t>571781629</t>
  </si>
  <si>
    <t>60</t>
  </si>
  <si>
    <t>40445625</t>
  </si>
  <si>
    <t>informativní značky provozní IP8, IP9, IP11-IP13 500x700mm</t>
  </si>
  <si>
    <t>-2142515041</t>
  </si>
  <si>
    <t>61</t>
  </si>
  <si>
    <t>40445650</t>
  </si>
  <si>
    <t>dodatkové tabulky E7, E12, E13 500x300mm</t>
  </si>
  <si>
    <t>-1795940654</t>
  </si>
  <si>
    <t>53</t>
  </si>
  <si>
    <t>915611111</t>
  </si>
  <si>
    <t>Předznačení vodorovného liniového značení</t>
  </si>
  <si>
    <t>-1222562072</t>
  </si>
  <si>
    <t>Předznačení pro vodorovné značení stříkané barvou nebo prováděné z nátěrových hmot liniové dělicí čáry, vodicí proužky</t>
  </si>
  <si>
    <t>30+9</t>
  </si>
  <si>
    <t>62</t>
  </si>
  <si>
    <t>915111111</t>
  </si>
  <si>
    <t>Vodorovné dopravní značení dělící čáry souvislé š 125 mm základní bílá barva</t>
  </si>
  <si>
    <t>475224959</t>
  </si>
  <si>
    <t>Vodorovné dopravní značení stříkané barvou dělící čára šířky 125 mm souvislá bílá základní</t>
  </si>
  <si>
    <t>63</t>
  </si>
  <si>
    <t>915121121</t>
  </si>
  <si>
    <t>Vodorovné dopravní značení vodící čáry přerušované š 250 mm základní bílá barva</t>
  </si>
  <si>
    <t>-1929059881</t>
  </si>
  <si>
    <t>Vodorovné dopravní značení stříkané barvou vodící čára bílá šířky 250 mm přerušovaná základní</t>
  </si>
  <si>
    <t>998</t>
  </si>
  <si>
    <t>Přesun hmot</t>
  </si>
  <si>
    <t>64</t>
  </si>
  <si>
    <t>998225111</t>
  </si>
  <si>
    <t>Přesun hmot pro pozemní komunikace s krytem z kamene, monolitickým betonovým nebo živičným</t>
  </si>
  <si>
    <t>670849646</t>
  </si>
  <si>
    <t>Přesun hmot pro komunikace s krytem z kameniva, monolitickým betonovým nebo živičným dopravní vzdálenost do 200 m jakékoliv délky objektu</t>
  </si>
  <si>
    <t>Objekt:</t>
  </si>
  <si>
    <t>PROINK - Vedlejší a ostatní náklady</t>
  </si>
  <si>
    <t xml:space="preserve">    95 - Různé dokončovací konstrukce a práce pozemních staveb</t>
  </si>
  <si>
    <t>95</t>
  </si>
  <si>
    <t>Různé dokončovací konstrukce a práce pozemních staveb</t>
  </si>
  <si>
    <t>Geodetické zaměření skutečného provedení</t>
  </si>
  <si>
    <t>1016722225</t>
  </si>
  <si>
    <t>Vytýčení stavby</t>
  </si>
  <si>
    <t>1817899948</t>
  </si>
  <si>
    <t>Dokumentace skutečného provedení</t>
  </si>
  <si>
    <t>-517348872</t>
  </si>
  <si>
    <t>Projekt dočasného dopravního značení vč. schválení</t>
  </si>
  <si>
    <t>-73705799</t>
  </si>
  <si>
    <t>Aktualizace dokladové části PD</t>
  </si>
  <si>
    <t>1549635412</t>
  </si>
  <si>
    <t>GZS (Global zařízení staveniště)</t>
  </si>
  <si>
    <t>-1782967204</t>
  </si>
  <si>
    <t>Poznámka k položce:
Kanceláře, sklady, mobilní WC, oplocení, dočasné ochranné hrazení, info tabule, čištění komunikací, provizorní přejezdy, přechody apod.</t>
  </si>
  <si>
    <t>1855257354</t>
  </si>
  <si>
    <t>Dočasné dopravní značení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</si>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</sst>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13" xfId="0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8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 locked="0"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8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7" fillId="0" borderId="23" xfId="0" applyFont="1" applyBorder="1" applyAlignment="1">
      <alignment vertical="center" wrapText="1"/>
    </xf>
    <xf numFmtId="0" fontId="37" fillId="0" borderId="24" xfId="0" applyFont="1" applyBorder="1" applyAlignment="1">
      <alignment vertical="center" wrapText="1"/>
    </xf>
    <xf numFmtId="0" fontId="37" fillId="0" borderId="25" xfId="0" applyFont="1" applyBorder="1" applyAlignment="1">
      <alignment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6" xfId="0" applyFont="1" applyBorder="1" applyAlignment="1">
      <alignment vertical="center" wrapText="1"/>
    </xf>
    <xf numFmtId="0" fontId="37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vertical="center" wrapText="1"/>
    </xf>
    <xf numFmtId="0" fontId="37" fillId="0" borderId="28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7" fillId="0" borderId="30" xfId="0" applyFont="1" applyBorder="1" applyAlignment="1">
      <alignment vertical="center" wrapText="1"/>
    </xf>
    <xf numFmtId="0" fontId="37" fillId="0" borderId="0" xfId="0" applyFont="1" applyBorder="1" applyAlignment="1">
      <alignment vertical="top"/>
    </xf>
    <xf numFmtId="0" fontId="37" fillId="0" borderId="0" xfId="0" applyFont="1" applyAlignment="1">
      <alignment vertical="top"/>
    </xf>
    <xf numFmtId="0" fontId="37" fillId="0" borderId="23" xfId="0" applyFont="1" applyBorder="1" applyAlignment="1">
      <alignment horizontal="left" vertical="center"/>
    </xf>
    <xf numFmtId="0" fontId="37" fillId="0" borderId="24" xfId="0" applyFont="1" applyBorder="1" applyAlignment="1">
      <alignment horizontal="left" vertical="center"/>
    </xf>
    <xf numFmtId="0" fontId="37" fillId="0" borderId="25" xfId="0" applyFont="1" applyBorder="1" applyAlignment="1">
      <alignment horizontal="left" vertical="center"/>
    </xf>
    <xf numFmtId="0" fontId="37" fillId="0" borderId="26" xfId="0" applyFont="1" applyBorder="1" applyAlignment="1">
      <alignment horizontal="left" vertical="center"/>
    </xf>
    <xf numFmtId="0" fontId="37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37" fillId="0" borderId="28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7" fillId="0" borderId="3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9" fillId="0" borderId="29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9" fillId="0" borderId="29" xfId="0" applyFont="1" applyBorder="1" applyAlignment="1">
      <alignment horizontal="left"/>
    </xf>
    <xf numFmtId="0" fontId="42" fillId="0" borderId="29" xfId="0" applyFont="1" applyBorder="1" applyAlignment="1">
      <alignment/>
    </xf>
    <xf numFmtId="0" fontId="37" fillId="0" borderId="26" xfId="0" applyFont="1" applyBorder="1" applyAlignment="1">
      <alignment vertical="top"/>
    </xf>
    <xf numFmtId="0" fontId="37" fillId="0" borderId="27" xfId="0" applyFont="1" applyBorder="1" applyAlignment="1">
      <alignment vertical="top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left" vertical="top"/>
    </xf>
    <xf numFmtId="0" fontId="37" fillId="0" borderId="28" xfId="0" applyFont="1" applyBorder="1" applyAlignment="1">
      <alignment vertical="top"/>
    </xf>
    <xf numFmtId="0" fontId="37" fillId="0" borderId="29" xfId="0" applyFont="1" applyBorder="1" applyAlignment="1">
      <alignment vertical="top"/>
    </xf>
    <xf numFmtId="0" fontId="37" fillId="0" borderId="30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8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left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left" vertical="center" wrapText="1"/>
    </xf>
    <xf numFmtId="0" fontId="39" fillId="0" borderId="29" xfId="0" applyFont="1" applyBorder="1" applyAlignment="1">
      <alignment horizontal="left" wrapText="1"/>
    </xf>
    <xf numFmtId="49" fontId="4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4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  <c r="BC2" s="357"/>
      <c r="BD2" s="357"/>
      <c r="BE2" s="35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21" t="s">
        <v>14</v>
      </c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22"/>
      <c r="AQ5" s="22"/>
      <c r="AR5" s="20"/>
      <c r="BE5" s="318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23" t="s">
        <v>17</v>
      </c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22"/>
      <c r="AQ6" s="22"/>
      <c r="AR6" s="20"/>
      <c r="BE6" s="319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319"/>
      <c r="BS7" s="17" t="s">
        <v>6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319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9"/>
      <c r="BS9" s="17" t="s">
        <v>6</v>
      </c>
    </row>
    <row r="10" spans="2:71" s="1" customFormat="1" ht="12" customHeight="1">
      <c r="B10" s="21"/>
      <c r="C10" s="22"/>
      <c r="D10" s="29" t="s">
        <v>26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27</v>
      </c>
      <c r="AL10" s="22"/>
      <c r="AM10" s="22"/>
      <c r="AN10" s="27" t="s">
        <v>28</v>
      </c>
      <c r="AO10" s="22"/>
      <c r="AP10" s="22"/>
      <c r="AQ10" s="22"/>
      <c r="AR10" s="20"/>
      <c r="BE10" s="319"/>
      <c r="BS10" s="17" t="s">
        <v>6</v>
      </c>
    </row>
    <row r="11" spans="2:71" s="1" customFormat="1" ht="18.4" customHeight="1">
      <c r="B11" s="21"/>
      <c r="C11" s="22"/>
      <c r="D11" s="22"/>
      <c r="E11" s="27" t="s">
        <v>29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30</v>
      </c>
      <c r="AL11" s="22"/>
      <c r="AM11" s="22"/>
      <c r="AN11" s="27" t="s">
        <v>31</v>
      </c>
      <c r="AO11" s="22"/>
      <c r="AP11" s="22"/>
      <c r="AQ11" s="22"/>
      <c r="AR11" s="20"/>
      <c r="BE11" s="319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9"/>
      <c r="BS12" s="17" t="s">
        <v>6</v>
      </c>
    </row>
    <row r="13" spans="2:71" s="1" customFormat="1" ht="12" customHeight="1">
      <c r="B13" s="21"/>
      <c r="C13" s="22"/>
      <c r="D13" s="29" t="s">
        <v>32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27</v>
      </c>
      <c r="AL13" s="22"/>
      <c r="AM13" s="22"/>
      <c r="AN13" s="31" t="s">
        <v>33</v>
      </c>
      <c r="AO13" s="22"/>
      <c r="AP13" s="22"/>
      <c r="AQ13" s="22"/>
      <c r="AR13" s="20"/>
      <c r="BE13" s="319"/>
      <c r="BS13" s="17" t="s">
        <v>6</v>
      </c>
    </row>
    <row r="14" spans="2:71" ht="12.75">
      <c r="B14" s="21"/>
      <c r="C14" s="22"/>
      <c r="D14" s="22"/>
      <c r="E14" s="324" t="s">
        <v>33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29" t="s">
        <v>30</v>
      </c>
      <c r="AL14" s="22"/>
      <c r="AM14" s="22"/>
      <c r="AN14" s="31" t="s">
        <v>33</v>
      </c>
      <c r="AO14" s="22"/>
      <c r="AP14" s="22"/>
      <c r="AQ14" s="22"/>
      <c r="AR14" s="20"/>
      <c r="BE14" s="319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9"/>
      <c r="BS15" s="17" t="s">
        <v>4</v>
      </c>
    </row>
    <row r="16" spans="2:71" s="1" customFormat="1" ht="12" customHeight="1">
      <c r="B16" s="21"/>
      <c r="C16" s="22"/>
      <c r="D16" s="29" t="s">
        <v>34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27</v>
      </c>
      <c r="AL16" s="22"/>
      <c r="AM16" s="22"/>
      <c r="AN16" s="27" t="s">
        <v>21</v>
      </c>
      <c r="AO16" s="22"/>
      <c r="AP16" s="22"/>
      <c r="AQ16" s="22"/>
      <c r="AR16" s="20"/>
      <c r="BE16" s="319"/>
      <c r="BS16" s="17" t="s">
        <v>4</v>
      </c>
    </row>
    <row r="17" spans="2:71" s="1" customFormat="1" ht="18.4" customHeight="1">
      <c r="B17" s="21"/>
      <c r="C17" s="22"/>
      <c r="D17" s="22"/>
      <c r="E17" s="27" t="s">
        <v>35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30</v>
      </c>
      <c r="AL17" s="22"/>
      <c r="AM17" s="22"/>
      <c r="AN17" s="27" t="s">
        <v>21</v>
      </c>
      <c r="AO17" s="22"/>
      <c r="AP17" s="22"/>
      <c r="AQ17" s="22"/>
      <c r="AR17" s="20"/>
      <c r="BE17" s="319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9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27</v>
      </c>
      <c r="AL19" s="22"/>
      <c r="AM19" s="22"/>
      <c r="AN19" s="27" t="s">
        <v>38</v>
      </c>
      <c r="AO19" s="22"/>
      <c r="AP19" s="22"/>
      <c r="AQ19" s="22"/>
      <c r="AR19" s="20"/>
      <c r="BE19" s="319"/>
      <c r="BS19" s="17" t="s">
        <v>6</v>
      </c>
    </row>
    <row r="20" spans="2:71" s="1" customFormat="1" ht="18.4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30</v>
      </c>
      <c r="AL20" s="22"/>
      <c r="AM20" s="22"/>
      <c r="AN20" s="27" t="s">
        <v>40</v>
      </c>
      <c r="AO20" s="22"/>
      <c r="AP20" s="22"/>
      <c r="AQ20" s="22"/>
      <c r="AR20" s="20"/>
      <c r="BE20" s="319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9"/>
    </row>
    <row r="22" spans="2:57" s="1" customFormat="1" ht="12" customHeight="1">
      <c r="B22" s="21"/>
      <c r="C22" s="22"/>
      <c r="D22" s="29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9"/>
    </row>
    <row r="23" spans="2:57" s="1" customFormat="1" ht="47.25" customHeight="1">
      <c r="B23" s="21"/>
      <c r="C23" s="22"/>
      <c r="D23" s="22"/>
      <c r="E23" s="326" t="s">
        <v>42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O23" s="22"/>
      <c r="AP23" s="22"/>
      <c r="AQ23" s="22"/>
      <c r="AR23" s="20"/>
      <c r="BE23" s="319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9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19"/>
    </row>
    <row r="26" spans="1:57" s="2" customFormat="1" ht="25.9" customHeight="1">
      <c r="A26" s="34"/>
      <c r="B26" s="35"/>
      <c r="C26" s="36"/>
      <c r="D26" s="37" t="s">
        <v>43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27">
        <f>ROUND(AG54,2)</f>
        <v>0</v>
      </c>
      <c r="AL26" s="328"/>
      <c r="AM26" s="328"/>
      <c r="AN26" s="328"/>
      <c r="AO26" s="328"/>
      <c r="AP26" s="36"/>
      <c r="AQ26" s="36"/>
      <c r="AR26" s="39"/>
      <c r="BE26" s="319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19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29" t="s">
        <v>44</v>
      </c>
      <c r="M28" s="329"/>
      <c r="N28" s="329"/>
      <c r="O28" s="329"/>
      <c r="P28" s="329"/>
      <c r="Q28" s="36"/>
      <c r="R28" s="36"/>
      <c r="S28" s="36"/>
      <c r="T28" s="36"/>
      <c r="U28" s="36"/>
      <c r="V28" s="36"/>
      <c r="W28" s="329" t="s">
        <v>45</v>
      </c>
      <c r="X28" s="329"/>
      <c r="Y28" s="329"/>
      <c r="Z28" s="329"/>
      <c r="AA28" s="329"/>
      <c r="AB28" s="329"/>
      <c r="AC28" s="329"/>
      <c r="AD28" s="329"/>
      <c r="AE28" s="329"/>
      <c r="AF28" s="36"/>
      <c r="AG28" s="36"/>
      <c r="AH28" s="36"/>
      <c r="AI28" s="36"/>
      <c r="AJ28" s="36"/>
      <c r="AK28" s="329" t="s">
        <v>46</v>
      </c>
      <c r="AL28" s="329"/>
      <c r="AM28" s="329"/>
      <c r="AN28" s="329"/>
      <c r="AO28" s="329"/>
      <c r="AP28" s="36"/>
      <c r="AQ28" s="36"/>
      <c r="AR28" s="39"/>
      <c r="BE28" s="319"/>
    </row>
    <row r="29" spans="2:57" s="3" customFormat="1" ht="14.45" customHeight="1">
      <c r="B29" s="40"/>
      <c r="C29" s="41"/>
      <c r="D29" s="29" t="s">
        <v>47</v>
      </c>
      <c r="E29" s="41"/>
      <c r="F29" s="29" t="s">
        <v>48</v>
      </c>
      <c r="G29" s="41"/>
      <c r="H29" s="41"/>
      <c r="I29" s="41"/>
      <c r="J29" s="41"/>
      <c r="K29" s="41"/>
      <c r="L29" s="332">
        <v>0.21</v>
      </c>
      <c r="M29" s="331"/>
      <c r="N29" s="331"/>
      <c r="O29" s="331"/>
      <c r="P29" s="331"/>
      <c r="Q29" s="41"/>
      <c r="R29" s="41"/>
      <c r="S29" s="41"/>
      <c r="T29" s="41"/>
      <c r="U29" s="41"/>
      <c r="V29" s="41"/>
      <c r="W29" s="330">
        <f>ROUND(AZ54,2)</f>
        <v>0</v>
      </c>
      <c r="X29" s="331"/>
      <c r="Y29" s="331"/>
      <c r="Z29" s="331"/>
      <c r="AA29" s="331"/>
      <c r="AB29" s="331"/>
      <c r="AC29" s="331"/>
      <c r="AD29" s="331"/>
      <c r="AE29" s="331"/>
      <c r="AF29" s="41"/>
      <c r="AG29" s="41"/>
      <c r="AH29" s="41"/>
      <c r="AI29" s="41"/>
      <c r="AJ29" s="41"/>
      <c r="AK29" s="330">
        <f>ROUND(AV54,2)</f>
        <v>0</v>
      </c>
      <c r="AL29" s="331"/>
      <c r="AM29" s="331"/>
      <c r="AN29" s="331"/>
      <c r="AO29" s="331"/>
      <c r="AP29" s="41"/>
      <c r="AQ29" s="41"/>
      <c r="AR29" s="42"/>
      <c r="BE29" s="320"/>
    </row>
    <row r="30" spans="2:57" s="3" customFormat="1" ht="14.45" customHeight="1">
      <c r="B30" s="40"/>
      <c r="C30" s="41"/>
      <c r="D30" s="41"/>
      <c r="E30" s="41"/>
      <c r="F30" s="29" t="s">
        <v>49</v>
      </c>
      <c r="G30" s="41"/>
      <c r="H30" s="41"/>
      <c r="I30" s="41"/>
      <c r="J30" s="41"/>
      <c r="K30" s="41"/>
      <c r="L30" s="332">
        <v>0.15</v>
      </c>
      <c r="M30" s="331"/>
      <c r="N30" s="331"/>
      <c r="O30" s="331"/>
      <c r="P30" s="331"/>
      <c r="Q30" s="41"/>
      <c r="R30" s="41"/>
      <c r="S30" s="41"/>
      <c r="T30" s="41"/>
      <c r="U30" s="41"/>
      <c r="V30" s="41"/>
      <c r="W30" s="330">
        <f>ROUND(BA54,2)</f>
        <v>0</v>
      </c>
      <c r="X30" s="331"/>
      <c r="Y30" s="331"/>
      <c r="Z30" s="331"/>
      <c r="AA30" s="331"/>
      <c r="AB30" s="331"/>
      <c r="AC30" s="331"/>
      <c r="AD30" s="331"/>
      <c r="AE30" s="331"/>
      <c r="AF30" s="41"/>
      <c r="AG30" s="41"/>
      <c r="AH30" s="41"/>
      <c r="AI30" s="41"/>
      <c r="AJ30" s="41"/>
      <c r="AK30" s="330">
        <f>ROUND(AW54,2)</f>
        <v>0</v>
      </c>
      <c r="AL30" s="331"/>
      <c r="AM30" s="331"/>
      <c r="AN30" s="331"/>
      <c r="AO30" s="331"/>
      <c r="AP30" s="41"/>
      <c r="AQ30" s="41"/>
      <c r="AR30" s="42"/>
      <c r="BE30" s="320"/>
    </row>
    <row r="31" spans="2:57" s="3" customFormat="1" ht="14.45" customHeight="1" hidden="1">
      <c r="B31" s="40"/>
      <c r="C31" s="41"/>
      <c r="D31" s="41"/>
      <c r="E31" s="41"/>
      <c r="F31" s="29" t="s">
        <v>50</v>
      </c>
      <c r="G31" s="41"/>
      <c r="H31" s="41"/>
      <c r="I31" s="41"/>
      <c r="J31" s="41"/>
      <c r="K31" s="41"/>
      <c r="L31" s="332">
        <v>0.21</v>
      </c>
      <c r="M31" s="331"/>
      <c r="N31" s="331"/>
      <c r="O31" s="331"/>
      <c r="P31" s="331"/>
      <c r="Q31" s="41"/>
      <c r="R31" s="41"/>
      <c r="S31" s="41"/>
      <c r="T31" s="41"/>
      <c r="U31" s="41"/>
      <c r="V31" s="41"/>
      <c r="W31" s="330">
        <f>ROUND(BB54,2)</f>
        <v>0</v>
      </c>
      <c r="X31" s="331"/>
      <c r="Y31" s="331"/>
      <c r="Z31" s="331"/>
      <c r="AA31" s="331"/>
      <c r="AB31" s="331"/>
      <c r="AC31" s="331"/>
      <c r="AD31" s="331"/>
      <c r="AE31" s="331"/>
      <c r="AF31" s="41"/>
      <c r="AG31" s="41"/>
      <c r="AH31" s="41"/>
      <c r="AI31" s="41"/>
      <c r="AJ31" s="41"/>
      <c r="AK31" s="330">
        <v>0</v>
      </c>
      <c r="AL31" s="331"/>
      <c r="AM31" s="331"/>
      <c r="AN31" s="331"/>
      <c r="AO31" s="331"/>
      <c r="AP31" s="41"/>
      <c r="AQ31" s="41"/>
      <c r="AR31" s="42"/>
      <c r="BE31" s="320"/>
    </row>
    <row r="32" spans="2:57" s="3" customFormat="1" ht="14.45" customHeight="1" hidden="1">
      <c r="B32" s="40"/>
      <c r="C32" s="41"/>
      <c r="D32" s="41"/>
      <c r="E32" s="41"/>
      <c r="F32" s="29" t="s">
        <v>51</v>
      </c>
      <c r="G32" s="41"/>
      <c r="H32" s="41"/>
      <c r="I32" s="41"/>
      <c r="J32" s="41"/>
      <c r="K32" s="41"/>
      <c r="L32" s="332">
        <v>0.15</v>
      </c>
      <c r="M32" s="331"/>
      <c r="N32" s="331"/>
      <c r="O32" s="331"/>
      <c r="P32" s="331"/>
      <c r="Q32" s="41"/>
      <c r="R32" s="41"/>
      <c r="S32" s="41"/>
      <c r="T32" s="41"/>
      <c r="U32" s="41"/>
      <c r="V32" s="41"/>
      <c r="W32" s="330">
        <f>ROUND(BC54,2)</f>
        <v>0</v>
      </c>
      <c r="X32" s="331"/>
      <c r="Y32" s="331"/>
      <c r="Z32" s="331"/>
      <c r="AA32" s="331"/>
      <c r="AB32" s="331"/>
      <c r="AC32" s="331"/>
      <c r="AD32" s="331"/>
      <c r="AE32" s="331"/>
      <c r="AF32" s="41"/>
      <c r="AG32" s="41"/>
      <c r="AH32" s="41"/>
      <c r="AI32" s="41"/>
      <c r="AJ32" s="41"/>
      <c r="AK32" s="330">
        <v>0</v>
      </c>
      <c r="AL32" s="331"/>
      <c r="AM32" s="331"/>
      <c r="AN32" s="331"/>
      <c r="AO32" s="331"/>
      <c r="AP32" s="41"/>
      <c r="AQ32" s="41"/>
      <c r="AR32" s="42"/>
      <c r="BE32" s="320"/>
    </row>
    <row r="33" spans="2:44" s="3" customFormat="1" ht="14.45" customHeight="1" hidden="1">
      <c r="B33" s="40"/>
      <c r="C33" s="41"/>
      <c r="D33" s="41"/>
      <c r="E33" s="41"/>
      <c r="F33" s="29" t="s">
        <v>52</v>
      </c>
      <c r="G33" s="41"/>
      <c r="H33" s="41"/>
      <c r="I33" s="41"/>
      <c r="J33" s="41"/>
      <c r="K33" s="41"/>
      <c r="L33" s="332">
        <v>0</v>
      </c>
      <c r="M33" s="331"/>
      <c r="N33" s="331"/>
      <c r="O33" s="331"/>
      <c r="P33" s="331"/>
      <c r="Q33" s="41"/>
      <c r="R33" s="41"/>
      <c r="S33" s="41"/>
      <c r="T33" s="41"/>
      <c r="U33" s="41"/>
      <c r="V33" s="41"/>
      <c r="W33" s="330">
        <f>ROUND(BD54,2)</f>
        <v>0</v>
      </c>
      <c r="X33" s="331"/>
      <c r="Y33" s="331"/>
      <c r="Z33" s="331"/>
      <c r="AA33" s="331"/>
      <c r="AB33" s="331"/>
      <c r="AC33" s="331"/>
      <c r="AD33" s="331"/>
      <c r="AE33" s="331"/>
      <c r="AF33" s="41"/>
      <c r="AG33" s="41"/>
      <c r="AH33" s="41"/>
      <c r="AI33" s="41"/>
      <c r="AJ33" s="41"/>
      <c r="AK33" s="330">
        <v>0</v>
      </c>
      <c r="AL33" s="331"/>
      <c r="AM33" s="331"/>
      <c r="AN33" s="331"/>
      <c r="AO33" s="331"/>
      <c r="AP33" s="41"/>
      <c r="AQ33" s="41"/>
      <c r="AR33" s="4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4"/>
    </row>
    <row r="35" spans="1:57" s="2" customFormat="1" ht="25.9" customHeight="1">
      <c r="A35" s="34"/>
      <c r="B35" s="35"/>
      <c r="C35" s="43"/>
      <c r="D35" s="44" t="s">
        <v>53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54</v>
      </c>
      <c r="U35" s="45"/>
      <c r="V35" s="45"/>
      <c r="W35" s="45"/>
      <c r="X35" s="333" t="s">
        <v>55</v>
      </c>
      <c r="Y35" s="334"/>
      <c r="Z35" s="334"/>
      <c r="AA35" s="334"/>
      <c r="AB35" s="334"/>
      <c r="AC35" s="45"/>
      <c r="AD35" s="45"/>
      <c r="AE35" s="45"/>
      <c r="AF35" s="45"/>
      <c r="AG35" s="45"/>
      <c r="AH35" s="45"/>
      <c r="AI35" s="45"/>
      <c r="AJ35" s="45"/>
      <c r="AK35" s="335">
        <f>SUM(AK26:AK33)</f>
        <v>0</v>
      </c>
      <c r="AL35" s="334"/>
      <c r="AM35" s="334"/>
      <c r="AN35" s="334"/>
      <c r="AO35" s="336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6.95" customHeight="1">
      <c r="A37" s="34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39"/>
      <c r="BE37" s="34"/>
    </row>
    <row r="41" spans="1:57" s="2" customFormat="1" ht="6.95" customHeight="1">
      <c r="A41" s="34"/>
      <c r="B41" s="49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39"/>
      <c r="BE41" s="34"/>
    </row>
    <row r="42" spans="1:57" s="2" customFormat="1" ht="24.95" customHeight="1">
      <c r="A42" s="34"/>
      <c r="B42" s="35"/>
      <c r="C42" s="23" t="s">
        <v>56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9"/>
      <c r="BE42" s="34"/>
    </row>
    <row r="43" spans="1:57" s="2" customFormat="1" ht="6.95" customHeight="1">
      <c r="A43" s="34"/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9"/>
      <c r="BE43" s="34"/>
    </row>
    <row r="44" spans="2:44" s="4" customFormat="1" ht="12" customHeight="1">
      <c r="B44" s="51"/>
      <c r="C44" s="29" t="s">
        <v>13</v>
      </c>
      <c r="D44" s="52"/>
      <c r="E44" s="52"/>
      <c r="F44" s="52"/>
      <c r="G44" s="52"/>
      <c r="H44" s="52"/>
      <c r="I44" s="52"/>
      <c r="J44" s="52"/>
      <c r="K44" s="52"/>
      <c r="L44" s="52" t="str">
        <f>K5</f>
        <v>PROINK</v>
      </c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3"/>
    </row>
    <row r="45" spans="2:44" s="5" customFormat="1" ht="36.95" customHeight="1">
      <c r="B45" s="54"/>
      <c r="C45" s="55" t="s">
        <v>16</v>
      </c>
      <c r="D45" s="56"/>
      <c r="E45" s="56"/>
      <c r="F45" s="56"/>
      <c r="G45" s="56"/>
      <c r="H45" s="56"/>
      <c r="I45" s="56"/>
      <c r="J45" s="56"/>
      <c r="K45" s="56"/>
      <c r="L45" s="337" t="str">
        <f>K6</f>
        <v>Parkovací záliv ZŠ ČSA, Bohumín</v>
      </c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38"/>
      <c r="AO45" s="338"/>
      <c r="AP45" s="56"/>
      <c r="AQ45" s="56"/>
      <c r="AR45" s="57"/>
    </row>
    <row r="46" spans="1:57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9"/>
      <c r="BE46" s="34"/>
    </row>
    <row r="47" spans="1:57" s="2" customFormat="1" ht="12" customHeight="1">
      <c r="A47" s="34"/>
      <c r="B47" s="35"/>
      <c r="C47" s="29" t="s">
        <v>22</v>
      </c>
      <c r="D47" s="36"/>
      <c r="E47" s="36"/>
      <c r="F47" s="36"/>
      <c r="G47" s="36"/>
      <c r="H47" s="36"/>
      <c r="I47" s="36"/>
      <c r="J47" s="36"/>
      <c r="K47" s="36"/>
      <c r="L47" s="58" t="str">
        <f>IF(K8="","",K8)</f>
        <v>Bohumín</v>
      </c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29" t="s">
        <v>24</v>
      </c>
      <c r="AJ47" s="36"/>
      <c r="AK47" s="36"/>
      <c r="AL47" s="36"/>
      <c r="AM47" s="339" t="str">
        <f>IF(AN8="","",AN8)</f>
        <v>2. 9. 2019</v>
      </c>
      <c r="AN47" s="339"/>
      <c r="AO47" s="36"/>
      <c r="AP47" s="36"/>
      <c r="AQ47" s="36"/>
      <c r="AR47" s="39"/>
      <c r="BE47" s="34"/>
    </row>
    <row r="48" spans="1:57" s="2" customFormat="1" ht="6.95" customHeight="1">
      <c r="A48" s="34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9"/>
      <c r="BE48" s="34"/>
    </row>
    <row r="49" spans="1:57" s="2" customFormat="1" ht="15.2" customHeight="1">
      <c r="A49" s="34"/>
      <c r="B49" s="35"/>
      <c r="C49" s="29" t="s">
        <v>26</v>
      </c>
      <c r="D49" s="36"/>
      <c r="E49" s="36"/>
      <c r="F49" s="36"/>
      <c r="G49" s="36"/>
      <c r="H49" s="36"/>
      <c r="I49" s="36"/>
      <c r="J49" s="36"/>
      <c r="K49" s="36"/>
      <c r="L49" s="52" t="str">
        <f>IF(E11="","",E11)</f>
        <v>Město Bohumín</v>
      </c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29" t="s">
        <v>34</v>
      </c>
      <c r="AJ49" s="36"/>
      <c r="AK49" s="36"/>
      <c r="AL49" s="36"/>
      <c r="AM49" s="340" t="str">
        <f>IF(E17="","",E17)</f>
        <v xml:space="preserve"> </v>
      </c>
      <c r="AN49" s="341"/>
      <c r="AO49" s="341"/>
      <c r="AP49" s="341"/>
      <c r="AQ49" s="36"/>
      <c r="AR49" s="39"/>
      <c r="AS49" s="342" t="s">
        <v>57</v>
      </c>
      <c r="AT49" s="343"/>
      <c r="AU49" s="60"/>
      <c r="AV49" s="60"/>
      <c r="AW49" s="60"/>
      <c r="AX49" s="60"/>
      <c r="AY49" s="60"/>
      <c r="AZ49" s="60"/>
      <c r="BA49" s="60"/>
      <c r="BB49" s="60"/>
      <c r="BC49" s="60"/>
      <c r="BD49" s="61"/>
      <c r="BE49" s="34"/>
    </row>
    <row r="50" spans="1:57" s="2" customFormat="1" ht="15.2" customHeight="1">
      <c r="A50" s="34"/>
      <c r="B50" s="35"/>
      <c r="C50" s="29" t="s">
        <v>32</v>
      </c>
      <c r="D50" s="36"/>
      <c r="E50" s="36"/>
      <c r="F50" s="36"/>
      <c r="G50" s="36"/>
      <c r="H50" s="36"/>
      <c r="I50" s="36"/>
      <c r="J50" s="36"/>
      <c r="K50" s="36"/>
      <c r="L50" s="52" t="str">
        <f>IF(E14="Vyplň údaj","",E14)</f>
        <v/>
      </c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29" t="s">
        <v>37</v>
      </c>
      <c r="AJ50" s="36"/>
      <c r="AK50" s="36"/>
      <c r="AL50" s="36"/>
      <c r="AM50" s="340" t="str">
        <f>IF(E20="","",E20)</f>
        <v>PROINK s.r.o.</v>
      </c>
      <c r="AN50" s="341"/>
      <c r="AO50" s="341"/>
      <c r="AP50" s="341"/>
      <c r="AQ50" s="36"/>
      <c r="AR50" s="39"/>
      <c r="AS50" s="344"/>
      <c r="AT50" s="345"/>
      <c r="AU50" s="62"/>
      <c r="AV50" s="62"/>
      <c r="AW50" s="62"/>
      <c r="AX50" s="62"/>
      <c r="AY50" s="62"/>
      <c r="AZ50" s="62"/>
      <c r="BA50" s="62"/>
      <c r="BB50" s="62"/>
      <c r="BC50" s="62"/>
      <c r="BD50" s="63"/>
      <c r="BE50" s="34"/>
    </row>
    <row r="51" spans="1:57" s="2" customFormat="1" ht="10.9" customHeight="1">
      <c r="A51" s="34"/>
      <c r="B51" s="35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9"/>
      <c r="AS51" s="346"/>
      <c r="AT51" s="347"/>
      <c r="AU51" s="64"/>
      <c r="AV51" s="64"/>
      <c r="AW51" s="64"/>
      <c r="AX51" s="64"/>
      <c r="AY51" s="64"/>
      <c r="AZ51" s="64"/>
      <c r="BA51" s="64"/>
      <c r="BB51" s="64"/>
      <c r="BC51" s="64"/>
      <c r="BD51" s="65"/>
      <c r="BE51" s="34"/>
    </row>
    <row r="52" spans="1:57" s="2" customFormat="1" ht="29.25" customHeight="1">
      <c r="A52" s="34"/>
      <c r="B52" s="35"/>
      <c r="C52" s="348" t="s">
        <v>58</v>
      </c>
      <c r="D52" s="349"/>
      <c r="E52" s="349"/>
      <c r="F52" s="349"/>
      <c r="G52" s="349"/>
      <c r="H52" s="66"/>
      <c r="I52" s="350" t="s">
        <v>59</v>
      </c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51" t="s">
        <v>60</v>
      </c>
      <c r="AH52" s="349"/>
      <c r="AI52" s="349"/>
      <c r="AJ52" s="349"/>
      <c r="AK52" s="349"/>
      <c r="AL52" s="349"/>
      <c r="AM52" s="349"/>
      <c r="AN52" s="350" t="s">
        <v>61</v>
      </c>
      <c r="AO52" s="349"/>
      <c r="AP52" s="349"/>
      <c r="AQ52" s="67" t="s">
        <v>62</v>
      </c>
      <c r="AR52" s="39"/>
      <c r="AS52" s="68" t="s">
        <v>63</v>
      </c>
      <c r="AT52" s="69" t="s">
        <v>64</v>
      </c>
      <c r="AU52" s="69" t="s">
        <v>65</v>
      </c>
      <c r="AV52" s="69" t="s">
        <v>66</v>
      </c>
      <c r="AW52" s="69" t="s">
        <v>67</v>
      </c>
      <c r="AX52" s="69" t="s">
        <v>68</v>
      </c>
      <c r="AY52" s="69" t="s">
        <v>69</v>
      </c>
      <c r="AZ52" s="69" t="s">
        <v>70</v>
      </c>
      <c r="BA52" s="69" t="s">
        <v>71</v>
      </c>
      <c r="BB52" s="69" t="s">
        <v>72</v>
      </c>
      <c r="BC52" s="69" t="s">
        <v>73</v>
      </c>
      <c r="BD52" s="70" t="s">
        <v>74</v>
      </c>
      <c r="BE52" s="34"/>
    </row>
    <row r="53" spans="1:57" s="2" customFormat="1" ht="10.9" customHeight="1">
      <c r="A53" s="34"/>
      <c r="B53" s="35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9"/>
      <c r="AS53" s="71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3"/>
      <c r="BE53" s="34"/>
    </row>
    <row r="54" spans="2:90" s="6" customFormat="1" ht="32.45" customHeight="1">
      <c r="B54" s="74"/>
      <c r="C54" s="75" t="s">
        <v>75</v>
      </c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355">
        <f>ROUND(SUM(AG55:AG56),2)</f>
        <v>0</v>
      </c>
      <c r="AH54" s="355"/>
      <c r="AI54" s="355"/>
      <c r="AJ54" s="355"/>
      <c r="AK54" s="355"/>
      <c r="AL54" s="355"/>
      <c r="AM54" s="355"/>
      <c r="AN54" s="356">
        <f>SUM(AG54,AT54)</f>
        <v>0</v>
      </c>
      <c r="AO54" s="356"/>
      <c r="AP54" s="356"/>
      <c r="AQ54" s="78" t="s">
        <v>21</v>
      </c>
      <c r="AR54" s="79"/>
      <c r="AS54" s="80">
        <f>ROUND(SUM(AS55:AS56),2)</f>
        <v>0</v>
      </c>
      <c r="AT54" s="81">
        <f>ROUND(SUM(AV54:AW54),2)</f>
        <v>0</v>
      </c>
      <c r="AU54" s="82">
        <f>ROUND(SUM(AU55:AU56),5)</f>
        <v>0</v>
      </c>
      <c r="AV54" s="81">
        <f>ROUND(AZ54*L29,2)</f>
        <v>0</v>
      </c>
      <c r="AW54" s="81">
        <f>ROUND(BA54*L30,2)</f>
        <v>0</v>
      </c>
      <c r="AX54" s="81">
        <f>ROUND(BB54*L29,2)</f>
        <v>0</v>
      </c>
      <c r="AY54" s="81">
        <f>ROUND(BC54*L30,2)</f>
        <v>0</v>
      </c>
      <c r="AZ54" s="81">
        <f>ROUND(SUM(AZ55:AZ56),2)</f>
        <v>0</v>
      </c>
      <c r="BA54" s="81">
        <f>ROUND(SUM(BA55:BA56),2)</f>
        <v>0</v>
      </c>
      <c r="BB54" s="81">
        <f>ROUND(SUM(BB55:BB56),2)</f>
        <v>0</v>
      </c>
      <c r="BC54" s="81">
        <f>ROUND(SUM(BC55:BC56),2)</f>
        <v>0</v>
      </c>
      <c r="BD54" s="83">
        <f>ROUND(SUM(BD55:BD56),2)</f>
        <v>0</v>
      </c>
      <c r="BS54" s="84" t="s">
        <v>76</v>
      </c>
      <c r="BT54" s="84" t="s">
        <v>77</v>
      </c>
      <c r="BV54" s="84" t="s">
        <v>78</v>
      </c>
      <c r="BW54" s="84" t="s">
        <v>5</v>
      </c>
      <c r="BX54" s="84" t="s">
        <v>79</v>
      </c>
      <c r="CL54" s="84" t="s">
        <v>19</v>
      </c>
    </row>
    <row r="55" spans="1:90" s="7" customFormat="1" ht="16.5" customHeight="1">
      <c r="A55" s="85" t="s">
        <v>80</v>
      </c>
      <c r="B55" s="86"/>
      <c r="C55" s="87"/>
      <c r="D55" s="354" t="s">
        <v>14</v>
      </c>
      <c r="E55" s="354"/>
      <c r="F55" s="354"/>
      <c r="G55" s="354"/>
      <c r="H55" s="354"/>
      <c r="I55" s="88"/>
      <c r="J55" s="354" t="s">
        <v>17</v>
      </c>
      <c r="K55" s="354"/>
      <c r="L55" s="354"/>
      <c r="M55" s="354"/>
      <c r="N55" s="354"/>
      <c r="O55" s="354"/>
      <c r="P55" s="354"/>
      <c r="Q55" s="354"/>
      <c r="R55" s="354"/>
      <c r="S55" s="354"/>
      <c r="T55" s="354"/>
      <c r="U55" s="354"/>
      <c r="V55" s="354"/>
      <c r="W55" s="354"/>
      <c r="X55" s="354"/>
      <c r="Y55" s="354"/>
      <c r="Z55" s="354"/>
      <c r="AA55" s="354"/>
      <c r="AB55" s="354"/>
      <c r="AC55" s="354"/>
      <c r="AD55" s="354"/>
      <c r="AE55" s="354"/>
      <c r="AF55" s="354"/>
      <c r="AG55" s="352">
        <f>'PROINK - Parkovací záliv ...'!J28</f>
        <v>0</v>
      </c>
      <c r="AH55" s="353"/>
      <c r="AI55" s="353"/>
      <c r="AJ55" s="353"/>
      <c r="AK55" s="353"/>
      <c r="AL55" s="353"/>
      <c r="AM55" s="353"/>
      <c r="AN55" s="352">
        <f>SUM(AG55,AT55)</f>
        <v>0</v>
      </c>
      <c r="AO55" s="353"/>
      <c r="AP55" s="353"/>
      <c r="AQ55" s="89" t="s">
        <v>81</v>
      </c>
      <c r="AR55" s="90"/>
      <c r="AS55" s="91">
        <v>0</v>
      </c>
      <c r="AT55" s="92">
        <f>ROUND(SUM(AV55:AW55),2)</f>
        <v>0</v>
      </c>
      <c r="AU55" s="93">
        <f>'PROINK - Parkovací záliv ...'!P82</f>
        <v>0</v>
      </c>
      <c r="AV55" s="92">
        <f>'PROINK - Parkovací záliv ...'!J31</f>
        <v>0</v>
      </c>
      <c r="AW55" s="92">
        <f>'PROINK - Parkovací záliv ...'!J32</f>
        <v>0</v>
      </c>
      <c r="AX55" s="92">
        <f>'PROINK - Parkovací záliv ...'!J33</f>
        <v>0</v>
      </c>
      <c r="AY55" s="92">
        <f>'PROINK - Parkovací záliv ...'!J34</f>
        <v>0</v>
      </c>
      <c r="AZ55" s="92">
        <f>'PROINK - Parkovací záliv ...'!F31</f>
        <v>0</v>
      </c>
      <c r="BA55" s="92">
        <f>'PROINK - Parkovací záliv ...'!F32</f>
        <v>0</v>
      </c>
      <c r="BB55" s="92">
        <f>'PROINK - Parkovací záliv ...'!F33</f>
        <v>0</v>
      </c>
      <c r="BC55" s="92">
        <f>'PROINK - Parkovací záliv ...'!F34</f>
        <v>0</v>
      </c>
      <c r="BD55" s="94">
        <f>'PROINK - Parkovací záliv ...'!F35</f>
        <v>0</v>
      </c>
      <c r="BT55" s="95" t="s">
        <v>82</v>
      </c>
      <c r="BU55" s="95" t="s">
        <v>83</v>
      </c>
      <c r="BV55" s="95" t="s">
        <v>78</v>
      </c>
      <c r="BW55" s="95" t="s">
        <v>5</v>
      </c>
      <c r="BX55" s="95" t="s">
        <v>79</v>
      </c>
      <c r="CL55" s="95" t="s">
        <v>19</v>
      </c>
    </row>
    <row r="56" spans="1:91" s="7" customFormat="1" ht="16.5" customHeight="1">
      <c r="A56" s="85" t="s">
        <v>80</v>
      </c>
      <c r="B56" s="86"/>
      <c r="C56" s="87"/>
      <c r="D56" s="354" t="s">
        <v>14</v>
      </c>
      <c r="E56" s="354"/>
      <c r="F56" s="354"/>
      <c r="G56" s="354"/>
      <c r="H56" s="354"/>
      <c r="I56" s="88"/>
      <c r="J56" s="354" t="s">
        <v>84</v>
      </c>
      <c r="K56" s="354"/>
      <c r="L56" s="354"/>
      <c r="M56" s="354"/>
      <c r="N56" s="354"/>
      <c r="O56" s="354"/>
      <c r="P56" s="354"/>
      <c r="Q56" s="354"/>
      <c r="R56" s="354"/>
      <c r="S56" s="354"/>
      <c r="T56" s="354"/>
      <c r="U56" s="354"/>
      <c r="V56" s="354"/>
      <c r="W56" s="354"/>
      <c r="X56" s="354"/>
      <c r="Y56" s="354"/>
      <c r="Z56" s="354"/>
      <c r="AA56" s="354"/>
      <c r="AB56" s="354"/>
      <c r="AC56" s="354"/>
      <c r="AD56" s="354"/>
      <c r="AE56" s="354"/>
      <c r="AF56" s="354"/>
      <c r="AG56" s="352">
        <f>'PROINK - Vedlejší a ostat...'!J30</f>
        <v>0</v>
      </c>
      <c r="AH56" s="353"/>
      <c r="AI56" s="353"/>
      <c r="AJ56" s="353"/>
      <c r="AK56" s="353"/>
      <c r="AL56" s="353"/>
      <c r="AM56" s="353"/>
      <c r="AN56" s="352">
        <f>SUM(AG56,AT56)</f>
        <v>0</v>
      </c>
      <c r="AO56" s="353"/>
      <c r="AP56" s="353"/>
      <c r="AQ56" s="89" t="s">
        <v>81</v>
      </c>
      <c r="AR56" s="90"/>
      <c r="AS56" s="96">
        <v>0</v>
      </c>
      <c r="AT56" s="97">
        <f>ROUND(SUM(AV56:AW56),2)</f>
        <v>0</v>
      </c>
      <c r="AU56" s="98">
        <f>'PROINK - Vedlejší a ostat...'!P81</f>
        <v>0</v>
      </c>
      <c r="AV56" s="97">
        <f>'PROINK - Vedlejší a ostat...'!J33</f>
        <v>0</v>
      </c>
      <c r="AW56" s="97">
        <f>'PROINK - Vedlejší a ostat...'!J34</f>
        <v>0</v>
      </c>
      <c r="AX56" s="97">
        <f>'PROINK - Vedlejší a ostat...'!J35</f>
        <v>0</v>
      </c>
      <c r="AY56" s="97">
        <f>'PROINK - Vedlejší a ostat...'!J36</f>
        <v>0</v>
      </c>
      <c r="AZ56" s="97">
        <f>'PROINK - Vedlejší a ostat...'!F33</f>
        <v>0</v>
      </c>
      <c r="BA56" s="97">
        <f>'PROINK - Vedlejší a ostat...'!F34</f>
        <v>0</v>
      </c>
      <c r="BB56" s="97">
        <f>'PROINK - Vedlejší a ostat...'!F35</f>
        <v>0</v>
      </c>
      <c r="BC56" s="97">
        <f>'PROINK - Vedlejší a ostat...'!F36</f>
        <v>0</v>
      </c>
      <c r="BD56" s="99">
        <f>'PROINK - Vedlejší a ostat...'!F37</f>
        <v>0</v>
      </c>
      <c r="BT56" s="95" t="s">
        <v>82</v>
      </c>
      <c r="BV56" s="95" t="s">
        <v>78</v>
      </c>
      <c r="BW56" s="95" t="s">
        <v>85</v>
      </c>
      <c r="BX56" s="95" t="s">
        <v>5</v>
      </c>
      <c r="CL56" s="95" t="s">
        <v>19</v>
      </c>
      <c r="CM56" s="95" t="s">
        <v>86</v>
      </c>
    </row>
    <row r="57" spans="1:57" s="2" customFormat="1" ht="30" customHeight="1">
      <c r="A57" s="34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9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39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sheetProtection algorithmName="SHA-512" hashValue="vPdA+MKj0rkVy04fJN7Byt9Qm1+43Com+BBZ03ANG8U+ikJ3JfSyEK9MG2td/d+ZaGXyQsZKYZ3kkkxDn7gFQg==" saltValue="QkNwHmn/VrNeUAgTo1aFG7B/9WmsdILrVOPFK9n0FKYSB3t4PsRjF6C4hvKpCanKkBlaGgVUjnSN1f7fR3Rv5A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PROINK - Parkovací záliv ...'!C2" display="/"/>
    <hyperlink ref="A56" location="'PROINK - Vedlejší a ostat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0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7" t="s">
        <v>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20"/>
      <c r="AT3" s="17" t="s">
        <v>86</v>
      </c>
    </row>
    <row r="4" spans="2:46" s="1" customFormat="1" ht="24.95" customHeight="1">
      <c r="B4" s="20"/>
      <c r="D4" s="104" t="s">
        <v>87</v>
      </c>
      <c r="I4" s="100"/>
      <c r="L4" s="20"/>
      <c r="M4" s="105" t="s">
        <v>10</v>
      </c>
      <c r="AT4" s="17" t="s">
        <v>4</v>
      </c>
    </row>
    <row r="5" spans="2:12" s="1" customFormat="1" ht="6.95" customHeight="1">
      <c r="B5" s="20"/>
      <c r="I5" s="100"/>
      <c r="L5" s="20"/>
    </row>
    <row r="6" spans="1:31" s="2" customFormat="1" ht="12" customHeight="1">
      <c r="A6" s="34"/>
      <c r="B6" s="39"/>
      <c r="C6" s="34"/>
      <c r="D6" s="106" t="s">
        <v>16</v>
      </c>
      <c r="E6" s="34"/>
      <c r="F6" s="34"/>
      <c r="G6" s="34"/>
      <c r="H6" s="34"/>
      <c r="I6" s="107"/>
      <c r="J6" s="34"/>
      <c r="K6" s="34"/>
      <c r="L6" s="108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358" t="s">
        <v>17</v>
      </c>
      <c r="F7" s="359"/>
      <c r="G7" s="359"/>
      <c r="H7" s="359"/>
      <c r="I7" s="107"/>
      <c r="J7" s="34"/>
      <c r="K7" s="34"/>
      <c r="L7" s="108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107"/>
      <c r="J8" s="34"/>
      <c r="K8" s="34"/>
      <c r="L8" s="108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6" t="s">
        <v>18</v>
      </c>
      <c r="E9" s="34"/>
      <c r="F9" s="109" t="s">
        <v>19</v>
      </c>
      <c r="G9" s="34"/>
      <c r="H9" s="34"/>
      <c r="I9" s="110" t="s">
        <v>20</v>
      </c>
      <c r="J9" s="109" t="s">
        <v>21</v>
      </c>
      <c r="K9" s="34"/>
      <c r="L9" s="108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6" t="s">
        <v>22</v>
      </c>
      <c r="E10" s="34"/>
      <c r="F10" s="109" t="s">
        <v>23</v>
      </c>
      <c r="G10" s="34"/>
      <c r="H10" s="34"/>
      <c r="I10" s="110" t="s">
        <v>24</v>
      </c>
      <c r="J10" s="111" t="str">
        <f>'Rekapitulace stavby'!AN8</f>
        <v>2. 9. 2019</v>
      </c>
      <c r="K10" s="34"/>
      <c r="L10" s="108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107"/>
      <c r="J11" s="34"/>
      <c r="K11" s="34"/>
      <c r="L11" s="108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26</v>
      </c>
      <c r="E12" s="34"/>
      <c r="F12" s="34"/>
      <c r="G12" s="34"/>
      <c r="H12" s="34"/>
      <c r="I12" s="110" t="s">
        <v>27</v>
      </c>
      <c r="J12" s="109" t="s">
        <v>28</v>
      </c>
      <c r="K12" s="34"/>
      <c r="L12" s="108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9" t="s">
        <v>29</v>
      </c>
      <c r="F13" s="34"/>
      <c r="G13" s="34"/>
      <c r="H13" s="34"/>
      <c r="I13" s="110" t="s">
        <v>30</v>
      </c>
      <c r="J13" s="109" t="s">
        <v>31</v>
      </c>
      <c r="K13" s="34"/>
      <c r="L13" s="108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107"/>
      <c r="J14" s="34"/>
      <c r="K14" s="34"/>
      <c r="L14" s="108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6" t="s">
        <v>32</v>
      </c>
      <c r="E15" s="34"/>
      <c r="F15" s="34"/>
      <c r="G15" s="34"/>
      <c r="H15" s="34"/>
      <c r="I15" s="110" t="s">
        <v>27</v>
      </c>
      <c r="J15" s="30" t="str">
        <f>'Rekapitulace stavby'!AN13</f>
        <v>Vyplň údaj</v>
      </c>
      <c r="K15" s="34"/>
      <c r="L15" s="108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360" t="str">
        <f>'Rekapitulace stavby'!E14</f>
        <v>Vyplň údaj</v>
      </c>
      <c r="F16" s="361"/>
      <c r="G16" s="361"/>
      <c r="H16" s="361"/>
      <c r="I16" s="110" t="s">
        <v>30</v>
      </c>
      <c r="J16" s="30" t="str">
        <f>'Rekapitulace stavby'!AN14</f>
        <v>Vyplň údaj</v>
      </c>
      <c r="K16" s="34"/>
      <c r="L16" s="108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107"/>
      <c r="J17" s="34"/>
      <c r="K17" s="34"/>
      <c r="L17" s="108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6" t="s">
        <v>34</v>
      </c>
      <c r="E18" s="34"/>
      <c r="F18" s="34"/>
      <c r="G18" s="34"/>
      <c r="H18" s="34"/>
      <c r="I18" s="110" t="s">
        <v>27</v>
      </c>
      <c r="J18" s="109" t="str">
        <f>IF('Rekapitulace stavby'!AN16="","",'Rekapitulace stavby'!AN16)</f>
        <v/>
      </c>
      <c r="K18" s="34"/>
      <c r="L18" s="108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9" t="str">
        <f>IF('Rekapitulace stavby'!E17="","",'Rekapitulace stavby'!E17)</f>
        <v xml:space="preserve"> </v>
      </c>
      <c r="F19" s="34"/>
      <c r="G19" s="34"/>
      <c r="H19" s="34"/>
      <c r="I19" s="110" t="s">
        <v>30</v>
      </c>
      <c r="J19" s="109" t="str">
        <f>IF('Rekapitulace stavby'!AN17="","",'Rekapitulace stavby'!AN17)</f>
        <v/>
      </c>
      <c r="K19" s="34"/>
      <c r="L19" s="108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107"/>
      <c r="J20" s="34"/>
      <c r="K20" s="34"/>
      <c r="L20" s="108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6" t="s">
        <v>37</v>
      </c>
      <c r="E21" s="34"/>
      <c r="F21" s="34"/>
      <c r="G21" s="34"/>
      <c r="H21" s="34"/>
      <c r="I21" s="110" t="s">
        <v>27</v>
      </c>
      <c r="J21" s="109" t="s">
        <v>38</v>
      </c>
      <c r="K21" s="34"/>
      <c r="L21" s="10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9" t="s">
        <v>39</v>
      </c>
      <c r="F22" s="34"/>
      <c r="G22" s="34"/>
      <c r="H22" s="34"/>
      <c r="I22" s="110" t="s">
        <v>30</v>
      </c>
      <c r="J22" s="109" t="s">
        <v>40</v>
      </c>
      <c r="K22" s="34"/>
      <c r="L22" s="108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107"/>
      <c r="J23" s="34"/>
      <c r="K23" s="34"/>
      <c r="L23" s="108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6" t="s">
        <v>41</v>
      </c>
      <c r="E24" s="34"/>
      <c r="F24" s="34"/>
      <c r="G24" s="34"/>
      <c r="H24" s="34"/>
      <c r="I24" s="107"/>
      <c r="J24" s="34"/>
      <c r="K24" s="34"/>
      <c r="L24" s="108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47.25" customHeight="1">
      <c r="A25" s="112"/>
      <c r="B25" s="113"/>
      <c r="C25" s="112"/>
      <c r="D25" s="112"/>
      <c r="E25" s="362" t="s">
        <v>42</v>
      </c>
      <c r="F25" s="362"/>
      <c r="G25" s="362"/>
      <c r="H25" s="362"/>
      <c r="I25" s="114"/>
      <c r="J25" s="112"/>
      <c r="K25" s="112"/>
      <c r="L25" s="115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107"/>
      <c r="J26" s="34"/>
      <c r="K26" s="34"/>
      <c r="L26" s="108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6"/>
      <c r="E27" s="116"/>
      <c r="F27" s="116"/>
      <c r="G27" s="116"/>
      <c r="H27" s="116"/>
      <c r="I27" s="117"/>
      <c r="J27" s="116"/>
      <c r="K27" s="116"/>
      <c r="L27" s="108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18" t="s">
        <v>43</v>
      </c>
      <c r="E28" s="34"/>
      <c r="F28" s="34"/>
      <c r="G28" s="34"/>
      <c r="H28" s="34"/>
      <c r="I28" s="107"/>
      <c r="J28" s="119">
        <f>ROUND(J82,2)</f>
        <v>0</v>
      </c>
      <c r="K28" s="34"/>
      <c r="L28" s="108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6"/>
      <c r="E29" s="116"/>
      <c r="F29" s="116"/>
      <c r="G29" s="116"/>
      <c r="H29" s="116"/>
      <c r="I29" s="117"/>
      <c r="J29" s="116"/>
      <c r="K29" s="116"/>
      <c r="L29" s="108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20" t="s">
        <v>45</v>
      </c>
      <c r="G30" s="34"/>
      <c r="H30" s="34"/>
      <c r="I30" s="121" t="s">
        <v>44</v>
      </c>
      <c r="J30" s="120" t="s">
        <v>46</v>
      </c>
      <c r="K30" s="34"/>
      <c r="L30" s="108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22" t="s">
        <v>47</v>
      </c>
      <c r="E31" s="106" t="s">
        <v>48</v>
      </c>
      <c r="F31" s="123">
        <f>ROUND((SUM(BE82:BE266)),2)</f>
        <v>0</v>
      </c>
      <c r="G31" s="34"/>
      <c r="H31" s="34"/>
      <c r="I31" s="124">
        <v>0.21</v>
      </c>
      <c r="J31" s="123">
        <f>ROUND(((SUM(BE82:BE266))*I31),2)</f>
        <v>0</v>
      </c>
      <c r="K31" s="34"/>
      <c r="L31" s="108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6" t="s">
        <v>49</v>
      </c>
      <c r="F32" s="123">
        <f>ROUND((SUM(BF82:BF266)),2)</f>
        <v>0</v>
      </c>
      <c r="G32" s="34"/>
      <c r="H32" s="34"/>
      <c r="I32" s="124">
        <v>0.15</v>
      </c>
      <c r="J32" s="123">
        <f>ROUND(((SUM(BF82:BF266))*I32),2)</f>
        <v>0</v>
      </c>
      <c r="K32" s="34"/>
      <c r="L32" s="108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6" t="s">
        <v>50</v>
      </c>
      <c r="F33" s="123">
        <f>ROUND((SUM(BG82:BG266)),2)</f>
        <v>0</v>
      </c>
      <c r="G33" s="34"/>
      <c r="H33" s="34"/>
      <c r="I33" s="124">
        <v>0.21</v>
      </c>
      <c r="J33" s="123">
        <f>0</f>
        <v>0</v>
      </c>
      <c r="K33" s="34"/>
      <c r="L33" s="108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6" t="s">
        <v>51</v>
      </c>
      <c r="F34" s="123">
        <f>ROUND((SUM(BH82:BH266)),2)</f>
        <v>0</v>
      </c>
      <c r="G34" s="34"/>
      <c r="H34" s="34"/>
      <c r="I34" s="124">
        <v>0.15</v>
      </c>
      <c r="J34" s="123">
        <f>0</f>
        <v>0</v>
      </c>
      <c r="K34" s="34"/>
      <c r="L34" s="108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6" t="s">
        <v>52</v>
      </c>
      <c r="F35" s="123">
        <f>ROUND((SUM(BI82:BI266)),2)</f>
        <v>0</v>
      </c>
      <c r="G35" s="34"/>
      <c r="H35" s="34"/>
      <c r="I35" s="124">
        <v>0</v>
      </c>
      <c r="J35" s="123">
        <f>0</f>
        <v>0</v>
      </c>
      <c r="K35" s="34"/>
      <c r="L35" s="108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107"/>
      <c r="J36" s="34"/>
      <c r="K36" s="34"/>
      <c r="L36" s="108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5"/>
      <c r="D37" s="126" t="s">
        <v>53</v>
      </c>
      <c r="E37" s="127"/>
      <c r="F37" s="127"/>
      <c r="G37" s="128" t="s">
        <v>54</v>
      </c>
      <c r="H37" s="129" t="s">
        <v>55</v>
      </c>
      <c r="I37" s="130"/>
      <c r="J37" s="131">
        <f>SUM(J28:J35)</f>
        <v>0</v>
      </c>
      <c r="K37" s="132"/>
      <c r="L37" s="108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133"/>
      <c r="C38" s="134"/>
      <c r="D38" s="134"/>
      <c r="E38" s="134"/>
      <c r="F38" s="134"/>
      <c r="G38" s="134"/>
      <c r="H38" s="134"/>
      <c r="I38" s="135"/>
      <c r="J38" s="134"/>
      <c r="K38" s="134"/>
      <c r="L38" s="108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42" spans="1:31" s="2" customFormat="1" ht="6.95" customHeight="1">
      <c r="A42" s="34"/>
      <c r="B42" s="136"/>
      <c r="C42" s="137"/>
      <c r="D42" s="137"/>
      <c r="E42" s="137"/>
      <c r="F42" s="137"/>
      <c r="G42" s="137"/>
      <c r="H42" s="137"/>
      <c r="I42" s="138"/>
      <c r="J42" s="137"/>
      <c r="K42" s="137"/>
      <c r="L42" s="108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1:31" s="2" customFormat="1" ht="24.95" customHeight="1">
      <c r="A43" s="34"/>
      <c r="B43" s="35"/>
      <c r="C43" s="23" t="s">
        <v>88</v>
      </c>
      <c r="D43" s="36"/>
      <c r="E43" s="36"/>
      <c r="F43" s="36"/>
      <c r="G43" s="36"/>
      <c r="H43" s="36"/>
      <c r="I43" s="107"/>
      <c r="J43" s="36"/>
      <c r="K43" s="36"/>
      <c r="L43" s="108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</row>
    <row r="44" spans="1:31" s="2" customFormat="1" ht="6.95" customHeight="1">
      <c r="A44" s="34"/>
      <c r="B44" s="35"/>
      <c r="C44" s="36"/>
      <c r="D44" s="36"/>
      <c r="E44" s="36"/>
      <c r="F44" s="36"/>
      <c r="G44" s="36"/>
      <c r="H44" s="36"/>
      <c r="I44" s="107"/>
      <c r="J44" s="36"/>
      <c r="K44" s="36"/>
      <c r="L44" s="108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12" customHeight="1">
      <c r="A45" s="34"/>
      <c r="B45" s="35"/>
      <c r="C45" s="29" t="s">
        <v>16</v>
      </c>
      <c r="D45" s="36"/>
      <c r="E45" s="36"/>
      <c r="F45" s="36"/>
      <c r="G45" s="36"/>
      <c r="H45" s="36"/>
      <c r="I45" s="107"/>
      <c r="J45" s="36"/>
      <c r="K45" s="36"/>
      <c r="L45" s="108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16.5" customHeight="1">
      <c r="A46" s="34"/>
      <c r="B46" s="35"/>
      <c r="C46" s="36"/>
      <c r="D46" s="36"/>
      <c r="E46" s="337" t="str">
        <f>E7</f>
        <v>Parkovací záliv ZŠ ČSA, Bohumín</v>
      </c>
      <c r="F46" s="363"/>
      <c r="G46" s="363"/>
      <c r="H46" s="363"/>
      <c r="I46" s="107"/>
      <c r="J46" s="36"/>
      <c r="K46" s="36"/>
      <c r="L46" s="108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6.95" customHeight="1">
      <c r="A47" s="34"/>
      <c r="B47" s="35"/>
      <c r="C47" s="36"/>
      <c r="D47" s="36"/>
      <c r="E47" s="36"/>
      <c r="F47" s="36"/>
      <c r="G47" s="36"/>
      <c r="H47" s="36"/>
      <c r="I47" s="107"/>
      <c r="J47" s="36"/>
      <c r="K47" s="36"/>
      <c r="L47" s="108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2" customHeight="1">
      <c r="A48" s="34"/>
      <c r="B48" s="35"/>
      <c r="C48" s="29" t="s">
        <v>22</v>
      </c>
      <c r="D48" s="36"/>
      <c r="E48" s="36"/>
      <c r="F48" s="27" t="str">
        <f>F10</f>
        <v>Bohumín</v>
      </c>
      <c r="G48" s="36"/>
      <c r="H48" s="36"/>
      <c r="I48" s="110" t="s">
        <v>24</v>
      </c>
      <c r="J48" s="59" t="str">
        <f>IF(J10="","",J10)</f>
        <v>2. 9. 2019</v>
      </c>
      <c r="K48" s="36"/>
      <c r="L48" s="108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6.95" customHeight="1">
      <c r="A49" s="34"/>
      <c r="B49" s="35"/>
      <c r="C49" s="36"/>
      <c r="D49" s="36"/>
      <c r="E49" s="36"/>
      <c r="F49" s="36"/>
      <c r="G49" s="36"/>
      <c r="H49" s="36"/>
      <c r="I49" s="107"/>
      <c r="J49" s="36"/>
      <c r="K49" s="36"/>
      <c r="L49" s="108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5.2" customHeight="1">
      <c r="A50" s="34"/>
      <c r="B50" s="35"/>
      <c r="C50" s="29" t="s">
        <v>26</v>
      </c>
      <c r="D50" s="36"/>
      <c r="E50" s="36"/>
      <c r="F50" s="27" t="str">
        <f>E13</f>
        <v>Město Bohumín</v>
      </c>
      <c r="G50" s="36"/>
      <c r="H50" s="36"/>
      <c r="I50" s="110" t="s">
        <v>34</v>
      </c>
      <c r="J50" s="32" t="str">
        <f>E19</f>
        <v xml:space="preserve"> </v>
      </c>
      <c r="K50" s="36"/>
      <c r="L50" s="108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15.2" customHeight="1">
      <c r="A51" s="34"/>
      <c r="B51" s="35"/>
      <c r="C51" s="29" t="s">
        <v>32</v>
      </c>
      <c r="D51" s="36"/>
      <c r="E51" s="36"/>
      <c r="F51" s="27" t="str">
        <f>IF(E16="","",E16)</f>
        <v>Vyplň údaj</v>
      </c>
      <c r="G51" s="36"/>
      <c r="H51" s="36"/>
      <c r="I51" s="110" t="s">
        <v>37</v>
      </c>
      <c r="J51" s="32" t="str">
        <f>E22</f>
        <v>PROINK s.r.o.</v>
      </c>
      <c r="K51" s="36"/>
      <c r="L51" s="108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0.35" customHeight="1">
      <c r="A52" s="34"/>
      <c r="B52" s="35"/>
      <c r="C52" s="36"/>
      <c r="D52" s="36"/>
      <c r="E52" s="36"/>
      <c r="F52" s="36"/>
      <c r="G52" s="36"/>
      <c r="H52" s="36"/>
      <c r="I52" s="107"/>
      <c r="J52" s="36"/>
      <c r="K52" s="36"/>
      <c r="L52" s="108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29.25" customHeight="1">
      <c r="A53" s="34"/>
      <c r="B53" s="35"/>
      <c r="C53" s="139" t="s">
        <v>89</v>
      </c>
      <c r="D53" s="140"/>
      <c r="E53" s="140"/>
      <c r="F53" s="140"/>
      <c r="G53" s="140"/>
      <c r="H53" s="140"/>
      <c r="I53" s="141"/>
      <c r="J53" s="142" t="s">
        <v>90</v>
      </c>
      <c r="K53" s="140"/>
      <c r="L53" s="108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0.35" customHeight="1">
      <c r="A54" s="34"/>
      <c r="B54" s="35"/>
      <c r="C54" s="36"/>
      <c r="D54" s="36"/>
      <c r="E54" s="36"/>
      <c r="F54" s="36"/>
      <c r="G54" s="36"/>
      <c r="H54" s="36"/>
      <c r="I54" s="107"/>
      <c r="J54" s="36"/>
      <c r="K54" s="36"/>
      <c r="L54" s="108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47" s="2" customFormat="1" ht="22.9" customHeight="1">
      <c r="A55" s="34"/>
      <c r="B55" s="35"/>
      <c r="C55" s="143" t="s">
        <v>75</v>
      </c>
      <c r="D55" s="36"/>
      <c r="E55" s="36"/>
      <c r="F55" s="36"/>
      <c r="G55" s="36"/>
      <c r="H55" s="36"/>
      <c r="I55" s="107"/>
      <c r="J55" s="77">
        <f>J82</f>
        <v>0</v>
      </c>
      <c r="K55" s="36"/>
      <c r="L55" s="108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U55" s="17" t="s">
        <v>91</v>
      </c>
    </row>
    <row r="56" spans="2:12" s="9" customFormat="1" ht="24.95" customHeight="1">
      <c r="B56" s="144"/>
      <c r="C56" s="145"/>
      <c r="D56" s="146" t="s">
        <v>92</v>
      </c>
      <c r="E56" s="147"/>
      <c r="F56" s="147"/>
      <c r="G56" s="147"/>
      <c r="H56" s="147"/>
      <c r="I56" s="148"/>
      <c r="J56" s="149">
        <f>J83</f>
        <v>0</v>
      </c>
      <c r="K56" s="145"/>
      <c r="L56" s="150"/>
    </row>
    <row r="57" spans="2:12" s="10" customFormat="1" ht="19.9" customHeight="1">
      <c r="B57" s="151"/>
      <c r="C57" s="152"/>
      <c r="D57" s="153" t="s">
        <v>93</v>
      </c>
      <c r="E57" s="154"/>
      <c r="F57" s="154"/>
      <c r="G57" s="154"/>
      <c r="H57" s="154"/>
      <c r="I57" s="155"/>
      <c r="J57" s="156">
        <f>J84</f>
        <v>0</v>
      </c>
      <c r="K57" s="152"/>
      <c r="L57" s="157"/>
    </row>
    <row r="58" spans="2:12" s="10" customFormat="1" ht="14.85" customHeight="1">
      <c r="B58" s="151"/>
      <c r="C58" s="152"/>
      <c r="D58" s="153" t="s">
        <v>94</v>
      </c>
      <c r="E58" s="154"/>
      <c r="F58" s="154"/>
      <c r="G58" s="154"/>
      <c r="H58" s="154"/>
      <c r="I58" s="155"/>
      <c r="J58" s="156">
        <f>J85</f>
        <v>0</v>
      </c>
      <c r="K58" s="152"/>
      <c r="L58" s="157"/>
    </row>
    <row r="59" spans="2:12" s="10" customFormat="1" ht="14.85" customHeight="1">
      <c r="B59" s="151"/>
      <c r="C59" s="152"/>
      <c r="D59" s="153" t="s">
        <v>95</v>
      </c>
      <c r="E59" s="154"/>
      <c r="F59" s="154"/>
      <c r="G59" s="154"/>
      <c r="H59" s="154"/>
      <c r="I59" s="155"/>
      <c r="J59" s="156">
        <f>J126</f>
        <v>0</v>
      </c>
      <c r="K59" s="152"/>
      <c r="L59" s="157"/>
    </row>
    <row r="60" spans="2:12" s="10" customFormat="1" ht="14.85" customHeight="1">
      <c r="B60" s="151"/>
      <c r="C60" s="152"/>
      <c r="D60" s="153" t="s">
        <v>96</v>
      </c>
      <c r="E60" s="154"/>
      <c r="F60" s="154"/>
      <c r="G60" s="154"/>
      <c r="H60" s="154"/>
      <c r="I60" s="155"/>
      <c r="J60" s="156">
        <f>J162</f>
        <v>0</v>
      </c>
      <c r="K60" s="152"/>
      <c r="L60" s="157"/>
    </row>
    <row r="61" spans="2:12" s="10" customFormat="1" ht="14.85" customHeight="1">
      <c r="B61" s="151"/>
      <c r="C61" s="152"/>
      <c r="D61" s="153" t="s">
        <v>97</v>
      </c>
      <c r="E61" s="154"/>
      <c r="F61" s="154"/>
      <c r="G61" s="154"/>
      <c r="H61" s="154"/>
      <c r="I61" s="155"/>
      <c r="J61" s="156">
        <f>J170</f>
        <v>0</v>
      </c>
      <c r="K61" s="152"/>
      <c r="L61" s="157"/>
    </row>
    <row r="62" spans="2:12" s="10" customFormat="1" ht="14.85" customHeight="1">
      <c r="B62" s="151"/>
      <c r="C62" s="152"/>
      <c r="D62" s="153" t="s">
        <v>98</v>
      </c>
      <c r="E62" s="154"/>
      <c r="F62" s="154"/>
      <c r="G62" s="154"/>
      <c r="H62" s="154"/>
      <c r="I62" s="155"/>
      <c r="J62" s="156">
        <f>J211</f>
        <v>0</v>
      </c>
      <c r="K62" s="152"/>
      <c r="L62" s="157"/>
    </row>
    <row r="63" spans="2:12" s="10" customFormat="1" ht="14.85" customHeight="1">
      <c r="B63" s="151"/>
      <c r="C63" s="152"/>
      <c r="D63" s="153" t="s">
        <v>99</v>
      </c>
      <c r="E63" s="154"/>
      <c r="F63" s="154"/>
      <c r="G63" s="154"/>
      <c r="H63" s="154"/>
      <c r="I63" s="155"/>
      <c r="J63" s="156">
        <f>J236</f>
        <v>0</v>
      </c>
      <c r="K63" s="152"/>
      <c r="L63" s="157"/>
    </row>
    <row r="64" spans="2:12" s="10" customFormat="1" ht="19.9" customHeight="1">
      <c r="B64" s="151"/>
      <c r="C64" s="152"/>
      <c r="D64" s="153" t="s">
        <v>100</v>
      </c>
      <c r="E64" s="154"/>
      <c r="F64" s="154"/>
      <c r="G64" s="154"/>
      <c r="H64" s="154"/>
      <c r="I64" s="155"/>
      <c r="J64" s="156">
        <f>J264</f>
        <v>0</v>
      </c>
      <c r="K64" s="152"/>
      <c r="L64" s="157"/>
    </row>
    <row r="65" spans="1:31" s="2" customFormat="1" ht="21.75" customHeight="1">
      <c r="A65" s="34"/>
      <c r="B65" s="35"/>
      <c r="C65" s="36"/>
      <c r="D65" s="36"/>
      <c r="E65" s="36"/>
      <c r="F65" s="36"/>
      <c r="G65" s="36"/>
      <c r="H65" s="36"/>
      <c r="I65" s="107"/>
      <c r="J65" s="36"/>
      <c r="K65" s="36"/>
      <c r="L65" s="108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1:31" s="2" customFormat="1" ht="6.95" customHeight="1">
      <c r="A66" s="34"/>
      <c r="B66" s="47"/>
      <c r="C66" s="48"/>
      <c r="D66" s="48"/>
      <c r="E66" s="48"/>
      <c r="F66" s="48"/>
      <c r="G66" s="48"/>
      <c r="H66" s="48"/>
      <c r="I66" s="135"/>
      <c r="J66" s="48"/>
      <c r="K66" s="48"/>
      <c r="L66" s="108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</row>
    <row r="70" spans="1:31" s="2" customFormat="1" ht="6.95" customHeight="1">
      <c r="A70" s="34"/>
      <c r="B70" s="49"/>
      <c r="C70" s="50"/>
      <c r="D70" s="50"/>
      <c r="E70" s="50"/>
      <c r="F70" s="50"/>
      <c r="G70" s="50"/>
      <c r="H70" s="50"/>
      <c r="I70" s="138"/>
      <c r="J70" s="50"/>
      <c r="K70" s="50"/>
      <c r="L70" s="108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24.95" customHeight="1">
      <c r="A71" s="34"/>
      <c r="B71" s="35"/>
      <c r="C71" s="23" t="s">
        <v>101</v>
      </c>
      <c r="D71" s="36"/>
      <c r="E71" s="36"/>
      <c r="F71" s="36"/>
      <c r="G71" s="36"/>
      <c r="H71" s="36"/>
      <c r="I71" s="107"/>
      <c r="J71" s="36"/>
      <c r="K71" s="36"/>
      <c r="L71" s="108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6.95" customHeight="1">
      <c r="A72" s="34"/>
      <c r="B72" s="35"/>
      <c r="C72" s="36"/>
      <c r="D72" s="36"/>
      <c r="E72" s="36"/>
      <c r="F72" s="36"/>
      <c r="G72" s="36"/>
      <c r="H72" s="36"/>
      <c r="I72" s="107"/>
      <c r="J72" s="36"/>
      <c r="K72" s="36"/>
      <c r="L72" s="108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2" customHeight="1">
      <c r="A73" s="34"/>
      <c r="B73" s="35"/>
      <c r="C73" s="29" t="s">
        <v>16</v>
      </c>
      <c r="D73" s="36"/>
      <c r="E73" s="36"/>
      <c r="F73" s="36"/>
      <c r="G73" s="36"/>
      <c r="H73" s="36"/>
      <c r="I73" s="107"/>
      <c r="J73" s="36"/>
      <c r="K73" s="36"/>
      <c r="L73" s="108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6.5" customHeight="1">
      <c r="A74" s="34"/>
      <c r="B74" s="35"/>
      <c r="C74" s="36"/>
      <c r="D74" s="36"/>
      <c r="E74" s="337" t="str">
        <f>E7</f>
        <v>Parkovací záliv ZŠ ČSA, Bohumín</v>
      </c>
      <c r="F74" s="363"/>
      <c r="G74" s="363"/>
      <c r="H74" s="363"/>
      <c r="I74" s="107"/>
      <c r="J74" s="36"/>
      <c r="K74" s="36"/>
      <c r="L74" s="108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6.95" customHeight="1">
      <c r="A75" s="34"/>
      <c r="B75" s="35"/>
      <c r="C75" s="36"/>
      <c r="D75" s="36"/>
      <c r="E75" s="36"/>
      <c r="F75" s="36"/>
      <c r="G75" s="36"/>
      <c r="H75" s="36"/>
      <c r="I75" s="107"/>
      <c r="J75" s="36"/>
      <c r="K75" s="36"/>
      <c r="L75" s="108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12" customHeight="1">
      <c r="A76" s="34"/>
      <c r="B76" s="35"/>
      <c r="C76" s="29" t="s">
        <v>22</v>
      </c>
      <c r="D76" s="36"/>
      <c r="E76" s="36"/>
      <c r="F76" s="27" t="str">
        <f>F10</f>
        <v>Bohumín</v>
      </c>
      <c r="G76" s="36"/>
      <c r="H76" s="36"/>
      <c r="I76" s="110" t="s">
        <v>24</v>
      </c>
      <c r="J76" s="59" t="str">
        <f>IF(J10="","",J10)</f>
        <v>2. 9. 2019</v>
      </c>
      <c r="K76" s="36"/>
      <c r="L76" s="108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6.95" customHeight="1">
      <c r="A77" s="34"/>
      <c r="B77" s="35"/>
      <c r="C77" s="36"/>
      <c r="D77" s="36"/>
      <c r="E77" s="36"/>
      <c r="F77" s="36"/>
      <c r="G77" s="36"/>
      <c r="H77" s="36"/>
      <c r="I77" s="107"/>
      <c r="J77" s="36"/>
      <c r="K77" s="36"/>
      <c r="L77" s="108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26</v>
      </c>
      <c r="D78" s="36"/>
      <c r="E78" s="36"/>
      <c r="F78" s="27" t="str">
        <f>E13</f>
        <v>Město Bohumín</v>
      </c>
      <c r="G78" s="36"/>
      <c r="H78" s="36"/>
      <c r="I78" s="110" t="s">
        <v>34</v>
      </c>
      <c r="J78" s="32" t="str">
        <f>E19</f>
        <v xml:space="preserve"> </v>
      </c>
      <c r="K78" s="36"/>
      <c r="L78" s="108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5.2" customHeight="1">
      <c r="A79" s="34"/>
      <c r="B79" s="35"/>
      <c r="C79" s="29" t="s">
        <v>32</v>
      </c>
      <c r="D79" s="36"/>
      <c r="E79" s="36"/>
      <c r="F79" s="27" t="str">
        <f>IF(E16="","",E16)</f>
        <v>Vyplň údaj</v>
      </c>
      <c r="G79" s="36"/>
      <c r="H79" s="36"/>
      <c r="I79" s="110" t="s">
        <v>37</v>
      </c>
      <c r="J79" s="32" t="str">
        <f>E22</f>
        <v>PROINK s.r.o.</v>
      </c>
      <c r="K79" s="36"/>
      <c r="L79" s="108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0.35" customHeight="1">
      <c r="A80" s="34"/>
      <c r="B80" s="35"/>
      <c r="C80" s="36"/>
      <c r="D80" s="36"/>
      <c r="E80" s="36"/>
      <c r="F80" s="36"/>
      <c r="G80" s="36"/>
      <c r="H80" s="36"/>
      <c r="I80" s="107"/>
      <c r="J80" s="36"/>
      <c r="K80" s="36"/>
      <c r="L80" s="108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11" customFormat="1" ht="29.25" customHeight="1">
      <c r="A81" s="158"/>
      <c r="B81" s="159"/>
      <c r="C81" s="160" t="s">
        <v>102</v>
      </c>
      <c r="D81" s="161" t="s">
        <v>62</v>
      </c>
      <c r="E81" s="161" t="s">
        <v>58</v>
      </c>
      <c r="F81" s="161" t="s">
        <v>59</v>
      </c>
      <c r="G81" s="161" t="s">
        <v>103</v>
      </c>
      <c r="H81" s="161" t="s">
        <v>104</v>
      </c>
      <c r="I81" s="162" t="s">
        <v>105</v>
      </c>
      <c r="J81" s="161" t="s">
        <v>90</v>
      </c>
      <c r="K81" s="163" t="s">
        <v>106</v>
      </c>
      <c r="L81" s="164"/>
      <c r="M81" s="68" t="s">
        <v>21</v>
      </c>
      <c r="N81" s="69" t="s">
        <v>47</v>
      </c>
      <c r="O81" s="69" t="s">
        <v>107</v>
      </c>
      <c r="P81" s="69" t="s">
        <v>108</v>
      </c>
      <c r="Q81" s="69" t="s">
        <v>109</v>
      </c>
      <c r="R81" s="69" t="s">
        <v>110</v>
      </c>
      <c r="S81" s="69" t="s">
        <v>111</v>
      </c>
      <c r="T81" s="70" t="s">
        <v>112</v>
      </c>
      <c r="U81" s="158"/>
      <c r="V81" s="158"/>
      <c r="W81" s="158"/>
      <c r="X81" s="158"/>
      <c r="Y81" s="158"/>
      <c r="Z81" s="158"/>
      <c r="AA81" s="158"/>
      <c r="AB81" s="158"/>
      <c r="AC81" s="158"/>
      <c r="AD81" s="158"/>
      <c r="AE81" s="158"/>
    </row>
    <row r="82" spans="1:63" s="2" customFormat="1" ht="22.9" customHeight="1">
      <c r="A82" s="34"/>
      <c r="B82" s="35"/>
      <c r="C82" s="75" t="s">
        <v>113</v>
      </c>
      <c r="D82" s="36"/>
      <c r="E82" s="36"/>
      <c r="F82" s="36"/>
      <c r="G82" s="36"/>
      <c r="H82" s="36"/>
      <c r="I82" s="107"/>
      <c r="J82" s="165">
        <f>BK82</f>
        <v>0</v>
      </c>
      <c r="K82" s="36"/>
      <c r="L82" s="39"/>
      <c r="M82" s="71"/>
      <c r="N82" s="166"/>
      <c r="O82" s="72"/>
      <c r="P82" s="167">
        <f>P83</f>
        <v>0</v>
      </c>
      <c r="Q82" s="72"/>
      <c r="R82" s="167">
        <f>R83</f>
        <v>65.85145</v>
      </c>
      <c r="S82" s="72"/>
      <c r="T82" s="168">
        <f>T83</f>
        <v>75.14750000000001</v>
      </c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T82" s="17" t="s">
        <v>76</v>
      </c>
      <c r="AU82" s="17" t="s">
        <v>91</v>
      </c>
      <c r="BK82" s="169">
        <f>BK83</f>
        <v>0</v>
      </c>
    </row>
    <row r="83" spans="2:63" s="12" customFormat="1" ht="25.9" customHeight="1">
      <c r="B83" s="170"/>
      <c r="C83" s="171"/>
      <c r="D83" s="172" t="s">
        <v>76</v>
      </c>
      <c r="E83" s="173" t="s">
        <v>114</v>
      </c>
      <c r="F83" s="173" t="s">
        <v>115</v>
      </c>
      <c r="G83" s="171"/>
      <c r="H83" s="171"/>
      <c r="I83" s="174"/>
      <c r="J83" s="175">
        <f>BK83</f>
        <v>0</v>
      </c>
      <c r="K83" s="171"/>
      <c r="L83" s="176"/>
      <c r="M83" s="177"/>
      <c r="N83" s="178"/>
      <c r="O83" s="178"/>
      <c r="P83" s="179">
        <f>P84+P264</f>
        <v>0</v>
      </c>
      <c r="Q83" s="178"/>
      <c r="R83" s="179">
        <f>R84+R264</f>
        <v>65.85145</v>
      </c>
      <c r="S83" s="178"/>
      <c r="T83" s="180">
        <f>T84+T264</f>
        <v>75.14750000000001</v>
      </c>
      <c r="AR83" s="181" t="s">
        <v>82</v>
      </c>
      <c r="AT83" s="182" t="s">
        <v>76</v>
      </c>
      <c r="AU83" s="182" t="s">
        <v>77</v>
      </c>
      <c r="AY83" s="181" t="s">
        <v>116</v>
      </c>
      <c r="BK83" s="183">
        <f>BK84+BK264</f>
        <v>0</v>
      </c>
    </row>
    <row r="84" spans="2:63" s="12" customFormat="1" ht="22.9" customHeight="1">
      <c r="B84" s="170"/>
      <c r="C84" s="171"/>
      <c r="D84" s="172" t="s">
        <v>76</v>
      </c>
      <c r="E84" s="184" t="s">
        <v>82</v>
      </c>
      <c r="F84" s="184" t="s">
        <v>117</v>
      </c>
      <c r="G84" s="171"/>
      <c r="H84" s="171"/>
      <c r="I84" s="174"/>
      <c r="J84" s="185">
        <f>BK84</f>
        <v>0</v>
      </c>
      <c r="K84" s="171"/>
      <c r="L84" s="176"/>
      <c r="M84" s="177"/>
      <c r="N84" s="178"/>
      <c r="O84" s="178"/>
      <c r="P84" s="179">
        <f>P85+P126+P162+P170+P211+P236</f>
        <v>0</v>
      </c>
      <c r="Q84" s="178"/>
      <c r="R84" s="179">
        <f>R85+R126+R162+R170+R211+R236</f>
        <v>65.85145</v>
      </c>
      <c r="S84" s="178"/>
      <c r="T84" s="180">
        <f>T85+T126+T162+T170+T211+T236</f>
        <v>75.14750000000001</v>
      </c>
      <c r="AR84" s="181" t="s">
        <v>82</v>
      </c>
      <c r="AT84" s="182" t="s">
        <v>76</v>
      </c>
      <c r="AU84" s="182" t="s">
        <v>82</v>
      </c>
      <c r="AY84" s="181" t="s">
        <v>116</v>
      </c>
      <c r="BK84" s="183">
        <f>BK85+BK126+BK162+BK170+BK211+BK236</f>
        <v>0</v>
      </c>
    </row>
    <row r="85" spans="2:63" s="12" customFormat="1" ht="20.85" customHeight="1">
      <c r="B85" s="170"/>
      <c r="C85" s="171"/>
      <c r="D85" s="172" t="s">
        <v>76</v>
      </c>
      <c r="E85" s="184" t="s">
        <v>118</v>
      </c>
      <c r="F85" s="184" t="s">
        <v>119</v>
      </c>
      <c r="G85" s="171"/>
      <c r="H85" s="171"/>
      <c r="I85" s="174"/>
      <c r="J85" s="185">
        <f>BK85</f>
        <v>0</v>
      </c>
      <c r="K85" s="171"/>
      <c r="L85" s="176"/>
      <c r="M85" s="177"/>
      <c r="N85" s="178"/>
      <c r="O85" s="178"/>
      <c r="P85" s="179">
        <f>SUM(P86:P125)</f>
        <v>0</v>
      </c>
      <c r="Q85" s="178"/>
      <c r="R85" s="179">
        <f>SUM(R86:R125)</f>
        <v>0.91141</v>
      </c>
      <c r="S85" s="178"/>
      <c r="T85" s="180">
        <f>SUM(T86:T125)</f>
        <v>75.14750000000001</v>
      </c>
      <c r="AR85" s="181" t="s">
        <v>82</v>
      </c>
      <c r="AT85" s="182" t="s">
        <v>76</v>
      </c>
      <c r="AU85" s="182" t="s">
        <v>86</v>
      </c>
      <c r="AY85" s="181" t="s">
        <v>116</v>
      </c>
      <c r="BK85" s="183">
        <f>SUM(BK86:BK125)</f>
        <v>0</v>
      </c>
    </row>
    <row r="86" spans="1:65" s="2" customFormat="1" ht="16.5" customHeight="1">
      <c r="A86" s="34"/>
      <c r="B86" s="35"/>
      <c r="C86" s="186" t="s">
        <v>86</v>
      </c>
      <c r="D86" s="186" t="s">
        <v>120</v>
      </c>
      <c r="E86" s="187" t="s">
        <v>121</v>
      </c>
      <c r="F86" s="188" t="s">
        <v>122</v>
      </c>
      <c r="G86" s="189" t="s">
        <v>123</v>
      </c>
      <c r="H86" s="190">
        <v>38</v>
      </c>
      <c r="I86" s="191"/>
      <c r="J86" s="192">
        <f>ROUND(I86*H86,2)</f>
        <v>0</v>
      </c>
      <c r="K86" s="188" t="s">
        <v>124</v>
      </c>
      <c r="L86" s="39"/>
      <c r="M86" s="193" t="s">
        <v>21</v>
      </c>
      <c r="N86" s="194" t="s">
        <v>48</v>
      </c>
      <c r="O86" s="64"/>
      <c r="P86" s="195">
        <f>O86*H86</f>
        <v>0</v>
      </c>
      <c r="Q86" s="195">
        <v>0</v>
      </c>
      <c r="R86" s="195">
        <f>Q86*H86</f>
        <v>0</v>
      </c>
      <c r="S86" s="195">
        <v>0</v>
      </c>
      <c r="T86" s="196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97" t="s">
        <v>125</v>
      </c>
      <c r="AT86" s="197" t="s">
        <v>120</v>
      </c>
      <c r="AU86" s="197" t="s">
        <v>126</v>
      </c>
      <c r="AY86" s="17" t="s">
        <v>116</v>
      </c>
      <c r="BE86" s="198">
        <f>IF(N86="základní",J86,0)</f>
        <v>0</v>
      </c>
      <c r="BF86" s="198">
        <f>IF(N86="snížená",J86,0)</f>
        <v>0</v>
      </c>
      <c r="BG86" s="198">
        <f>IF(N86="zákl. přenesená",J86,0)</f>
        <v>0</v>
      </c>
      <c r="BH86" s="198">
        <f>IF(N86="sníž. přenesená",J86,0)</f>
        <v>0</v>
      </c>
      <c r="BI86" s="198">
        <f>IF(N86="nulová",J86,0)</f>
        <v>0</v>
      </c>
      <c r="BJ86" s="17" t="s">
        <v>82</v>
      </c>
      <c r="BK86" s="198">
        <f>ROUND(I86*H86,2)</f>
        <v>0</v>
      </c>
      <c r="BL86" s="17" t="s">
        <v>125</v>
      </c>
      <c r="BM86" s="197" t="s">
        <v>127</v>
      </c>
    </row>
    <row r="87" spans="1:47" s="2" customFormat="1" ht="11.25">
      <c r="A87" s="34"/>
      <c r="B87" s="35"/>
      <c r="C87" s="36"/>
      <c r="D87" s="199" t="s">
        <v>128</v>
      </c>
      <c r="E87" s="36"/>
      <c r="F87" s="200" t="s">
        <v>129</v>
      </c>
      <c r="G87" s="36"/>
      <c r="H87" s="36"/>
      <c r="I87" s="107"/>
      <c r="J87" s="36"/>
      <c r="K87" s="36"/>
      <c r="L87" s="39"/>
      <c r="M87" s="201"/>
      <c r="N87" s="202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128</v>
      </c>
      <c r="AU87" s="17" t="s">
        <v>126</v>
      </c>
    </row>
    <row r="88" spans="1:47" s="2" customFormat="1" ht="19.5">
      <c r="A88" s="34"/>
      <c r="B88" s="35"/>
      <c r="C88" s="36"/>
      <c r="D88" s="199" t="s">
        <v>130</v>
      </c>
      <c r="E88" s="36"/>
      <c r="F88" s="203" t="s">
        <v>131</v>
      </c>
      <c r="G88" s="36"/>
      <c r="H88" s="36"/>
      <c r="I88" s="107"/>
      <c r="J88" s="36"/>
      <c r="K88" s="36"/>
      <c r="L88" s="39"/>
      <c r="M88" s="201"/>
      <c r="N88" s="202"/>
      <c r="O88" s="64"/>
      <c r="P88" s="64"/>
      <c r="Q88" s="64"/>
      <c r="R88" s="64"/>
      <c r="S88" s="64"/>
      <c r="T88" s="65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T88" s="17" t="s">
        <v>130</v>
      </c>
      <c r="AU88" s="17" t="s">
        <v>126</v>
      </c>
    </row>
    <row r="89" spans="1:65" s="2" customFormat="1" ht="16.5" customHeight="1">
      <c r="A89" s="34"/>
      <c r="B89" s="35"/>
      <c r="C89" s="186" t="s">
        <v>82</v>
      </c>
      <c r="D89" s="186" t="s">
        <v>120</v>
      </c>
      <c r="E89" s="187" t="s">
        <v>132</v>
      </c>
      <c r="F89" s="188" t="s">
        <v>133</v>
      </c>
      <c r="G89" s="189" t="s">
        <v>134</v>
      </c>
      <c r="H89" s="190">
        <v>127</v>
      </c>
      <c r="I89" s="191"/>
      <c r="J89" s="192">
        <f>ROUND(I89*H89,2)</f>
        <v>0</v>
      </c>
      <c r="K89" s="188" t="s">
        <v>124</v>
      </c>
      <c r="L89" s="39"/>
      <c r="M89" s="193" t="s">
        <v>21</v>
      </c>
      <c r="N89" s="194" t="s">
        <v>48</v>
      </c>
      <c r="O89" s="64"/>
      <c r="P89" s="195">
        <f>O89*H89</f>
        <v>0</v>
      </c>
      <c r="Q89" s="195">
        <v>0</v>
      </c>
      <c r="R89" s="195">
        <f>Q89*H89</f>
        <v>0</v>
      </c>
      <c r="S89" s="195">
        <v>0.26</v>
      </c>
      <c r="T89" s="196">
        <f>S89*H89</f>
        <v>33.02</v>
      </c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R89" s="197" t="s">
        <v>125</v>
      </c>
      <c r="AT89" s="197" t="s">
        <v>120</v>
      </c>
      <c r="AU89" s="197" t="s">
        <v>126</v>
      </c>
      <c r="AY89" s="17" t="s">
        <v>116</v>
      </c>
      <c r="BE89" s="198">
        <f>IF(N89="základní",J89,0)</f>
        <v>0</v>
      </c>
      <c r="BF89" s="198">
        <f>IF(N89="snížená",J89,0)</f>
        <v>0</v>
      </c>
      <c r="BG89" s="198">
        <f>IF(N89="zákl. přenesená",J89,0)</f>
        <v>0</v>
      </c>
      <c r="BH89" s="198">
        <f>IF(N89="sníž. přenesená",J89,0)</f>
        <v>0</v>
      </c>
      <c r="BI89" s="198">
        <f>IF(N89="nulová",J89,0)</f>
        <v>0</v>
      </c>
      <c r="BJ89" s="17" t="s">
        <v>82</v>
      </c>
      <c r="BK89" s="198">
        <f>ROUND(I89*H89,2)</f>
        <v>0</v>
      </c>
      <c r="BL89" s="17" t="s">
        <v>125</v>
      </c>
      <c r="BM89" s="197" t="s">
        <v>135</v>
      </c>
    </row>
    <row r="90" spans="1:47" s="2" customFormat="1" ht="19.5">
      <c r="A90" s="34"/>
      <c r="B90" s="35"/>
      <c r="C90" s="36"/>
      <c r="D90" s="199" t="s">
        <v>128</v>
      </c>
      <c r="E90" s="36"/>
      <c r="F90" s="200" t="s">
        <v>136</v>
      </c>
      <c r="G90" s="36"/>
      <c r="H90" s="36"/>
      <c r="I90" s="107"/>
      <c r="J90" s="36"/>
      <c r="K90" s="36"/>
      <c r="L90" s="39"/>
      <c r="M90" s="201"/>
      <c r="N90" s="202"/>
      <c r="O90" s="64"/>
      <c r="P90" s="64"/>
      <c r="Q90" s="64"/>
      <c r="R90" s="64"/>
      <c r="S90" s="64"/>
      <c r="T90" s="65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T90" s="17" t="s">
        <v>128</v>
      </c>
      <c r="AU90" s="17" t="s">
        <v>126</v>
      </c>
    </row>
    <row r="91" spans="1:47" s="2" customFormat="1" ht="19.5">
      <c r="A91" s="34"/>
      <c r="B91" s="35"/>
      <c r="C91" s="36"/>
      <c r="D91" s="199" t="s">
        <v>130</v>
      </c>
      <c r="E91" s="36"/>
      <c r="F91" s="203" t="s">
        <v>137</v>
      </c>
      <c r="G91" s="36"/>
      <c r="H91" s="36"/>
      <c r="I91" s="107"/>
      <c r="J91" s="36"/>
      <c r="K91" s="36"/>
      <c r="L91" s="39"/>
      <c r="M91" s="201"/>
      <c r="N91" s="202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130</v>
      </c>
      <c r="AU91" s="17" t="s">
        <v>126</v>
      </c>
    </row>
    <row r="92" spans="2:51" s="13" customFormat="1" ht="11.25">
      <c r="B92" s="204"/>
      <c r="C92" s="205"/>
      <c r="D92" s="199" t="s">
        <v>138</v>
      </c>
      <c r="E92" s="206" t="s">
        <v>21</v>
      </c>
      <c r="F92" s="207" t="s">
        <v>139</v>
      </c>
      <c r="G92" s="205"/>
      <c r="H92" s="208">
        <v>127</v>
      </c>
      <c r="I92" s="209"/>
      <c r="J92" s="205"/>
      <c r="K92" s="205"/>
      <c r="L92" s="210"/>
      <c r="M92" s="211"/>
      <c r="N92" s="212"/>
      <c r="O92" s="212"/>
      <c r="P92" s="212"/>
      <c r="Q92" s="212"/>
      <c r="R92" s="212"/>
      <c r="S92" s="212"/>
      <c r="T92" s="213"/>
      <c r="AT92" s="214" t="s">
        <v>138</v>
      </c>
      <c r="AU92" s="214" t="s">
        <v>126</v>
      </c>
      <c r="AV92" s="13" t="s">
        <v>86</v>
      </c>
      <c r="AW92" s="13" t="s">
        <v>36</v>
      </c>
      <c r="AX92" s="13" t="s">
        <v>82</v>
      </c>
      <c r="AY92" s="214" t="s">
        <v>116</v>
      </c>
    </row>
    <row r="93" spans="1:65" s="2" customFormat="1" ht="16.5" customHeight="1">
      <c r="A93" s="34"/>
      <c r="B93" s="35"/>
      <c r="C93" s="186" t="s">
        <v>7</v>
      </c>
      <c r="D93" s="186" t="s">
        <v>120</v>
      </c>
      <c r="E93" s="187" t="s">
        <v>140</v>
      </c>
      <c r="F93" s="188" t="s">
        <v>141</v>
      </c>
      <c r="G93" s="189" t="s">
        <v>134</v>
      </c>
      <c r="H93" s="190">
        <v>60</v>
      </c>
      <c r="I93" s="191"/>
      <c r="J93" s="192">
        <f>ROUND(I93*H93,2)</f>
        <v>0</v>
      </c>
      <c r="K93" s="188" t="s">
        <v>124</v>
      </c>
      <c r="L93" s="39"/>
      <c r="M93" s="193" t="s">
        <v>21</v>
      </c>
      <c r="N93" s="194" t="s">
        <v>48</v>
      </c>
      <c r="O93" s="64"/>
      <c r="P93" s="195">
        <f>O93*H93</f>
        <v>0</v>
      </c>
      <c r="Q93" s="195">
        <v>0</v>
      </c>
      <c r="R93" s="195">
        <f>Q93*H93</f>
        <v>0</v>
      </c>
      <c r="S93" s="195">
        <v>0</v>
      </c>
      <c r="T93" s="196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97" t="s">
        <v>125</v>
      </c>
      <c r="AT93" s="197" t="s">
        <v>120</v>
      </c>
      <c r="AU93" s="197" t="s">
        <v>126</v>
      </c>
      <c r="AY93" s="17" t="s">
        <v>116</v>
      </c>
      <c r="BE93" s="198">
        <f>IF(N93="základní",J93,0)</f>
        <v>0</v>
      </c>
      <c r="BF93" s="198">
        <f>IF(N93="snížená",J93,0)</f>
        <v>0</v>
      </c>
      <c r="BG93" s="198">
        <f>IF(N93="zákl. přenesená",J93,0)</f>
        <v>0</v>
      </c>
      <c r="BH93" s="198">
        <f>IF(N93="sníž. přenesená",J93,0)</f>
        <v>0</v>
      </c>
      <c r="BI93" s="198">
        <f>IF(N93="nulová",J93,0)</f>
        <v>0</v>
      </c>
      <c r="BJ93" s="17" t="s">
        <v>82</v>
      </c>
      <c r="BK93" s="198">
        <f>ROUND(I93*H93,2)</f>
        <v>0</v>
      </c>
      <c r="BL93" s="17" t="s">
        <v>125</v>
      </c>
      <c r="BM93" s="197" t="s">
        <v>142</v>
      </c>
    </row>
    <row r="94" spans="1:47" s="2" customFormat="1" ht="19.5">
      <c r="A94" s="34"/>
      <c r="B94" s="35"/>
      <c r="C94" s="36"/>
      <c r="D94" s="199" t="s">
        <v>128</v>
      </c>
      <c r="E94" s="36"/>
      <c r="F94" s="200" t="s">
        <v>143</v>
      </c>
      <c r="G94" s="36"/>
      <c r="H94" s="36"/>
      <c r="I94" s="107"/>
      <c r="J94" s="36"/>
      <c r="K94" s="36"/>
      <c r="L94" s="39"/>
      <c r="M94" s="201"/>
      <c r="N94" s="202"/>
      <c r="O94" s="64"/>
      <c r="P94" s="64"/>
      <c r="Q94" s="64"/>
      <c r="R94" s="64"/>
      <c r="S94" s="64"/>
      <c r="T94" s="65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7" t="s">
        <v>128</v>
      </c>
      <c r="AU94" s="17" t="s">
        <v>126</v>
      </c>
    </row>
    <row r="95" spans="1:65" s="2" customFormat="1" ht="16.5" customHeight="1">
      <c r="A95" s="34"/>
      <c r="B95" s="35"/>
      <c r="C95" s="186" t="s">
        <v>126</v>
      </c>
      <c r="D95" s="186" t="s">
        <v>120</v>
      </c>
      <c r="E95" s="187" t="s">
        <v>144</v>
      </c>
      <c r="F95" s="188" t="s">
        <v>145</v>
      </c>
      <c r="G95" s="189" t="s">
        <v>134</v>
      </c>
      <c r="H95" s="190">
        <v>18</v>
      </c>
      <c r="I95" s="191"/>
      <c r="J95" s="192">
        <f>ROUND(I95*H95,2)</f>
        <v>0</v>
      </c>
      <c r="K95" s="188" t="s">
        <v>124</v>
      </c>
      <c r="L95" s="39"/>
      <c r="M95" s="193" t="s">
        <v>21</v>
      </c>
      <c r="N95" s="194" t="s">
        <v>48</v>
      </c>
      <c r="O95" s="64"/>
      <c r="P95" s="195">
        <f>O95*H95</f>
        <v>0</v>
      </c>
      <c r="Q95" s="195">
        <v>0</v>
      </c>
      <c r="R95" s="195">
        <f>Q95*H95</f>
        <v>0</v>
      </c>
      <c r="S95" s="195">
        <v>0.22</v>
      </c>
      <c r="T95" s="196">
        <f>S95*H95</f>
        <v>3.96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97" t="s">
        <v>125</v>
      </c>
      <c r="AT95" s="197" t="s">
        <v>120</v>
      </c>
      <c r="AU95" s="197" t="s">
        <v>126</v>
      </c>
      <c r="AY95" s="17" t="s">
        <v>116</v>
      </c>
      <c r="BE95" s="198">
        <f>IF(N95="základní",J95,0)</f>
        <v>0</v>
      </c>
      <c r="BF95" s="198">
        <f>IF(N95="snížená",J95,0)</f>
        <v>0</v>
      </c>
      <c r="BG95" s="198">
        <f>IF(N95="zákl. přenesená",J95,0)</f>
        <v>0</v>
      </c>
      <c r="BH95" s="198">
        <f>IF(N95="sníž. přenesená",J95,0)</f>
        <v>0</v>
      </c>
      <c r="BI95" s="198">
        <f>IF(N95="nulová",J95,0)</f>
        <v>0</v>
      </c>
      <c r="BJ95" s="17" t="s">
        <v>82</v>
      </c>
      <c r="BK95" s="198">
        <f>ROUND(I95*H95,2)</f>
        <v>0</v>
      </c>
      <c r="BL95" s="17" t="s">
        <v>125</v>
      </c>
      <c r="BM95" s="197" t="s">
        <v>146</v>
      </c>
    </row>
    <row r="96" spans="1:47" s="2" customFormat="1" ht="19.5">
      <c r="A96" s="34"/>
      <c r="B96" s="35"/>
      <c r="C96" s="36"/>
      <c r="D96" s="199" t="s">
        <v>128</v>
      </c>
      <c r="E96" s="36"/>
      <c r="F96" s="200" t="s">
        <v>147</v>
      </c>
      <c r="G96" s="36"/>
      <c r="H96" s="36"/>
      <c r="I96" s="107"/>
      <c r="J96" s="36"/>
      <c r="K96" s="36"/>
      <c r="L96" s="39"/>
      <c r="M96" s="201"/>
      <c r="N96" s="202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128</v>
      </c>
      <c r="AU96" s="17" t="s">
        <v>126</v>
      </c>
    </row>
    <row r="97" spans="1:47" s="2" customFormat="1" ht="19.5">
      <c r="A97" s="34"/>
      <c r="B97" s="35"/>
      <c r="C97" s="36"/>
      <c r="D97" s="199" t="s">
        <v>130</v>
      </c>
      <c r="E97" s="36"/>
      <c r="F97" s="203" t="s">
        <v>131</v>
      </c>
      <c r="G97" s="36"/>
      <c r="H97" s="36"/>
      <c r="I97" s="107"/>
      <c r="J97" s="36"/>
      <c r="K97" s="36"/>
      <c r="L97" s="39"/>
      <c r="M97" s="201"/>
      <c r="N97" s="202"/>
      <c r="O97" s="64"/>
      <c r="P97" s="64"/>
      <c r="Q97" s="64"/>
      <c r="R97" s="64"/>
      <c r="S97" s="64"/>
      <c r="T97" s="65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T97" s="17" t="s">
        <v>130</v>
      </c>
      <c r="AU97" s="17" t="s">
        <v>126</v>
      </c>
    </row>
    <row r="98" spans="1:65" s="2" customFormat="1" ht="16.5" customHeight="1">
      <c r="A98" s="34"/>
      <c r="B98" s="35"/>
      <c r="C98" s="186" t="s">
        <v>125</v>
      </c>
      <c r="D98" s="186" t="s">
        <v>120</v>
      </c>
      <c r="E98" s="187" t="s">
        <v>148</v>
      </c>
      <c r="F98" s="188" t="s">
        <v>149</v>
      </c>
      <c r="G98" s="189" t="s">
        <v>134</v>
      </c>
      <c r="H98" s="190">
        <v>67</v>
      </c>
      <c r="I98" s="191"/>
      <c r="J98" s="192">
        <f>ROUND(I98*H98,2)</f>
        <v>0</v>
      </c>
      <c r="K98" s="188" t="s">
        <v>124</v>
      </c>
      <c r="L98" s="39"/>
      <c r="M98" s="193" t="s">
        <v>21</v>
      </c>
      <c r="N98" s="194" t="s">
        <v>48</v>
      </c>
      <c r="O98" s="64"/>
      <c r="P98" s="195">
        <f>O98*H98</f>
        <v>0</v>
      </c>
      <c r="Q98" s="195">
        <v>0</v>
      </c>
      <c r="R98" s="195">
        <f>Q98*H98</f>
        <v>0</v>
      </c>
      <c r="S98" s="195">
        <v>0.29</v>
      </c>
      <c r="T98" s="196">
        <f>S98*H98</f>
        <v>19.43</v>
      </c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R98" s="197" t="s">
        <v>125</v>
      </c>
      <c r="AT98" s="197" t="s">
        <v>120</v>
      </c>
      <c r="AU98" s="197" t="s">
        <v>126</v>
      </c>
      <c r="AY98" s="17" t="s">
        <v>116</v>
      </c>
      <c r="BE98" s="198">
        <f>IF(N98="základní",J98,0)</f>
        <v>0</v>
      </c>
      <c r="BF98" s="198">
        <f>IF(N98="snížená",J98,0)</f>
        <v>0</v>
      </c>
      <c r="BG98" s="198">
        <f>IF(N98="zákl. přenesená",J98,0)</f>
        <v>0</v>
      </c>
      <c r="BH98" s="198">
        <f>IF(N98="sníž. přenesená",J98,0)</f>
        <v>0</v>
      </c>
      <c r="BI98" s="198">
        <f>IF(N98="nulová",J98,0)</f>
        <v>0</v>
      </c>
      <c r="BJ98" s="17" t="s">
        <v>82</v>
      </c>
      <c r="BK98" s="198">
        <f>ROUND(I98*H98,2)</f>
        <v>0</v>
      </c>
      <c r="BL98" s="17" t="s">
        <v>125</v>
      </c>
      <c r="BM98" s="197" t="s">
        <v>150</v>
      </c>
    </row>
    <row r="99" spans="1:47" s="2" customFormat="1" ht="19.5">
      <c r="A99" s="34"/>
      <c r="B99" s="35"/>
      <c r="C99" s="36"/>
      <c r="D99" s="199" t="s">
        <v>128</v>
      </c>
      <c r="E99" s="36"/>
      <c r="F99" s="200" t="s">
        <v>151</v>
      </c>
      <c r="G99" s="36"/>
      <c r="H99" s="36"/>
      <c r="I99" s="107"/>
      <c r="J99" s="36"/>
      <c r="K99" s="36"/>
      <c r="L99" s="39"/>
      <c r="M99" s="201"/>
      <c r="N99" s="202"/>
      <c r="O99" s="64"/>
      <c r="P99" s="64"/>
      <c r="Q99" s="64"/>
      <c r="R99" s="64"/>
      <c r="S99" s="64"/>
      <c r="T99" s="65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T99" s="17" t="s">
        <v>128</v>
      </c>
      <c r="AU99" s="17" t="s">
        <v>126</v>
      </c>
    </row>
    <row r="100" spans="1:47" s="2" customFormat="1" ht="19.5">
      <c r="A100" s="34"/>
      <c r="B100" s="35"/>
      <c r="C100" s="36"/>
      <c r="D100" s="199" t="s">
        <v>130</v>
      </c>
      <c r="E100" s="36"/>
      <c r="F100" s="203" t="s">
        <v>152</v>
      </c>
      <c r="G100" s="36"/>
      <c r="H100" s="36"/>
      <c r="I100" s="107"/>
      <c r="J100" s="36"/>
      <c r="K100" s="36"/>
      <c r="L100" s="39"/>
      <c r="M100" s="201"/>
      <c r="N100" s="202"/>
      <c r="O100" s="64"/>
      <c r="P100" s="64"/>
      <c r="Q100" s="64"/>
      <c r="R100" s="64"/>
      <c r="S100" s="64"/>
      <c r="T100" s="65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7" t="s">
        <v>130</v>
      </c>
      <c r="AU100" s="17" t="s">
        <v>126</v>
      </c>
    </row>
    <row r="101" spans="2:51" s="13" customFormat="1" ht="11.25">
      <c r="B101" s="204"/>
      <c r="C101" s="205"/>
      <c r="D101" s="199" t="s">
        <v>138</v>
      </c>
      <c r="E101" s="206" t="s">
        <v>21</v>
      </c>
      <c r="F101" s="207" t="s">
        <v>153</v>
      </c>
      <c r="G101" s="205"/>
      <c r="H101" s="208">
        <v>67</v>
      </c>
      <c r="I101" s="209"/>
      <c r="J101" s="205"/>
      <c r="K101" s="205"/>
      <c r="L101" s="210"/>
      <c r="M101" s="211"/>
      <c r="N101" s="212"/>
      <c r="O101" s="212"/>
      <c r="P101" s="212"/>
      <c r="Q101" s="212"/>
      <c r="R101" s="212"/>
      <c r="S101" s="212"/>
      <c r="T101" s="213"/>
      <c r="AT101" s="214" t="s">
        <v>138</v>
      </c>
      <c r="AU101" s="214" t="s">
        <v>126</v>
      </c>
      <c r="AV101" s="13" t="s">
        <v>86</v>
      </c>
      <c r="AW101" s="13" t="s">
        <v>36</v>
      </c>
      <c r="AX101" s="13" t="s">
        <v>82</v>
      </c>
      <c r="AY101" s="214" t="s">
        <v>116</v>
      </c>
    </row>
    <row r="102" spans="1:65" s="2" customFormat="1" ht="16.5" customHeight="1">
      <c r="A102" s="34"/>
      <c r="B102" s="35"/>
      <c r="C102" s="186" t="s">
        <v>154</v>
      </c>
      <c r="D102" s="186" t="s">
        <v>120</v>
      </c>
      <c r="E102" s="187" t="s">
        <v>155</v>
      </c>
      <c r="F102" s="188" t="s">
        <v>156</v>
      </c>
      <c r="G102" s="189" t="s">
        <v>134</v>
      </c>
      <c r="H102" s="190">
        <v>19</v>
      </c>
      <c r="I102" s="191"/>
      <c r="J102" s="192">
        <f>ROUND(I102*H102,2)</f>
        <v>0</v>
      </c>
      <c r="K102" s="188" t="s">
        <v>124</v>
      </c>
      <c r="L102" s="39"/>
      <c r="M102" s="193" t="s">
        <v>21</v>
      </c>
      <c r="N102" s="194" t="s">
        <v>48</v>
      </c>
      <c r="O102" s="64"/>
      <c r="P102" s="195">
        <f>O102*H102</f>
        <v>0</v>
      </c>
      <c r="Q102" s="195">
        <v>0</v>
      </c>
      <c r="R102" s="195">
        <f>Q102*H102</f>
        <v>0</v>
      </c>
      <c r="S102" s="195">
        <v>0.17</v>
      </c>
      <c r="T102" s="196">
        <f>S102*H102</f>
        <v>3.2300000000000004</v>
      </c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R102" s="197" t="s">
        <v>125</v>
      </c>
      <c r="AT102" s="197" t="s">
        <v>120</v>
      </c>
      <c r="AU102" s="197" t="s">
        <v>126</v>
      </c>
      <c r="AY102" s="17" t="s">
        <v>116</v>
      </c>
      <c r="BE102" s="198">
        <f>IF(N102="základní",J102,0)</f>
        <v>0</v>
      </c>
      <c r="BF102" s="198">
        <f>IF(N102="snížená",J102,0)</f>
        <v>0</v>
      </c>
      <c r="BG102" s="198">
        <f>IF(N102="zákl. přenesená",J102,0)</f>
        <v>0</v>
      </c>
      <c r="BH102" s="198">
        <f>IF(N102="sníž. přenesená",J102,0)</f>
        <v>0</v>
      </c>
      <c r="BI102" s="198">
        <f>IF(N102="nulová",J102,0)</f>
        <v>0</v>
      </c>
      <c r="BJ102" s="17" t="s">
        <v>82</v>
      </c>
      <c r="BK102" s="198">
        <f>ROUND(I102*H102,2)</f>
        <v>0</v>
      </c>
      <c r="BL102" s="17" t="s">
        <v>125</v>
      </c>
      <c r="BM102" s="197" t="s">
        <v>157</v>
      </c>
    </row>
    <row r="103" spans="1:47" s="2" customFormat="1" ht="19.5">
      <c r="A103" s="34"/>
      <c r="B103" s="35"/>
      <c r="C103" s="36"/>
      <c r="D103" s="199" t="s">
        <v>128</v>
      </c>
      <c r="E103" s="36"/>
      <c r="F103" s="200" t="s">
        <v>158</v>
      </c>
      <c r="G103" s="36"/>
      <c r="H103" s="36"/>
      <c r="I103" s="107"/>
      <c r="J103" s="36"/>
      <c r="K103" s="36"/>
      <c r="L103" s="39"/>
      <c r="M103" s="201"/>
      <c r="N103" s="202"/>
      <c r="O103" s="64"/>
      <c r="P103" s="64"/>
      <c r="Q103" s="64"/>
      <c r="R103" s="64"/>
      <c r="S103" s="64"/>
      <c r="T103" s="65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T103" s="17" t="s">
        <v>128</v>
      </c>
      <c r="AU103" s="17" t="s">
        <v>126</v>
      </c>
    </row>
    <row r="104" spans="1:47" s="2" customFormat="1" ht="19.5">
      <c r="A104" s="34"/>
      <c r="B104" s="35"/>
      <c r="C104" s="36"/>
      <c r="D104" s="199" t="s">
        <v>130</v>
      </c>
      <c r="E104" s="36"/>
      <c r="F104" s="203" t="s">
        <v>131</v>
      </c>
      <c r="G104" s="36"/>
      <c r="H104" s="36"/>
      <c r="I104" s="107"/>
      <c r="J104" s="36"/>
      <c r="K104" s="36"/>
      <c r="L104" s="39"/>
      <c r="M104" s="201"/>
      <c r="N104" s="202"/>
      <c r="O104" s="64"/>
      <c r="P104" s="64"/>
      <c r="Q104" s="64"/>
      <c r="R104" s="64"/>
      <c r="S104" s="64"/>
      <c r="T104" s="65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7" t="s">
        <v>130</v>
      </c>
      <c r="AU104" s="17" t="s">
        <v>126</v>
      </c>
    </row>
    <row r="105" spans="1:65" s="2" customFormat="1" ht="16.5" customHeight="1">
      <c r="A105" s="34"/>
      <c r="B105" s="35"/>
      <c r="C105" s="186" t="s">
        <v>159</v>
      </c>
      <c r="D105" s="186" t="s">
        <v>120</v>
      </c>
      <c r="E105" s="187" t="s">
        <v>160</v>
      </c>
      <c r="F105" s="188" t="s">
        <v>161</v>
      </c>
      <c r="G105" s="189" t="s">
        <v>123</v>
      </c>
      <c r="H105" s="190">
        <v>73</v>
      </c>
      <c r="I105" s="191"/>
      <c r="J105" s="192">
        <f>ROUND(I105*H105,2)</f>
        <v>0</v>
      </c>
      <c r="K105" s="188" t="s">
        <v>124</v>
      </c>
      <c r="L105" s="39"/>
      <c r="M105" s="193" t="s">
        <v>21</v>
      </c>
      <c r="N105" s="194" t="s">
        <v>48</v>
      </c>
      <c r="O105" s="64"/>
      <c r="P105" s="195">
        <f>O105*H105</f>
        <v>0</v>
      </c>
      <c r="Q105" s="195">
        <v>0</v>
      </c>
      <c r="R105" s="195">
        <f>Q105*H105</f>
        <v>0</v>
      </c>
      <c r="S105" s="195">
        <v>0.205</v>
      </c>
      <c r="T105" s="196">
        <f>S105*H105</f>
        <v>14.965</v>
      </c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R105" s="197" t="s">
        <v>125</v>
      </c>
      <c r="AT105" s="197" t="s">
        <v>120</v>
      </c>
      <c r="AU105" s="197" t="s">
        <v>126</v>
      </c>
      <c r="AY105" s="17" t="s">
        <v>116</v>
      </c>
      <c r="BE105" s="198">
        <f>IF(N105="základní",J105,0)</f>
        <v>0</v>
      </c>
      <c r="BF105" s="198">
        <f>IF(N105="snížená",J105,0)</f>
        <v>0</v>
      </c>
      <c r="BG105" s="198">
        <f>IF(N105="zákl. přenesená",J105,0)</f>
        <v>0</v>
      </c>
      <c r="BH105" s="198">
        <f>IF(N105="sníž. přenesená",J105,0)</f>
        <v>0</v>
      </c>
      <c r="BI105" s="198">
        <f>IF(N105="nulová",J105,0)</f>
        <v>0</v>
      </c>
      <c r="BJ105" s="17" t="s">
        <v>82</v>
      </c>
      <c r="BK105" s="198">
        <f>ROUND(I105*H105,2)</f>
        <v>0</v>
      </c>
      <c r="BL105" s="17" t="s">
        <v>125</v>
      </c>
      <c r="BM105" s="197" t="s">
        <v>162</v>
      </c>
    </row>
    <row r="106" spans="1:47" s="2" customFormat="1" ht="19.5">
      <c r="A106" s="34"/>
      <c r="B106" s="35"/>
      <c r="C106" s="36"/>
      <c r="D106" s="199" t="s">
        <v>128</v>
      </c>
      <c r="E106" s="36"/>
      <c r="F106" s="200" t="s">
        <v>163</v>
      </c>
      <c r="G106" s="36"/>
      <c r="H106" s="36"/>
      <c r="I106" s="107"/>
      <c r="J106" s="36"/>
      <c r="K106" s="36"/>
      <c r="L106" s="39"/>
      <c r="M106" s="201"/>
      <c r="N106" s="202"/>
      <c r="O106" s="64"/>
      <c r="P106" s="64"/>
      <c r="Q106" s="64"/>
      <c r="R106" s="64"/>
      <c r="S106" s="64"/>
      <c r="T106" s="65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T106" s="17" t="s">
        <v>128</v>
      </c>
      <c r="AU106" s="17" t="s">
        <v>126</v>
      </c>
    </row>
    <row r="107" spans="1:47" s="2" customFormat="1" ht="19.5">
      <c r="A107" s="34"/>
      <c r="B107" s="35"/>
      <c r="C107" s="36"/>
      <c r="D107" s="199" t="s">
        <v>130</v>
      </c>
      <c r="E107" s="36"/>
      <c r="F107" s="203" t="s">
        <v>164</v>
      </c>
      <c r="G107" s="36"/>
      <c r="H107" s="36"/>
      <c r="I107" s="107"/>
      <c r="J107" s="36"/>
      <c r="K107" s="36"/>
      <c r="L107" s="39"/>
      <c r="M107" s="201"/>
      <c r="N107" s="202"/>
      <c r="O107" s="64"/>
      <c r="P107" s="64"/>
      <c r="Q107" s="64"/>
      <c r="R107" s="64"/>
      <c r="S107" s="64"/>
      <c r="T107" s="65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7" t="s">
        <v>130</v>
      </c>
      <c r="AU107" s="17" t="s">
        <v>126</v>
      </c>
    </row>
    <row r="108" spans="2:51" s="13" customFormat="1" ht="11.25">
      <c r="B108" s="204"/>
      <c r="C108" s="205"/>
      <c r="D108" s="199" t="s">
        <v>138</v>
      </c>
      <c r="E108" s="206" t="s">
        <v>21</v>
      </c>
      <c r="F108" s="207" t="s">
        <v>165</v>
      </c>
      <c r="G108" s="205"/>
      <c r="H108" s="208">
        <v>73</v>
      </c>
      <c r="I108" s="209"/>
      <c r="J108" s="205"/>
      <c r="K108" s="205"/>
      <c r="L108" s="210"/>
      <c r="M108" s="211"/>
      <c r="N108" s="212"/>
      <c r="O108" s="212"/>
      <c r="P108" s="212"/>
      <c r="Q108" s="212"/>
      <c r="R108" s="212"/>
      <c r="S108" s="212"/>
      <c r="T108" s="213"/>
      <c r="AT108" s="214" t="s">
        <v>138</v>
      </c>
      <c r="AU108" s="214" t="s">
        <v>126</v>
      </c>
      <c r="AV108" s="13" t="s">
        <v>86</v>
      </c>
      <c r="AW108" s="13" t="s">
        <v>36</v>
      </c>
      <c r="AX108" s="13" t="s">
        <v>82</v>
      </c>
      <c r="AY108" s="214" t="s">
        <v>116</v>
      </c>
    </row>
    <row r="109" spans="1:65" s="2" customFormat="1" ht="16.5" customHeight="1">
      <c r="A109" s="34"/>
      <c r="B109" s="35"/>
      <c r="C109" s="186" t="s">
        <v>166</v>
      </c>
      <c r="D109" s="186" t="s">
        <v>120</v>
      </c>
      <c r="E109" s="187" t="s">
        <v>167</v>
      </c>
      <c r="F109" s="188" t="s">
        <v>168</v>
      </c>
      <c r="G109" s="189" t="s">
        <v>123</v>
      </c>
      <c r="H109" s="190">
        <v>15.5</v>
      </c>
      <c r="I109" s="191"/>
      <c r="J109" s="192">
        <f>ROUND(I109*H109,2)</f>
        <v>0</v>
      </c>
      <c r="K109" s="188" t="s">
        <v>124</v>
      </c>
      <c r="L109" s="39"/>
      <c r="M109" s="193" t="s">
        <v>21</v>
      </c>
      <c r="N109" s="194" t="s">
        <v>48</v>
      </c>
      <c r="O109" s="64"/>
      <c r="P109" s="195">
        <f>O109*H109</f>
        <v>0</v>
      </c>
      <c r="Q109" s="195">
        <v>0</v>
      </c>
      <c r="R109" s="195">
        <f>Q109*H109</f>
        <v>0</v>
      </c>
      <c r="S109" s="195">
        <v>0.035</v>
      </c>
      <c r="T109" s="196">
        <f>S109*H109</f>
        <v>0.5425000000000001</v>
      </c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R109" s="197" t="s">
        <v>125</v>
      </c>
      <c r="AT109" s="197" t="s">
        <v>120</v>
      </c>
      <c r="AU109" s="197" t="s">
        <v>126</v>
      </c>
      <c r="AY109" s="17" t="s">
        <v>116</v>
      </c>
      <c r="BE109" s="198">
        <f>IF(N109="základní",J109,0)</f>
        <v>0</v>
      </c>
      <c r="BF109" s="198">
        <f>IF(N109="snížená",J109,0)</f>
        <v>0</v>
      </c>
      <c r="BG109" s="198">
        <f>IF(N109="zákl. přenesená",J109,0)</f>
        <v>0</v>
      </c>
      <c r="BH109" s="198">
        <f>IF(N109="sníž. přenesená",J109,0)</f>
        <v>0</v>
      </c>
      <c r="BI109" s="198">
        <f>IF(N109="nulová",J109,0)</f>
        <v>0</v>
      </c>
      <c r="BJ109" s="17" t="s">
        <v>82</v>
      </c>
      <c r="BK109" s="198">
        <f>ROUND(I109*H109,2)</f>
        <v>0</v>
      </c>
      <c r="BL109" s="17" t="s">
        <v>125</v>
      </c>
      <c r="BM109" s="197" t="s">
        <v>169</v>
      </c>
    </row>
    <row r="110" spans="1:47" s="2" customFormat="1" ht="29.25">
      <c r="A110" s="34"/>
      <c r="B110" s="35"/>
      <c r="C110" s="36"/>
      <c r="D110" s="199" t="s">
        <v>128</v>
      </c>
      <c r="E110" s="36"/>
      <c r="F110" s="200" t="s">
        <v>170</v>
      </c>
      <c r="G110" s="36"/>
      <c r="H110" s="36"/>
      <c r="I110" s="107"/>
      <c r="J110" s="36"/>
      <c r="K110" s="36"/>
      <c r="L110" s="39"/>
      <c r="M110" s="201"/>
      <c r="N110" s="202"/>
      <c r="O110" s="64"/>
      <c r="P110" s="64"/>
      <c r="Q110" s="64"/>
      <c r="R110" s="64"/>
      <c r="S110" s="64"/>
      <c r="T110" s="65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T110" s="17" t="s">
        <v>128</v>
      </c>
      <c r="AU110" s="17" t="s">
        <v>126</v>
      </c>
    </row>
    <row r="111" spans="1:65" s="2" customFormat="1" ht="16.5" customHeight="1">
      <c r="A111" s="34"/>
      <c r="B111" s="35"/>
      <c r="C111" s="186" t="s">
        <v>171</v>
      </c>
      <c r="D111" s="186" t="s">
        <v>120</v>
      </c>
      <c r="E111" s="187" t="s">
        <v>172</v>
      </c>
      <c r="F111" s="188" t="s">
        <v>173</v>
      </c>
      <c r="G111" s="189" t="s">
        <v>123</v>
      </c>
      <c r="H111" s="190">
        <v>30</v>
      </c>
      <c r="I111" s="191"/>
      <c r="J111" s="192">
        <f>ROUND(I111*H111,2)</f>
        <v>0</v>
      </c>
      <c r="K111" s="188" t="s">
        <v>124</v>
      </c>
      <c r="L111" s="39"/>
      <c r="M111" s="193" t="s">
        <v>21</v>
      </c>
      <c r="N111" s="194" t="s">
        <v>48</v>
      </c>
      <c r="O111" s="64"/>
      <c r="P111" s="195">
        <f>O111*H111</f>
        <v>0</v>
      </c>
      <c r="Q111" s="195">
        <v>0</v>
      </c>
      <c r="R111" s="195">
        <f>Q111*H111</f>
        <v>0</v>
      </c>
      <c r="S111" s="195">
        <v>0</v>
      </c>
      <c r="T111" s="196">
        <f>S111*H111</f>
        <v>0</v>
      </c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R111" s="197" t="s">
        <v>125</v>
      </c>
      <c r="AT111" s="197" t="s">
        <v>120</v>
      </c>
      <c r="AU111" s="197" t="s">
        <v>126</v>
      </c>
      <c r="AY111" s="17" t="s">
        <v>116</v>
      </c>
      <c r="BE111" s="198">
        <f>IF(N111="základní",J111,0)</f>
        <v>0</v>
      </c>
      <c r="BF111" s="198">
        <f>IF(N111="snížená",J111,0)</f>
        <v>0</v>
      </c>
      <c r="BG111" s="198">
        <f>IF(N111="zákl. přenesená",J111,0)</f>
        <v>0</v>
      </c>
      <c r="BH111" s="198">
        <f>IF(N111="sníž. přenesená",J111,0)</f>
        <v>0</v>
      </c>
      <c r="BI111" s="198">
        <f>IF(N111="nulová",J111,0)</f>
        <v>0</v>
      </c>
      <c r="BJ111" s="17" t="s">
        <v>82</v>
      </c>
      <c r="BK111" s="198">
        <f>ROUND(I111*H111,2)</f>
        <v>0</v>
      </c>
      <c r="BL111" s="17" t="s">
        <v>125</v>
      </c>
      <c r="BM111" s="197" t="s">
        <v>174</v>
      </c>
    </row>
    <row r="112" spans="1:47" s="2" customFormat="1" ht="11.25">
      <c r="A112" s="34"/>
      <c r="B112" s="35"/>
      <c r="C112" s="36"/>
      <c r="D112" s="199" t="s">
        <v>128</v>
      </c>
      <c r="E112" s="36"/>
      <c r="F112" s="200" t="s">
        <v>175</v>
      </c>
      <c r="G112" s="36"/>
      <c r="H112" s="36"/>
      <c r="I112" s="107"/>
      <c r="J112" s="36"/>
      <c r="K112" s="36"/>
      <c r="L112" s="39"/>
      <c r="M112" s="201"/>
      <c r="N112" s="202"/>
      <c r="O112" s="64"/>
      <c r="P112" s="64"/>
      <c r="Q112" s="64"/>
      <c r="R112" s="64"/>
      <c r="S112" s="64"/>
      <c r="T112" s="65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T112" s="17" t="s">
        <v>128</v>
      </c>
      <c r="AU112" s="17" t="s">
        <v>126</v>
      </c>
    </row>
    <row r="113" spans="1:65" s="2" customFormat="1" ht="16.5" customHeight="1">
      <c r="A113" s="34"/>
      <c r="B113" s="35"/>
      <c r="C113" s="186" t="s">
        <v>176</v>
      </c>
      <c r="D113" s="186" t="s">
        <v>120</v>
      </c>
      <c r="E113" s="187" t="s">
        <v>177</v>
      </c>
      <c r="F113" s="188" t="s">
        <v>178</v>
      </c>
      <c r="G113" s="189" t="s">
        <v>179</v>
      </c>
      <c r="H113" s="190">
        <v>2</v>
      </c>
      <c r="I113" s="191"/>
      <c r="J113" s="192">
        <f>ROUND(I113*H113,2)</f>
        <v>0</v>
      </c>
      <c r="K113" s="188" t="s">
        <v>124</v>
      </c>
      <c r="L113" s="39"/>
      <c r="M113" s="193" t="s">
        <v>21</v>
      </c>
      <c r="N113" s="194" t="s">
        <v>48</v>
      </c>
      <c r="O113" s="64"/>
      <c r="P113" s="195">
        <f>O113*H113</f>
        <v>0</v>
      </c>
      <c r="Q113" s="195">
        <v>0.42368</v>
      </c>
      <c r="R113" s="195">
        <f>Q113*H113</f>
        <v>0.84736</v>
      </c>
      <c r="S113" s="195">
        <v>0</v>
      </c>
      <c r="T113" s="196">
        <f>S113*H113</f>
        <v>0</v>
      </c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R113" s="197" t="s">
        <v>125</v>
      </c>
      <c r="AT113" s="197" t="s">
        <v>120</v>
      </c>
      <c r="AU113" s="197" t="s">
        <v>126</v>
      </c>
      <c r="AY113" s="17" t="s">
        <v>116</v>
      </c>
      <c r="BE113" s="198">
        <f>IF(N113="základní",J113,0)</f>
        <v>0</v>
      </c>
      <c r="BF113" s="198">
        <f>IF(N113="snížená",J113,0)</f>
        <v>0</v>
      </c>
      <c r="BG113" s="198">
        <f>IF(N113="zákl. přenesená",J113,0)</f>
        <v>0</v>
      </c>
      <c r="BH113" s="198">
        <f>IF(N113="sníž. přenesená",J113,0)</f>
        <v>0</v>
      </c>
      <c r="BI113" s="198">
        <f>IF(N113="nulová",J113,0)</f>
        <v>0</v>
      </c>
      <c r="BJ113" s="17" t="s">
        <v>82</v>
      </c>
      <c r="BK113" s="198">
        <f>ROUND(I113*H113,2)</f>
        <v>0</v>
      </c>
      <c r="BL113" s="17" t="s">
        <v>125</v>
      </c>
      <c r="BM113" s="197" t="s">
        <v>180</v>
      </c>
    </row>
    <row r="114" spans="1:47" s="2" customFormat="1" ht="11.25">
      <c r="A114" s="34"/>
      <c r="B114" s="35"/>
      <c r="C114" s="36"/>
      <c r="D114" s="199" t="s">
        <v>128</v>
      </c>
      <c r="E114" s="36"/>
      <c r="F114" s="200" t="s">
        <v>178</v>
      </c>
      <c r="G114" s="36"/>
      <c r="H114" s="36"/>
      <c r="I114" s="107"/>
      <c r="J114" s="36"/>
      <c r="K114" s="36"/>
      <c r="L114" s="39"/>
      <c r="M114" s="201"/>
      <c r="N114" s="202"/>
      <c r="O114" s="64"/>
      <c r="P114" s="64"/>
      <c r="Q114" s="64"/>
      <c r="R114" s="64"/>
      <c r="S114" s="64"/>
      <c r="T114" s="65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T114" s="17" t="s">
        <v>128</v>
      </c>
      <c r="AU114" s="17" t="s">
        <v>126</v>
      </c>
    </row>
    <row r="115" spans="1:65" s="2" customFormat="1" ht="16.5" customHeight="1">
      <c r="A115" s="34"/>
      <c r="B115" s="35"/>
      <c r="C115" s="186" t="s">
        <v>181</v>
      </c>
      <c r="D115" s="186" t="s">
        <v>120</v>
      </c>
      <c r="E115" s="187" t="s">
        <v>182</v>
      </c>
      <c r="F115" s="188" t="s">
        <v>183</v>
      </c>
      <c r="G115" s="189" t="s">
        <v>179</v>
      </c>
      <c r="H115" s="190">
        <v>3</v>
      </c>
      <c r="I115" s="191"/>
      <c r="J115" s="192">
        <f>ROUND(I115*H115,2)</f>
        <v>0</v>
      </c>
      <c r="K115" s="188" t="s">
        <v>124</v>
      </c>
      <c r="L115" s="39"/>
      <c r="M115" s="193" t="s">
        <v>21</v>
      </c>
      <c r="N115" s="194" t="s">
        <v>48</v>
      </c>
      <c r="O115" s="64"/>
      <c r="P115" s="195">
        <f>O115*H115</f>
        <v>0</v>
      </c>
      <c r="Q115" s="195">
        <v>0.02135</v>
      </c>
      <c r="R115" s="195">
        <f>Q115*H115</f>
        <v>0.06405</v>
      </c>
      <c r="S115" s="195">
        <v>0</v>
      </c>
      <c r="T115" s="196">
        <f>S115*H115</f>
        <v>0</v>
      </c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R115" s="197" t="s">
        <v>125</v>
      </c>
      <c r="AT115" s="197" t="s">
        <v>120</v>
      </c>
      <c r="AU115" s="197" t="s">
        <v>126</v>
      </c>
      <c r="AY115" s="17" t="s">
        <v>116</v>
      </c>
      <c r="BE115" s="198">
        <f>IF(N115="základní",J115,0)</f>
        <v>0</v>
      </c>
      <c r="BF115" s="198">
        <f>IF(N115="snížená",J115,0)</f>
        <v>0</v>
      </c>
      <c r="BG115" s="198">
        <f>IF(N115="zákl. přenesená",J115,0)</f>
        <v>0</v>
      </c>
      <c r="BH115" s="198">
        <f>IF(N115="sníž. přenesená",J115,0)</f>
        <v>0</v>
      </c>
      <c r="BI115" s="198">
        <f>IF(N115="nulová",J115,0)</f>
        <v>0</v>
      </c>
      <c r="BJ115" s="17" t="s">
        <v>82</v>
      </c>
      <c r="BK115" s="198">
        <f>ROUND(I115*H115,2)</f>
        <v>0</v>
      </c>
      <c r="BL115" s="17" t="s">
        <v>125</v>
      </c>
      <c r="BM115" s="197" t="s">
        <v>184</v>
      </c>
    </row>
    <row r="116" spans="1:47" s="2" customFormat="1" ht="19.5">
      <c r="A116" s="34"/>
      <c r="B116" s="35"/>
      <c r="C116" s="36"/>
      <c r="D116" s="199" t="s">
        <v>128</v>
      </c>
      <c r="E116" s="36"/>
      <c r="F116" s="200" t="s">
        <v>185</v>
      </c>
      <c r="G116" s="36"/>
      <c r="H116" s="36"/>
      <c r="I116" s="107"/>
      <c r="J116" s="36"/>
      <c r="K116" s="36"/>
      <c r="L116" s="39"/>
      <c r="M116" s="201"/>
      <c r="N116" s="202"/>
      <c r="O116" s="64"/>
      <c r="P116" s="64"/>
      <c r="Q116" s="64"/>
      <c r="R116" s="64"/>
      <c r="S116" s="64"/>
      <c r="T116" s="65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T116" s="17" t="s">
        <v>128</v>
      </c>
      <c r="AU116" s="17" t="s">
        <v>126</v>
      </c>
    </row>
    <row r="117" spans="1:65" s="2" customFormat="1" ht="16.5" customHeight="1">
      <c r="A117" s="34"/>
      <c r="B117" s="35"/>
      <c r="C117" s="186" t="s">
        <v>118</v>
      </c>
      <c r="D117" s="186" t="s">
        <v>120</v>
      </c>
      <c r="E117" s="187" t="s">
        <v>186</v>
      </c>
      <c r="F117" s="188" t="s">
        <v>187</v>
      </c>
      <c r="G117" s="189" t="s">
        <v>188</v>
      </c>
      <c r="H117" s="190">
        <v>75.148</v>
      </c>
      <c r="I117" s="191"/>
      <c r="J117" s="192">
        <f>ROUND(I117*H117,2)</f>
        <v>0</v>
      </c>
      <c r="K117" s="188" t="s">
        <v>124</v>
      </c>
      <c r="L117" s="39"/>
      <c r="M117" s="193" t="s">
        <v>21</v>
      </c>
      <c r="N117" s="194" t="s">
        <v>48</v>
      </c>
      <c r="O117" s="64"/>
      <c r="P117" s="195">
        <f>O117*H117</f>
        <v>0</v>
      </c>
      <c r="Q117" s="195">
        <v>0</v>
      </c>
      <c r="R117" s="195">
        <f>Q117*H117</f>
        <v>0</v>
      </c>
      <c r="S117" s="195">
        <v>0</v>
      </c>
      <c r="T117" s="196">
        <f>S117*H117</f>
        <v>0</v>
      </c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R117" s="197" t="s">
        <v>125</v>
      </c>
      <c r="AT117" s="197" t="s">
        <v>120</v>
      </c>
      <c r="AU117" s="197" t="s">
        <v>126</v>
      </c>
      <c r="AY117" s="17" t="s">
        <v>116</v>
      </c>
      <c r="BE117" s="198">
        <f>IF(N117="základní",J117,0)</f>
        <v>0</v>
      </c>
      <c r="BF117" s="198">
        <f>IF(N117="snížená",J117,0)</f>
        <v>0</v>
      </c>
      <c r="BG117" s="198">
        <f>IF(N117="zákl. přenesená",J117,0)</f>
        <v>0</v>
      </c>
      <c r="BH117" s="198">
        <f>IF(N117="sníž. přenesená",J117,0)</f>
        <v>0</v>
      </c>
      <c r="BI117" s="198">
        <f>IF(N117="nulová",J117,0)</f>
        <v>0</v>
      </c>
      <c r="BJ117" s="17" t="s">
        <v>82</v>
      </c>
      <c r="BK117" s="198">
        <f>ROUND(I117*H117,2)</f>
        <v>0</v>
      </c>
      <c r="BL117" s="17" t="s">
        <v>125</v>
      </c>
      <c r="BM117" s="197" t="s">
        <v>189</v>
      </c>
    </row>
    <row r="118" spans="1:47" s="2" customFormat="1" ht="11.25">
      <c r="A118" s="34"/>
      <c r="B118" s="35"/>
      <c r="C118" s="36"/>
      <c r="D118" s="199" t="s">
        <v>128</v>
      </c>
      <c r="E118" s="36"/>
      <c r="F118" s="200" t="s">
        <v>190</v>
      </c>
      <c r="G118" s="36"/>
      <c r="H118" s="36"/>
      <c r="I118" s="107"/>
      <c r="J118" s="36"/>
      <c r="K118" s="36"/>
      <c r="L118" s="39"/>
      <c r="M118" s="201"/>
      <c r="N118" s="202"/>
      <c r="O118" s="64"/>
      <c r="P118" s="64"/>
      <c r="Q118" s="64"/>
      <c r="R118" s="64"/>
      <c r="S118" s="64"/>
      <c r="T118" s="65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T118" s="17" t="s">
        <v>128</v>
      </c>
      <c r="AU118" s="17" t="s">
        <v>126</v>
      </c>
    </row>
    <row r="119" spans="1:65" s="2" customFormat="1" ht="16.5" customHeight="1">
      <c r="A119" s="34"/>
      <c r="B119" s="35"/>
      <c r="C119" s="186" t="s">
        <v>191</v>
      </c>
      <c r="D119" s="186" t="s">
        <v>120</v>
      </c>
      <c r="E119" s="187" t="s">
        <v>192</v>
      </c>
      <c r="F119" s="188" t="s">
        <v>193</v>
      </c>
      <c r="G119" s="189" t="s">
        <v>188</v>
      </c>
      <c r="H119" s="190">
        <v>676.332</v>
      </c>
      <c r="I119" s="191"/>
      <c r="J119" s="192">
        <f>ROUND(I119*H119,2)</f>
        <v>0</v>
      </c>
      <c r="K119" s="188" t="s">
        <v>124</v>
      </c>
      <c r="L119" s="39"/>
      <c r="M119" s="193" t="s">
        <v>21</v>
      </c>
      <c r="N119" s="194" t="s">
        <v>48</v>
      </c>
      <c r="O119" s="64"/>
      <c r="P119" s="195">
        <f>O119*H119</f>
        <v>0</v>
      </c>
      <c r="Q119" s="195">
        <v>0</v>
      </c>
      <c r="R119" s="195">
        <f>Q119*H119</f>
        <v>0</v>
      </c>
      <c r="S119" s="195">
        <v>0</v>
      </c>
      <c r="T119" s="196">
        <f>S119*H119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R119" s="197" t="s">
        <v>125</v>
      </c>
      <c r="AT119" s="197" t="s">
        <v>120</v>
      </c>
      <c r="AU119" s="197" t="s">
        <v>126</v>
      </c>
      <c r="AY119" s="17" t="s">
        <v>116</v>
      </c>
      <c r="BE119" s="198">
        <f>IF(N119="základní",J119,0)</f>
        <v>0</v>
      </c>
      <c r="BF119" s="198">
        <f>IF(N119="snížená",J119,0)</f>
        <v>0</v>
      </c>
      <c r="BG119" s="198">
        <f>IF(N119="zákl. přenesená",J119,0)</f>
        <v>0</v>
      </c>
      <c r="BH119" s="198">
        <f>IF(N119="sníž. přenesená",J119,0)</f>
        <v>0</v>
      </c>
      <c r="BI119" s="198">
        <f>IF(N119="nulová",J119,0)</f>
        <v>0</v>
      </c>
      <c r="BJ119" s="17" t="s">
        <v>82</v>
      </c>
      <c r="BK119" s="198">
        <f>ROUND(I119*H119,2)</f>
        <v>0</v>
      </c>
      <c r="BL119" s="17" t="s">
        <v>125</v>
      </c>
      <c r="BM119" s="197" t="s">
        <v>194</v>
      </c>
    </row>
    <row r="120" spans="1:47" s="2" customFormat="1" ht="11.25">
      <c r="A120" s="34"/>
      <c r="B120" s="35"/>
      <c r="C120" s="36"/>
      <c r="D120" s="199" t="s">
        <v>128</v>
      </c>
      <c r="E120" s="36"/>
      <c r="F120" s="200" t="s">
        <v>195</v>
      </c>
      <c r="G120" s="36"/>
      <c r="H120" s="36"/>
      <c r="I120" s="107"/>
      <c r="J120" s="36"/>
      <c r="K120" s="36"/>
      <c r="L120" s="39"/>
      <c r="M120" s="201"/>
      <c r="N120" s="202"/>
      <c r="O120" s="64"/>
      <c r="P120" s="64"/>
      <c r="Q120" s="64"/>
      <c r="R120" s="64"/>
      <c r="S120" s="64"/>
      <c r="T120" s="65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128</v>
      </c>
      <c r="AU120" s="17" t="s">
        <v>126</v>
      </c>
    </row>
    <row r="121" spans="2:51" s="13" customFormat="1" ht="11.25">
      <c r="B121" s="204"/>
      <c r="C121" s="205"/>
      <c r="D121" s="199" t="s">
        <v>138</v>
      </c>
      <c r="E121" s="206" t="s">
        <v>21</v>
      </c>
      <c r="F121" s="207" t="s">
        <v>196</v>
      </c>
      <c r="G121" s="205"/>
      <c r="H121" s="208">
        <v>676.332</v>
      </c>
      <c r="I121" s="209"/>
      <c r="J121" s="205"/>
      <c r="K121" s="205"/>
      <c r="L121" s="210"/>
      <c r="M121" s="211"/>
      <c r="N121" s="212"/>
      <c r="O121" s="212"/>
      <c r="P121" s="212"/>
      <c r="Q121" s="212"/>
      <c r="R121" s="212"/>
      <c r="S121" s="212"/>
      <c r="T121" s="213"/>
      <c r="AT121" s="214" t="s">
        <v>138</v>
      </c>
      <c r="AU121" s="214" t="s">
        <v>126</v>
      </c>
      <c r="AV121" s="13" t="s">
        <v>86</v>
      </c>
      <c r="AW121" s="13" t="s">
        <v>36</v>
      </c>
      <c r="AX121" s="13" t="s">
        <v>82</v>
      </c>
      <c r="AY121" s="214" t="s">
        <v>116</v>
      </c>
    </row>
    <row r="122" spans="1:65" s="2" customFormat="1" ht="16.5" customHeight="1">
      <c r="A122" s="34"/>
      <c r="B122" s="35"/>
      <c r="C122" s="186" t="s">
        <v>197</v>
      </c>
      <c r="D122" s="186" t="s">
        <v>120</v>
      </c>
      <c r="E122" s="187" t="s">
        <v>198</v>
      </c>
      <c r="F122" s="188" t="s">
        <v>199</v>
      </c>
      <c r="G122" s="189" t="s">
        <v>188</v>
      </c>
      <c r="H122" s="190">
        <v>22.544</v>
      </c>
      <c r="I122" s="191"/>
      <c r="J122" s="192">
        <f>ROUND(I122*H122,2)</f>
        <v>0</v>
      </c>
      <c r="K122" s="188" t="s">
        <v>124</v>
      </c>
      <c r="L122" s="39"/>
      <c r="M122" s="193" t="s">
        <v>21</v>
      </c>
      <c r="N122" s="194" t="s">
        <v>48</v>
      </c>
      <c r="O122" s="64"/>
      <c r="P122" s="195">
        <f>O122*H122</f>
        <v>0</v>
      </c>
      <c r="Q122" s="195">
        <v>0</v>
      </c>
      <c r="R122" s="195">
        <f>Q122*H122</f>
        <v>0</v>
      </c>
      <c r="S122" s="195">
        <v>0</v>
      </c>
      <c r="T122" s="196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197" t="s">
        <v>125</v>
      </c>
      <c r="AT122" s="197" t="s">
        <v>120</v>
      </c>
      <c r="AU122" s="197" t="s">
        <v>126</v>
      </c>
      <c r="AY122" s="17" t="s">
        <v>116</v>
      </c>
      <c r="BE122" s="198">
        <f>IF(N122="základní",J122,0)</f>
        <v>0</v>
      </c>
      <c r="BF122" s="198">
        <f>IF(N122="snížená",J122,0)</f>
        <v>0</v>
      </c>
      <c r="BG122" s="198">
        <f>IF(N122="zákl. přenesená",J122,0)</f>
        <v>0</v>
      </c>
      <c r="BH122" s="198">
        <f>IF(N122="sníž. přenesená",J122,0)</f>
        <v>0</v>
      </c>
      <c r="BI122" s="198">
        <f>IF(N122="nulová",J122,0)</f>
        <v>0</v>
      </c>
      <c r="BJ122" s="17" t="s">
        <v>82</v>
      </c>
      <c r="BK122" s="198">
        <f>ROUND(I122*H122,2)</f>
        <v>0</v>
      </c>
      <c r="BL122" s="17" t="s">
        <v>125</v>
      </c>
      <c r="BM122" s="197" t="s">
        <v>200</v>
      </c>
    </row>
    <row r="123" spans="1:47" s="2" customFormat="1" ht="19.5">
      <c r="A123" s="34"/>
      <c r="B123" s="35"/>
      <c r="C123" s="36"/>
      <c r="D123" s="199" t="s">
        <v>128</v>
      </c>
      <c r="E123" s="36"/>
      <c r="F123" s="200" t="s">
        <v>201</v>
      </c>
      <c r="G123" s="36"/>
      <c r="H123" s="36"/>
      <c r="I123" s="107"/>
      <c r="J123" s="36"/>
      <c r="K123" s="36"/>
      <c r="L123" s="39"/>
      <c r="M123" s="201"/>
      <c r="N123" s="202"/>
      <c r="O123" s="64"/>
      <c r="P123" s="64"/>
      <c r="Q123" s="64"/>
      <c r="R123" s="64"/>
      <c r="S123" s="64"/>
      <c r="T123" s="65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128</v>
      </c>
      <c r="AU123" s="17" t="s">
        <v>126</v>
      </c>
    </row>
    <row r="124" spans="1:65" s="2" customFormat="1" ht="16.5" customHeight="1">
      <c r="A124" s="34"/>
      <c r="B124" s="35"/>
      <c r="C124" s="186" t="s">
        <v>202</v>
      </c>
      <c r="D124" s="186" t="s">
        <v>120</v>
      </c>
      <c r="E124" s="187" t="s">
        <v>203</v>
      </c>
      <c r="F124" s="188" t="s">
        <v>204</v>
      </c>
      <c r="G124" s="189" t="s">
        <v>188</v>
      </c>
      <c r="H124" s="190">
        <v>52.604</v>
      </c>
      <c r="I124" s="191"/>
      <c r="J124" s="192">
        <f>ROUND(I124*H124,2)</f>
        <v>0</v>
      </c>
      <c r="K124" s="188" t="s">
        <v>124</v>
      </c>
      <c r="L124" s="39"/>
      <c r="M124" s="193" t="s">
        <v>21</v>
      </c>
      <c r="N124" s="194" t="s">
        <v>48</v>
      </c>
      <c r="O124" s="64"/>
      <c r="P124" s="195">
        <f>O124*H124</f>
        <v>0</v>
      </c>
      <c r="Q124" s="195">
        <v>0</v>
      </c>
      <c r="R124" s="195">
        <f>Q124*H124</f>
        <v>0</v>
      </c>
      <c r="S124" s="195">
        <v>0</v>
      </c>
      <c r="T124" s="196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97" t="s">
        <v>125</v>
      </c>
      <c r="AT124" s="197" t="s">
        <v>120</v>
      </c>
      <c r="AU124" s="197" t="s">
        <v>126</v>
      </c>
      <c r="AY124" s="17" t="s">
        <v>116</v>
      </c>
      <c r="BE124" s="198">
        <f>IF(N124="základní",J124,0)</f>
        <v>0</v>
      </c>
      <c r="BF124" s="198">
        <f>IF(N124="snížená",J124,0)</f>
        <v>0</v>
      </c>
      <c r="BG124" s="198">
        <f>IF(N124="zákl. přenesená",J124,0)</f>
        <v>0</v>
      </c>
      <c r="BH124" s="198">
        <f>IF(N124="sníž. přenesená",J124,0)</f>
        <v>0</v>
      </c>
      <c r="BI124" s="198">
        <f>IF(N124="nulová",J124,0)</f>
        <v>0</v>
      </c>
      <c r="BJ124" s="17" t="s">
        <v>82</v>
      </c>
      <c r="BK124" s="198">
        <f>ROUND(I124*H124,2)</f>
        <v>0</v>
      </c>
      <c r="BL124" s="17" t="s">
        <v>125</v>
      </c>
      <c r="BM124" s="197" t="s">
        <v>205</v>
      </c>
    </row>
    <row r="125" spans="1:47" s="2" customFormat="1" ht="11.25">
      <c r="A125" s="34"/>
      <c r="B125" s="35"/>
      <c r="C125" s="36"/>
      <c r="D125" s="199" t="s">
        <v>128</v>
      </c>
      <c r="E125" s="36"/>
      <c r="F125" s="200" t="s">
        <v>206</v>
      </c>
      <c r="G125" s="36"/>
      <c r="H125" s="36"/>
      <c r="I125" s="107"/>
      <c r="J125" s="36"/>
      <c r="K125" s="36"/>
      <c r="L125" s="39"/>
      <c r="M125" s="201"/>
      <c r="N125" s="202"/>
      <c r="O125" s="64"/>
      <c r="P125" s="64"/>
      <c r="Q125" s="64"/>
      <c r="R125" s="64"/>
      <c r="S125" s="64"/>
      <c r="T125" s="65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128</v>
      </c>
      <c r="AU125" s="17" t="s">
        <v>126</v>
      </c>
    </row>
    <row r="126" spans="2:63" s="12" customFormat="1" ht="20.85" customHeight="1">
      <c r="B126" s="170"/>
      <c r="C126" s="171"/>
      <c r="D126" s="172" t="s">
        <v>76</v>
      </c>
      <c r="E126" s="184" t="s">
        <v>197</v>
      </c>
      <c r="F126" s="184" t="s">
        <v>207</v>
      </c>
      <c r="G126" s="171"/>
      <c r="H126" s="171"/>
      <c r="I126" s="174"/>
      <c r="J126" s="185">
        <f>BK126</f>
        <v>0</v>
      </c>
      <c r="K126" s="171"/>
      <c r="L126" s="176"/>
      <c r="M126" s="177"/>
      <c r="N126" s="178"/>
      <c r="O126" s="178"/>
      <c r="P126" s="179">
        <f>SUM(P127:P161)</f>
        <v>0</v>
      </c>
      <c r="Q126" s="178"/>
      <c r="R126" s="179">
        <f>SUM(R127:R161)</f>
        <v>18.792</v>
      </c>
      <c r="S126" s="178"/>
      <c r="T126" s="180">
        <f>SUM(T127:T161)</f>
        <v>0</v>
      </c>
      <c r="AR126" s="181" t="s">
        <v>82</v>
      </c>
      <c r="AT126" s="182" t="s">
        <v>76</v>
      </c>
      <c r="AU126" s="182" t="s">
        <v>86</v>
      </c>
      <c r="AY126" s="181" t="s">
        <v>116</v>
      </c>
      <c r="BK126" s="183">
        <f>SUM(BK127:BK161)</f>
        <v>0</v>
      </c>
    </row>
    <row r="127" spans="1:65" s="2" customFormat="1" ht="16.5" customHeight="1">
      <c r="A127" s="34"/>
      <c r="B127" s="35"/>
      <c r="C127" s="186" t="s">
        <v>208</v>
      </c>
      <c r="D127" s="186" t="s">
        <v>120</v>
      </c>
      <c r="E127" s="187" t="s">
        <v>209</v>
      </c>
      <c r="F127" s="188" t="s">
        <v>210</v>
      </c>
      <c r="G127" s="189" t="s">
        <v>211</v>
      </c>
      <c r="H127" s="190">
        <v>10.65</v>
      </c>
      <c r="I127" s="191"/>
      <c r="J127" s="192">
        <f>ROUND(I127*H127,2)</f>
        <v>0</v>
      </c>
      <c r="K127" s="188" t="s">
        <v>124</v>
      </c>
      <c r="L127" s="39"/>
      <c r="M127" s="193" t="s">
        <v>21</v>
      </c>
      <c r="N127" s="194" t="s">
        <v>48</v>
      </c>
      <c r="O127" s="64"/>
      <c r="P127" s="195">
        <f>O127*H127</f>
        <v>0</v>
      </c>
      <c r="Q127" s="195">
        <v>0</v>
      </c>
      <c r="R127" s="195">
        <f>Q127*H127</f>
        <v>0</v>
      </c>
      <c r="S127" s="195">
        <v>0</v>
      </c>
      <c r="T127" s="196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7" t="s">
        <v>125</v>
      </c>
      <c r="AT127" s="197" t="s">
        <v>120</v>
      </c>
      <c r="AU127" s="197" t="s">
        <v>126</v>
      </c>
      <c r="AY127" s="17" t="s">
        <v>116</v>
      </c>
      <c r="BE127" s="198">
        <f>IF(N127="základní",J127,0)</f>
        <v>0</v>
      </c>
      <c r="BF127" s="198">
        <f>IF(N127="snížená",J127,0)</f>
        <v>0</v>
      </c>
      <c r="BG127" s="198">
        <f>IF(N127="zákl. přenesená",J127,0)</f>
        <v>0</v>
      </c>
      <c r="BH127" s="198">
        <f>IF(N127="sníž. přenesená",J127,0)</f>
        <v>0</v>
      </c>
      <c r="BI127" s="198">
        <f>IF(N127="nulová",J127,0)</f>
        <v>0</v>
      </c>
      <c r="BJ127" s="17" t="s">
        <v>82</v>
      </c>
      <c r="BK127" s="198">
        <f>ROUND(I127*H127,2)</f>
        <v>0</v>
      </c>
      <c r="BL127" s="17" t="s">
        <v>125</v>
      </c>
      <c r="BM127" s="197" t="s">
        <v>212</v>
      </c>
    </row>
    <row r="128" spans="1:47" s="2" customFormat="1" ht="19.5">
      <c r="A128" s="34"/>
      <c r="B128" s="35"/>
      <c r="C128" s="36"/>
      <c r="D128" s="199" t="s">
        <v>128</v>
      </c>
      <c r="E128" s="36"/>
      <c r="F128" s="200" t="s">
        <v>213</v>
      </c>
      <c r="G128" s="36"/>
      <c r="H128" s="36"/>
      <c r="I128" s="107"/>
      <c r="J128" s="36"/>
      <c r="K128" s="36"/>
      <c r="L128" s="39"/>
      <c r="M128" s="201"/>
      <c r="N128" s="202"/>
      <c r="O128" s="64"/>
      <c r="P128" s="64"/>
      <c r="Q128" s="64"/>
      <c r="R128" s="64"/>
      <c r="S128" s="64"/>
      <c r="T128" s="65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128</v>
      </c>
      <c r="AU128" s="17" t="s">
        <v>126</v>
      </c>
    </row>
    <row r="129" spans="2:51" s="13" customFormat="1" ht="11.25">
      <c r="B129" s="204"/>
      <c r="C129" s="205"/>
      <c r="D129" s="199" t="s">
        <v>138</v>
      </c>
      <c r="E129" s="206" t="s">
        <v>21</v>
      </c>
      <c r="F129" s="207" t="s">
        <v>214</v>
      </c>
      <c r="G129" s="205"/>
      <c r="H129" s="208">
        <v>10.65</v>
      </c>
      <c r="I129" s="209"/>
      <c r="J129" s="205"/>
      <c r="K129" s="205"/>
      <c r="L129" s="210"/>
      <c r="M129" s="211"/>
      <c r="N129" s="212"/>
      <c r="O129" s="212"/>
      <c r="P129" s="212"/>
      <c r="Q129" s="212"/>
      <c r="R129" s="212"/>
      <c r="S129" s="212"/>
      <c r="T129" s="213"/>
      <c r="AT129" s="214" t="s">
        <v>138</v>
      </c>
      <c r="AU129" s="214" t="s">
        <v>126</v>
      </c>
      <c r="AV129" s="13" t="s">
        <v>86</v>
      </c>
      <c r="AW129" s="13" t="s">
        <v>36</v>
      </c>
      <c r="AX129" s="13" t="s">
        <v>82</v>
      </c>
      <c r="AY129" s="214" t="s">
        <v>116</v>
      </c>
    </row>
    <row r="130" spans="1:65" s="2" customFormat="1" ht="16.5" customHeight="1">
      <c r="A130" s="34"/>
      <c r="B130" s="35"/>
      <c r="C130" s="186" t="s">
        <v>215</v>
      </c>
      <c r="D130" s="186" t="s">
        <v>120</v>
      </c>
      <c r="E130" s="187" t="s">
        <v>216</v>
      </c>
      <c r="F130" s="188" t="s">
        <v>217</v>
      </c>
      <c r="G130" s="189" t="s">
        <v>211</v>
      </c>
      <c r="H130" s="190">
        <v>22.3</v>
      </c>
      <c r="I130" s="191"/>
      <c r="J130" s="192">
        <f>ROUND(I130*H130,2)</f>
        <v>0</v>
      </c>
      <c r="K130" s="188" t="s">
        <v>124</v>
      </c>
      <c r="L130" s="39"/>
      <c r="M130" s="193" t="s">
        <v>21</v>
      </c>
      <c r="N130" s="194" t="s">
        <v>48</v>
      </c>
      <c r="O130" s="64"/>
      <c r="P130" s="195">
        <f>O130*H130</f>
        <v>0</v>
      </c>
      <c r="Q130" s="195">
        <v>0</v>
      </c>
      <c r="R130" s="195">
        <f>Q130*H130</f>
        <v>0</v>
      </c>
      <c r="S130" s="195">
        <v>0</v>
      </c>
      <c r="T130" s="196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7" t="s">
        <v>125</v>
      </c>
      <c r="AT130" s="197" t="s">
        <v>120</v>
      </c>
      <c r="AU130" s="197" t="s">
        <v>126</v>
      </c>
      <c r="AY130" s="17" t="s">
        <v>116</v>
      </c>
      <c r="BE130" s="198">
        <f>IF(N130="základní",J130,0)</f>
        <v>0</v>
      </c>
      <c r="BF130" s="198">
        <f>IF(N130="snížená",J130,0)</f>
        <v>0</v>
      </c>
      <c r="BG130" s="198">
        <f>IF(N130="zákl. přenesená",J130,0)</f>
        <v>0</v>
      </c>
      <c r="BH130" s="198">
        <f>IF(N130="sníž. přenesená",J130,0)</f>
        <v>0</v>
      </c>
      <c r="BI130" s="198">
        <f>IF(N130="nulová",J130,0)</f>
        <v>0</v>
      </c>
      <c r="BJ130" s="17" t="s">
        <v>82</v>
      </c>
      <c r="BK130" s="198">
        <f>ROUND(I130*H130,2)</f>
        <v>0</v>
      </c>
      <c r="BL130" s="17" t="s">
        <v>125</v>
      </c>
      <c r="BM130" s="197" t="s">
        <v>218</v>
      </c>
    </row>
    <row r="131" spans="1:47" s="2" customFormat="1" ht="19.5">
      <c r="A131" s="34"/>
      <c r="B131" s="35"/>
      <c r="C131" s="36"/>
      <c r="D131" s="199" t="s">
        <v>128</v>
      </c>
      <c r="E131" s="36"/>
      <c r="F131" s="200" t="s">
        <v>219</v>
      </c>
      <c r="G131" s="36"/>
      <c r="H131" s="36"/>
      <c r="I131" s="107"/>
      <c r="J131" s="36"/>
      <c r="K131" s="36"/>
      <c r="L131" s="39"/>
      <c r="M131" s="201"/>
      <c r="N131" s="202"/>
      <c r="O131" s="64"/>
      <c r="P131" s="64"/>
      <c r="Q131" s="64"/>
      <c r="R131" s="64"/>
      <c r="S131" s="64"/>
      <c r="T131" s="65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128</v>
      </c>
      <c r="AU131" s="17" t="s">
        <v>126</v>
      </c>
    </row>
    <row r="132" spans="1:47" s="2" customFormat="1" ht="19.5">
      <c r="A132" s="34"/>
      <c r="B132" s="35"/>
      <c r="C132" s="36"/>
      <c r="D132" s="199" t="s">
        <v>130</v>
      </c>
      <c r="E132" s="36"/>
      <c r="F132" s="203" t="s">
        <v>220</v>
      </c>
      <c r="G132" s="36"/>
      <c r="H132" s="36"/>
      <c r="I132" s="107"/>
      <c r="J132" s="36"/>
      <c r="K132" s="36"/>
      <c r="L132" s="39"/>
      <c r="M132" s="201"/>
      <c r="N132" s="202"/>
      <c r="O132" s="64"/>
      <c r="P132" s="64"/>
      <c r="Q132" s="64"/>
      <c r="R132" s="64"/>
      <c r="S132" s="64"/>
      <c r="T132" s="65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130</v>
      </c>
      <c r="AU132" s="17" t="s">
        <v>126</v>
      </c>
    </row>
    <row r="133" spans="1:65" s="2" customFormat="1" ht="16.5" customHeight="1">
      <c r="A133" s="34"/>
      <c r="B133" s="35"/>
      <c r="C133" s="186" t="s">
        <v>8</v>
      </c>
      <c r="D133" s="186" t="s">
        <v>120</v>
      </c>
      <c r="E133" s="187" t="s">
        <v>221</v>
      </c>
      <c r="F133" s="188" t="s">
        <v>222</v>
      </c>
      <c r="G133" s="189" t="s">
        <v>211</v>
      </c>
      <c r="H133" s="190">
        <v>11.15</v>
      </c>
      <c r="I133" s="191"/>
      <c r="J133" s="192">
        <f>ROUND(I133*H133,2)</f>
        <v>0</v>
      </c>
      <c r="K133" s="188" t="s">
        <v>124</v>
      </c>
      <c r="L133" s="39"/>
      <c r="M133" s="193" t="s">
        <v>21</v>
      </c>
      <c r="N133" s="194" t="s">
        <v>48</v>
      </c>
      <c r="O133" s="64"/>
      <c r="P133" s="195">
        <f>O133*H133</f>
        <v>0</v>
      </c>
      <c r="Q133" s="195">
        <v>0</v>
      </c>
      <c r="R133" s="195">
        <f>Q133*H133</f>
        <v>0</v>
      </c>
      <c r="S133" s="195">
        <v>0</v>
      </c>
      <c r="T133" s="196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7" t="s">
        <v>125</v>
      </c>
      <c r="AT133" s="197" t="s">
        <v>120</v>
      </c>
      <c r="AU133" s="197" t="s">
        <v>126</v>
      </c>
      <c r="AY133" s="17" t="s">
        <v>116</v>
      </c>
      <c r="BE133" s="198">
        <f>IF(N133="základní",J133,0)</f>
        <v>0</v>
      </c>
      <c r="BF133" s="198">
        <f>IF(N133="snížená",J133,0)</f>
        <v>0</v>
      </c>
      <c r="BG133" s="198">
        <f>IF(N133="zákl. přenesená",J133,0)</f>
        <v>0</v>
      </c>
      <c r="BH133" s="198">
        <f>IF(N133="sníž. přenesená",J133,0)</f>
        <v>0</v>
      </c>
      <c r="BI133" s="198">
        <f>IF(N133="nulová",J133,0)</f>
        <v>0</v>
      </c>
      <c r="BJ133" s="17" t="s">
        <v>82</v>
      </c>
      <c r="BK133" s="198">
        <f>ROUND(I133*H133,2)</f>
        <v>0</v>
      </c>
      <c r="BL133" s="17" t="s">
        <v>125</v>
      </c>
      <c r="BM133" s="197" t="s">
        <v>223</v>
      </c>
    </row>
    <row r="134" spans="1:47" s="2" customFormat="1" ht="19.5">
      <c r="A134" s="34"/>
      <c r="B134" s="35"/>
      <c r="C134" s="36"/>
      <c r="D134" s="199" t="s">
        <v>128</v>
      </c>
      <c r="E134" s="36"/>
      <c r="F134" s="200" t="s">
        <v>224</v>
      </c>
      <c r="G134" s="36"/>
      <c r="H134" s="36"/>
      <c r="I134" s="107"/>
      <c r="J134" s="36"/>
      <c r="K134" s="36"/>
      <c r="L134" s="39"/>
      <c r="M134" s="201"/>
      <c r="N134" s="202"/>
      <c r="O134" s="64"/>
      <c r="P134" s="64"/>
      <c r="Q134" s="64"/>
      <c r="R134" s="64"/>
      <c r="S134" s="64"/>
      <c r="T134" s="65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128</v>
      </c>
      <c r="AU134" s="17" t="s">
        <v>126</v>
      </c>
    </row>
    <row r="135" spans="1:47" s="2" customFormat="1" ht="19.5">
      <c r="A135" s="34"/>
      <c r="B135" s="35"/>
      <c r="C135" s="36"/>
      <c r="D135" s="199" t="s">
        <v>130</v>
      </c>
      <c r="E135" s="36"/>
      <c r="F135" s="203" t="s">
        <v>225</v>
      </c>
      <c r="G135" s="36"/>
      <c r="H135" s="36"/>
      <c r="I135" s="107"/>
      <c r="J135" s="36"/>
      <c r="K135" s="36"/>
      <c r="L135" s="39"/>
      <c r="M135" s="201"/>
      <c r="N135" s="202"/>
      <c r="O135" s="64"/>
      <c r="P135" s="64"/>
      <c r="Q135" s="64"/>
      <c r="R135" s="64"/>
      <c r="S135" s="64"/>
      <c r="T135" s="65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130</v>
      </c>
      <c r="AU135" s="17" t="s">
        <v>126</v>
      </c>
    </row>
    <row r="136" spans="2:51" s="13" customFormat="1" ht="11.25">
      <c r="B136" s="204"/>
      <c r="C136" s="205"/>
      <c r="D136" s="199" t="s">
        <v>138</v>
      </c>
      <c r="E136" s="206" t="s">
        <v>21</v>
      </c>
      <c r="F136" s="207" t="s">
        <v>226</v>
      </c>
      <c r="G136" s="205"/>
      <c r="H136" s="208">
        <v>11.15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138</v>
      </c>
      <c r="AU136" s="214" t="s">
        <v>126</v>
      </c>
      <c r="AV136" s="13" t="s">
        <v>86</v>
      </c>
      <c r="AW136" s="13" t="s">
        <v>36</v>
      </c>
      <c r="AX136" s="13" t="s">
        <v>82</v>
      </c>
      <c r="AY136" s="214" t="s">
        <v>116</v>
      </c>
    </row>
    <row r="137" spans="1:65" s="2" customFormat="1" ht="16.5" customHeight="1">
      <c r="A137" s="34"/>
      <c r="B137" s="35"/>
      <c r="C137" s="186" t="s">
        <v>227</v>
      </c>
      <c r="D137" s="186" t="s">
        <v>120</v>
      </c>
      <c r="E137" s="187" t="s">
        <v>228</v>
      </c>
      <c r="F137" s="188" t="s">
        <v>229</v>
      </c>
      <c r="G137" s="189" t="s">
        <v>211</v>
      </c>
      <c r="H137" s="190">
        <v>17.11</v>
      </c>
      <c r="I137" s="191"/>
      <c r="J137" s="192">
        <f>ROUND(I137*H137,2)</f>
        <v>0</v>
      </c>
      <c r="K137" s="188" t="s">
        <v>230</v>
      </c>
      <c r="L137" s="39"/>
      <c r="M137" s="193" t="s">
        <v>21</v>
      </c>
      <c r="N137" s="194" t="s">
        <v>48</v>
      </c>
      <c r="O137" s="64"/>
      <c r="P137" s="195">
        <f>O137*H137</f>
        <v>0</v>
      </c>
      <c r="Q137" s="195">
        <v>0</v>
      </c>
      <c r="R137" s="195">
        <f>Q137*H137</f>
        <v>0</v>
      </c>
      <c r="S137" s="195">
        <v>0</v>
      </c>
      <c r="T137" s="196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7" t="s">
        <v>125</v>
      </c>
      <c r="AT137" s="197" t="s">
        <v>120</v>
      </c>
      <c r="AU137" s="197" t="s">
        <v>126</v>
      </c>
      <c r="AY137" s="17" t="s">
        <v>116</v>
      </c>
      <c r="BE137" s="198">
        <f>IF(N137="základní",J137,0)</f>
        <v>0</v>
      </c>
      <c r="BF137" s="198">
        <f>IF(N137="snížená",J137,0)</f>
        <v>0</v>
      </c>
      <c r="BG137" s="198">
        <f>IF(N137="zákl. přenesená",J137,0)</f>
        <v>0</v>
      </c>
      <c r="BH137" s="198">
        <f>IF(N137="sníž. přenesená",J137,0)</f>
        <v>0</v>
      </c>
      <c r="BI137" s="198">
        <f>IF(N137="nulová",J137,0)</f>
        <v>0</v>
      </c>
      <c r="BJ137" s="17" t="s">
        <v>82</v>
      </c>
      <c r="BK137" s="198">
        <f>ROUND(I137*H137,2)</f>
        <v>0</v>
      </c>
      <c r="BL137" s="17" t="s">
        <v>125</v>
      </c>
      <c r="BM137" s="197" t="s">
        <v>231</v>
      </c>
    </row>
    <row r="138" spans="1:47" s="2" customFormat="1" ht="19.5">
      <c r="A138" s="34"/>
      <c r="B138" s="35"/>
      <c r="C138" s="36"/>
      <c r="D138" s="199" t="s">
        <v>128</v>
      </c>
      <c r="E138" s="36"/>
      <c r="F138" s="200" t="s">
        <v>232</v>
      </c>
      <c r="G138" s="36"/>
      <c r="H138" s="36"/>
      <c r="I138" s="107"/>
      <c r="J138" s="36"/>
      <c r="K138" s="36"/>
      <c r="L138" s="39"/>
      <c r="M138" s="201"/>
      <c r="N138" s="202"/>
      <c r="O138" s="64"/>
      <c r="P138" s="64"/>
      <c r="Q138" s="64"/>
      <c r="R138" s="64"/>
      <c r="S138" s="64"/>
      <c r="T138" s="65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128</v>
      </c>
      <c r="AU138" s="17" t="s">
        <v>126</v>
      </c>
    </row>
    <row r="139" spans="1:47" s="2" customFormat="1" ht="19.5">
      <c r="A139" s="34"/>
      <c r="B139" s="35"/>
      <c r="C139" s="36"/>
      <c r="D139" s="199" t="s">
        <v>130</v>
      </c>
      <c r="E139" s="36"/>
      <c r="F139" s="203" t="s">
        <v>233</v>
      </c>
      <c r="G139" s="36"/>
      <c r="H139" s="36"/>
      <c r="I139" s="107"/>
      <c r="J139" s="36"/>
      <c r="K139" s="36"/>
      <c r="L139" s="39"/>
      <c r="M139" s="201"/>
      <c r="N139" s="202"/>
      <c r="O139" s="64"/>
      <c r="P139" s="64"/>
      <c r="Q139" s="64"/>
      <c r="R139" s="64"/>
      <c r="S139" s="64"/>
      <c r="T139" s="65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130</v>
      </c>
      <c r="AU139" s="17" t="s">
        <v>126</v>
      </c>
    </row>
    <row r="140" spans="2:51" s="13" customFormat="1" ht="11.25">
      <c r="B140" s="204"/>
      <c r="C140" s="205"/>
      <c r="D140" s="199" t="s">
        <v>138</v>
      </c>
      <c r="E140" s="206" t="s">
        <v>21</v>
      </c>
      <c r="F140" s="207" t="s">
        <v>234</v>
      </c>
      <c r="G140" s="205"/>
      <c r="H140" s="208">
        <v>17.11</v>
      </c>
      <c r="I140" s="209"/>
      <c r="J140" s="205"/>
      <c r="K140" s="205"/>
      <c r="L140" s="210"/>
      <c r="M140" s="211"/>
      <c r="N140" s="212"/>
      <c r="O140" s="212"/>
      <c r="P140" s="212"/>
      <c r="Q140" s="212"/>
      <c r="R140" s="212"/>
      <c r="S140" s="212"/>
      <c r="T140" s="213"/>
      <c r="AT140" s="214" t="s">
        <v>138</v>
      </c>
      <c r="AU140" s="214" t="s">
        <v>126</v>
      </c>
      <c r="AV140" s="13" t="s">
        <v>86</v>
      </c>
      <c r="AW140" s="13" t="s">
        <v>36</v>
      </c>
      <c r="AX140" s="13" t="s">
        <v>82</v>
      </c>
      <c r="AY140" s="214" t="s">
        <v>116</v>
      </c>
    </row>
    <row r="141" spans="1:65" s="2" customFormat="1" ht="16.5" customHeight="1">
      <c r="A141" s="34"/>
      <c r="B141" s="35"/>
      <c r="C141" s="186" t="s">
        <v>235</v>
      </c>
      <c r="D141" s="186" t="s">
        <v>120</v>
      </c>
      <c r="E141" s="187" t="s">
        <v>236</v>
      </c>
      <c r="F141" s="188" t="s">
        <v>237</v>
      </c>
      <c r="G141" s="189" t="s">
        <v>211</v>
      </c>
      <c r="H141" s="190">
        <v>8.555</v>
      </c>
      <c r="I141" s="191"/>
      <c r="J141" s="192">
        <f>ROUND(I141*H141,2)</f>
        <v>0</v>
      </c>
      <c r="K141" s="188" t="s">
        <v>124</v>
      </c>
      <c r="L141" s="39"/>
      <c r="M141" s="193" t="s">
        <v>21</v>
      </c>
      <c r="N141" s="194" t="s">
        <v>48</v>
      </c>
      <c r="O141" s="64"/>
      <c r="P141" s="195">
        <f>O141*H141</f>
        <v>0</v>
      </c>
      <c r="Q141" s="195">
        <v>0</v>
      </c>
      <c r="R141" s="195">
        <f>Q141*H141</f>
        <v>0</v>
      </c>
      <c r="S141" s="195">
        <v>0</v>
      </c>
      <c r="T141" s="196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197" t="s">
        <v>125</v>
      </c>
      <c r="AT141" s="197" t="s">
        <v>120</v>
      </c>
      <c r="AU141" s="197" t="s">
        <v>126</v>
      </c>
      <c r="AY141" s="17" t="s">
        <v>116</v>
      </c>
      <c r="BE141" s="198">
        <f>IF(N141="základní",J141,0)</f>
        <v>0</v>
      </c>
      <c r="BF141" s="198">
        <f>IF(N141="snížená",J141,0)</f>
        <v>0</v>
      </c>
      <c r="BG141" s="198">
        <f>IF(N141="zákl. přenesená",J141,0)</f>
        <v>0</v>
      </c>
      <c r="BH141" s="198">
        <f>IF(N141="sníž. přenesená",J141,0)</f>
        <v>0</v>
      </c>
      <c r="BI141" s="198">
        <f>IF(N141="nulová",J141,0)</f>
        <v>0</v>
      </c>
      <c r="BJ141" s="17" t="s">
        <v>82</v>
      </c>
      <c r="BK141" s="198">
        <f>ROUND(I141*H141,2)</f>
        <v>0</v>
      </c>
      <c r="BL141" s="17" t="s">
        <v>125</v>
      </c>
      <c r="BM141" s="197" t="s">
        <v>238</v>
      </c>
    </row>
    <row r="142" spans="1:47" s="2" customFormat="1" ht="19.5">
      <c r="A142" s="34"/>
      <c r="B142" s="35"/>
      <c r="C142" s="36"/>
      <c r="D142" s="199" t="s">
        <v>128</v>
      </c>
      <c r="E142" s="36"/>
      <c r="F142" s="200" t="s">
        <v>239</v>
      </c>
      <c r="G142" s="36"/>
      <c r="H142" s="36"/>
      <c r="I142" s="107"/>
      <c r="J142" s="36"/>
      <c r="K142" s="36"/>
      <c r="L142" s="39"/>
      <c r="M142" s="201"/>
      <c r="N142" s="202"/>
      <c r="O142" s="64"/>
      <c r="P142" s="64"/>
      <c r="Q142" s="64"/>
      <c r="R142" s="64"/>
      <c r="S142" s="64"/>
      <c r="T142" s="65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128</v>
      </c>
      <c r="AU142" s="17" t="s">
        <v>126</v>
      </c>
    </row>
    <row r="143" spans="1:47" s="2" customFormat="1" ht="19.5">
      <c r="A143" s="34"/>
      <c r="B143" s="35"/>
      <c r="C143" s="36"/>
      <c r="D143" s="199" t="s">
        <v>130</v>
      </c>
      <c r="E143" s="36"/>
      <c r="F143" s="203" t="s">
        <v>225</v>
      </c>
      <c r="G143" s="36"/>
      <c r="H143" s="36"/>
      <c r="I143" s="107"/>
      <c r="J143" s="36"/>
      <c r="K143" s="36"/>
      <c r="L143" s="39"/>
      <c r="M143" s="201"/>
      <c r="N143" s="202"/>
      <c r="O143" s="64"/>
      <c r="P143" s="64"/>
      <c r="Q143" s="64"/>
      <c r="R143" s="64"/>
      <c r="S143" s="64"/>
      <c r="T143" s="65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130</v>
      </c>
      <c r="AU143" s="17" t="s">
        <v>126</v>
      </c>
    </row>
    <row r="144" spans="2:51" s="13" customFormat="1" ht="11.25">
      <c r="B144" s="204"/>
      <c r="C144" s="205"/>
      <c r="D144" s="199" t="s">
        <v>138</v>
      </c>
      <c r="E144" s="206" t="s">
        <v>21</v>
      </c>
      <c r="F144" s="207" t="s">
        <v>240</v>
      </c>
      <c r="G144" s="205"/>
      <c r="H144" s="208">
        <v>8.555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138</v>
      </c>
      <c r="AU144" s="214" t="s">
        <v>126</v>
      </c>
      <c r="AV144" s="13" t="s">
        <v>86</v>
      </c>
      <c r="AW144" s="13" t="s">
        <v>36</v>
      </c>
      <c r="AX144" s="13" t="s">
        <v>82</v>
      </c>
      <c r="AY144" s="214" t="s">
        <v>116</v>
      </c>
    </row>
    <row r="145" spans="1:65" s="2" customFormat="1" ht="16.5" customHeight="1">
      <c r="A145" s="34"/>
      <c r="B145" s="35"/>
      <c r="C145" s="186" t="s">
        <v>241</v>
      </c>
      <c r="D145" s="186" t="s">
        <v>120</v>
      </c>
      <c r="E145" s="187" t="s">
        <v>242</v>
      </c>
      <c r="F145" s="188" t="s">
        <v>243</v>
      </c>
      <c r="G145" s="189" t="s">
        <v>211</v>
      </c>
      <c r="H145" s="190">
        <v>11.745</v>
      </c>
      <c r="I145" s="191"/>
      <c r="J145" s="192">
        <f>ROUND(I145*H145,2)</f>
        <v>0</v>
      </c>
      <c r="K145" s="188" t="s">
        <v>124</v>
      </c>
      <c r="L145" s="39"/>
      <c r="M145" s="193" t="s">
        <v>21</v>
      </c>
      <c r="N145" s="194" t="s">
        <v>48</v>
      </c>
      <c r="O145" s="64"/>
      <c r="P145" s="195">
        <f>O145*H145</f>
        <v>0</v>
      </c>
      <c r="Q145" s="195">
        <v>0</v>
      </c>
      <c r="R145" s="195">
        <f>Q145*H145</f>
        <v>0</v>
      </c>
      <c r="S145" s="195">
        <v>0</v>
      </c>
      <c r="T145" s="196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7" t="s">
        <v>125</v>
      </c>
      <c r="AT145" s="197" t="s">
        <v>120</v>
      </c>
      <c r="AU145" s="197" t="s">
        <v>126</v>
      </c>
      <c r="AY145" s="17" t="s">
        <v>116</v>
      </c>
      <c r="BE145" s="198">
        <f>IF(N145="základní",J145,0)</f>
        <v>0</v>
      </c>
      <c r="BF145" s="198">
        <f>IF(N145="snížená",J145,0)</f>
        <v>0</v>
      </c>
      <c r="BG145" s="198">
        <f>IF(N145="zákl. přenesená",J145,0)</f>
        <v>0</v>
      </c>
      <c r="BH145" s="198">
        <f>IF(N145="sníž. přenesená",J145,0)</f>
        <v>0</v>
      </c>
      <c r="BI145" s="198">
        <f>IF(N145="nulová",J145,0)</f>
        <v>0</v>
      </c>
      <c r="BJ145" s="17" t="s">
        <v>82</v>
      </c>
      <c r="BK145" s="198">
        <f>ROUND(I145*H145,2)</f>
        <v>0</v>
      </c>
      <c r="BL145" s="17" t="s">
        <v>125</v>
      </c>
      <c r="BM145" s="197" t="s">
        <v>244</v>
      </c>
    </row>
    <row r="146" spans="1:47" s="2" customFormat="1" ht="19.5">
      <c r="A146" s="34"/>
      <c r="B146" s="35"/>
      <c r="C146" s="36"/>
      <c r="D146" s="199" t="s">
        <v>128</v>
      </c>
      <c r="E146" s="36"/>
      <c r="F146" s="200" t="s">
        <v>245</v>
      </c>
      <c r="G146" s="36"/>
      <c r="H146" s="36"/>
      <c r="I146" s="107"/>
      <c r="J146" s="36"/>
      <c r="K146" s="36"/>
      <c r="L146" s="39"/>
      <c r="M146" s="201"/>
      <c r="N146" s="202"/>
      <c r="O146" s="64"/>
      <c r="P146" s="64"/>
      <c r="Q146" s="64"/>
      <c r="R146" s="64"/>
      <c r="S146" s="64"/>
      <c r="T146" s="65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128</v>
      </c>
      <c r="AU146" s="17" t="s">
        <v>126</v>
      </c>
    </row>
    <row r="147" spans="2:51" s="13" customFormat="1" ht="11.25">
      <c r="B147" s="204"/>
      <c r="C147" s="205"/>
      <c r="D147" s="199" t="s">
        <v>138</v>
      </c>
      <c r="E147" s="206" t="s">
        <v>21</v>
      </c>
      <c r="F147" s="207" t="s">
        <v>246</v>
      </c>
      <c r="G147" s="205"/>
      <c r="H147" s="208">
        <v>11.745</v>
      </c>
      <c r="I147" s="209"/>
      <c r="J147" s="205"/>
      <c r="K147" s="205"/>
      <c r="L147" s="210"/>
      <c r="M147" s="211"/>
      <c r="N147" s="212"/>
      <c r="O147" s="212"/>
      <c r="P147" s="212"/>
      <c r="Q147" s="212"/>
      <c r="R147" s="212"/>
      <c r="S147" s="212"/>
      <c r="T147" s="213"/>
      <c r="AT147" s="214" t="s">
        <v>138</v>
      </c>
      <c r="AU147" s="214" t="s">
        <v>126</v>
      </c>
      <c r="AV147" s="13" t="s">
        <v>86</v>
      </c>
      <c r="AW147" s="13" t="s">
        <v>36</v>
      </c>
      <c r="AX147" s="13" t="s">
        <v>82</v>
      </c>
      <c r="AY147" s="214" t="s">
        <v>116</v>
      </c>
    </row>
    <row r="148" spans="1:65" s="2" customFormat="1" ht="16.5" customHeight="1">
      <c r="A148" s="34"/>
      <c r="B148" s="35"/>
      <c r="C148" s="215" t="s">
        <v>247</v>
      </c>
      <c r="D148" s="215" t="s">
        <v>248</v>
      </c>
      <c r="E148" s="216" t="s">
        <v>249</v>
      </c>
      <c r="F148" s="217" t="s">
        <v>250</v>
      </c>
      <c r="G148" s="218" t="s">
        <v>188</v>
      </c>
      <c r="H148" s="219">
        <v>18.792</v>
      </c>
      <c r="I148" s="220"/>
      <c r="J148" s="221">
        <f>ROUND(I148*H148,2)</f>
        <v>0</v>
      </c>
      <c r="K148" s="217" t="s">
        <v>124</v>
      </c>
      <c r="L148" s="222"/>
      <c r="M148" s="223" t="s">
        <v>21</v>
      </c>
      <c r="N148" s="224" t="s">
        <v>48</v>
      </c>
      <c r="O148" s="64"/>
      <c r="P148" s="195">
        <f>O148*H148</f>
        <v>0</v>
      </c>
      <c r="Q148" s="195">
        <v>1</v>
      </c>
      <c r="R148" s="195">
        <f>Q148*H148</f>
        <v>18.792</v>
      </c>
      <c r="S148" s="195">
        <v>0</v>
      </c>
      <c r="T148" s="196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7" t="s">
        <v>176</v>
      </c>
      <c r="AT148" s="197" t="s">
        <v>248</v>
      </c>
      <c r="AU148" s="197" t="s">
        <v>126</v>
      </c>
      <c r="AY148" s="17" t="s">
        <v>116</v>
      </c>
      <c r="BE148" s="198">
        <f>IF(N148="základní",J148,0)</f>
        <v>0</v>
      </c>
      <c r="BF148" s="198">
        <f>IF(N148="snížená",J148,0)</f>
        <v>0</v>
      </c>
      <c r="BG148" s="198">
        <f>IF(N148="zákl. přenesená",J148,0)</f>
        <v>0</v>
      </c>
      <c r="BH148" s="198">
        <f>IF(N148="sníž. přenesená",J148,0)</f>
        <v>0</v>
      </c>
      <c r="BI148" s="198">
        <f>IF(N148="nulová",J148,0)</f>
        <v>0</v>
      </c>
      <c r="BJ148" s="17" t="s">
        <v>82</v>
      </c>
      <c r="BK148" s="198">
        <f>ROUND(I148*H148,2)</f>
        <v>0</v>
      </c>
      <c r="BL148" s="17" t="s">
        <v>125</v>
      </c>
      <c r="BM148" s="197" t="s">
        <v>251</v>
      </c>
    </row>
    <row r="149" spans="1:47" s="2" customFormat="1" ht="11.25">
      <c r="A149" s="34"/>
      <c r="B149" s="35"/>
      <c r="C149" s="36"/>
      <c r="D149" s="199" t="s">
        <v>128</v>
      </c>
      <c r="E149" s="36"/>
      <c r="F149" s="200" t="s">
        <v>250</v>
      </c>
      <c r="G149" s="36"/>
      <c r="H149" s="36"/>
      <c r="I149" s="107"/>
      <c r="J149" s="36"/>
      <c r="K149" s="36"/>
      <c r="L149" s="39"/>
      <c r="M149" s="201"/>
      <c r="N149" s="202"/>
      <c r="O149" s="64"/>
      <c r="P149" s="64"/>
      <c r="Q149" s="64"/>
      <c r="R149" s="64"/>
      <c r="S149" s="64"/>
      <c r="T149" s="65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128</v>
      </c>
      <c r="AU149" s="17" t="s">
        <v>126</v>
      </c>
    </row>
    <row r="150" spans="2:51" s="13" customFormat="1" ht="11.25">
      <c r="B150" s="204"/>
      <c r="C150" s="205"/>
      <c r="D150" s="199" t="s">
        <v>138</v>
      </c>
      <c r="E150" s="206" t="s">
        <v>21</v>
      </c>
      <c r="F150" s="207" t="s">
        <v>252</v>
      </c>
      <c r="G150" s="205"/>
      <c r="H150" s="208">
        <v>18.792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138</v>
      </c>
      <c r="AU150" s="214" t="s">
        <v>126</v>
      </c>
      <c r="AV150" s="13" t="s">
        <v>86</v>
      </c>
      <c r="AW150" s="13" t="s">
        <v>36</v>
      </c>
      <c r="AX150" s="13" t="s">
        <v>82</v>
      </c>
      <c r="AY150" s="214" t="s">
        <v>116</v>
      </c>
    </row>
    <row r="151" spans="1:65" s="2" customFormat="1" ht="16.5" customHeight="1">
      <c r="A151" s="34"/>
      <c r="B151" s="35"/>
      <c r="C151" s="186" t="s">
        <v>253</v>
      </c>
      <c r="D151" s="186" t="s">
        <v>120</v>
      </c>
      <c r="E151" s="187" t="s">
        <v>254</v>
      </c>
      <c r="F151" s="188" t="s">
        <v>255</v>
      </c>
      <c r="G151" s="189" t="s">
        <v>211</v>
      </c>
      <c r="H151" s="190">
        <v>15.3</v>
      </c>
      <c r="I151" s="191"/>
      <c r="J151" s="192">
        <f>ROUND(I151*H151,2)</f>
        <v>0</v>
      </c>
      <c r="K151" s="188" t="s">
        <v>124</v>
      </c>
      <c r="L151" s="39"/>
      <c r="M151" s="193" t="s">
        <v>21</v>
      </c>
      <c r="N151" s="194" t="s">
        <v>48</v>
      </c>
      <c r="O151" s="64"/>
      <c r="P151" s="195">
        <f>O151*H151</f>
        <v>0</v>
      </c>
      <c r="Q151" s="195">
        <v>0</v>
      </c>
      <c r="R151" s="195">
        <f>Q151*H151</f>
        <v>0</v>
      </c>
      <c r="S151" s="195">
        <v>0</v>
      </c>
      <c r="T151" s="196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7" t="s">
        <v>125</v>
      </c>
      <c r="AT151" s="197" t="s">
        <v>120</v>
      </c>
      <c r="AU151" s="197" t="s">
        <v>126</v>
      </c>
      <c r="AY151" s="17" t="s">
        <v>116</v>
      </c>
      <c r="BE151" s="198">
        <f>IF(N151="základní",J151,0)</f>
        <v>0</v>
      </c>
      <c r="BF151" s="198">
        <f>IF(N151="snížená",J151,0)</f>
        <v>0</v>
      </c>
      <c r="BG151" s="198">
        <f>IF(N151="zákl. přenesená",J151,0)</f>
        <v>0</v>
      </c>
      <c r="BH151" s="198">
        <f>IF(N151="sníž. přenesená",J151,0)</f>
        <v>0</v>
      </c>
      <c r="BI151" s="198">
        <f>IF(N151="nulová",J151,0)</f>
        <v>0</v>
      </c>
      <c r="BJ151" s="17" t="s">
        <v>82</v>
      </c>
      <c r="BK151" s="198">
        <f>ROUND(I151*H151,2)</f>
        <v>0</v>
      </c>
      <c r="BL151" s="17" t="s">
        <v>125</v>
      </c>
      <c r="BM151" s="197" t="s">
        <v>256</v>
      </c>
    </row>
    <row r="152" spans="1:47" s="2" customFormat="1" ht="19.5">
      <c r="A152" s="34"/>
      <c r="B152" s="35"/>
      <c r="C152" s="36"/>
      <c r="D152" s="199" t="s">
        <v>128</v>
      </c>
      <c r="E152" s="36"/>
      <c r="F152" s="200" t="s">
        <v>257</v>
      </c>
      <c r="G152" s="36"/>
      <c r="H152" s="36"/>
      <c r="I152" s="107"/>
      <c r="J152" s="36"/>
      <c r="K152" s="36"/>
      <c r="L152" s="39"/>
      <c r="M152" s="201"/>
      <c r="N152" s="202"/>
      <c r="O152" s="64"/>
      <c r="P152" s="64"/>
      <c r="Q152" s="64"/>
      <c r="R152" s="64"/>
      <c r="S152" s="64"/>
      <c r="T152" s="65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128</v>
      </c>
      <c r="AU152" s="17" t="s">
        <v>126</v>
      </c>
    </row>
    <row r="153" spans="1:65" s="2" customFormat="1" ht="16.5" customHeight="1">
      <c r="A153" s="34"/>
      <c r="B153" s="35"/>
      <c r="C153" s="186" t="s">
        <v>258</v>
      </c>
      <c r="D153" s="186" t="s">
        <v>120</v>
      </c>
      <c r="E153" s="187" t="s">
        <v>259</v>
      </c>
      <c r="F153" s="188" t="s">
        <v>260</v>
      </c>
      <c r="G153" s="189" t="s">
        <v>211</v>
      </c>
      <c r="H153" s="190">
        <v>24.95</v>
      </c>
      <c r="I153" s="191"/>
      <c r="J153" s="192">
        <f>ROUND(I153*H153,2)</f>
        <v>0</v>
      </c>
      <c r="K153" s="188" t="s">
        <v>124</v>
      </c>
      <c r="L153" s="39"/>
      <c r="M153" s="193" t="s">
        <v>21</v>
      </c>
      <c r="N153" s="194" t="s">
        <v>48</v>
      </c>
      <c r="O153" s="64"/>
      <c r="P153" s="195">
        <f>O153*H153</f>
        <v>0</v>
      </c>
      <c r="Q153" s="195">
        <v>0</v>
      </c>
      <c r="R153" s="195">
        <f>Q153*H153</f>
        <v>0</v>
      </c>
      <c r="S153" s="195">
        <v>0</v>
      </c>
      <c r="T153" s="196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7" t="s">
        <v>125</v>
      </c>
      <c r="AT153" s="197" t="s">
        <v>120</v>
      </c>
      <c r="AU153" s="197" t="s">
        <v>126</v>
      </c>
      <c r="AY153" s="17" t="s">
        <v>116</v>
      </c>
      <c r="BE153" s="198">
        <f>IF(N153="základní",J153,0)</f>
        <v>0</v>
      </c>
      <c r="BF153" s="198">
        <f>IF(N153="snížená",J153,0)</f>
        <v>0</v>
      </c>
      <c r="BG153" s="198">
        <f>IF(N153="zákl. přenesená",J153,0)</f>
        <v>0</v>
      </c>
      <c r="BH153" s="198">
        <f>IF(N153="sníž. přenesená",J153,0)</f>
        <v>0</v>
      </c>
      <c r="BI153" s="198">
        <f>IF(N153="nulová",J153,0)</f>
        <v>0</v>
      </c>
      <c r="BJ153" s="17" t="s">
        <v>82</v>
      </c>
      <c r="BK153" s="198">
        <f>ROUND(I153*H153,2)</f>
        <v>0</v>
      </c>
      <c r="BL153" s="17" t="s">
        <v>125</v>
      </c>
      <c r="BM153" s="197" t="s">
        <v>261</v>
      </c>
    </row>
    <row r="154" spans="1:47" s="2" customFormat="1" ht="19.5">
      <c r="A154" s="34"/>
      <c r="B154" s="35"/>
      <c r="C154" s="36"/>
      <c r="D154" s="199" t="s">
        <v>128</v>
      </c>
      <c r="E154" s="36"/>
      <c r="F154" s="200" t="s">
        <v>262</v>
      </c>
      <c r="G154" s="36"/>
      <c r="H154" s="36"/>
      <c r="I154" s="107"/>
      <c r="J154" s="36"/>
      <c r="K154" s="36"/>
      <c r="L154" s="39"/>
      <c r="M154" s="201"/>
      <c r="N154" s="202"/>
      <c r="O154" s="64"/>
      <c r="P154" s="64"/>
      <c r="Q154" s="64"/>
      <c r="R154" s="64"/>
      <c r="S154" s="64"/>
      <c r="T154" s="65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128</v>
      </c>
      <c r="AU154" s="17" t="s">
        <v>126</v>
      </c>
    </row>
    <row r="155" spans="2:51" s="13" customFormat="1" ht="11.25">
      <c r="B155" s="204"/>
      <c r="C155" s="205"/>
      <c r="D155" s="199" t="s">
        <v>138</v>
      </c>
      <c r="E155" s="206" t="s">
        <v>21</v>
      </c>
      <c r="F155" s="207" t="s">
        <v>263</v>
      </c>
      <c r="G155" s="205"/>
      <c r="H155" s="208">
        <v>24.95</v>
      </c>
      <c r="I155" s="209"/>
      <c r="J155" s="205"/>
      <c r="K155" s="205"/>
      <c r="L155" s="210"/>
      <c r="M155" s="211"/>
      <c r="N155" s="212"/>
      <c r="O155" s="212"/>
      <c r="P155" s="212"/>
      <c r="Q155" s="212"/>
      <c r="R155" s="212"/>
      <c r="S155" s="212"/>
      <c r="T155" s="213"/>
      <c r="AT155" s="214" t="s">
        <v>138</v>
      </c>
      <c r="AU155" s="214" t="s">
        <v>126</v>
      </c>
      <c r="AV155" s="13" t="s">
        <v>86</v>
      </c>
      <c r="AW155" s="13" t="s">
        <v>36</v>
      </c>
      <c r="AX155" s="13" t="s">
        <v>77</v>
      </c>
      <c r="AY155" s="214" t="s">
        <v>116</v>
      </c>
    </row>
    <row r="156" spans="2:51" s="14" customFormat="1" ht="11.25">
      <c r="B156" s="225"/>
      <c r="C156" s="226"/>
      <c r="D156" s="199" t="s">
        <v>138</v>
      </c>
      <c r="E156" s="227" t="s">
        <v>21</v>
      </c>
      <c r="F156" s="228" t="s">
        <v>264</v>
      </c>
      <c r="G156" s="226"/>
      <c r="H156" s="229">
        <v>24.95</v>
      </c>
      <c r="I156" s="230"/>
      <c r="J156" s="226"/>
      <c r="K156" s="226"/>
      <c r="L156" s="231"/>
      <c r="M156" s="232"/>
      <c r="N156" s="233"/>
      <c r="O156" s="233"/>
      <c r="P156" s="233"/>
      <c r="Q156" s="233"/>
      <c r="R156" s="233"/>
      <c r="S156" s="233"/>
      <c r="T156" s="234"/>
      <c r="AT156" s="235" t="s">
        <v>138</v>
      </c>
      <c r="AU156" s="235" t="s">
        <v>126</v>
      </c>
      <c r="AV156" s="14" t="s">
        <v>125</v>
      </c>
      <c r="AW156" s="14" t="s">
        <v>36</v>
      </c>
      <c r="AX156" s="14" t="s">
        <v>82</v>
      </c>
      <c r="AY156" s="235" t="s">
        <v>116</v>
      </c>
    </row>
    <row r="157" spans="1:65" s="2" customFormat="1" ht="16.5" customHeight="1">
      <c r="A157" s="34"/>
      <c r="B157" s="35"/>
      <c r="C157" s="186" t="s">
        <v>265</v>
      </c>
      <c r="D157" s="186" t="s">
        <v>120</v>
      </c>
      <c r="E157" s="187" t="s">
        <v>266</v>
      </c>
      <c r="F157" s="188" t="s">
        <v>267</v>
      </c>
      <c r="G157" s="189" t="s">
        <v>211</v>
      </c>
      <c r="H157" s="190">
        <v>24.95</v>
      </c>
      <c r="I157" s="191"/>
      <c r="J157" s="192">
        <f>ROUND(I157*H157,2)</f>
        <v>0</v>
      </c>
      <c r="K157" s="188" t="s">
        <v>124</v>
      </c>
      <c r="L157" s="39"/>
      <c r="M157" s="193" t="s">
        <v>21</v>
      </c>
      <c r="N157" s="194" t="s">
        <v>48</v>
      </c>
      <c r="O157" s="64"/>
      <c r="P157" s="195">
        <f>O157*H157</f>
        <v>0</v>
      </c>
      <c r="Q157" s="195">
        <v>0</v>
      </c>
      <c r="R157" s="195">
        <f>Q157*H157</f>
        <v>0</v>
      </c>
      <c r="S157" s="195">
        <v>0</v>
      </c>
      <c r="T157" s="196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7" t="s">
        <v>125</v>
      </c>
      <c r="AT157" s="197" t="s">
        <v>120</v>
      </c>
      <c r="AU157" s="197" t="s">
        <v>126</v>
      </c>
      <c r="AY157" s="17" t="s">
        <v>116</v>
      </c>
      <c r="BE157" s="198">
        <f>IF(N157="základní",J157,0)</f>
        <v>0</v>
      </c>
      <c r="BF157" s="198">
        <f>IF(N157="snížená",J157,0)</f>
        <v>0</v>
      </c>
      <c r="BG157" s="198">
        <f>IF(N157="zákl. přenesená",J157,0)</f>
        <v>0</v>
      </c>
      <c r="BH157" s="198">
        <f>IF(N157="sníž. přenesená",J157,0)</f>
        <v>0</v>
      </c>
      <c r="BI157" s="198">
        <f>IF(N157="nulová",J157,0)</f>
        <v>0</v>
      </c>
      <c r="BJ157" s="17" t="s">
        <v>82</v>
      </c>
      <c r="BK157" s="198">
        <f>ROUND(I157*H157,2)</f>
        <v>0</v>
      </c>
      <c r="BL157" s="17" t="s">
        <v>125</v>
      </c>
      <c r="BM157" s="197" t="s">
        <v>268</v>
      </c>
    </row>
    <row r="158" spans="1:47" s="2" customFormat="1" ht="11.25">
      <c r="A158" s="34"/>
      <c r="B158" s="35"/>
      <c r="C158" s="36"/>
      <c r="D158" s="199" t="s">
        <v>128</v>
      </c>
      <c r="E158" s="36"/>
      <c r="F158" s="200" t="s">
        <v>267</v>
      </c>
      <c r="G158" s="36"/>
      <c r="H158" s="36"/>
      <c r="I158" s="107"/>
      <c r="J158" s="36"/>
      <c r="K158" s="36"/>
      <c r="L158" s="39"/>
      <c r="M158" s="201"/>
      <c r="N158" s="202"/>
      <c r="O158" s="64"/>
      <c r="P158" s="64"/>
      <c r="Q158" s="64"/>
      <c r="R158" s="64"/>
      <c r="S158" s="64"/>
      <c r="T158" s="65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128</v>
      </c>
      <c r="AU158" s="17" t="s">
        <v>126</v>
      </c>
    </row>
    <row r="159" spans="1:65" s="2" customFormat="1" ht="16.5" customHeight="1">
      <c r="A159" s="34"/>
      <c r="B159" s="35"/>
      <c r="C159" s="186" t="s">
        <v>269</v>
      </c>
      <c r="D159" s="186" t="s">
        <v>120</v>
      </c>
      <c r="E159" s="187" t="s">
        <v>270</v>
      </c>
      <c r="F159" s="188" t="s">
        <v>271</v>
      </c>
      <c r="G159" s="189" t="s">
        <v>188</v>
      </c>
      <c r="H159" s="190">
        <v>44.91</v>
      </c>
      <c r="I159" s="191"/>
      <c r="J159" s="192">
        <f>ROUND(I159*H159,2)</f>
        <v>0</v>
      </c>
      <c r="K159" s="188" t="s">
        <v>124</v>
      </c>
      <c r="L159" s="39"/>
      <c r="M159" s="193" t="s">
        <v>21</v>
      </c>
      <c r="N159" s="194" t="s">
        <v>48</v>
      </c>
      <c r="O159" s="64"/>
      <c r="P159" s="195">
        <f>O159*H159</f>
        <v>0</v>
      </c>
      <c r="Q159" s="195">
        <v>0</v>
      </c>
      <c r="R159" s="195">
        <f>Q159*H159</f>
        <v>0</v>
      </c>
      <c r="S159" s="195">
        <v>0</v>
      </c>
      <c r="T159" s="196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7" t="s">
        <v>125</v>
      </c>
      <c r="AT159" s="197" t="s">
        <v>120</v>
      </c>
      <c r="AU159" s="197" t="s">
        <v>126</v>
      </c>
      <c r="AY159" s="17" t="s">
        <v>116</v>
      </c>
      <c r="BE159" s="198">
        <f>IF(N159="základní",J159,0)</f>
        <v>0</v>
      </c>
      <c r="BF159" s="198">
        <f>IF(N159="snížená",J159,0)</f>
        <v>0</v>
      </c>
      <c r="BG159" s="198">
        <f>IF(N159="zákl. přenesená",J159,0)</f>
        <v>0</v>
      </c>
      <c r="BH159" s="198">
        <f>IF(N159="sníž. přenesená",J159,0)</f>
        <v>0</v>
      </c>
      <c r="BI159" s="198">
        <f>IF(N159="nulová",J159,0)</f>
        <v>0</v>
      </c>
      <c r="BJ159" s="17" t="s">
        <v>82</v>
      </c>
      <c r="BK159" s="198">
        <f>ROUND(I159*H159,2)</f>
        <v>0</v>
      </c>
      <c r="BL159" s="17" t="s">
        <v>125</v>
      </c>
      <c r="BM159" s="197" t="s">
        <v>272</v>
      </c>
    </row>
    <row r="160" spans="1:47" s="2" customFormat="1" ht="11.25">
      <c r="A160" s="34"/>
      <c r="B160" s="35"/>
      <c r="C160" s="36"/>
      <c r="D160" s="199" t="s">
        <v>128</v>
      </c>
      <c r="E160" s="36"/>
      <c r="F160" s="200" t="s">
        <v>206</v>
      </c>
      <c r="G160" s="36"/>
      <c r="H160" s="36"/>
      <c r="I160" s="107"/>
      <c r="J160" s="36"/>
      <c r="K160" s="36"/>
      <c r="L160" s="39"/>
      <c r="M160" s="201"/>
      <c r="N160" s="202"/>
      <c r="O160" s="64"/>
      <c r="P160" s="64"/>
      <c r="Q160" s="64"/>
      <c r="R160" s="64"/>
      <c r="S160" s="64"/>
      <c r="T160" s="65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128</v>
      </c>
      <c r="AU160" s="17" t="s">
        <v>126</v>
      </c>
    </row>
    <row r="161" spans="2:51" s="13" customFormat="1" ht="11.25">
      <c r="B161" s="204"/>
      <c r="C161" s="205"/>
      <c r="D161" s="199" t="s">
        <v>138</v>
      </c>
      <c r="E161" s="206" t="s">
        <v>21</v>
      </c>
      <c r="F161" s="207" t="s">
        <v>273</v>
      </c>
      <c r="G161" s="205"/>
      <c r="H161" s="208">
        <v>44.91</v>
      </c>
      <c r="I161" s="209"/>
      <c r="J161" s="205"/>
      <c r="K161" s="205"/>
      <c r="L161" s="210"/>
      <c r="M161" s="211"/>
      <c r="N161" s="212"/>
      <c r="O161" s="212"/>
      <c r="P161" s="212"/>
      <c r="Q161" s="212"/>
      <c r="R161" s="212"/>
      <c r="S161" s="212"/>
      <c r="T161" s="213"/>
      <c r="AT161" s="214" t="s">
        <v>138</v>
      </c>
      <c r="AU161" s="214" t="s">
        <v>126</v>
      </c>
      <c r="AV161" s="13" t="s">
        <v>86</v>
      </c>
      <c r="AW161" s="13" t="s">
        <v>36</v>
      </c>
      <c r="AX161" s="13" t="s">
        <v>82</v>
      </c>
      <c r="AY161" s="214" t="s">
        <v>116</v>
      </c>
    </row>
    <row r="162" spans="2:63" s="12" customFormat="1" ht="20.85" customHeight="1">
      <c r="B162" s="170"/>
      <c r="C162" s="171"/>
      <c r="D162" s="172" t="s">
        <v>76</v>
      </c>
      <c r="E162" s="184" t="s">
        <v>269</v>
      </c>
      <c r="F162" s="184" t="s">
        <v>274</v>
      </c>
      <c r="G162" s="171"/>
      <c r="H162" s="171"/>
      <c r="I162" s="174"/>
      <c r="J162" s="185">
        <f>BK162</f>
        <v>0</v>
      </c>
      <c r="K162" s="171"/>
      <c r="L162" s="176"/>
      <c r="M162" s="177"/>
      <c r="N162" s="178"/>
      <c r="O162" s="178"/>
      <c r="P162" s="179">
        <f>SUM(P163:P169)</f>
        <v>0</v>
      </c>
      <c r="Q162" s="178"/>
      <c r="R162" s="179">
        <f>SUM(R163:R169)</f>
        <v>0</v>
      </c>
      <c r="S162" s="178"/>
      <c r="T162" s="180">
        <f>SUM(T163:T169)</f>
        <v>0</v>
      </c>
      <c r="AR162" s="181" t="s">
        <v>82</v>
      </c>
      <c r="AT162" s="182" t="s">
        <v>76</v>
      </c>
      <c r="AU162" s="182" t="s">
        <v>86</v>
      </c>
      <c r="AY162" s="181" t="s">
        <v>116</v>
      </c>
      <c r="BK162" s="183">
        <f>SUM(BK163:BK169)</f>
        <v>0</v>
      </c>
    </row>
    <row r="163" spans="1:65" s="2" customFormat="1" ht="16.5" customHeight="1">
      <c r="A163" s="34"/>
      <c r="B163" s="35"/>
      <c r="C163" s="186" t="s">
        <v>275</v>
      </c>
      <c r="D163" s="186" t="s">
        <v>120</v>
      </c>
      <c r="E163" s="187" t="s">
        <v>276</v>
      </c>
      <c r="F163" s="188" t="s">
        <v>277</v>
      </c>
      <c r="G163" s="189" t="s">
        <v>134</v>
      </c>
      <c r="H163" s="190">
        <v>8</v>
      </c>
      <c r="I163" s="191"/>
      <c r="J163" s="192">
        <f>ROUND(I163*H163,2)</f>
        <v>0</v>
      </c>
      <c r="K163" s="188" t="s">
        <v>124</v>
      </c>
      <c r="L163" s="39"/>
      <c r="M163" s="193" t="s">
        <v>21</v>
      </c>
      <c r="N163" s="194" t="s">
        <v>48</v>
      </c>
      <c r="O163" s="64"/>
      <c r="P163" s="195">
        <f>O163*H163</f>
        <v>0</v>
      </c>
      <c r="Q163" s="195">
        <v>0</v>
      </c>
      <c r="R163" s="195">
        <f>Q163*H163</f>
        <v>0</v>
      </c>
      <c r="S163" s="195">
        <v>0</v>
      </c>
      <c r="T163" s="196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197" t="s">
        <v>125</v>
      </c>
      <c r="AT163" s="197" t="s">
        <v>120</v>
      </c>
      <c r="AU163" s="197" t="s">
        <v>126</v>
      </c>
      <c r="AY163" s="17" t="s">
        <v>116</v>
      </c>
      <c r="BE163" s="198">
        <f>IF(N163="základní",J163,0)</f>
        <v>0</v>
      </c>
      <c r="BF163" s="198">
        <f>IF(N163="snížená",J163,0)</f>
        <v>0</v>
      </c>
      <c r="BG163" s="198">
        <f>IF(N163="zákl. přenesená",J163,0)</f>
        <v>0</v>
      </c>
      <c r="BH163" s="198">
        <f>IF(N163="sníž. přenesená",J163,0)</f>
        <v>0</v>
      </c>
      <c r="BI163" s="198">
        <f>IF(N163="nulová",J163,0)</f>
        <v>0</v>
      </c>
      <c r="BJ163" s="17" t="s">
        <v>82</v>
      </c>
      <c r="BK163" s="198">
        <f>ROUND(I163*H163,2)</f>
        <v>0</v>
      </c>
      <c r="BL163" s="17" t="s">
        <v>125</v>
      </c>
      <c r="BM163" s="197" t="s">
        <v>278</v>
      </c>
    </row>
    <row r="164" spans="1:47" s="2" customFormat="1" ht="11.25">
      <c r="A164" s="34"/>
      <c r="B164" s="35"/>
      <c r="C164" s="36"/>
      <c r="D164" s="199" t="s">
        <v>128</v>
      </c>
      <c r="E164" s="36"/>
      <c r="F164" s="200" t="s">
        <v>279</v>
      </c>
      <c r="G164" s="36"/>
      <c r="H164" s="36"/>
      <c r="I164" s="107"/>
      <c r="J164" s="36"/>
      <c r="K164" s="36"/>
      <c r="L164" s="39"/>
      <c r="M164" s="201"/>
      <c r="N164" s="202"/>
      <c r="O164" s="64"/>
      <c r="P164" s="64"/>
      <c r="Q164" s="64"/>
      <c r="R164" s="64"/>
      <c r="S164" s="64"/>
      <c r="T164" s="65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128</v>
      </c>
      <c r="AU164" s="17" t="s">
        <v>126</v>
      </c>
    </row>
    <row r="165" spans="1:65" s="2" customFormat="1" ht="16.5" customHeight="1">
      <c r="A165" s="34"/>
      <c r="B165" s="35"/>
      <c r="C165" s="186" t="s">
        <v>280</v>
      </c>
      <c r="D165" s="186" t="s">
        <v>120</v>
      </c>
      <c r="E165" s="187" t="s">
        <v>281</v>
      </c>
      <c r="F165" s="188" t="s">
        <v>282</v>
      </c>
      <c r="G165" s="189" t="s">
        <v>134</v>
      </c>
      <c r="H165" s="190">
        <v>8</v>
      </c>
      <c r="I165" s="191"/>
      <c r="J165" s="192">
        <f>ROUND(I165*H165,2)</f>
        <v>0</v>
      </c>
      <c r="K165" s="188" t="s">
        <v>124</v>
      </c>
      <c r="L165" s="39"/>
      <c r="M165" s="193" t="s">
        <v>21</v>
      </c>
      <c r="N165" s="194" t="s">
        <v>48</v>
      </c>
      <c r="O165" s="64"/>
      <c r="P165" s="195">
        <f>O165*H165</f>
        <v>0</v>
      </c>
      <c r="Q165" s="195">
        <v>0</v>
      </c>
      <c r="R165" s="195">
        <f>Q165*H165</f>
        <v>0</v>
      </c>
      <c r="S165" s="195">
        <v>0</v>
      </c>
      <c r="T165" s="196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7" t="s">
        <v>125</v>
      </c>
      <c r="AT165" s="197" t="s">
        <v>120</v>
      </c>
      <c r="AU165" s="197" t="s">
        <v>126</v>
      </c>
      <c r="AY165" s="17" t="s">
        <v>116</v>
      </c>
      <c r="BE165" s="198">
        <f>IF(N165="základní",J165,0)</f>
        <v>0</v>
      </c>
      <c r="BF165" s="198">
        <f>IF(N165="snížená",J165,0)</f>
        <v>0</v>
      </c>
      <c r="BG165" s="198">
        <f>IF(N165="zákl. přenesená",J165,0)</f>
        <v>0</v>
      </c>
      <c r="BH165" s="198">
        <f>IF(N165="sníž. přenesená",J165,0)</f>
        <v>0</v>
      </c>
      <c r="BI165" s="198">
        <f>IF(N165="nulová",J165,0)</f>
        <v>0</v>
      </c>
      <c r="BJ165" s="17" t="s">
        <v>82</v>
      </c>
      <c r="BK165" s="198">
        <f>ROUND(I165*H165,2)</f>
        <v>0</v>
      </c>
      <c r="BL165" s="17" t="s">
        <v>125</v>
      </c>
      <c r="BM165" s="197" t="s">
        <v>283</v>
      </c>
    </row>
    <row r="166" spans="1:47" s="2" customFormat="1" ht="19.5">
      <c r="A166" s="34"/>
      <c r="B166" s="35"/>
      <c r="C166" s="36"/>
      <c r="D166" s="199" t="s">
        <v>128</v>
      </c>
      <c r="E166" s="36"/>
      <c r="F166" s="200" t="s">
        <v>284</v>
      </c>
      <c r="G166" s="36"/>
      <c r="H166" s="36"/>
      <c r="I166" s="107"/>
      <c r="J166" s="36"/>
      <c r="K166" s="36"/>
      <c r="L166" s="39"/>
      <c r="M166" s="201"/>
      <c r="N166" s="202"/>
      <c r="O166" s="64"/>
      <c r="P166" s="64"/>
      <c r="Q166" s="64"/>
      <c r="R166" s="64"/>
      <c r="S166" s="64"/>
      <c r="T166" s="65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128</v>
      </c>
      <c r="AU166" s="17" t="s">
        <v>126</v>
      </c>
    </row>
    <row r="167" spans="1:65" s="2" customFormat="1" ht="16.5" customHeight="1">
      <c r="A167" s="34"/>
      <c r="B167" s="35"/>
      <c r="C167" s="186" t="s">
        <v>285</v>
      </c>
      <c r="D167" s="186" t="s">
        <v>120</v>
      </c>
      <c r="E167" s="187" t="s">
        <v>286</v>
      </c>
      <c r="F167" s="188" t="s">
        <v>287</v>
      </c>
      <c r="G167" s="189" t="s">
        <v>134</v>
      </c>
      <c r="H167" s="190">
        <v>8</v>
      </c>
      <c r="I167" s="191"/>
      <c r="J167" s="192">
        <f>ROUND(I167*H167,2)</f>
        <v>0</v>
      </c>
      <c r="K167" s="188" t="s">
        <v>124</v>
      </c>
      <c r="L167" s="39"/>
      <c r="M167" s="193" t="s">
        <v>21</v>
      </c>
      <c r="N167" s="194" t="s">
        <v>48</v>
      </c>
      <c r="O167" s="64"/>
      <c r="P167" s="195">
        <f>O167*H167</f>
        <v>0</v>
      </c>
      <c r="Q167" s="195">
        <v>0</v>
      </c>
      <c r="R167" s="195">
        <f>Q167*H167</f>
        <v>0</v>
      </c>
      <c r="S167" s="195">
        <v>0</v>
      </c>
      <c r="T167" s="196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7" t="s">
        <v>125</v>
      </c>
      <c r="AT167" s="197" t="s">
        <v>120</v>
      </c>
      <c r="AU167" s="197" t="s">
        <v>126</v>
      </c>
      <c r="AY167" s="17" t="s">
        <v>116</v>
      </c>
      <c r="BE167" s="198">
        <f>IF(N167="základní",J167,0)</f>
        <v>0</v>
      </c>
      <c r="BF167" s="198">
        <f>IF(N167="snížená",J167,0)</f>
        <v>0</v>
      </c>
      <c r="BG167" s="198">
        <f>IF(N167="zákl. přenesená",J167,0)</f>
        <v>0</v>
      </c>
      <c r="BH167" s="198">
        <f>IF(N167="sníž. přenesená",J167,0)</f>
        <v>0</v>
      </c>
      <c r="BI167" s="198">
        <f>IF(N167="nulová",J167,0)</f>
        <v>0</v>
      </c>
      <c r="BJ167" s="17" t="s">
        <v>82</v>
      </c>
      <c r="BK167" s="198">
        <f>ROUND(I167*H167,2)</f>
        <v>0</v>
      </c>
      <c r="BL167" s="17" t="s">
        <v>125</v>
      </c>
      <c r="BM167" s="197" t="s">
        <v>288</v>
      </c>
    </row>
    <row r="168" spans="1:47" s="2" customFormat="1" ht="11.25">
      <c r="A168" s="34"/>
      <c r="B168" s="35"/>
      <c r="C168" s="36"/>
      <c r="D168" s="199" t="s">
        <v>128</v>
      </c>
      <c r="E168" s="36"/>
      <c r="F168" s="200" t="s">
        <v>289</v>
      </c>
      <c r="G168" s="36"/>
      <c r="H168" s="36"/>
      <c r="I168" s="107"/>
      <c r="J168" s="36"/>
      <c r="K168" s="36"/>
      <c r="L168" s="39"/>
      <c r="M168" s="201"/>
      <c r="N168" s="202"/>
      <c r="O168" s="64"/>
      <c r="P168" s="64"/>
      <c r="Q168" s="64"/>
      <c r="R168" s="64"/>
      <c r="S168" s="64"/>
      <c r="T168" s="65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128</v>
      </c>
      <c r="AU168" s="17" t="s">
        <v>126</v>
      </c>
    </row>
    <row r="169" spans="1:47" s="2" customFormat="1" ht="19.5">
      <c r="A169" s="34"/>
      <c r="B169" s="35"/>
      <c r="C169" s="36"/>
      <c r="D169" s="199" t="s">
        <v>130</v>
      </c>
      <c r="E169" s="36"/>
      <c r="F169" s="203" t="s">
        <v>290</v>
      </c>
      <c r="G169" s="36"/>
      <c r="H169" s="36"/>
      <c r="I169" s="107"/>
      <c r="J169" s="36"/>
      <c r="K169" s="36"/>
      <c r="L169" s="39"/>
      <c r="M169" s="201"/>
      <c r="N169" s="202"/>
      <c r="O169" s="64"/>
      <c r="P169" s="64"/>
      <c r="Q169" s="64"/>
      <c r="R169" s="64"/>
      <c r="S169" s="64"/>
      <c r="T169" s="65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130</v>
      </c>
      <c r="AU169" s="17" t="s">
        <v>126</v>
      </c>
    </row>
    <row r="170" spans="2:63" s="12" customFormat="1" ht="20.85" customHeight="1">
      <c r="B170" s="170"/>
      <c r="C170" s="171"/>
      <c r="D170" s="172" t="s">
        <v>76</v>
      </c>
      <c r="E170" s="184" t="s">
        <v>159</v>
      </c>
      <c r="F170" s="184" t="s">
        <v>291</v>
      </c>
      <c r="G170" s="171"/>
      <c r="H170" s="171"/>
      <c r="I170" s="174"/>
      <c r="J170" s="185">
        <f>BK170</f>
        <v>0</v>
      </c>
      <c r="K170" s="171"/>
      <c r="L170" s="176"/>
      <c r="M170" s="177"/>
      <c r="N170" s="178"/>
      <c r="O170" s="178"/>
      <c r="P170" s="179">
        <f>SUM(P171:P210)</f>
        <v>0</v>
      </c>
      <c r="Q170" s="178"/>
      <c r="R170" s="179">
        <f>SUM(R171:R210)</f>
        <v>16.95985</v>
      </c>
      <c r="S170" s="178"/>
      <c r="T170" s="180">
        <f>SUM(T171:T210)</f>
        <v>0</v>
      </c>
      <c r="AR170" s="181" t="s">
        <v>82</v>
      </c>
      <c r="AT170" s="182" t="s">
        <v>76</v>
      </c>
      <c r="AU170" s="182" t="s">
        <v>86</v>
      </c>
      <c r="AY170" s="181" t="s">
        <v>116</v>
      </c>
      <c r="BK170" s="183">
        <f>SUM(BK171:BK210)</f>
        <v>0</v>
      </c>
    </row>
    <row r="171" spans="1:65" s="2" customFormat="1" ht="16.5" customHeight="1">
      <c r="A171" s="34"/>
      <c r="B171" s="35"/>
      <c r="C171" s="186" t="s">
        <v>292</v>
      </c>
      <c r="D171" s="186" t="s">
        <v>120</v>
      </c>
      <c r="E171" s="187" t="s">
        <v>293</v>
      </c>
      <c r="F171" s="188" t="s">
        <v>294</v>
      </c>
      <c r="G171" s="189" t="s">
        <v>134</v>
      </c>
      <c r="H171" s="190">
        <v>146</v>
      </c>
      <c r="I171" s="191"/>
      <c r="J171" s="192">
        <f>ROUND(I171*H171,2)</f>
        <v>0</v>
      </c>
      <c r="K171" s="188" t="s">
        <v>124</v>
      </c>
      <c r="L171" s="39"/>
      <c r="M171" s="193" t="s">
        <v>21</v>
      </c>
      <c r="N171" s="194" t="s">
        <v>48</v>
      </c>
      <c r="O171" s="64"/>
      <c r="P171" s="195">
        <f>O171*H171</f>
        <v>0</v>
      </c>
      <c r="Q171" s="195">
        <v>0</v>
      </c>
      <c r="R171" s="195">
        <f>Q171*H171</f>
        <v>0</v>
      </c>
      <c r="S171" s="195">
        <v>0</v>
      </c>
      <c r="T171" s="196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7" t="s">
        <v>125</v>
      </c>
      <c r="AT171" s="197" t="s">
        <v>120</v>
      </c>
      <c r="AU171" s="197" t="s">
        <v>126</v>
      </c>
      <c r="AY171" s="17" t="s">
        <v>116</v>
      </c>
      <c r="BE171" s="198">
        <f>IF(N171="základní",J171,0)</f>
        <v>0</v>
      </c>
      <c r="BF171" s="198">
        <f>IF(N171="snížená",J171,0)</f>
        <v>0</v>
      </c>
      <c r="BG171" s="198">
        <f>IF(N171="zákl. přenesená",J171,0)</f>
        <v>0</v>
      </c>
      <c r="BH171" s="198">
        <f>IF(N171="sníž. přenesená",J171,0)</f>
        <v>0</v>
      </c>
      <c r="BI171" s="198">
        <f>IF(N171="nulová",J171,0)</f>
        <v>0</v>
      </c>
      <c r="BJ171" s="17" t="s">
        <v>82</v>
      </c>
      <c r="BK171" s="198">
        <f>ROUND(I171*H171,2)</f>
        <v>0</v>
      </c>
      <c r="BL171" s="17" t="s">
        <v>125</v>
      </c>
      <c r="BM171" s="197" t="s">
        <v>295</v>
      </c>
    </row>
    <row r="172" spans="1:47" s="2" customFormat="1" ht="11.25">
      <c r="A172" s="34"/>
      <c r="B172" s="35"/>
      <c r="C172" s="36"/>
      <c r="D172" s="199" t="s">
        <v>128</v>
      </c>
      <c r="E172" s="36"/>
      <c r="F172" s="200" t="s">
        <v>296</v>
      </c>
      <c r="G172" s="36"/>
      <c r="H172" s="36"/>
      <c r="I172" s="107"/>
      <c r="J172" s="36"/>
      <c r="K172" s="36"/>
      <c r="L172" s="39"/>
      <c r="M172" s="201"/>
      <c r="N172" s="202"/>
      <c r="O172" s="64"/>
      <c r="P172" s="64"/>
      <c r="Q172" s="64"/>
      <c r="R172" s="64"/>
      <c r="S172" s="64"/>
      <c r="T172" s="65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128</v>
      </c>
      <c r="AU172" s="17" t="s">
        <v>126</v>
      </c>
    </row>
    <row r="173" spans="1:47" s="2" customFormat="1" ht="19.5">
      <c r="A173" s="34"/>
      <c r="B173" s="35"/>
      <c r="C173" s="36"/>
      <c r="D173" s="199" t="s">
        <v>130</v>
      </c>
      <c r="E173" s="36"/>
      <c r="F173" s="203" t="s">
        <v>297</v>
      </c>
      <c r="G173" s="36"/>
      <c r="H173" s="36"/>
      <c r="I173" s="107"/>
      <c r="J173" s="36"/>
      <c r="K173" s="36"/>
      <c r="L173" s="39"/>
      <c r="M173" s="201"/>
      <c r="N173" s="202"/>
      <c r="O173" s="64"/>
      <c r="P173" s="64"/>
      <c r="Q173" s="64"/>
      <c r="R173" s="64"/>
      <c r="S173" s="64"/>
      <c r="T173" s="65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130</v>
      </c>
      <c r="AU173" s="17" t="s">
        <v>126</v>
      </c>
    </row>
    <row r="174" spans="2:51" s="13" customFormat="1" ht="11.25">
      <c r="B174" s="204"/>
      <c r="C174" s="205"/>
      <c r="D174" s="199" t="s">
        <v>138</v>
      </c>
      <c r="E174" s="206" t="s">
        <v>21</v>
      </c>
      <c r="F174" s="207" t="s">
        <v>298</v>
      </c>
      <c r="G174" s="205"/>
      <c r="H174" s="208">
        <v>146</v>
      </c>
      <c r="I174" s="209"/>
      <c r="J174" s="205"/>
      <c r="K174" s="205"/>
      <c r="L174" s="210"/>
      <c r="M174" s="211"/>
      <c r="N174" s="212"/>
      <c r="O174" s="212"/>
      <c r="P174" s="212"/>
      <c r="Q174" s="212"/>
      <c r="R174" s="212"/>
      <c r="S174" s="212"/>
      <c r="T174" s="213"/>
      <c r="AT174" s="214" t="s">
        <v>138</v>
      </c>
      <c r="AU174" s="214" t="s">
        <v>126</v>
      </c>
      <c r="AV174" s="13" t="s">
        <v>86</v>
      </c>
      <c r="AW174" s="13" t="s">
        <v>36</v>
      </c>
      <c r="AX174" s="13" t="s">
        <v>82</v>
      </c>
      <c r="AY174" s="214" t="s">
        <v>116</v>
      </c>
    </row>
    <row r="175" spans="1:65" s="2" customFormat="1" ht="16.5" customHeight="1">
      <c r="A175" s="34"/>
      <c r="B175" s="35"/>
      <c r="C175" s="186" t="s">
        <v>299</v>
      </c>
      <c r="D175" s="186" t="s">
        <v>120</v>
      </c>
      <c r="E175" s="187" t="s">
        <v>300</v>
      </c>
      <c r="F175" s="188" t="s">
        <v>301</v>
      </c>
      <c r="G175" s="189" t="s">
        <v>134</v>
      </c>
      <c r="H175" s="190">
        <v>29</v>
      </c>
      <c r="I175" s="191"/>
      <c r="J175" s="192">
        <f>ROUND(I175*H175,2)</f>
        <v>0</v>
      </c>
      <c r="K175" s="188" t="s">
        <v>124</v>
      </c>
      <c r="L175" s="39"/>
      <c r="M175" s="193" t="s">
        <v>21</v>
      </c>
      <c r="N175" s="194" t="s">
        <v>48</v>
      </c>
      <c r="O175" s="64"/>
      <c r="P175" s="195">
        <f>O175*H175</f>
        <v>0</v>
      </c>
      <c r="Q175" s="195">
        <v>0</v>
      </c>
      <c r="R175" s="195">
        <f>Q175*H175</f>
        <v>0</v>
      </c>
      <c r="S175" s="195">
        <v>0</v>
      </c>
      <c r="T175" s="196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7" t="s">
        <v>125</v>
      </c>
      <c r="AT175" s="197" t="s">
        <v>120</v>
      </c>
      <c r="AU175" s="197" t="s">
        <v>126</v>
      </c>
      <c r="AY175" s="17" t="s">
        <v>116</v>
      </c>
      <c r="BE175" s="198">
        <f>IF(N175="základní",J175,0)</f>
        <v>0</v>
      </c>
      <c r="BF175" s="198">
        <f>IF(N175="snížená",J175,0)</f>
        <v>0</v>
      </c>
      <c r="BG175" s="198">
        <f>IF(N175="zákl. přenesená",J175,0)</f>
        <v>0</v>
      </c>
      <c r="BH175" s="198">
        <f>IF(N175="sníž. přenesená",J175,0)</f>
        <v>0</v>
      </c>
      <c r="BI175" s="198">
        <f>IF(N175="nulová",J175,0)</f>
        <v>0</v>
      </c>
      <c r="BJ175" s="17" t="s">
        <v>82</v>
      </c>
      <c r="BK175" s="198">
        <f>ROUND(I175*H175,2)</f>
        <v>0</v>
      </c>
      <c r="BL175" s="17" t="s">
        <v>125</v>
      </c>
      <c r="BM175" s="197" t="s">
        <v>302</v>
      </c>
    </row>
    <row r="176" spans="1:47" s="2" customFormat="1" ht="11.25">
      <c r="A176" s="34"/>
      <c r="B176" s="35"/>
      <c r="C176" s="36"/>
      <c r="D176" s="199" t="s">
        <v>128</v>
      </c>
      <c r="E176" s="36"/>
      <c r="F176" s="200" t="s">
        <v>303</v>
      </c>
      <c r="G176" s="36"/>
      <c r="H176" s="36"/>
      <c r="I176" s="107"/>
      <c r="J176" s="36"/>
      <c r="K176" s="36"/>
      <c r="L176" s="39"/>
      <c r="M176" s="201"/>
      <c r="N176" s="202"/>
      <c r="O176" s="64"/>
      <c r="P176" s="64"/>
      <c r="Q176" s="64"/>
      <c r="R176" s="64"/>
      <c r="S176" s="64"/>
      <c r="T176" s="65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128</v>
      </c>
      <c r="AU176" s="17" t="s">
        <v>126</v>
      </c>
    </row>
    <row r="177" spans="1:47" s="2" customFormat="1" ht="19.5">
      <c r="A177" s="34"/>
      <c r="B177" s="35"/>
      <c r="C177" s="36"/>
      <c r="D177" s="199" t="s">
        <v>130</v>
      </c>
      <c r="E177" s="36"/>
      <c r="F177" s="203" t="s">
        <v>304</v>
      </c>
      <c r="G177" s="36"/>
      <c r="H177" s="36"/>
      <c r="I177" s="107"/>
      <c r="J177" s="36"/>
      <c r="K177" s="36"/>
      <c r="L177" s="39"/>
      <c r="M177" s="201"/>
      <c r="N177" s="202"/>
      <c r="O177" s="64"/>
      <c r="P177" s="64"/>
      <c r="Q177" s="64"/>
      <c r="R177" s="64"/>
      <c r="S177" s="64"/>
      <c r="T177" s="65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130</v>
      </c>
      <c r="AU177" s="17" t="s">
        <v>126</v>
      </c>
    </row>
    <row r="178" spans="2:51" s="13" customFormat="1" ht="11.25">
      <c r="B178" s="204"/>
      <c r="C178" s="205"/>
      <c r="D178" s="199" t="s">
        <v>138</v>
      </c>
      <c r="E178" s="206" t="s">
        <v>21</v>
      </c>
      <c r="F178" s="207" t="s">
        <v>305</v>
      </c>
      <c r="G178" s="205"/>
      <c r="H178" s="208">
        <v>29</v>
      </c>
      <c r="I178" s="209"/>
      <c r="J178" s="205"/>
      <c r="K178" s="205"/>
      <c r="L178" s="210"/>
      <c r="M178" s="211"/>
      <c r="N178" s="212"/>
      <c r="O178" s="212"/>
      <c r="P178" s="212"/>
      <c r="Q178" s="212"/>
      <c r="R178" s="212"/>
      <c r="S178" s="212"/>
      <c r="T178" s="213"/>
      <c r="AT178" s="214" t="s">
        <v>138</v>
      </c>
      <c r="AU178" s="214" t="s">
        <v>126</v>
      </c>
      <c r="AV178" s="13" t="s">
        <v>86</v>
      </c>
      <c r="AW178" s="13" t="s">
        <v>36</v>
      </c>
      <c r="AX178" s="13" t="s">
        <v>82</v>
      </c>
      <c r="AY178" s="214" t="s">
        <v>116</v>
      </c>
    </row>
    <row r="179" spans="1:65" s="2" customFormat="1" ht="16.5" customHeight="1">
      <c r="A179" s="34"/>
      <c r="B179" s="35"/>
      <c r="C179" s="186" t="s">
        <v>306</v>
      </c>
      <c r="D179" s="186" t="s">
        <v>120</v>
      </c>
      <c r="E179" s="187" t="s">
        <v>307</v>
      </c>
      <c r="F179" s="188" t="s">
        <v>308</v>
      </c>
      <c r="G179" s="189" t="s">
        <v>134</v>
      </c>
      <c r="H179" s="190">
        <v>91</v>
      </c>
      <c r="I179" s="191"/>
      <c r="J179" s="192">
        <f>ROUND(I179*H179,2)</f>
        <v>0</v>
      </c>
      <c r="K179" s="188" t="s">
        <v>124</v>
      </c>
      <c r="L179" s="39"/>
      <c r="M179" s="193" t="s">
        <v>21</v>
      </c>
      <c r="N179" s="194" t="s">
        <v>48</v>
      </c>
      <c r="O179" s="64"/>
      <c r="P179" s="195">
        <f>O179*H179</f>
        <v>0</v>
      </c>
      <c r="Q179" s="195">
        <v>0.08565</v>
      </c>
      <c r="R179" s="195">
        <f>Q179*H179</f>
        <v>7.79415</v>
      </c>
      <c r="S179" s="195">
        <v>0</v>
      </c>
      <c r="T179" s="196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197" t="s">
        <v>125</v>
      </c>
      <c r="AT179" s="197" t="s">
        <v>120</v>
      </c>
      <c r="AU179" s="197" t="s">
        <v>126</v>
      </c>
      <c r="AY179" s="17" t="s">
        <v>116</v>
      </c>
      <c r="BE179" s="198">
        <f>IF(N179="základní",J179,0)</f>
        <v>0</v>
      </c>
      <c r="BF179" s="198">
        <f>IF(N179="snížená",J179,0)</f>
        <v>0</v>
      </c>
      <c r="BG179" s="198">
        <f>IF(N179="zákl. přenesená",J179,0)</f>
        <v>0</v>
      </c>
      <c r="BH179" s="198">
        <f>IF(N179="sníž. přenesená",J179,0)</f>
        <v>0</v>
      </c>
      <c r="BI179" s="198">
        <f>IF(N179="nulová",J179,0)</f>
        <v>0</v>
      </c>
      <c r="BJ179" s="17" t="s">
        <v>82</v>
      </c>
      <c r="BK179" s="198">
        <f>ROUND(I179*H179,2)</f>
        <v>0</v>
      </c>
      <c r="BL179" s="17" t="s">
        <v>125</v>
      </c>
      <c r="BM179" s="197" t="s">
        <v>309</v>
      </c>
    </row>
    <row r="180" spans="1:47" s="2" customFormat="1" ht="29.25">
      <c r="A180" s="34"/>
      <c r="B180" s="35"/>
      <c r="C180" s="36"/>
      <c r="D180" s="199" t="s">
        <v>128</v>
      </c>
      <c r="E180" s="36"/>
      <c r="F180" s="200" t="s">
        <v>310</v>
      </c>
      <c r="G180" s="36"/>
      <c r="H180" s="36"/>
      <c r="I180" s="107"/>
      <c r="J180" s="36"/>
      <c r="K180" s="36"/>
      <c r="L180" s="39"/>
      <c r="M180" s="201"/>
      <c r="N180" s="202"/>
      <c r="O180" s="64"/>
      <c r="P180" s="64"/>
      <c r="Q180" s="64"/>
      <c r="R180" s="64"/>
      <c r="S180" s="64"/>
      <c r="T180" s="65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128</v>
      </c>
      <c r="AU180" s="17" t="s">
        <v>126</v>
      </c>
    </row>
    <row r="181" spans="1:47" s="2" customFormat="1" ht="19.5">
      <c r="A181" s="34"/>
      <c r="B181" s="35"/>
      <c r="C181" s="36"/>
      <c r="D181" s="199" t="s">
        <v>130</v>
      </c>
      <c r="E181" s="36"/>
      <c r="F181" s="203" t="s">
        <v>311</v>
      </c>
      <c r="G181" s="36"/>
      <c r="H181" s="36"/>
      <c r="I181" s="107"/>
      <c r="J181" s="36"/>
      <c r="K181" s="36"/>
      <c r="L181" s="39"/>
      <c r="M181" s="201"/>
      <c r="N181" s="202"/>
      <c r="O181" s="64"/>
      <c r="P181" s="64"/>
      <c r="Q181" s="64"/>
      <c r="R181" s="64"/>
      <c r="S181" s="64"/>
      <c r="T181" s="65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130</v>
      </c>
      <c r="AU181" s="17" t="s">
        <v>126</v>
      </c>
    </row>
    <row r="182" spans="2:51" s="13" customFormat="1" ht="11.25">
      <c r="B182" s="204"/>
      <c r="C182" s="205"/>
      <c r="D182" s="199" t="s">
        <v>138</v>
      </c>
      <c r="E182" s="206" t="s">
        <v>21</v>
      </c>
      <c r="F182" s="207" t="s">
        <v>312</v>
      </c>
      <c r="G182" s="205"/>
      <c r="H182" s="208">
        <v>91</v>
      </c>
      <c r="I182" s="209"/>
      <c r="J182" s="205"/>
      <c r="K182" s="205"/>
      <c r="L182" s="210"/>
      <c r="M182" s="211"/>
      <c r="N182" s="212"/>
      <c r="O182" s="212"/>
      <c r="P182" s="212"/>
      <c r="Q182" s="212"/>
      <c r="R182" s="212"/>
      <c r="S182" s="212"/>
      <c r="T182" s="213"/>
      <c r="AT182" s="214" t="s">
        <v>138</v>
      </c>
      <c r="AU182" s="214" t="s">
        <v>126</v>
      </c>
      <c r="AV182" s="13" t="s">
        <v>86</v>
      </c>
      <c r="AW182" s="13" t="s">
        <v>36</v>
      </c>
      <c r="AX182" s="13" t="s">
        <v>82</v>
      </c>
      <c r="AY182" s="214" t="s">
        <v>116</v>
      </c>
    </row>
    <row r="183" spans="1:65" s="2" customFormat="1" ht="16.5" customHeight="1">
      <c r="A183" s="34"/>
      <c r="B183" s="35"/>
      <c r="C183" s="215" t="s">
        <v>313</v>
      </c>
      <c r="D183" s="215" t="s">
        <v>248</v>
      </c>
      <c r="E183" s="216" t="s">
        <v>314</v>
      </c>
      <c r="F183" s="217" t="s">
        <v>315</v>
      </c>
      <c r="G183" s="218" t="s">
        <v>134</v>
      </c>
      <c r="H183" s="219">
        <v>15</v>
      </c>
      <c r="I183" s="220"/>
      <c r="J183" s="221">
        <f>ROUND(I183*H183,2)</f>
        <v>0</v>
      </c>
      <c r="K183" s="217" t="s">
        <v>124</v>
      </c>
      <c r="L183" s="222"/>
      <c r="M183" s="223" t="s">
        <v>21</v>
      </c>
      <c r="N183" s="224" t="s">
        <v>48</v>
      </c>
      <c r="O183" s="64"/>
      <c r="P183" s="195">
        <f>O183*H183</f>
        <v>0</v>
      </c>
      <c r="Q183" s="195">
        <v>0.152</v>
      </c>
      <c r="R183" s="195">
        <f>Q183*H183</f>
        <v>2.28</v>
      </c>
      <c r="S183" s="195">
        <v>0</v>
      </c>
      <c r="T183" s="196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7" t="s">
        <v>176</v>
      </c>
      <c r="AT183" s="197" t="s">
        <v>248</v>
      </c>
      <c r="AU183" s="197" t="s">
        <v>126</v>
      </c>
      <c r="AY183" s="17" t="s">
        <v>116</v>
      </c>
      <c r="BE183" s="198">
        <f>IF(N183="základní",J183,0)</f>
        <v>0</v>
      </c>
      <c r="BF183" s="198">
        <f>IF(N183="snížená",J183,0)</f>
        <v>0</v>
      </c>
      <c r="BG183" s="198">
        <f>IF(N183="zákl. přenesená",J183,0)</f>
        <v>0</v>
      </c>
      <c r="BH183" s="198">
        <f>IF(N183="sníž. přenesená",J183,0)</f>
        <v>0</v>
      </c>
      <c r="BI183" s="198">
        <f>IF(N183="nulová",J183,0)</f>
        <v>0</v>
      </c>
      <c r="BJ183" s="17" t="s">
        <v>82</v>
      </c>
      <c r="BK183" s="198">
        <f>ROUND(I183*H183,2)</f>
        <v>0</v>
      </c>
      <c r="BL183" s="17" t="s">
        <v>125</v>
      </c>
      <c r="BM183" s="197" t="s">
        <v>316</v>
      </c>
    </row>
    <row r="184" spans="1:47" s="2" customFormat="1" ht="11.25">
      <c r="A184" s="34"/>
      <c r="B184" s="35"/>
      <c r="C184" s="36"/>
      <c r="D184" s="199" t="s">
        <v>128</v>
      </c>
      <c r="E184" s="36"/>
      <c r="F184" s="200" t="s">
        <v>315</v>
      </c>
      <c r="G184" s="36"/>
      <c r="H184" s="36"/>
      <c r="I184" s="107"/>
      <c r="J184" s="36"/>
      <c r="K184" s="36"/>
      <c r="L184" s="39"/>
      <c r="M184" s="201"/>
      <c r="N184" s="202"/>
      <c r="O184" s="64"/>
      <c r="P184" s="64"/>
      <c r="Q184" s="64"/>
      <c r="R184" s="64"/>
      <c r="S184" s="64"/>
      <c r="T184" s="65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128</v>
      </c>
      <c r="AU184" s="17" t="s">
        <v>126</v>
      </c>
    </row>
    <row r="185" spans="1:65" s="2" customFormat="1" ht="16.5" customHeight="1">
      <c r="A185" s="34"/>
      <c r="B185" s="35"/>
      <c r="C185" s="215" t="s">
        <v>317</v>
      </c>
      <c r="D185" s="215" t="s">
        <v>248</v>
      </c>
      <c r="E185" s="216" t="s">
        <v>318</v>
      </c>
      <c r="F185" s="217" t="s">
        <v>319</v>
      </c>
      <c r="G185" s="218" t="s">
        <v>134</v>
      </c>
      <c r="H185" s="219">
        <v>18</v>
      </c>
      <c r="I185" s="220"/>
      <c r="J185" s="221">
        <f>ROUND(I185*H185,2)</f>
        <v>0</v>
      </c>
      <c r="K185" s="217" t="s">
        <v>124</v>
      </c>
      <c r="L185" s="222"/>
      <c r="M185" s="223" t="s">
        <v>21</v>
      </c>
      <c r="N185" s="224" t="s">
        <v>48</v>
      </c>
      <c r="O185" s="64"/>
      <c r="P185" s="195">
        <f>O185*H185</f>
        <v>0</v>
      </c>
      <c r="Q185" s="195">
        <v>0.152</v>
      </c>
      <c r="R185" s="195">
        <f>Q185*H185</f>
        <v>2.7359999999999998</v>
      </c>
      <c r="S185" s="195">
        <v>0</v>
      </c>
      <c r="T185" s="196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7" t="s">
        <v>176</v>
      </c>
      <c r="AT185" s="197" t="s">
        <v>248</v>
      </c>
      <c r="AU185" s="197" t="s">
        <v>126</v>
      </c>
      <c r="AY185" s="17" t="s">
        <v>116</v>
      </c>
      <c r="BE185" s="198">
        <f>IF(N185="základní",J185,0)</f>
        <v>0</v>
      </c>
      <c r="BF185" s="198">
        <f>IF(N185="snížená",J185,0)</f>
        <v>0</v>
      </c>
      <c r="BG185" s="198">
        <f>IF(N185="zákl. přenesená",J185,0)</f>
        <v>0</v>
      </c>
      <c r="BH185" s="198">
        <f>IF(N185="sníž. přenesená",J185,0)</f>
        <v>0</v>
      </c>
      <c r="BI185" s="198">
        <f>IF(N185="nulová",J185,0)</f>
        <v>0</v>
      </c>
      <c r="BJ185" s="17" t="s">
        <v>82</v>
      </c>
      <c r="BK185" s="198">
        <f>ROUND(I185*H185,2)</f>
        <v>0</v>
      </c>
      <c r="BL185" s="17" t="s">
        <v>125</v>
      </c>
      <c r="BM185" s="197" t="s">
        <v>320</v>
      </c>
    </row>
    <row r="186" spans="1:47" s="2" customFormat="1" ht="11.25">
      <c r="A186" s="34"/>
      <c r="B186" s="35"/>
      <c r="C186" s="36"/>
      <c r="D186" s="199" t="s">
        <v>128</v>
      </c>
      <c r="E186" s="36"/>
      <c r="F186" s="200" t="s">
        <v>321</v>
      </c>
      <c r="G186" s="36"/>
      <c r="H186" s="36"/>
      <c r="I186" s="107"/>
      <c r="J186" s="36"/>
      <c r="K186" s="36"/>
      <c r="L186" s="39"/>
      <c r="M186" s="201"/>
      <c r="N186" s="202"/>
      <c r="O186" s="64"/>
      <c r="P186" s="64"/>
      <c r="Q186" s="64"/>
      <c r="R186" s="64"/>
      <c r="S186" s="64"/>
      <c r="T186" s="65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128</v>
      </c>
      <c r="AU186" s="17" t="s">
        <v>126</v>
      </c>
    </row>
    <row r="187" spans="1:65" s="2" customFormat="1" ht="16.5" customHeight="1">
      <c r="A187" s="34"/>
      <c r="B187" s="35"/>
      <c r="C187" s="186" t="s">
        <v>322</v>
      </c>
      <c r="D187" s="186" t="s">
        <v>120</v>
      </c>
      <c r="E187" s="187" t="s">
        <v>323</v>
      </c>
      <c r="F187" s="188" t="s">
        <v>324</v>
      </c>
      <c r="G187" s="189" t="s">
        <v>134</v>
      </c>
      <c r="H187" s="190">
        <v>15</v>
      </c>
      <c r="I187" s="191"/>
      <c r="J187" s="192">
        <f>ROUND(I187*H187,2)</f>
        <v>0</v>
      </c>
      <c r="K187" s="188" t="s">
        <v>124</v>
      </c>
      <c r="L187" s="39"/>
      <c r="M187" s="193" t="s">
        <v>21</v>
      </c>
      <c r="N187" s="194" t="s">
        <v>48</v>
      </c>
      <c r="O187" s="64"/>
      <c r="P187" s="195">
        <f>O187*H187</f>
        <v>0</v>
      </c>
      <c r="Q187" s="195">
        <v>0.10362</v>
      </c>
      <c r="R187" s="195">
        <f>Q187*H187</f>
        <v>1.5543</v>
      </c>
      <c r="S187" s="195">
        <v>0</v>
      </c>
      <c r="T187" s="196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7" t="s">
        <v>125</v>
      </c>
      <c r="AT187" s="197" t="s">
        <v>120</v>
      </c>
      <c r="AU187" s="197" t="s">
        <v>126</v>
      </c>
      <c r="AY187" s="17" t="s">
        <v>116</v>
      </c>
      <c r="BE187" s="198">
        <f>IF(N187="základní",J187,0)</f>
        <v>0</v>
      </c>
      <c r="BF187" s="198">
        <f>IF(N187="snížená",J187,0)</f>
        <v>0</v>
      </c>
      <c r="BG187" s="198">
        <f>IF(N187="zákl. přenesená",J187,0)</f>
        <v>0</v>
      </c>
      <c r="BH187" s="198">
        <f>IF(N187="sníž. přenesená",J187,0)</f>
        <v>0</v>
      </c>
      <c r="BI187" s="198">
        <f>IF(N187="nulová",J187,0)</f>
        <v>0</v>
      </c>
      <c r="BJ187" s="17" t="s">
        <v>82</v>
      </c>
      <c r="BK187" s="198">
        <f>ROUND(I187*H187,2)</f>
        <v>0</v>
      </c>
      <c r="BL187" s="17" t="s">
        <v>125</v>
      </c>
      <c r="BM187" s="197" t="s">
        <v>325</v>
      </c>
    </row>
    <row r="188" spans="1:47" s="2" customFormat="1" ht="29.25">
      <c r="A188" s="34"/>
      <c r="B188" s="35"/>
      <c r="C188" s="36"/>
      <c r="D188" s="199" t="s">
        <v>128</v>
      </c>
      <c r="E188" s="36"/>
      <c r="F188" s="200" t="s">
        <v>326</v>
      </c>
      <c r="G188" s="36"/>
      <c r="H188" s="36"/>
      <c r="I188" s="107"/>
      <c r="J188" s="36"/>
      <c r="K188" s="36"/>
      <c r="L188" s="39"/>
      <c r="M188" s="201"/>
      <c r="N188" s="202"/>
      <c r="O188" s="64"/>
      <c r="P188" s="64"/>
      <c r="Q188" s="64"/>
      <c r="R188" s="64"/>
      <c r="S188" s="64"/>
      <c r="T188" s="65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128</v>
      </c>
      <c r="AU188" s="17" t="s">
        <v>126</v>
      </c>
    </row>
    <row r="189" spans="1:65" s="2" customFormat="1" ht="16.5" customHeight="1">
      <c r="A189" s="34"/>
      <c r="B189" s="35"/>
      <c r="C189" s="215" t="s">
        <v>327</v>
      </c>
      <c r="D189" s="215" t="s">
        <v>248</v>
      </c>
      <c r="E189" s="216" t="s">
        <v>314</v>
      </c>
      <c r="F189" s="217" t="s">
        <v>315</v>
      </c>
      <c r="G189" s="218" t="s">
        <v>134</v>
      </c>
      <c r="H189" s="219">
        <v>16</v>
      </c>
      <c r="I189" s="220"/>
      <c r="J189" s="221">
        <f>ROUND(I189*H189,2)</f>
        <v>0</v>
      </c>
      <c r="K189" s="217" t="s">
        <v>124</v>
      </c>
      <c r="L189" s="222"/>
      <c r="M189" s="223" t="s">
        <v>21</v>
      </c>
      <c r="N189" s="224" t="s">
        <v>48</v>
      </c>
      <c r="O189" s="64"/>
      <c r="P189" s="195">
        <f>O189*H189</f>
        <v>0</v>
      </c>
      <c r="Q189" s="195">
        <v>0.152</v>
      </c>
      <c r="R189" s="195">
        <f>Q189*H189</f>
        <v>2.432</v>
      </c>
      <c r="S189" s="195">
        <v>0</v>
      </c>
      <c r="T189" s="196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7" t="s">
        <v>176</v>
      </c>
      <c r="AT189" s="197" t="s">
        <v>248</v>
      </c>
      <c r="AU189" s="197" t="s">
        <v>126</v>
      </c>
      <c r="AY189" s="17" t="s">
        <v>116</v>
      </c>
      <c r="BE189" s="198">
        <f>IF(N189="základní",J189,0)</f>
        <v>0</v>
      </c>
      <c r="BF189" s="198">
        <f>IF(N189="snížená",J189,0)</f>
        <v>0</v>
      </c>
      <c r="BG189" s="198">
        <f>IF(N189="zákl. přenesená",J189,0)</f>
        <v>0</v>
      </c>
      <c r="BH189" s="198">
        <f>IF(N189="sníž. přenesená",J189,0)</f>
        <v>0</v>
      </c>
      <c r="BI189" s="198">
        <f>IF(N189="nulová",J189,0)</f>
        <v>0</v>
      </c>
      <c r="BJ189" s="17" t="s">
        <v>82</v>
      </c>
      <c r="BK189" s="198">
        <f>ROUND(I189*H189,2)</f>
        <v>0</v>
      </c>
      <c r="BL189" s="17" t="s">
        <v>125</v>
      </c>
      <c r="BM189" s="197" t="s">
        <v>328</v>
      </c>
    </row>
    <row r="190" spans="1:47" s="2" customFormat="1" ht="11.25">
      <c r="A190" s="34"/>
      <c r="B190" s="35"/>
      <c r="C190" s="36"/>
      <c r="D190" s="199" t="s">
        <v>128</v>
      </c>
      <c r="E190" s="36"/>
      <c r="F190" s="200" t="s">
        <v>315</v>
      </c>
      <c r="G190" s="36"/>
      <c r="H190" s="36"/>
      <c r="I190" s="107"/>
      <c r="J190" s="36"/>
      <c r="K190" s="36"/>
      <c r="L190" s="39"/>
      <c r="M190" s="201"/>
      <c r="N190" s="202"/>
      <c r="O190" s="64"/>
      <c r="P190" s="64"/>
      <c r="Q190" s="64"/>
      <c r="R190" s="64"/>
      <c r="S190" s="64"/>
      <c r="T190" s="65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128</v>
      </c>
      <c r="AU190" s="17" t="s">
        <v>126</v>
      </c>
    </row>
    <row r="191" spans="1:65" s="2" customFormat="1" ht="16.5" customHeight="1">
      <c r="A191" s="34"/>
      <c r="B191" s="35"/>
      <c r="C191" s="186" t="s">
        <v>329</v>
      </c>
      <c r="D191" s="186" t="s">
        <v>120</v>
      </c>
      <c r="E191" s="187" t="s">
        <v>330</v>
      </c>
      <c r="F191" s="188" t="s">
        <v>331</v>
      </c>
      <c r="G191" s="189" t="s">
        <v>134</v>
      </c>
      <c r="H191" s="190">
        <v>92</v>
      </c>
      <c r="I191" s="191"/>
      <c r="J191" s="192">
        <f>ROUND(I191*H191,2)</f>
        <v>0</v>
      </c>
      <c r="K191" s="188" t="s">
        <v>124</v>
      </c>
      <c r="L191" s="39"/>
      <c r="M191" s="193" t="s">
        <v>21</v>
      </c>
      <c r="N191" s="194" t="s">
        <v>48</v>
      </c>
      <c r="O191" s="64"/>
      <c r="P191" s="195">
        <f>O191*H191</f>
        <v>0</v>
      </c>
      <c r="Q191" s="195">
        <v>0</v>
      </c>
      <c r="R191" s="195">
        <f>Q191*H191</f>
        <v>0</v>
      </c>
      <c r="S191" s="195">
        <v>0</v>
      </c>
      <c r="T191" s="196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7" t="s">
        <v>125</v>
      </c>
      <c r="AT191" s="197" t="s">
        <v>120</v>
      </c>
      <c r="AU191" s="197" t="s">
        <v>126</v>
      </c>
      <c r="AY191" s="17" t="s">
        <v>116</v>
      </c>
      <c r="BE191" s="198">
        <f>IF(N191="základní",J191,0)</f>
        <v>0</v>
      </c>
      <c r="BF191" s="198">
        <f>IF(N191="snížená",J191,0)</f>
        <v>0</v>
      </c>
      <c r="BG191" s="198">
        <f>IF(N191="zákl. přenesená",J191,0)</f>
        <v>0</v>
      </c>
      <c r="BH191" s="198">
        <f>IF(N191="sníž. přenesená",J191,0)</f>
        <v>0</v>
      </c>
      <c r="BI191" s="198">
        <f>IF(N191="nulová",J191,0)</f>
        <v>0</v>
      </c>
      <c r="BJ191" s="17" t="s">
        <v>82</v>
      </c>
      <c r="BK191" s="198">
        <f>ROUND(I191*H191,2)</f>
        <v>0</v>
      </c>
      <c r="BL191" s="17" t="s">
        <v>125</v>
      </c>
      <c r="BM191" s="197" t="s">
        <v>332</v>
      </c>
    </row>
    <row r="192" spans="1:47" s="2" customFormat="1" ht="11.25">
      <c r="A192" s="34"/>
      <c r="B192" s="35"/>
      <c r="C192" s="36"/>
      <c r="D192" s="199" t="s">
        <v>128</v>
      </c>
      <c r="E192" s="36"/>
      <c r="F192" s="200" t="s">
        <v>333</v>
      </c>
      <c r="G192" s="36"/>
      <c r="H192" s="36"/>
      <c r="I192" s="107"/>
      <c r="J192" s="36"/>
      <c r="K192" s="36"/>
      <c r="L192" s="39"/>
      <c r="M192" s="201"/>
      <c r="N192" s="202"/>
      <c r="O192" s="64"/>
      <c r="P192" s="64"/>
      <c r="Q192" s="64"/>
      <c r="R192" s="64"/>
      <c r="S192" s="64"/>
      <c r="T192" s="65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128</v>
      </c>
      <c r="AU192" s="17" t="s">
        <v>126</v>
      </c>
    </row>
    <row r="193" spans="1:47" s="2" customFormat="1" ht="19.5">
      <c r="A193" s="34"/>
      <c r="B193" s="35"/>
      <c r="C193" s="36"/>
      <c r="D193" s="199" t="s">
        <v>130</v>
      </c>
      <c r="E193" s="36"/>
      <c r="F193" s="203" t="s">
        <v>334</v>
      </c>
      <c r="G193" s="36"/>
      <c r="H193" s="36"/>
      <c r="I193" s="107"/>
      <c r="J193" s="36"/>
      <c r="K193" s="36"/>
      <c r="L193" s="39"/>
      <c r="M193" s="201"/>
      <c r="N193" s="202"/>
      <c r="O193" s="64"/>
      <c r="P193" s="64"/>
      <c r="Q193" s="64"/>
      <c r="R193" s="64"/>
      <c r="S193" s="64"/>
      <c r="T193" s="65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130</v>
      </c>
      <c r="AU193" s="17" t="s">
        <v>126</v>
      </c>
    </row>
    <row r="194" spans="2:51" s="13" customFormat="1" ht="11.25">
      <c r="B194" s="204"/>
      <c r="C194" s="205"/>
      <c r="D194" s="199" t="s">
        <v>138</v>
      </c>
      <c r="E194" s="206" t="s">
        <v>21</v>
      </c>
      <c r="F194" s="207" t="s">
        <v>335</v>
      </c>
      <c r="G194" s="205"/>
      <c r="H194" s="208">
        <v>92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138</v>
      </c>
      <c r="AU194" s="214" t="s">
        <v>126</v>
      </c>
      <c r="AV194" s="13" t="s">
        <v>86</v>
      </c>
      <c r="AW194" s="13" t="s">
        <v>36</v>
      </c>
      <c r="AX194" s="13" t="s">
        <v>82</v>
      </c>
      <c r="AY194" s="214" t="s">
        <v>116</v>
      </c>
    </row>
    <row r="195" spans="1:65" s="2" customFormat="1" ht="16.5" customHeight="1">
      <c r="A195" s="34"/>
      <c r="B195" s="35"/>
      <c r="C195" s="186" t="s">
        <v>336</v>
      </c>
      <c r="D195" s="186" t="s">
        <v>120</v>
      </c>
      <c r="E195" s="187" t="s">
        <v>337</v>
      </c>
      <c r="F195" s="188" t="s">
        <v>338</v>
      </c>
      <c r="G195" s="189" t="s">
        <v>134</v>
      </c>
      <c r="H195" s="190">
        <v>92</v>
      </c>
      <c r="I195" s="191"/>
      <c r="J195" s="192">
        <f>ROUND(I195*H195,2)</f>
        <v>0</v>
      </c>
      <c r="K195" s="188" t="s">
        <v>124</v>
      </c>
      <c r="L195" s="39"/>
      <c r="M195" s="193" t="s">
        <v>21</v>
      </c>
      <c r="N195" s="194" t="s">
        <v>48</v>
      </c>
      <c r="O195" s="64"/>
      <c r="P195" s="195">
        <f>O195*H195</f>
        <v>0</v>
      </c>
      <c r="Q195" s="195">
        <v>0</v>
      </c>
      <c r="R195" s="195">
        <f>Q195*H195</f>
        <v>0</v>
      </c>
      <c r="S195" s="195">
        <v>0</v>
      </c>
      <c r="T195" s="196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97" t="s">
        <v>125</v>
      </c>
      <c r="AT195" s="197" t="s">
        <v>120</v>
      </c>
      <c r="AU195" s="197" t="s">
        <v>126</v>
      </c>
      <c r="AY195" s="17" t="s">
        <v>116</v>
      </c>
      <c r="BE195" s="198">
        <f>IF(N195="základní",J195,0)</f>
        <v>0</v>
      </c>
      <c r="BF195" s="198">
        <f>IF(N195="snížená",J195,0)</f>
        <v>0</v>
      </c>
      <c r="BG195" s="198">
        <f>IF(N195="zákl. přenesená",J195,0)</f>
        <v>0</v>
      </c>
      <c r="BH195" s="198">
        <f>IF(N195="sníž. přenesená",J195,0)</f>
        <v>0</v>
      </c>
      <c r="BI195" s="198">
        <f>IF(N195="nulová",J195,0)</f>
        <v>0</v>
      </c>
      <c r="BJ195" s="17" t="s">
        <v>82</v>
      </c>
      <c r="BK195" s="198">
        <f>ROUND(I195*H195,2)</f>
        <v>0</v>
      </c>
      <c r="BL195" s="17" t="s">
        <v>125</v>
      </c>
      <c r="BM195" s="197" t="s">
        <v>339</v>
      </c>
    </row>
    <row r="196" spans="1:47" s="2" customFormat="1" ht="19.5">
      <c r="A196" s="34"/>
      <c r="B196" s="35"/>
      <c r="C196" s="36"/>
      <c r="D196" s="199" t="s">
        <v>128</v>
      </c>
      <c r="E196" s="36"/>
      <c r="F196" s="200" t="s">
        <v>340</v>
      </c>
      <c r="G196" s="36"/>
      <c r="H196" s="36"/>
      <c r="I196" s="107"/>
      <c r="J196" s="36"/>
      <c r="K196" s="36"/>
      <c r="L196" s="39"/>
      <c r="M196" s="201"/>
      <c r="N196" s="202"/>
      <c r="O196" s="64"/>
      <c r="P196" s="64"/>
      <c r="Q196" s="64"/>
      <c r="R196" s="64"/>
      <c r="S196" s="64"/>
      <c r="T196" s="65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128</v>
      </c>
      <c r="AU196" s="17" t="s">
        <v>126</v>
      </c>
    </row>
    <row r="197" spans="2:51" s="13" customFormat="1" ht="11.25">
      <c r="B197" s="204"/>
      <c r="C197" s="205"/>
      <c r="D197" s="199" t="s">
        <v>138</v>
      </c>
      <c r="E197" s="206" t="s">
        <v>21</v>
      </c>
      <c r="F197" s="207" t="s">
        <v>335</v>
      </c>
      <c r="G197" s="205"/>
      <c r="H197" s="208">
        <v>92</v>
      </c>
      <c r="I197" s="209"/>
      <c r="J197" s="205"/>
      <c r="K197" s="205"/>
      <c r="L197" s="210"/>
      <c r="M197" s="211"/>
      <c r="N197" s="212"/>
      <c r="O197" s="212"/>
      <c r="P197" s="212"/>
      <c r="Q197" s="212"/>
      <c r="R197" s="212"/>
      <c r="S197" s="212"/>
      <c r="T197" s="213"/>
      <c r="AT197" s="214" t="s">
        <v>138</v>
      </c>
      <c r="AU197" s="214" t="s">
        <v>126</v>
      </c>
      <c r="AV197" s="13" t="s">
        <v>86</v>
      </c>
      <c r="AW197" s="13" t="s">
        <v>36</v>
      </c>
      <c r="AX197" s="13" t="s">
        <v>82</v>
      </c>
      <c r="AY197" s="214" t="s">
        <v>116</v>
      </c>
    </row>
    <row r="198" spans="1:65" s="2" customFormat="1" ht="16.5" customHeight="1">
      <c r="A198" s="34"/>
      <c r="B198" s="35"/>
      <c r="C198" s="186" t="s">
        <v>341</v>
      </c>
      <c r="D198" s="186" t="s">
        <v>120</v>
      </c>
      <c r="E198" s="187" t="s">
        <v>342</v>
      </c>
      <c r="F198" s="188" t="s">
        <v>343</v>
      </c>
      <c r="G198" s="189" t="s">
        <v>134</v>
      </c>
      <c r="H198" s="190">
        <v>92</v>
      </c>
      <c r="I198" s="191"/>
      <c r="J198" s="192">
        <f>ROUND(I198*H198,2)</f>
        <v>0</v>
      </c>
      <c r="K198" s="188" t="s">
        <v>124</v>
      </c>
      <c r="L198" s="39"/>
      <c r="M198" s="193" t="s">
        <v>21</v>
      </c>
      <c r="N198" s="194" t="s">
        <v>48</v>
      </c>
      <c r="O198" s="64"/>
      <c r="P198" s="195">
        <f>O198*H198</f>
        <v>0</v>
      </c>
      <c r="Q198" s="195">
        <v>0</v>
      </c>
      <c r="R198" s="195">
        <f>Q198*H198</f>
        <v>0</v>
      </c>
      <c r="S198" s="195">
        <v>0</v>
      </c>
      <c r="T198" s="196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7" t="s">
        <v>125</v>
      </c>
      <c r="AT198" s="197" t="s">
        <v>120</v>
      </c>
      <c r="AU198" s="197" t="s">
        <v>126</v>
      </c>
      <c r="AY198" s="17" t="s">
        <v>116</v>
      </c>
      <c r="BE198" s="198">
        <f>IF(N198="základní",J198,0)</f>
        <v>0</v>
      </c>
      <c r="BF198" s="198">
        <f>IF(N198="snížená",J198,0)</f>
        <v>0</v>
      </c>
      <c r="BG198" s="198">
        <f>IF(N198="zákl. přenesená",J198,0)</f>
        <v>0</v>
      </c>
      <c r="BH198" s="198">
        <f>IF(N198="sníž. přenesená",J198,0)</f>
        <v>0</v>
      </c>
      <c r="BI198" s="198">
        <f>IF(N198="nulová",J198,0)</f>
        <v>0</v>
      </c>
      <c r="BJ198" s="17" t="s">
        <v>82</v>
      </c>
      <c r="BK198" s="198">
        <f>ROUND(I198*H198,2)</f>
        <v>0</v>
      </c>
      <c r="BL198" s="17" t="s">
        <v>125</v>
      </c>
      <c r="BM198" s="197" t="s">
        <v>344</v>
      </c>
    </row>
    <row r="199" spans="1:47" s="2" customFormat="1" ht="11.25">
      <c r="A199" s="34"/>
      <c r="B199" s="35"/>
      <c r="C199" s="36"/>
      <c r="D199" s="199" t="s">
        <v>128</v>
      </c>
      <c r="E199" s="36"/>
      <c r="F199" s="200" t="s">
        <v>345</v>
      </c>
      <c r="G199" s="36"/>
      <c r="H199" s="36"/>
      <c r="I199" s="107"/>
      <c r="J199" s="36"/>
      <c r="K199" s="36"/>
      <c r="L199" s="39"/>
      <c r="M199" s="201"/>
      <c r="N199" s="202"/>
      <c r="O199" s="64"/>
      <c r="P199" s="64"/>
      <c r="Q199" s="64"/>
      <c r="R199" s="64"/>
      <c r="S199" s="64"/>
      <c r="T199" s="65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128</v>
      </c>
      <c r="AU199" s="17" t="s">
        <v>126</v>
      </c>
    </row>
    <row r="200" spans="2:51" s="13" customFormat="1" ht="11.25">
      <c r="B200" s="204"/>
      <c r="C200" s="205"/>
      <c r="D200" s="199" t="s">
        <v>138</v>
      </c>
      <c r="E200" s="206" t="s">
        <v>21</v>
      </c>
      <c r="F200" s="207" t="s">
        <v>335</v>
      </c>
      <c r="G200" s="205"/>
      <c r="H200" s="208">
        <v>92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138</v>
      </c>
      <c r="AU200" s="214" t="s">
        <v>126</v>
      </c>
      <c r="AV200" s="13" t="s">
        <v>86</v>
      </c>
      <c r="AW200" s="13" t="s">
        <v>36</v>
      </c>
      <c r="AX200" s="13" t="s">
        <v>82</v>
      </c>
      <c r="AY200" s="214" t="s">
        <v>116</v>
      </c>
    </row>
    <row r="201" spans="1:65" s="2" customFormat="1" ht="16.5" customHeight="1">
      <c r="A201" s="34"/>
      <c r="B201" s="35"/>
      <c r="C201" s="186" t="s">
        <v>346</v>
      </c>
      <c r="D201" s="186" t="s">
        <v>120</v>
      </c>
      <c r="E201" s="187" t="s">
        <v>347</v>
      </c>
      <c r="F201" s="188" t="s">
        <v>348</v>
      </c>
      <c r="G201" s="189" t="s">
        <v>134</v>
      </c>
      <c r="H201" s="190">
        <v>92</v>
      </c>
      <c r="I201" s="191"/>
      <c r="J201" s="192">
        <f>ROUND(I201*H201,2)</f>
        <v>0</v>
      </c>
      <c r="K201" s="188" t="s">
        <v>124</v>
      </c>
      <c r="L201" s="39"/>
      <c r="M201" s="193" t="s">
        <v>21</v>
      </c>
      <c r="N201" s="194" t="s">
        <v>48</v>
      </c>
      <c r="O201" s="64"/>
      <c r="P201" s="195">
        <f>O201*H201</f>
        <v>0</v>
      </c>
      <c r="Q201" s="195">
        <v>0</v>
      </c>
      <c r="R201" s="195">
        <f>Q201*H201</f>
        <v>0</v>
      </c>
      <c r="S201" s="195">
        <v>0</v>
      </c>
      <c r="T201" s="196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7" t="s">
        <v>125</v>
      </c>
      <c r="AT201" s="197" t="s">
        <v>120</v>
      </c>
      <c r="AU201" s="197" t="s">
        <v>126</v>
      </c>
      <c r="AY201" s="17" t="s">
        <v>116</v>
      </c>
      <c r="BE201" s="198">
        <f>IF(N201="základní",J201,0)</f>
        <v>0</v>
      </c>
      <c r="BF201" s="198">
        <f>IF(N201="snížená",J201,0)</f>
        <v>0</v>
      </c>
      <c r="BG201" s="198">
        <f>IF(N201="zákl. přenesená",J201,0)</f>
        <v>0</v>
      </c>
      <c r="BH201" s="198">
        <f>IF(N201="sníž. přenesená",J201,0)</f>
        <v>0</v>
      </c>
      <c r="BI201" s="198">
        <f>IF(N201="nulová",J201,0)</f>
        <v>0</v>
      </c>
      <c r="BJ201" s="17" t="s">
        <v>82</v>
      </c>
      <c r="BK201" s="198">
        <f>ROUND(I201*H201,2)</f>
        <v>0</v>
      </c>
      <c r="BL201" s="17" t="s">
        <v>125</v>
      </c>
      <c r="BM201" s="197" t="s">
        <v>349</v>
      </c>
    </row>
    <row r="202" spans="1:47" s="2" customFormat="1" ht="19.5">
      <c r="A202" s="34"/>
      <c r="B202" s="35"/>
      <c r="C202" s="36"/>
      <c r="D202" s="199" t="s">
        <v>128</v>
      </c>
      <c r="E202" s="36"/>
      <c r="F202" s="200" t="s">
        <v>350</v>
      </c>
      <c r="G202" s="36"/>
      <c r="H202" s="36"/>
      <c r="I202" s="107"/>
      <c r="J202" s="36"/>
      <c r="K202" s="36"/>
      <c r="L202" s="39"/>
      <c r="M202" s="201"/>
      <c r="N202" s="202"/>
      <c r="O202" s="64"/>
      <c r="P202" s="64"/>
      <c r="Q202" s="64"/>
      <c r="R202" s="64"/>
      <c r="S202" s="64"/>
      <c r="T202" s="65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128</v>
      </c>
      <c r="AU202" s="17" t="s">
        <v>126</v>
      </c>
    </row>
    <row r="203" spans="2:51" s="13" customFormat="1" ht="11.25">
      <c r="B203" s="204"/>
      <c r="C203" s="205"/>
      <c r="D203" s="199" t="s">
        <v>138</v>
      </c>
      <c r="E203" s="206" t="s">
        <v>21</v>
      </c>
      <c r="F203" s="207" t="s">
        <v>335</v>
      </c>
      <c r="G203" s="205"/>
      <c r="H203" s="208">
        <v>92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138</v>
      </c>
      <c r="AU203" s="214" t="s">
        <v>126</v>
      </c>
      <c r="AV203" s="13" t="s">
        <v>86</v>
      </c>
      <c r="AW203" s="13" t="s">
        <v>36</v>
      </c>
      <c r="AX203" s="13" t="s">
        <v>82</v>
      </c>
      <c r="AY203" s="214" t="s">
        <v>116</v>
      </c>
    </row>
    <row r="204" spans="1:65" s="2" customFormat="1" ht="16.5" customHeight="1">
      <c r="A204" s="34"/>
      <c r="B204" s="35"/>
      <c r="C204" s="186" t="s">
        <v>351</v>
      </c>
      <c r="D204" s="186" t="s">
        <v>120</v>
      </c>
      <c r="E204" s="187" t="s">
        <v>352</v>
      </c>
      <c r="F204" s="188" t="s">
        <v>353</v>
      </c>
      <c r="G204" s="189" t="s">
        <v>123</v>
      </c>
      <c r="H204" s="190">
        <v>38</v>
      </c>
      <c r="I204" s="191"/>
      <c r="J204" s="192">
        <f>ROUND(I204*H204,2)</f>
        <v>0</v>
      </c>
      <c r="K204" s="188" t="s">
        <v>124</v>
      </c>
      <c r="L204" s="39"/>
      <c r="M204" s="193" t="s">
        <v>21</v>
      </c>
      <c r="N204" s="194" t="s">
        <v>48</v>
      </c>
      <c r="O204" s="64"/>
      <c r="P204" s="195">
        <f>O204*H204</f>
        <v>0</v>
      </c>
      <c r="Q204" s="195">
        <v>0.0043</v>
      </c>
      <c r="R204" s="195">
        <f>Q204*H204</f>
        <v>0.1634</v>
      </c>
      <c r="S204" s="195">
        <v>0</v>
      </c>
      <c r="T204" s="196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7" t="s">
        <v>125</v>
      </c>
      <c r="AT204" s="197" t="s">
        <v>120</v>
      </c>
      <c r="AU204" s="197" t="s">
        <v>126</v>
      </c>
      <c r="AY204" s="17" t="s">
        <v>116</v>
      </c>
      <c r="BE204" s="198">
        <f>IF(N204="základní",J204,0)</f>
        <v>0</v>
      </c>
      <c r="BF204" s="198">
        <f>IF(N204="snížená",J204,0)</f>
        <v>0</v>
      </c>
      <c r="BG204" s="198">
        <f>IF(N204="zákl. přenesená",J204,0)</f>
        <v>0</v>
      </c>
      <c r="BH204" s="198">
        <f>IF(N204="sníž. přenesená",J204,0)</f>
        <v>0</v>
      </c>
      <c r="BI204" s="198">
        <f>IF(N204="nulová",J204,0)</f>
        <v>0</v>
      </c>
      <c r="BJ204" s="17" t="s">
        <v>82</v>
      </c>
      <c r="BK204" s="198">
        <f>ROUND(I204*H204,2)</f>
        <v>0</v>
      </c>
      <c r="BL204" s="17" t="s">
        <v>125</v>
      </c>
      <c r="BM204" s="197" t="s">
        <v>354</v>
      </c>
    </row>
    <row r="205" spans="1:47" s="2" customFormat="1" ht="11.25">
      <c r="A205" s="34"/>
      <c r="B205" s="35"/>
      <c r="C205" s="36"/>
      <c r="D205" s="199" t="s">
        <v>128</v>
      </c>
      <c r="E205" s="36"/>
      <c r="F205" s="200" t="s">
        <v>355</v>
      </c>
      <c r="G205" s="36"/>
      <c r="H205" s="36"/>
      <c r="I205" s="107"/>
      <c r="J205" s="36"/>
      <c r="K205" s="36"/>
      <c r="L205" s="39"/>
      <c r="M205" s="201"/>
      <c r="N205" s="202"/>
      <c r="O205" s="64"/>
      <c r="P205" s="64"/>
      <c r="Q205" s="64"/>
      <c r="R205" s="64"/>
      <c r="S205" s="64"/>
      <c r="T205" s="65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128</v>
      </c>
      <c r="AU205" s="17" t="s">
        <v>126</v>
      </c>
    </row>
    <row r="206" spans="1:65" s="2" customFormat="1" ht="16.5" customHeight="1">
      <c r="A206" s="34"/>
      <c r="B206" s="35"/>
      <c r="C206" s="186" t="s">
        <v>356</v>
      </c>
      <c r="D206" s="186" t="s">
        <v>120</v>
      </c>
      <c r="E206" s="187" t="s">
        <v>357</v>
      </c>
      <c r="F206" s="188" t="s">
        <v>358</v>
      </c>
      <c r="G206" s="189" t="s">
        <v>134</v>
      </c>
      <c r="H206" s="190">
        <v>92</v>
      </c>
      <c r="I206" s="191"/>
      <c r="J206" s="192">
        <f>ROUND(I206*H206,2)</f>
        <v>0</v>
      </c>
      <c r="K206" s="188" t="s">
        <v>124</v>
      </c>
      <c r="L206" s="39"/>
      <c r="M206" s="193" t="s">
        <v>21</v>
      </c>
      <c r="N206" s="194" t="s">
        <v>48</v>
      </c>
      <c r="O206" s="64"/>
      <c r="P206" s="195">
        <f>O206*H206</f>
        <v>0</v>
      </c>
      <c r="Q206" s="195">
        <v>0</v>
      </c>
      <c r="R206" s="195">
        <f>Q206*H206</f>
        <v>0</v>
      </c>
      <c r="S206" s="195">
        <v>0</v>
      </c>
      <c r="T206" s="196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7" t="s">
        <v>125</v>
      </c>
      <c r="AT206" s="197" t="s">
        <v>120</v>
      </c>
      <c r="AU206" s="197" t="s">
        <v>126</v>
      </c>
      <c r="AY206" s="17" t="s">
        <v>116</v>
      </c>
      <c r="BE206" s="198">
        <f>IF(N206="základní",J206,0)</f>
        <v>0</v>
      </c>
      <c r="BF206" s="198">
        <f>IF(N206="snížená",J206,0)</f>
        <v>0</v>
      </c>
      <c r="BG206" s="198">
        <f>IF(N206="zákl. přenesená",J206,0)</f>
        <v>0</v>
      </c>
      <c r="BH206" s="198">
        <f>IF(N206="sníž. přenesená",J206,0)</f>
        <v>0</v>
      </c>
      <c r="BI206" s="198">
        <f>IF(N206="nulová",J206,0)</f>
        <v>0</v>
      </c>
      <c r="BJ206" s="17" t="s">
        <v>82</v>
      </c>
      <c r="BK206" s="198">
        <f>ROUND(I206*H206,2)</f>
        <v>0</v>
      </c>
      <c r="BL206" s="17" t="s">
        <v>125</v>
      </c>
      <c r="BM206" s="197" t="s">
        <v>359</v>
      </c>
    </row>
    <row r="207" spans="1:47" s="2" customFormat="1" ht="11.25">
      <c r="A207" s="34"/>
      <c r="B207" s="35"/>
      <c r="C207" s="36"/>
      <c r="D207" s="199" t="s">
        <v>128</v>
      </c>
      <c r="E207" s="36"/>
      <c r="F207" s="200" t="s">
        <v>360</v>
      </c>
      <c r="G207" s="36"/>
      <c r="H207" s="36"/>
      <c r="I207" s="107"/>
      <c r="J207" s="36"/>
      <c r="K207" s="36"/>
      <c r="L207" s="39"/>
      <c r="M207" s="201"/>
      <c r="N207" s="202"/>
      <c r="O207" s="64"/>
      <c r="P207" s="64"/>
      <c r="Q207" s="64"/>
      <c r="R207" s="64"/>
      <c r="S207" s="64"/>
      <c r="T207" s="65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128</v>
      </c>
      <c r="AU207" s="17" t="s">
        <v>126</v>
      </c>
    </row>
    <row r="208" spans="2:51" s="13" customFormat="1" ht="11.25">
      <c r="B208" s="204"/>
      <c r="C208" s="205"/>
      <c r="D208" s="199" t="s">
        <v>138</v>
      </c>
      <c r="E208" s="206" t="s">
        <v>21</v>
      </c>
      <c r="F208" s="207" t="s">
        <v>335</v>
      </c>
      <c r="G208" s="205"/>
      <c r="H208" s="208">
        <v>92</v>
      </c>
      <c r="I208" s="209"/>
      <c r="J208" s="205"/>
      <c r="K208" s="205"/>
      <c r="L208" s="210"/>
      <c r="M208" s="211"/>
      <c r="N208" s="212"/>
      <c r="O208" s="212"/>
      <c r="P208" s="212"/>
      <c r="Q208" s="212"/>
      <c r="R208" s="212"/>
      <c r="S208" s="212"/>
      <c r="T208" s="213"/>
      <c r="AT208" s="214" t="s">
        <v>138</v>
      </c>
      <c r="AU208" s="214" t="s">
        <v>126</v>
      </c>
      <c r="AV208" s="13" t="s">
        <v>86</v>
      </c>
      <c r="AW208" s="13" t="s">
        <v>36</v>
      </c>
      <c r="AX208" s="13" t="s">
        <v>82</v>
      </c>
      <c r="AY208" s="214" t="s">
        <v>116</v>
      </c>
    </row>
    <row r="209" spans="1:65" s="2" customFormat="1" ht="16.5" customHeight="1">
      <c r="A209" s="34"/>
      <c r="B209" s="35"/>
      <c r="C209" s="186" t="s">
        <v>361</v>
      </c>
      <c r="D209" s="186" t="s">
        <v>120</v>
      </c>
      <c r="E209" s="187" t="s">
        <v>362</v>
      </c>
      <c r="F209" s="188" t="s">
        <v>363</v>
      </c>
      <c r="G209" s="189" t="s">
        <v>364</v>
      </c>
      <c r="H209" s="190">
        <v>2</v>
      </c>
      <c r="I209" s="191"/>
      <c r="J209" s="192">
        <f>ROUND(I209*H209,2)</f>
        <v>0</v>
      </c>
      <c r="K209" s="188" t="s">
        <v>124</v>
      </c>
      <c r="L209" s="39"/>
      <c r="M209" s="193" t="s">
        <v>21</v>
      </c>
      <c r="N209" s="194" t="s">
        <v>48</v>
      </c>
      <c r="O209" s="64"/>
      <c r="P209" s="195">
        <f>O209*H209</f>
        <v>0</v>
      </c>
      <c r="Q209" s="195">
        <v>0</v>
      </c>
      <c r="R209" s="195">
        <f>Q209*H209</f>
        <v>0</v>
      </c>
      <c r="S209" s="195">
        <v>0</v>
      </c>
      <c r="T209" s="196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7" t="s">
        <v>365</v>
      </c>
      <c r="AT209" s="197" t="s">
        <v>120</v>
      </c>
      <c r="AU209" s="197" t="s">
        <v>126</v>
      </c>
      <c r="AY209" s="17" t="s">
        <v>116</v>
      </c>
      <c r="BE209" s="198">
        <f>IF(N209="základní",J209,0)</f>
        <v>0</v>
      </c>
      <c r="BF209" s="198">
        <f>IF(N209="snížená",J209,0)</f>
        <v>0</v>
      </c>
      <c r="BG209" s="198">
        <f>IF(N209="zákl. přenesená",J209,0)</f>
        <v>0</v>
      </c>
      <c r="BH209" s="198">
        <f>IF(N209="sníž. přenesená",J209,0)</f>
        <v>0</v>
      </c>
      <c r="BI209" s="198">
        <f>IF(N209="nulová",J209,0)</f>
        <v>0</v>
      </c>
      <c r="BJ209" s="17" t="s">
        <v>82</v>
      </c>
      <c r="BK209" s="198">
        <f>ROUND(I209*H209,2)</f>
        <v>0</v>
      </c>
      <c r="BL209" s="17" t="s">
        <v>365</v>
      </c>
      <c r="BM209" s="197" t="s">
        <v>366</v>
      </c>
    </row>
    <row r="210" spans="1:47" s="2" customFormat="1" ht="11.25">
      <c r="A210" s="34"/>
      <c r="B210" s="35"/>
      <c r="C210" s="36"/>
      <c r="D210" s="199" t="s">
        <v>128</v>
      </c>
      <c r="E210" s="36"/>
      <c r="F210" s="200" t="s">
        <v>363</v>
      </c>
      <c r="G210" s="36"/>
      <c r="H210" s="36"/>
      <c r="I210" s="107"/>
      <c r="J210" s="36"/>
      <c r="K210" s="36"/>
      <c r="L210" s="39"/>
      <c r="M210" s="201"/>
      <c r="N210" s="202"/>
      <c r="O210" s="64"/>
      <c r="P210" s="64"/>
      <c r="Q210" s="64"/>
      <c r="R210" s="64"/>
      <c r="S210" s="64"/>
      <c r="T210" s="65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128</v>
      </c>
      <c r="AU210" s="17" t="s">
        <v>126</v>
      </c>
    </row>
    <row r="211" spans="2:63" s="12" customFormat="1" ht="20.85" customHeight="1">
      <c r="B211" s="170"/>
      <c r="C211" s="171"/>
      <c r="D211" s="172" t="s">
        <v>76</v>
      </c>
      <c r="E211" s="184" t="s">
        <v>367</v>
      </c>
      <c r="F211" s="184" t="s">
        <v>368</v>
      </c>
      <c r="G211" s="171"/>
      <c r="H211" s="171"/>
      <c r="I211" s="174"/>
      <c r="J211" s="185">
        <f>BK211</f>
        <v>0</v>
      </c>
      <c r="K211" s="171"/>
      <c r="L211" s="176"/>
      <c r="M211" s="177"/>
      <c r="N211" s="178"/>
      <c r="O211" s="178"/>
      <c r="P211" s="179">
        <f>SUM(P212:P235)</f>
        <v>0</v>
      </c>
      <c r="Q211" s="178"/>
      <c r="R211" s="179">
        <f>SUM(R212:R235)</f>
        <v>6.654999999999999</v>
      </c>
      <c r="S211" s="178"/>
      <c r="T211" s="180">
        <f>SUM(T212:T235)</f>
        <v>0</v>
      </c>
      <c r="AR211" s="181" t="s">
        <v>82</v>
      </c>
      <c r="AT211" s="182" t="s">
        <v>76</v>
      </c>
      <c r="AU211" s="182" t="s">
        <v>86</v>
      </c>
      <c r="AY211" s="181" t="s">
        <v>116</v>
      </c>
      <c r="BK211" s="183">
        <f>SUM(BK212:BK235)</f>
        <v>0</v>
      </c>
    </row>
    <row r="212" spans="1:65" s="2" customFormat="1" ht="16.5" customHeight="1">
      <c r="A212" s="34"/>
      <c r="B212" s="35"/>
      <c r="C212" s="186" t="s">
        <v>369</v>
      </c>
      <c r="D212" s="186" t="s">
        <v>120</v>
      </c>
      <c r="E212" s="187" t="s">
        <v>370</v>
      </c>
      <c r="F212" s="188" t="s">
        <v>371</v>
      </c>
      <c r="G212" s="189" t="s">
        <v>211</v>
      </c>
      <c r="H212" s="190">
        <v>2.61</v>
      </c>
      <c r="I212" s="191"/>
      <c r="J212" s="192">
        <f>ROUND(I212*H212,2)</f>
        <v>0</v>
      </c>
      <c r="K212" s="188" t="s">
        <v>124</v>
      </c>
      <c r="L212" s="39"/>
      <c r="M212" s="193" t="s">
        <v>21</v>
      </c>
      <c r="N212" s="194" t="s">
        <v>48</v>
      </c>
      <c r="O212" s="64"/>
      <c r="P212" s="195">
        <f>O212*H212</f>
        <v>0</v>
      </c>
      <c r="Q212" s="195">
        <v>0</v>
      </c>
      <c r="R212" s="195">
        <f>Q212*H212</f>
        <v>0</v>
      </c>
      <c r="S212" s="195">
        <v>0</v>
      </c>
      <c r="T212" s="196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7" t="s">
        <v>125</v>
      </c>
      <c r="AT212" s="197" t="s">
        <v>120</v>
      </c>
      <c r="AU212" s="197" t="s">
        <v>126</v>
      </c>
      <c r="AY212" s="17" t="s">
        <v>116</v>
      </c>
      <c r="BE212" s="198">
        <f>IF(N212="základní",J212,0)</f>
        <v>0</v>
      </c>
      <c r="BF212" s="198">
        <f>IF(N212="snížená",J212,0)</f>
        <v>0</v>
      </c>
      <c r="BG212" s="198">
        <f>IF(N212="zákl. přenesená",J212,0)</f>
        <v>0</v>
      </c>
      <c r="BH212" s="198">
        <f>IF(N212="sníž. přenesená",J212,0)</f>
        <v>0</v>
      </c>
      <c r="BI212" s="198">
        <f>IF(N212="nulová",J212,0)</f>
        <v>0</v>
      </c>
      <c r="BJ212" s="17" t="s">
        <v>82</v>
      </c>
      <c r="BK212" s="198">
        <f>ROUND(I212*H212,2)</f>
        <v>0</v>
      </c>
      <c r="BL212" s="17" t="s">
        <v>125</v>
      </c>
      <c r="BM212" s="197" t="s">
        <v>372</v>
      </c>
    </row>
    <row r="213" spans="1:47" s="2" customFormat="1" ht="11.25">
      <c r="A213" s="34"/>
      <c r="B213" s="35"/>
      <c r="C213" s="36"/>
      <c r="D213" s="199" t="s">
        <v>128</v>
      </c>
      <c r="E213" s="36"/>
      <c r="F213" s="200" t="s">
        <v>373</v>
      </c>
      <c r="G213" s="36"/>
      <c r="H213" s="36"/>
      <c r="I213" s="107"/>
      <c r="J213" s="36"/>
      <c r="K213" s="36"/>
      <c r="L213" s="39"/>
      <c r="M213" s="201"/>
      <c r="N213" s="202"/>
      <c r="O213" s="64"/>
      <c r="P213" s="64"/>
      <c r="Q213" s="64"/>
      <c r="R213" s="64"/>
      <c r="S213" s="64"/>
      <c r="T213" s="65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128</v>
      </c>
      <c r="AU213" s="17" t="s">
        <v>126</v>
      </c>
    </row>
    <row r="214" spans="2:51" s="13" customFormat="1" ht="11.25">
      <c r="B214" s="204"/>
      <c r="C214" s="205"/>
      <c r="D214" s="199" t="s">
        <v>138</v>
      </c>
      <c r="E214" s="206" t="s">
        <v>21</v>
      </c>
      <c r="F214" s="207" t="s">
        <v>374</v>
      </c>
      <c r="G214" s="205"/>
      <c r="H214" s="208">
        <v>2.61</v>
      </c>
      <c r="I214" s="209"/>
      <c r="J214" s="205"/>
      <c r="K214" s="205"/>
      <c r="L214" s="210"/>
      <c r="M214" s="211"/>
      <c r="N214" s="212"/>
      <c r="O214" s="212"/>
      <c r="P214" s="212"/>
      <c r="Q214" s="212"/>
      <c r="R214" s="212"/>
      <c r="S214" s="212"/>
      <c r="T214" s="213"/>
      <c r="AT214" s="214" t="s">
        <v>138</v>
      </c>
      <c r="AU214" s="214" t="s">
        <v>126</v>
      </c>
      <c r="AV214" s="13" t="s">
        <v>86</v>
      </c>
      <c r="AW214" s="13" t="s">
        <v>36</v>
      </c>
      <c r="AX214" s="13" t="s">
        <v>82</v>
      </c>
      <c r="AY214" s="214" t="s">
        <v>116</v>
      </c>
    </row>
    <row r="215" spans="1:65" s="2" customFormat="1" ht="16.5" customHeight="1">
      <c r="A215" s="34"/>
      <c r="B215" s="35"/>
      <c r="C215" s="186" t="s">
        <v>375</v>
      </c>
      <c r="D215" s="186" t="s">
        <v>120</v>
      </c>
      <c r="E215" s="187" t="s">
        <v>376</v>
      </c>
      <c r="F215" s="188" t="s">
        <v>377</v>
      </c>
      <c r="G215" s="189" t="s">
        <v>123</v>
      </c>
      <c r="H215" s="190">
        <v>29</v>
      </c>
      <c r="I215" s="191"/>
      <c r="J215" s="192">
        <f>ROUND(I215*H215,2)</f>
        <v>0</v>
      </c>
      <c r="K215" s="188" t="s">
        <v>124</v>
      </c>
      <c r="L215" s="39"/>
      <c r="M215" s="193" t="s">
        <v>21</v>
      </c>
      <c r="N215" s="194" t="s">
        <v>48</v>
      </c>
      <c r="O215" s="64"/>
      <c r="P215" s="195">
        <f>O215*H215</f>
        <v>0</v>
      </c>
      <c r="Q215" s="195">
        <v>0.22657</v>
      </c>
      <c r="R215" s="195">
        <f>Q215*H215</f>
        <v>6.57053</v>
      </c>
      <c r="S215" s="195">
        <v>0</v>
      </c>
      <c r="T215" s="196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7" t="s">
        <v>125</v>
      </c>
      <c r="AT215" s="197" t="s">
        <v>120</v>
      </c>
      <c r="AU215" s="197" t="s">
        <v>126</v>
      </c>
      <c r="AY215" s="17" t="s">
        <v>116</v>
      </c>
      <c r="BE215" s="198">
        <f>IF(N215="základní",J215,0)</f>
        <v>0</v>
      </c>
      <c r="BF215" s="198">
        <f>IF(N215="snížená",J215,0)</f>
        <v>0</v>
      </c>
      <c r="BG215" s="198">
        <f>IF(N215="zákl. přenesená",J215,0)</f>
        <v>0</v>
      </c>
      <c r="BH215" s="198">
        <f>IF(N215="sníž. přenesená",J215,0)</f>
        <v>0</v>
      </c>
      <c r="BI215" s="198">
        <f>IF(N215="nulová",J215,0)</f>
        <v>0</v>
      </c>
      <c r="BJ215" s="17" t="s">
        <v>82</v>
      </c>
      <c r="BK215" s="198">
        <f>ROUND(I215*H215,2)</f>
        <v>0</v>
      </c>
      <c r="BL215" s="17" t="s">
        <v>125</v>
      </c>
      <c r="BM215" s="197" t="s">
        <v>378</v>
      </c>
    </row>
    <row r="216" spans="1:47" s="2" customFormat="1" ht="19.5">
      <c r="A216" s="34"/>
      <c r="B216" s="35"/>
      <c r="C216" s="36"/>
      <c r="D216" s="199" t="s">
        <v>128</v>
      </c>
      <c r="E216" s="36"/>
      <c r="F216" s="200" t="s">
        <v>379</v>
      </c>
      <c r="G216" s="36"/>
      <c r="H216" s="36"/>
      <c r="I216" s="107"/>
      <c r="J216" s="36"/>
      <c r="K216" s="36"/>
      <c r="L216" s="39"/>
      <c r="M216" s="201"/>
      <c r="N216" s="202"/>
      <c r="O216" s="64"/>
      <c r="P216" s="64"/>
      <c r="Q216" s="64"/>
      <c r="R216" s="64"/>
      <c r="S216" s="64"/>
      <c r="T216" s="65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128</v>
      </c>
      <c r="AU216" s="17" t="s">
        <v>126</v>
      </c>
    </row>
    <row r="217" spans="1:47" s="2" customFormat="1" ht="19.5">
      <c r="A217" s="34"/>
      <c r="B217" s="35"/>
      <c r="C217" s="36"/>
      <c r="D217" s="199" t="s">
        <v>130</v>
      </c>
      <c r="E217" s="36"/>
      <c r="F217" s="203" t="s">
        <v>380</v>
      </c>
      <c r="G217" s="36"/>
      <c r="H217" s="36"/>
      <c r="I217" s="107"/>
      <c r="J217" s="36"/>
      <c r="K217" s="36"/>
      <c r="L217" s="39"/>
      <c r="M217" s="201"/>
      <c r="N217" s="202"/>
      <c r="O217" s="64"/>
      <c r="P217" s="64"/>
      <c r="Q217" s="64"/>
      <c r="R217" s="64"/>
      <c r="S217" s="64"/>
      <c r="T217" s="65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130</v>
      </c>
      <c r="AU217" s="17" t="s">
        <v>126</v>
      </c>
    </row>
    <row r="218" spans="1:65" s="2" customFormat="1" ht="16.5" customHeight="1">
      <c r="A218" s="34"/>
      <c r="B218" s="35"/>
      <c r="C218" s="186" t="s">
        <v>381</v>
      </c>
      <c r="D218" s="186" t="s">
        <v>120</v>
      </c>
      <c r="E218" s="187" t="s">
        <v>382</v>
      </c>
      <c r="F218" s="188" t="s">
        <v>383</v>
      </c>
      <c r="G218" s="189" t="s">
        <v>123</v>
      </c>
      <c r="H218" s="190">
        <v>29</v>
      </c>
      <c r="I218" s="191"/>
      <c r="J218" s="192">
        <f>ROUND(I218*H218,2)</f>
        <v>0</v>
      </c>
      <c r="K218" s="188" t="s">
        <v>124</v>
      </c>
      <c r="L218" s="39"/>
      <c r="M218" s="193" t="s">
        <v>21</v>
      </c>
      <c r="N218" s="194" t="s">
        <v>48</v>
      </c>
      <c r="O218" s="64"/>
      <c r="P218" s="195">
        <f>O218*H218</f>
        <v>0</v>
      </c>
      <c r="Q218" s="195">
        <v>0.00268</v>
      </c>
      <c r="R218" s="195">
        <f>Q218*H218</f>
        <v>0.07772</v>
      </c>
      <c r="S218" s="195">
        <v>0</v>
      </c>
      <c r="T218" s="196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7" t="s">
        <v>125</v>
      </c>
      <c r="AT218" s="197" t="s">
        <v>120</v>
      </c>
      <c r="AU218" s="197" t="s">
        <v>126</v>
      </c>
      <c r="AY218" s="17" t="s">
        <v>116</v>
      </c>
      <c r="BE218" s="198">
        <f>IF(N218="základní",J218,0)</f>
        <v>0</v>
      </c>
      <c r="BF218" s="198">
        <f>IF(N218="snížená",J218,0)</f>
        <v>0</v>
      </c>
      <c r="BG218" s="198">
        <f>IF(N218="zákl. přenesená",J218,0)</f>
        <v>0</v>
      </c>
      <c r="BH218" s="198">
        <f>IF(N218="sníž. přenesená",J218,0)</f>
        <v>0</v>
      </c>
      <c r="BI218" s="198">
        <f>IF(N218="nulová",J218,0)</f>
        <v>0</v>
      </c>
      <c r="BJ218" s="17" t="s">
        <v>82</v>
      </c>
      <c r="BK218" s="198">
        <f>ROUND(I218*H218,2)</f>
        <v>0</v>
      </c>
      <c r="BL218" s="17" t="s">
        <v>125</v>
      </c>
      <c r="BM218" s="197" t="s">
        <v>384</v>
      </c>
    </row>
    <row r="219" spans="1:47" s="2" customFormat="1" ht="19.5">
      <c r="A219" s="34"/>
      <c r="B219" s="35"/>
      <c r="C219" s="36"/>
      <c r="D219" s="199" t="s">
        <v>128</v>
      </c>
      <c r="E219" s="36"/>
      <c r="F219" s="200" t="s">
        <v>385</v>
      </c>
      <c r="G219" s="36"/>
      <c r="H219" s="36"/>
      <c r="I219" s="107"/>
      <c r="J219" s="36"/>
      <c r="K219" s="36"/>
      <c r="L219" s="39"/>
      <c r="M219" s="201"/>
      <c r="N219" s="202"/>
      <c r="O219" s="64"/>
      <c r="P219" s="64"/>
      <c r="Q219" s="64"/>
      <c r="R219" s="64"/>
      <c r="S219" s="64"/>
      <c r="T219" s="65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128</v>
      </c>
      <c r="AU219" s="17" t="s">
        <v>126</v>
      </c>
    </row>
    <row r="220" spans="1:65" s="2" customFormat="1" ht="16.5" customHeight="1">
      <c r="A220" s="34"/>
      <c r="B220" s="35"/>
      <c r="C220" s="186" t="s">
        <v>386</v>
      </c>
      <c r="D220" s="186" t="s">
        <v>120</v>
      </c>
      <c r="E220" s="187" t="s">
        <v>387</v>
      </c>
      <c r="F220" s="188" t="s">
        <v>388</v>
      </c>
      <c r="G220" s="189" t="s">
        <v>179</v>
      </c>
      <c r="H220" s="190">
        <v>5</v>
      </c>
      <c r="I220" s="191"/>
      <c r="J220" s="192">
        <f>ROUND(I220*H220,2)</f>
        <v>0</v>
      </c>
      <c r="K220" s="188" t="s">
        <v>124</v>
      </c>
      <c r="L220" s="39"/>
      <c r="M220" s="193" t="s">
        <v>21</v>
      </c>
      <c r="N220" s="194" t="s">
        <v>48</v>
      </c>
      <c r="O220" s="64"/>
      <c r="P220" s="195">
        <f>O220*H220</f>
        <v>0</v>
      </c>
      <c r="Q220" s="195">
        <v>0</v>
      </c>
      <c r="R220" s="195">
        <f>Q220*H220</f>
        <v>0</v>
      </c>
      <c r="S220" s="195">
        <v>0</v>
      </c>
      <c r="T220" s="196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7" t="s">
        <v>125</v>
      </c>
      <c r="AT220" s="197" t="s">
        <v>120</v>
      </c>
      <c r="AU220" s="197" t="s">
        <v>126</v>
      </c>
      <c r="AY220" s="17" t="s">
        <v>116</v>
      </c>
      <c r="BE220" s="198">
        <f>IF(N220="základní",J220,0)</f>
        <v>0</v>
      </c>
      <c r="BF220" s="198">
        <f>IF(N220="snížená",J220,0)</f>
        <v>0</v>
      </c>
      <c r="BG220" s="198">
        <f>IF(N220="zákl. přenesená",J220,0)</f>
        <v>0</v>
      </c>
      <c r="BH220" s="198">
        <f>IF(N220="sníž. přenesená",J220,0)</f>
        <v>0</v>
      </c>
      <c r="BI220" s="198">
        <f>IF(N220="nulová",J220,0)</f>
        <v>0</v>
      </c>
      <c r="BJ220" s="17" t="s">
        <v>82</v>
      </c>
      <c r="BK220" s="198">
        <f>ROUND(I220*H220,2)</f>
        <v>0</v>
      </c>
      <c r="BL220" s="17" t="s">
        <v>125</v>
      </c>
      <c r="BM220" s="197" t="s">
        <v>389</v>
      </c>
    </row>
    <row r="221" spans="1:47" s="2" customFormat="1" ht="11.25">
      <c r="A221" s="34"/>
      <c r="B221" s="35"/>
      <c r="C221" s="36"/>
      <c r="D221" s="199" t="s">
        <v>128</v>
      </c>
      <c r="E221" s="36"/>
      <c r="F221" s="200" t="s">
        <v>390</v>
      </c>
      <c r="G221" s="36"/>
      <c r="H221" s="36"/>
      <c r="I221" s="107"/>
      <c r="J221" s="36"/>
      <c r="K221" s="36"/>
      <c r="L221" s="39"/>
      <c r="M221" s="201"/>
      <c r="N221" s="202"/>
      <c r="O221" s="64"/>
      <c r="P221" s="64"/>
      <c r="Q221" s="64"/>
      <c r="R221" s="64"/>
      <c r="S221" s="64"/>
      <c r="T221" s="65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128</v>
      </c>
      <c r="AU221" s="17" t="s">
        <v>126</v>
      </c>
    </row>
    <row r="222" spans="1:65" s="2" customFormat="1" ht="16.5" customHeight="1">
      <c r="A222" s="34"/>
      <c r="B222" s="35"/>
      <c r="C222" s="215" t="s">
        <v>391</v>
      </c>
      <c r="D222" s="215" t="s">
        <v>248</v>
      </c>
      <c r="E222" s="216" t="s">
        <v>392</v>
      </c>
      <c r="F222" s="217" t="s">
        <v>393</v>
      </c>
      <c r="G222" s="218" t="s">
        <v>179</v>
      </c>
      <c r="H222" s="219">
        <v>1</v>
      </c>
      <c r="I222" s="220"/>
      <c r="J222" s="221">
        <f>ROUND(I222*H222,2)</f>
        <v>0</v>
      </c>
      <c r="K222" s="217" t="s">
        <v>124</v>
      </c>
      <c r="L222" s="222"/>
      <c r="M222" s="223" t="s">
        <v>21</v>
      </c>
      <c r="N222" s="224" t="s">
        <v>48</v>
      </c>
      <c r="O222" s="64"/>
      <c r="P222" s="195">
        <f>O222*H222</f>
        <v>0</v>
      </c>
      <c r="Q222" s="195">
        <v>0.00064</v>
      </c>
      <c r="R222" s="195">
        <f>Q222*H222</f>
        <v>0.00064</v>
      </c>
      <c r="S222" s="195">
        <v>0</v>
      </c>
      <c r="T222" s="196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7" t="s">
        <v>176</v>
      </c>
      <c r="AT222" s="197" t="s">
        <v>248</v>
      </c>
      <c r="AU222" s="197" t="s">
        <v>126</v>
      </c>
      <c r="AY222" s="17" t="s">
        <v>116</v>
      </c>
      <c r="BE222" s="198">
        <f>IF(N222="základní",J222,0)</f>
        <v>0</v>
      </c>
      <c r="BF222" s="198">
        <f>IF(N222="snížená",J222,0)</f>
        <v>0</v>
      </c>
      <c r="BG222" s="198">
        <f>IF(N222="zákl. přenesená",J222,0)</f>
        <v>0</v>
      </c>
      <c r="BH222" s="198">
        <f>IF(N222="sníž. přenesená",J222,0)</f>
        <v>0</v>
      </c>
      <c r="BI222" s="198">
        <f>IF(N222="nulová",J222,0)</f>
        <v>0</v>
      </c>
      <c r="BJ222" s="17" t="s">
        <v>82</v>
      </c>
      <c r="BK222" s="198">
        <f>ROUND(I222*H222,2)</f>
        <v>0</v>
      </c>
      <c r="BL222" s="17" t="s">
        <v>125</v>
      </c>
      <c r="BM222" s="197" t="s">
        <v>394</v>
      </c>
    </row>
    <row r="223" spans="1:47" s="2" customFormat="1" ht="11.25">
      <c r="A223" s="34"/>
      <c r="B223" s="35"/>
      <c r="C223" s="36"/>
      <c r="D223" s="199" t="s">
        <v>128</v>
      </c>
      <c r="E223" s="36"/>
      <c r="F223" s="200" t="s">
        <v>393</v>
      </c>
      <c r="G223" s="36"/>
      <c r="H223" s="36"/>
      <c r="I223" s="107"/>
      <c r="J223" s="36"/>
      <c r="K223" s="36"/>
      <c r="L223" s="39"/>
      <c r="M223" s="201"/>
      <c r="N223" s="202"/>
      <c r="O223" s="64"/>
      <c r="P223" s="64"/>
      <c r="Q223" s="64"/>
      <c r="R223" s="64"/>
      <c r="S223" s="64"/>
      <c r="T223" s="65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128</v>
      </c>
      <c r="AU223" s="17" t="s">
        <v>126</v>
      </c>
    </row>
    <row r="224" spans="1:65" s="2" customFormat="1" ht="16.5" customHeight="1">
      <c r="A224" s="34"/>
      <c r="B224" s="35"/>
      <c r="C224" s="215" t="s">
        <v>153</v>
      </c>
      <c r="D224" s="215" t="s">
        <v>248</v>
      </c>
      <c r="E224" s="216" t="s">
        <v>395</v>
      </c>
      <c r="F224" s="217" t="s">
        <v>396</v>
      </c>
      <c r="G224" s="218" t="s">
        <v>179</v>
      </c>
      <c r="H224" s="219">
        <v>3</v>
      </c>
      <c r="I224" s="220"/>
      <c r="J224" s="221">
        <f>ROUND(I224*H224,2)</f>
        <v>0</v>
      </c>
      <c r="K224" s="217" t="s">
        <v>124</v>
      </c>
      <c r="L224" s="222"/>
      <c r="M224" s="223" t="s">
        <v>21</v>
      </c>
      <c r="N224" s="224" t="s">
        <v>48</v>
      </c>
      <c r="O224" s="64"/>
      <c r="P224" s="195">
        <f>O224*H224</f>
        <v>0</v>
      </c>
      <c r="Q224" s="195">
        <v>0.00065</v>
      </c>
      <c r="R224" s="195">
        <f>Q224*H224</f>
        <v>0.00195</v>
      </c>
      <c r="S224" s="195">
        <v>0</v>
      </c>
      <c r="T224" s="196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7" t="s">
        <v>176</v>
      </c>
      <c r="AT224" s="197" t="s">
        <v>248</v>
      </c>
      <c r="AU224" s="197" t="s">
        <v>126</v>
      </c>
      <c r="AY224" s="17" t="s">
        <v>116</v>
      </c>
      <c r="BE224" s="198">
        <f>IF(N224="základní",J224,0)</f>
        <v>0</v>
      </c>
      <c r="BF224" s="198">
        <f>IF(N224="snížená",J224,0)</f>
        <v>0</v>
      </c>
      <c r="BG224" s="198">
        <f>IF(N224="zákl. přenesená",J224,0)</f>
        <v>0</v>
      </c>
      <c r="BH224" s="198">
        <f>IF(N224="sníž. přenesená",J224,0)</f>
        <v>0</v>
      </c>
      <c r="BI224" s="198">
        <f>IF(N224="nulová",J224,0)</f>
        <v>0</v>
      </c>
      <c r="BJ224" s="17" t="s">
        <v>82</v>
      </c>
      <c r="BK224" s="198">
        <f>ROUND(I224*H224,2)</f>
        <v>0</v>
      </c>
      <c r="BL224" s="17" t="s">
        <v>125</v>
      </c>
      <c r="BM224" s="197" t="s">
        <v>397</v>
      </c>
    </row>
    <row r="225" spans="1:47" s="2" customFormat="1" ht="11.25">
      <c r="A225" s="34"/>
      <c r="B225" s="35"/>
      <c r="C225" s="36"/>
      <c r="D225" s="199" t="s">
        <v>128</v>
      </c>
      <c r="E225" s="36"/>
      <c r="F225" s="200" t="s">
        <v>396</v>
      </c>
      <c r="G225" s="36"/>
      <c r="H225" s="36"/>
      <c r="I225" s="107"/>
      <c r="J225" s="36"/>
      <c r="K225" s="36"/>
      <c r="L225" s="39"/>
      <c r="M225" s="201"/>
      <c r="N225" s="202"/>
      <c r="O225" s="64"/>
      <c r="P225" s="64"/>
      <c r="Q225" s="64"/>
      <c r="R225" s="64"/>
      <c r="S225" s="64"/>
      <c r="T225" s="65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128</v>
      </c>
      <c r="AU225" s="17" t="s">
        <v>126</v>
      </c>
    </row>
    <row r="226" spans="1:65" s="2" customFormat="1" ht="16.5" customHeight="1">
      <c r="A226" s="34"/>
      <c r="B226" s="35"/>
      <c r="C226" s="186" t="s">
        <v>398</v>
      </c>
      <c r="D226" s="186" t="s">
        <v>120</v>
      </c>
      <c r="E226" s="187" t="s">
        <v>399</v>
      </c>
      <c r="F226" s="188" t="s">
        <v>400</v>
      </c>
      <c r="G226" s="189" t="s">
        <v>179</v>
      </c>
      <c r="H226" s="190">
        <v>1</v>
      </c>
      <c r="I226" s="191"/>
      <c r="J226" s="192">
        <f>ROUND(I226*H226,2)</f>
        <v>0</v>
      </c>
      <c r="K226" s="188" t="s">
        <v>124</v>
      </c>
      <c r="L226" s="39"/>
      <c r="M226" s="193" t="s">
        <v>21</v>
      </c>
      <c r="N226" s="194" t="s">
        <v>48</v>
      </c>
      <c r="O226" s="64"/>
      <c r="P226" s="195">
        <f>O226*H226</f>
        <v>0</v>
      </c>
      <c r="Q226" s="195">
        <v>1E-05</v>
      </c>
      <c r="R226" s="195">
        <f>Q226*H226</f>
        <v>1E-05</v>
      </c>
      <c r="S226" s="195">
        <v>0</v>
      </c>
      <c r="T226" s="196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197" t="s">
        <v>125</v>
      </c>
      <c r="AT226" s="197" t="s">
        <v>120</v>
      </c>
      <c r="AU226" s="197" t="s">
        <v>126</v>
      </c>
      <c r="AY226" s="17" t="s">
        <v>116</v>
      </c>
      <c r="BE226" s="198">
        <f>IF(N226="základní",J226,0)</f>
        <v>0</v>
      </c>
      <c r="BF226" s="198">
        <f>IF(N226="snížená",J226,0)</f>
        <v>0</v>
      </c>
      <c r="BG226" s="198">
        <f>IF(N226="zákl. přenesená",J226,0)</f>
        <v>0</v>
      </c>
      <c r="BH226" s="198">
        <f>IF(N226="sníž. přenesená",J226,0)</f>
        <v>0</v>
      </c>
      <c r="BI226" s="198">
        <f>IF(N226="nulová",J226,0)</f>
        <v>0</v>
      </c>
      <c r="BJ226" s="17" t="s">
        <v>82</v>
      </c>
      <c r="BK226" s="198">
        <f>ROUND(I226*H226,2)</f>
        <v>0</v>
      </c>
      <c r="BL226" s="17" t="s">
        <v>125</v>
      </c>
      <c r="BM226" s="197" t="s">
        <v>401</v>
      </c>
    </row>
    <row r="227" spans="1:47" s="2" customFormat="1" ht="11.25">
      <c r="A227" s="34"/>
      <c r="B227" s="35"/>
      <c r="C227" s="36"/>
      <c r="D227" s="199" t="s">
        <v>128</v>
      </c>
      <c r="E227" s="36"/>
      <c r="F227" s="200" t="s">
        <v>402</v>
      </c>
      <c r="G227" s="36"/>
      <c r="H227" s="36"/>
      <c r="I227" s="107"/>
      <c r="J227" s="36"/>
      <c r="K227" s="36"/>
      <c r="L227" s="39"/>
      <c r="M227" s="201"/>
      <c r="N227" s="202"/>
      <c r="O227" s="64"/>
      <c r="P227" s="64"/>
      <c r="Q227" s="64"/>
      <c r="R227" s="64"/>
      <c r="S227" s="64"/>
      <c r="T227" s="65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128</v>
      </c>
      <c r="AU227" s="17" t="s">
        <v>126</v>
      </c>
    </row>
    <row r="228" spans="1:65" s="2" customFormat="1" ht="16.5" customHeight="1">
      <c r="A228" s="34"/>
      <c r="B228" s="35"/>
      <c r="C228" s="215" t="s">
        <v>403</v>
      </c>
      <c r="D228" s="215" t="s">
        <v>248</v>
      </c>
      <c r="E228" s="216" t="s">
        <v>404</v>
      </c>
      <c r="F228" s="217" t="s">
        <v>405</v>
      </c>
      <c r="G228" s="218" t="s">
        <v>179</v>
      </c>
      <c r="H228" s="219">
        <v>1</v>
      </c>
      <c r="I228" s="220"/>
      <c r="J228" s="221">
        <f>ROUND(I228*H228,2)</f>
        <v>0</v>
      </c>
      <c r="K228" s="217" t="s">
        <v>124</v>
      </c>
      <c r="L228" s="222"/>
      <c r="M228" s="223" t="s">
        <v>21</v>
      </c>
      <c r="N228" s="224" t="s">
        <v>48</v>
      </c>
      <c r="O228" s="64"/>
      <c r="P228" s="195">
        <f>O228*H228</f>
        <v>0</v>
      </c>
      <c r="Q228" s="195">
        <v>0.00154</v>
      </c>
      <c r="R228" s="195">
        <f>Q228*H228</f>
        <v>0.00154</v>
      </c>
      <c r="S228" s="195">
        <v>0</v>
      </c>
      <c r="T228" s="196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7" t="s">
        <v>176</v>
      </c>
      <c r="AT228" s="197" t="s">
        <v>248</v>
      </c>
      <c r="AU228" s="197" t="s">
        <v>126</v>
      </c>
      <c r="AY228" s="17" t="s">
        <v>116</v>
      </c>
      <c r="BE228" s="198">
        <f>IF(N228="základní",J228,0)</f>
        <v>0</v>
      </c>
      <c r="BF228" s="198">
        <f>IF(N228="snížená",J228,0)</f>
        <v>0</v>
      </c>
      <c r="BG228" s="198">
        <f>IF(N228="zákl. přenesená",J228,0)</f>
        <v>0</v>
      </c>
      <c r="BH228" s="198">
        <f>IF(N228="sníž. přenesená",J228,0)</f>
        <v>0</v>
      </c>
      <c r="BI228" s="198">
        <f>IF(N228="nulová",J228,0)</f>
        <v>0</v>
      </c>
      <c r="BJ228" s="17" t="s">
        <v>82</v>
      </c>
      <c r="BK228" s="198">
        <f>ROUND(I228*H228,2)</f>
        <v>0</v>
      </c>
      <c r="BL228" s="17" t="s">
        <v>125</v>
      </c>
      <c r="BM228" s="197" t="s">
        <v>406</v>
      </c>
    </row>
    <row r="229" spans="1:47" s="2" customFormat="1" ht="11.25">
      <c r="A229" s="34"/>
      <c r="B229" s="35"/>
      <c r="C229" s="36"/>
      <c r="D229" s="199" t="s">
        <v>128</v>
      </c>
      <c r="E229" s="36"/>
      <c r="F229" s="200" t="s">
        <v>405</v>
      </c>
      <c r="G229" s="36"/>
      <c r="H229" s="36"/>
      <c r="I229" s="107"/>
      <c r="J229" s="36"/>
      <c r="K229" s="36"/>
      <c r="L229" s="39"/>
      <c r="M229" s="201"/>
      <c r="N229" s="202"/>
      <c r="O229" s="64"/>
      <c r="P229" s="64"/>
      <c r="Q229" s="64"/>
      <c r="R229" s="64"/>
      <c r="S229" s="64"/>
      <c r="T229" s="65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128</v>
      </c>
      <c r="AU229" s="17" t="s">
        <v>126</v>
      </c>
    </row>
    <row r="230" spans="1:65" s="2" customFormat="1" ht="16.5" customHeight="1">
      <c r="A230" s="34"/>
      <c r="B230" s="35"/>
      <c r="C230" s="186" t="s">
        <v>407</v>
      </c>
      <c r="D230" s="186" t="s">
        <v>120</v>
      </c>
      <c r="E230" s="187" t="s">
        <v>408</v>
      </c>
      <c r="F230" s="188" t="s">
        <v>409</v>
      </c>
      <c r="G230" s="189" t="s">
        <v>364</v>
      </c>
      <c r="H230" s="190">
        <v>1</v>
      </c>
      <c r="I230" s="191"/>
      <c r="J230" s="192">
        <f>ROUND(I230*H230,2)</f>
        <v>0</v>
      </c>
      <c r="K230" s="188" t="s">
        <v>21</v>
      </c>
      <c r="L230" s="39"/>
      <c r="M230" s="193" t="s">
        <v>21</v>
      </c>
      <c r="N230" s="194" t="s">
        <v>48</v>
      </c>
      <c r="O230" s="64"/>
      <c r="P230" s="195">
        <f>O230*H230</f>
        <v>0</v>
      </c>
      <c r="Q230" s="195">
        <v>0</v>
      </c>
      <c r="R230" s="195">
        <f>Q230*H230</f>
        <v>0</v>
      </c>
      <c r="S230" s="195">
        <v>0</v>
      </c>
      <c r="T230" s="196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7" t="s">
        <v>125</v>
      </c>
      <c r="AT230" s="197" t="s">
        <v>120</v>
      </c>
      <c r="AU230" s="197" t="s">
        <v>126</v>
      </c>
      <c r="AY230" s="17" t="s">
        <v>116</v>
      </c>
      <c r="BE230" s="198">
        <f>IF(N230="základní",J230,0)</f>
        <v>0</v>
      </c>
      <c r="BF230" s="198">
        <f>IF(N230="snížená",J230,0)</f>
        <v>0</v>
      </c>
      <c r="BG230" s="198">
        <f>IF(N230="zákl. přenesená",J230,0)</f>
        <v>0</v>
      </c>
      <c r="BH230" s="198">
        <f>IF(N230="sníž. přenesená",J230,0)</f>
        <v>0</v>
      </c>
      <c r="BI230" s="198">
        <f>IF(N230="nulová",J230,0)</f>
        <v>0</v>
      </c>
      <c r="BJ230" s="17" t="s">
        <v>82</v>
      </c>
      <c r="BK230" s="198">
        <f>ROUND(I230*H230,2)</f>
        <v>0</v>
      </c>
      <c r="BL230" s="17" t="s">
        <v>125</v>
      </c>
      <c r="BM230" s="197" t="s">
        <v>410</v>
      </c>
    </row>
    <row r="231" spans="1:47" s="2" customFormat="1" ht="11.25">
      <c r="A231" s="34"/>
      <c r="B231" s="35"/>
      <c r="C231" s="36"/>
      <c r="D231" s="199" t="s">
        <v>128</v>
      </c>
      <c r="E231" s="36"/>
      <c r="F231" s="200" t="s">
        <v>409</v>
      </c>
      <c r="G231" s="36"/>
      <c r="H231" s="36"/>
      <c r="I231" s="107"/>
      <c r="J231" s="36"/>
      <c r="K231" s="36"/>
      <c r="L231" s="39"/>
      <c r="M231" s="201"/>
      <c r="N231" s="202"/>
      <c r="O231" s="64"/>
      <c r="P231" s="64"/>
      <c r="Q231" s="64"/>
      <c r="R231" s="64"/>
      <c r="S231" s="64"/>
      <c r="T231" s="65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128</v>
      </c>
      <c r="AU231" s="17" t="s">
        <v>126</v>
      </c>
    </row>
    <row r="232" spans="1:65" s="2" customFormat="1" ht="16.5" customHeight="1">
      <c r="A232" s="34"/>
      <c r="B232" s="35"/>
      <c r="C232" s="186" t="s">
        <v>411</v>
      </c>
      <c r="D232" s="186" t="s">
        <v>120</v>
      </c>
      <c r="E232" s="187" t="s">
        <v>412</v>
      </c>
      <c r="F232" s="188" t="s">
        <v>413</v>
      </c>
      <c r="G232" s="189" t="s">
        <v>123</v>
      </c>
      <c r="H232" s="190">
        <v>29</v>
      </c>
      <c r="I232" s="191"/>
      <c r="J232" s="192">
        <f>ROUND(I232*H232,2)</f>
        <v>0</v>
      </c>
      <c r="K232" s="188" t="s">
        <v>124</v>
      </c>
      <c r="L232" s="39"/>
      <c r="M232" s="193" t="s">
        <v>21</v>
      </c>
      <c r="N232" s="194" t="s">
        <v>48</v>
      </c>
      <c r="O232" s="64"/>
      <c r="P232" s="195">
        <f>O232*H232</f>
        <v>0</v>
      </c>
      <c r="Q232" s="195">
        <v>9E-05</v>
      </c>
      <c r="R232" s="195">
        <f>Q232*H232</f>
        <v>0.0026100000000000003</v>
      </c>
      <c r="S232" s="195">
        <v>0</v>
      </c>
      <c r="T232" s="196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7" t="s">
        <v>125</v>
      </c>
      <c r="AT232" s="197" t="s">
        <v>120</v>
      </c>
      <c r="AU232" s="197" t="s">
        <v>126</v>
      </c>
      <c r="AY232" s="17" t="s">
        <v>116</v>
      </c>
      <c r="BE232" s="198">
        <f>IF(N232="základní",J232,0)</f>
        <v>0</v>
      </c>
      <c r="BF232" s="198">
        <f>IF(N232="snížená",J232,0)</f>
        <v>0</v>
      </c>
      <c r="BG232" s="198">
        <f>IF(N232="zákl. přenesená",J232,0)</f>
        <v>0</v>
      </c>
      <c r="BH232" s="198">
        <f>IF(N232="sníž. přenesená",J232,0)</f>
        <v>0</v>
      </c>
      <c r="BI232" s="198">
        <f>IF(N232="nulová",J232,0)</f>
        <v>0</v>
      </c>
      <c r="BJ232" s="17" t="s">
        <v>82</v>
      </c>
      <c r="BK232" s="198">
        <f>ROUND(I232*H232,2)</f>
        <v>0</v>
      </c>
      <c r="BL232" s="17" t="s">
        <v>125</v>
      </c>
      <c r="BM232" s="197" t="s">
        <v>414</v>
      </c>
    </row>
    <row r="233" spans="1:47" s="2" customFormat="1" ht="11.25">
      <c r="A233" s="34"/>
      <c r="B233" s="35"/>
      <c r="C233" s="36"/>
      <c r="D233" s="199" t="s">
        <v>128</v>
      </c>
      <c r="E233" s="36"/>
      <c r="F233" s="200" t="s">
        <v>415</v>
      </c>
      <c r="G233" s="36"/>
      <c r="H233" s="36"/>
      <c r="I233" s="107"/>
      <c r="J233" s="36"/>
      <c r="K233" s="36"/>
      <c r="L233" s="39"/>
      <c r="M233" s="201"/>
      <c r="N233" s="202"/>
      <c r="O233" s="64"/>
      <c r="P233" s="64"/>
      <c r="Q233" s="64"/>
      <c r="R233" s="64"/>
      <c r="S233" s="64"/>
      <c r="T233" s="65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128</v>
      </c>
      <c r="AU233" s="17" t="s">
        <v>126</v>
      </c>
    </row>
    <row r="234" spans="1:65" s="2" customFormat="1" ht="16.5" customHeight="1">
      <c r="A234" s="34"/>
      <c r="B234" s="35"/>
      <c r="C234" s="186" t="s">
        <v>416</v>
      </c>
      <c r="D234" s="186" t="s">
        <v>120</v>
      </c>
      <c r="E234" s="187" t="s">
        <v>417</v>
      </c>
      <c r="F234" s="188" t="s">
        <v>418</v>
      </c>
      <c r="G234" s="189" t="s">
        <v>123</v>
      </c>
      <c r="H234" s="190">
        <v>29</v>
      </c>
      <c r="I234" s="191"/>
      <c r="J234" s="192">
        <f>ROUND(I234*H234,2)</f>
        <v>0</v>
      </c>
      <c r="K234" s="188" t="s">
        <v>124</v>
      </c>
      <c r="L234" s="39"/>
      <c r="M234" s="193" t="s">
        <v>21</v>
      </c>
      <c r="N234" s="194" t="s">
        <v>48</v>
      </c>
      <c r="O234" s="64"/>
      <c r="P234" s="195">
        <f>O234*H234</f>
        <v>0</v>
      </c>
      <c r="Q234" s="195">
        <v>0</v>
      </c>
      <c r="R234" s="195">
        <f>Q234*H234</f>
        <v>0</v>
      </c>
      <c r="S234" s="195">
        <v>0</v>
      </c>
      <c r="T234" s="196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7" t="s">
        <v>125</v>
      </c>
      <c r="AT234" s="197" t="s">
        <v>120</v>
      </c>
      <c r="AU234" s="197" t="s">
        <v>126</v>
      </c>
      <c r="AY234" s="17" t="s">
        <v>116</v>
      </c>
      <c r="BE234" s="198">
        <f>IF(N234="základní",J234,0)</f>
        <v>0</v>
      </c>
      <c r="BF234" s="198">
        <f>IF(N234="snížená",J234,0)</f>
        <v>0</v>
      </c>
      <c r="BG234" s="198">
        <f>IF(N234="zákl. přenesená",J234,0)</f>
        <v>0</v>
      </c>
      <c r="BH234" s="198">
        <f>IF(N234="sníž. přenesená",J234,0)</f>
        <v>0</v>
      </c>
      <c r="BI234" s="198">
        <f>IF(N234="nulová",J234,0)</f>
        <v>0</v>
      </c>
      <c r="BJ234" s="17" t="s">
        <v>82</v>
      </c>
      <c r="BK234" s="198">
        <f>ROUND(I234*H234,2)</f>
        <v>0</v>
      </c>
      <c r="BL234" s="17" t="s">
        <v>125</v>
      </c>
      <c r="BM234" s="197" t="s">
        <v>419</v>
      </c>
    </row>
    <row r="235" spans="1:47" s="2" customFormat="1" ht="11.25">
      <c r="A235" s="34"/>
      <c r="B235" s="35"/>
      <c r="C235" s="36"/>
      <c r="D235" s="199" t="s">
        <v>128</v>
      </c>
      <c r="E235" s="36"/>
      <c r="F235" s="200" t="s">
        <v>420</v>
      </c>
      <c r="G235" s="36"/>
      <c r="H235" s="36"/>
      <c r="I235" s="107"/>
      <c r="J235" s="36"/>
      <c r="K235" s="36"/>
      <c r="L235" s="39"/>
      <c r="M235" s="201"/>
      <c r="N235" s="202"/>
      <c r="O235" s="64"/>
      <c r="P235" s="64"/>
      <c r="Q235" s="64"/>
      <c r="R235" s="64"/>
      <c r="S235" s="64"/>
      <c r="T235" s="65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128</v>
      </c>
      <c r="AU235" s="17" t="s">
        <v>126</v>
      </c>
    </row>
    <row r="236" spans="2:63" s="12" customFormat="1" ht="20.85" customHeight="1">
      <c r="B236" s="170"/>
      <c r="C236" s="171"/>
      <c r="D236" s="172" t="s">
        <v>76</v>
      </c>
      <c r="E236" s="184" t="s">
        <v>208</v>
      </c>
      <c r="F236" s="184" t="s">
        <v>421</v>
      </c>
      <c r="G236" s="171"/>
      <c r="H236" s="171"/>
      <c r="I236" s="174"/>
      <c r="J236" s="185">
        <f>BK236</f>
        <v>0</v>
      </c>
      <c r="K236" s="171"/>
      <c r="L236" s="176"/>
      <c r="M236" s="177"/>
      <c r="N236" s="178"/>
      <c r="O236" s="178"/>
      <c r="P236" s="179">
        <f>SUM(P237:P263)</f>
        <v>0</v>
      </c>
      <c r="Q236" s="178"/>
      <c r="R236" s="179">
        <f>SUM(R237:R263)</f>
        <v>22.533189999999998</v>
      </c>
      <c r="S236" s="178"/>
      <c r="T236" s="180">
        <f>SUM(T237:T263)</f>
        <v>0</v>
      </c>
      <c r="AR236" s="181" t="s">
        <v>82</v>
      </c>
      <c r="AT236" s="182" t="s">
        <v>76</v>
      </c>
      <c r="AU236" s="182" t="s">
        <v>86</v>
      </c>
      <c r="AY236" s="181" t="s">
        <v>116</v>
      </c>
      <c r="BK236" s="183">
        <f>SUM(BK237:BK263)</f>
        <v>0</v>
      </c>
    </row>
    <row r="237" spans="1:65" s="2" customFormat="1" ht="16.5" customHeight="1">
      <c r="A237" s="34"/>
      <c r="B237" s="35"/>
      <c r="C237" s="186" t="s">
        <v>422</v>
      </c>
      <c r="D237" s="186" t="s">
        <v>120</v>
      </c>
      <c r="E237" s="187" t="s">
        <v>423</v>
      </c>
      <c r="F237" s="188" t="s">
        <v>424</v>
      </c>
      <c r="G237" s="189" t="s">
        <v>123</v>
      </c>
      <c r="H237" s="190">
        <v>54</v>
      </c>
      <c r="I237" s="191"/>
      <c r="J237" s="192">
        <f>ROUND(I237*H237,2)</f>
        <v>0</v>
      </c>
      <c r="K237" s="188" t="s">
        <v>124</v>
      </c>
      <c r="L237" s="39"/>
      <c r="M237" s="193" t="s">
        <v>21</v>
      </c>
      <c r="N237" s="194" t="s">
        <v>48</v>
      </c>
      <c r="O237" s="64"/>
      <c r="P237" s="195">
        <f>O237*H237</f>
        <v>0</v>
      </c>
      <c r="Q237" s="195">
        <v>0.14067</v>
      </c>
      <c r="R237" s="195">
        <f>Q237*H237</f>
        <v>7.5961799999999995</v>
      </c>
      <c r="S237" s="195">
        <v>0</v>
      </c>
      <c r="T237" s="196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7" t="s">
        <v>125</v>
      </c>
      <c r="AT237" s="197" t="s">
        <v>120</v>
      </c>
      <c r="AU237" s="197" t="s">
        <v>126</v>
      </c>
      <c r="AY237" s="17" t="s">
        <v>116</v>
      </c>
      <c r="BE237" s="198">
        <f>IF(N237="základní",J237,0)</f>
        <v>0</v>
      </c>
      <c r="BF237" s="198">
        <f>IF(N237="snížená",J237,0)</f>
        <v>0</v>
      </c>
      <c r="BG237" s="198">
        <f>IF(N237="zákl. přenesená",J237,0)</f>
        <v>0</v>
      </c>
      <c r="BH237" s="198">
        <f>IF(N237="sníž. přenesená",J237,0)</f>
        <v>0</v>
      </c>
      <c r="BI237" s="198">
        <f>IF(N237="nulová",J237,0)</f>
        <v>0</v>
      </c>
      <c r="BJ237" s="17" t="s">
        <v>82</v>
      </c>
      <c r="BK237" s="198">
        <f>ROUND(I237*H237,2)</f>
        <v>0</v>
      </c>
      <c r="BL237" s="17" t="s">
        <v>125</v>
      </c>
      <c r="BM237" s="197" t="s">
        <v>425</v>
      </c>
    </row>
    <row r="238" spans="1:47" s="2" customFormat="1" ht="19.5">
      <c r="A238" s="34"/>
      <c r="B238" s="35"/>
      <c r="C238" s="36"/>
      <c r="D238" s="199" t="s">
        <v>128</v>
      </c>
      <c r="E238" s="36"/>
      <c r="F238" s="200" t="s">
        <v>426</v>
      </c>
      <c r="G238" s="36"/>
      <c r="H238" s="36"/>
      <c r="I238" s="107"/>
      <c r="J238" s="36"/>
      <c r="K238" s="36"/>
      <c r="L238" s="39"/>
      <c r="M238" s="201"/>
      <c r="N238" s="202"/>
      <c r="O238" s="64"/>
      <c r="P238" s="64"/>
      <c r="Q238" s="64"/>
      <c r="R238" s="64"/>
      <c r="S238" s="64"/>
      <c r="T238" s="65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128</v>
      </c>
      <c r="AU238" s="17" t="s">
        <v>126</v>
      </c>
    </row>
    <row r="239" spans="1:65" s="2" customFormat="1" ht="16.5" customHeight="1">
      <c r="A239" s="34"/>
      <c r="B239" s="35"/>
      <c r="C239" s="215" t="s">
        <v>427</v>
      </c>
      <c r="D239" s="215" t="s">
        <v>248</v>
      </c>
      <c r="E239" s="216" t="s">
        <v>428</v>
      </c>
      <c r="F239" s="217" t="s">
        <v>429</v>
      </c>
      <c r="G239" s="218" t="s">
        <v>123</v>
      </c>
      <c r="H239" s="219">
        <v>54</v>
      </c>
      <c r="I239" s="220"/>
      <c r="J239" s="221">
        <f>ROUND(I239*H239,2)</f>
        <v>0</v>
      </c>
      <c r="K239" s="217" t="s">
        <v>124</v>
      </c>
      <c r="L239" s="222"/>
      <c r="M239" s="223" t="s">
        <v>21</v>
      </c>
      <c r="N239" s="224" t="s">
        <v>48</v>
      </c>
      <c r="O239" s="64"/>
      <c r="P239" s="195">
        <f>O239*H239</f>
        <v>0</v>
      </c>
      <c r="Q239" s="195">
        <v>0.082</v>
      </c>
      <c r="R239" s="195">
        <f>Q239*H239</f>
        <v>4.428</v>
      </c>
      <c r="S239" s="195">
        <v>0</v>
      </c>
      <c r="T239" s="196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7" t="s">
        <v>176</v>
      </c>
      <c r="AT239" s="197" t="s">
        <v>248</v>
      </c>
      <c r="AU239" s="197" t="s">
        <v>126</v>
      </c>
      <c r="AY239" s="17" t="s">
        <v>116</v>
      </c>
      <c r="BE239" s="198">
        <f>IF(N239="základní",J239,0)</f>
        <v>0</v>
      </c>
      <c r="BF239" s="198">
        <f>IF(N239="snížená",J239,0)</f>
        <v>0</v>
      </c>
      <c r="BG239" s="198">
        <f>IF(N239="zákl. přenesená",J239,0)</f>
        <v>0</v>
      </c>
      <c r="BH239" s="198">
        <f>IF(N239="sníž. přenesená",J239,0)</f>
        <v>0</v>
      </c>
      <c r="BI239" s="198">
        <f>IF(N239="nulová",J239,0)</f>
        <v>0</v>
      </c>
      <c r="BJ239" s="17" t="s">
        <v>82</v>
      </c>
      <c r="BK239" s="198">
        <f>ROUND(I239*H239,2)</f>
        <v>0</v>
      </c>
      <c r="BL239" s="17" t="s">
        <v>125</v>
      </c>
      <c r="BM239" s="197" t="s">
        <v>430</v>
      </c>
    </row>
    <row r="240" spans="1:47" s="2" customFormat="1" ht="11.25">
      <c r="A240" s="34"/>
      <c r="B240" s="35"/>
      <c r="C240" s="36"/>
      <c r="D240" s="199" t="s">
        <v>128</v>
      </c>
      <c r="E240" s="36"/>
      <c r="F240" s="200" t="s">
        <v>429</v>
      </c>
      <c r="G240" s="36"/>
      <c r="H240" s="36"/>
      <c r="I240" s="107"/>
      <c r="J240" s="36"/>
      <c r="K240" s="36"/>
      <c r="L240" s="39"/>
      <c r="M240" s="201"/>
      <c r="N240" s="202"/>
      <c r="O240" s="64"/>
      <c r="P240" s="64"/>
      <c r="Q240" s="64"/>
      <c r="R240" s="64"/>
      <c r="S240" s="64"/>
      <c r="T240" s="65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128</v>
      </c>
      <c r="AU240" s="17" t="s">
        <v>126</v>
      </c>
    </row>
    <row r="241" spans="1:65" s="2" customFormat="1" ht="16.5" customHeight="1">
      <c r="A241" s="34"/>
      <c r="B241" s="35"/>
      <c r="C241" s="186" t="s">
        <v>431</v>
      </c>
      <c r="D241" s="186" t="s">
        <v>120</v>
      </c>
      <c r="E241" s="187" t="s">
        <v>432</v>
      </c>
      <c r="F241" s="188" t="s">
        <v>433</v>
      </c>
      <c r="G241" s="189" t="s">
        <v>123</v>
      </c>
      <c r="H241" s="190">
        <v>28</v>
      </c>
      <c r="I241" s="191"/>
      <c r="J241" s="192">
        <f>ROUND(I241*H241,2)</f>
        <v>0</v>
      </c>
      <c r="K241" s="188" t="s">
        <v>124</v>
      </c>
      <c r="L241" s="39"/>
      <c r="M241" s="193" t="s">
        <v>21</v>
      </c>
      <c r="N241" s="194" t="s">
        <v>48</v>
      </c>
      <c r="O241" s="64"/>
      <c r="P241" s="195">
        <f>O241*H241</f>
        <v>0</v>
      </c>
      <c r="Q241" s="195">
        <v>0.26532</v>
      </c>
      <c r="R241" s="195">
        <f>Q241*H241</f>
        <v>7.42896</v>
      </c>
      <c r="S241" s="195">
        <v>0</v>
      </c>
      <c r="T241" s="196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7" t="s">
        <v>125</v>
      </c>
      <c r="AT241" s="197" t="s">
        <v>120</v>
      </c>
      <c r="AU241" s="197" t="s">
        <v>126</v>
      </c>
      <c r="AY241" s="17" t="s">
        <v>116</v>
      </c>
      <c r="BE241" s="198">
        <f>IF(N241="základní",J241,0)</f>
        <v>0</v>
      </c>
      <c r="BF241" s="198">
        <f>IF(N241="snížená",J241,0)</f>
        <v>0</v>
      </c>
      <c r="BG241" s="198">
        <f>IF(N241="zákl. přenesená",J241,0)</f>
        <v>0</v>
      </c>
      <c r="BH241" s="198">
        <f>IF(N241="sníž. přenesená",J241,0)</f>
        <v>0</v>
      </c>
      <c r="BI241" s="198">
        <f>IF(N241="nulová",J241,0)</f>
        <v>0</v>
      </c>
      <c r="BJ241" s="17" t="s">
        <v>82</v>
      </c>
      <c r="BK241" s="198">
        <f>ROUND(I241*H241,2)</f>
        <v>0</v>
      </c>
      <c r="BL241" s="17" t="s">
        <v>125</v>
      </c>
      <c r="BM241" s="197" t="s">
        <v>434</v>
      </c>
    </row>
    <row r="242" spans="1:47" s="2" customFormat="1" ht="19.5">
      <c r="A242" s="34"/>
      <c r="B242" s="35"/>
      <c r="C242" s="36"/>
      <c r="D242" s="199" t="s">
        <v>128</v>
      </c>
      <c r="E242" s="36"/>
      <c r="F242" s="200" t="s">
        <v>435</v>
      </c>
      <c r="G242" s="36"/>
      <c r="H242" s="36"/>
      <c r="I242" s="107"/>
      <c r="J242" s="36"/>
      <c r="K242" s="36"/>
      <c r="L242" s="39"/>
      <c r="M242" s="201"/>
      <c r="N242" s="202"/>
      <c r="O242" s="64"/>
      <c r="P242" s="64"/>
      <c r="Q242" s="64"/>
      <c r="R242" s="64"/>
      <c r="S242" s="64"/>
      <c r="T242" s="65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128</v>
      </c>
      <c r="AU242" s="17" t="s">
        <v>126</v>
      </c>
    </row>
    <row r="243" spans="1:65" s="2" customFormat="1" ht="16.5" customHeight="1">
      <c r="A243" s="34"/>
      <c r="B243" s="35"/>
      <c r="C243" s="186" t="s">
        <v>436</v>
      </c>
      <c r="D243" s="186" t="s">
        <v>120</v>
      </c>
      <c r="E243" s="187" t="s">
        <v>437</v>
      </c>
      <c r="F243" s="188" t="s">
        <v>438</v>
      </c>
      <c r="G243" s="189" t="s">
        <v>123</v>
      </c>
      <c r="H243" s="190">
        <v>10</v>
      </c>
      <c r="I243" s="191"/>
      <c r="J243" s="192">
        <f>ROUND(I243*H243,2)</f>
        <v>0</v>
      </c>
      <c r="K243" s="188" t="s">
        <v>124</v>
      </c>
      <c r="L243" s="39"/>
      <c r="M243" s="193" t="s">
        <v>21</v>
      </c>
      <c r="N243" s="194" t="s">
        <v>48</v>
      </c>
      <c r="O243" s="64"/>
      <c r="P243" s="195">
        <f>O243*H243</f>
        <v>0</v>
      </c>
      <c r="Q243" s="195">
        <v>0.27093</v>
      </c>
      <c r="R243" s="195">
        <f>Q243*H243</f>
        <v>2.7093</v>
      </c>
      <c r="S243" s="195">
        <v>0</v>
      </c>
      <c r="T243" s="196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197" t="s">
        <v>125</v>
      </c>
      <c r="AT243" s="197" t="s">
        <v>120</v>
      </c>
      <c r="AU243" s="197" t="s">
        <v>126</v>
      </c>
      <c r="AY243" s="17" t="s">
        <v>116</v>
      </c>
      <c r="BE243" s="198">
        <f>IF(N243="základní",J243,0)</f>
        <v>0</v>
      </c>
      <c r="BF243" s="198">
        <f>IF(N243="snížená",J243,0)</f>
        <v>0</v>
      </c>
      <c r="BG243" s="198">
        <f>IF(N243="zákl. přenesená",J243,0)</f>
        <v>0</v>
      </c>
      <c r="BH243" s="198">
        <f>IF(N243="sníž. přenesená",J243,0)</f>
        <v>0</v>
      </c>
      <c r="BI243" s="198">
        <f>IF(N243="nulová",J243,0)</f>
        <v>0</v>
      </c>
      <c r="BJ243" s="17" t="s">
        <v>82</v>
      </c>
      <c r="BK243" s="198">
        <f>ROUND(I243*H243,2)</f>
        <v>0</v>
      </c>
      <c r="BL243" s="17" t="s">
        <v>125</v>
      </c>
      <c r="BM243" s="197" t="s">
        <v>439</v>
      </c>
    </row>
    <row r="244" spans="1:47" s="2" customFormat="1" ht="19.5">
      <c r="A244" s="34"/>
      <c r="B244" s="35"/>
      <c r="C244" s="36"/>
      <c r="D244" s="199" t="s">
        <v>128</v>
      </c>
      <c r="E244" s="36"/>
      <c r="F244" s="200" t="s">
        <v>440</v>
      </c>
      <c r="G244" s="36"/>
      <c r="H244" s="36"/>
      <c r="I244" s="107"/>
      <c r="J244" s="36"/>
      <c r="K244" s="36"/>
      <c r="L244" s="39"/>
      <c r="M244" s="201"/>
      <c r="N244" s="202"/>
      <c r="O244" s="64"/>
      <c r="P244" s="64"/>
      <c r="Q244" s="64"/>
      <c r="R244" s="64"/>
      <c r="S244" s="64"/>
      <c r="T244" s="65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128</v>
      </c>
      <c r="AU244" s="17" t="s">
        <v>126</v>
      </c>
    </row>
    <row r="245" spans="1:65" s="2" customFormat="1" ht="16.5" customHeight="1">
      <c r="A245" s="34"/>
      <c r="B245" s="35"/>
      <c r="C245" s="186" t="s">
        <v>441</v>
      </c>
      <c r="D245" s="186" t="s">
        <v>120</v>
      </c>
      <c r="E245" s="187" t="s">
        <v>442</v>
      </c>
      <c r="F245" s="188" t="s">
        <v>443</v>
      </c>
      <c r="G245" s="189" t="s">
        <v>179</v>
      </c>
      <c r="H245" s="190">
        <v>3</v>
      </c>
      <c r="I245" s="191"/>
      <c r="J245" s="192">
        <f>ROUND(I245*H245,2)</f>
        <v>0</v>
      </c>
      <c r="K245" s="188" t="s">
        <v>124</v>
      </c>
      <c r="L245" s="39"/>
      <c r="M245" s="193" t="s">
        <v>21</v>
      </c>
      <c r="N245" s="194" t="s">
        <v>48</v>
      </c>
      <c r="O245" s="64"/>
      <c r="P245" s="195">
        <f>O245*H245</f>
        <v>0</v>
      </c>
      <c r="Q245" s="195">
        <v>0.11241</v>
      </c>
      <c r="R245" s="195">
        <f>Q245*H245</f>
        <v>0.33723</v>
      </c>
      <c r="S245" s="195">
        <v>0</v>
      </c>
      <c r="T245" s="196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7" t="s">
        <v>125</v>
      </c>
      <c r="AT245" s="197" t="s">
        <v>120</v>
      </c>
      <c r="AU245" s="197" t="s">
        <v>126</v>
      </c>
      <c r="AY245" s="17" t="s">
        <v>116</v>
      </c>
      <c r="BE245" s="198">
        <f>IF(N245="základní",J245,0)</f>
        <v>0</v>
      </c>
      <c r="BF245" s="198">
        <f>IF(N245="snížená",J245,0)</f>
        <v>0</v>
      </c>
      <c r="BG245" s="198">
        <f>IF(N245="zákl. přenesená",J245,0)</f>
        <v>0</v>
      </c>
      <c r="BH245" s="198">
        <f>IF(N245="sníž. přenesená",J245,0)</f>
        <v>0</v>
      </c>
      <c r="BI245" s="198">
        <f>IF(N245="nulová",J245,0)</f>
        <v>0</v>
      </c>
      <c r="BJ245" s="17" t="s">
        <v>82</v>
      </c>
      <c r="BK245" s="198">
        <f>ROUND(I245*H245,2)</f>
        <v>0</v>
      </c>
      <c r="BL245" s="17" t="s">
        <v>125</v>
      </c>
      <c r="BM245" s="197" t="s">
        <v>444</v>
      </c>
    </row>
    <row r="246" spans="1:47" s="2" customFormat="1" ht="11.25">
      <c r="A246" s="34"/>
      <c r="B246" s="35"/>
      <c r="C246" s="36"/>
      <c r="D246" s="199" t="s">
        <v>128</v>
      </c>
      <c r="E246" s="36"/>
      <c r="F246" s="200" t="s">
        <v>445</v>
      </c>
      <c r="G246" s="36"/>
      <c r="H246" s="36"/>
      <c r="I246" s="107"/>
      <c r="J246" s="36"/>
      <c r="K246" s="36"/>
      <c r="L246" s="39"/>
      <c r="M246" s="201"/>
      <c r="N246" s="202"/>
      <c r="O246" s="64"/>
      <c r="P246" s="64"/>
      <c r="Q246" s="64"/>
      <c r="R246" s="64"/>
      <c r="S246" s="64"/>
      <c r="T246" s="65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128</v>
      </c>
      <c r="AU246" s="17" t="s">
        <v>126</v>
      </c>
    </row>
    <row r="247" spans="1:65" s="2" customFormat="1" ht="16.5" customHeight="1">
      <c r="A247" s="34"/>
      <c r="B247" s="35"/>
      <c r="C247" s="215" t="s">
        <v>446</v>
      </c>
      <c r="D247" s="215" t="s">
        <v>248</v>
      </c>
      <c r="E247" s="216" t="s">
        <v>447</v>
      </c>
      <c r="F247" s="217" t="s">
        <v>448</v>
      </c>
      <c r="G247" s="218" t="s">
        <v>179</v>
      </c>
      <c r="H247" s="219">
        <v>3</v>
      </c>
      <c r="I247" s="220"/>
      <c r="J247" s="221">
        <f>ROUND(I247*H247,2)</f>
        <v>0</v>
      </c>
      <c r="K247" s="217" t="s">
        <v>124</v>
      </c>
      <c r="L247" s="222"/>
      <c r="M247" s="223" t="s">
        <v>21</v>
      </c>
      <c r="N247" s="224" t="s">
        <v>48</v>
      </c>
      <c r="O247" s="64"/>
      <c r="P247" s="195">
        <f>O247*H247</f>
        <v>0</v>
      </c>
      <c r="Q247" s="195">
        <v>0.0061</v>
      </c>
      <c r="R247" s="195">
        <f>Q247*H247</f>
        <v>0.0183</v>
      </c>
      <c r="S247" s="195">
        <v>0</v>
      </c>
      <c r="T247" s="196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7" t="s">
        <v>176</v>
      </c>
      <c r="AT247" s="197" t="s">
        <v>248</v>
      </c>
      <c r="AU247" s="197" t="s">
        <v>126</v>
      </c>
      <c r="AY247" s="17" t="s">
        <v>116</v>
      </c>
      <c r="BE247" s="198">
        <f>IF(N247="základní",J247,0)</f>
        <v>0</v>
      </c>
      <c r="BF247" s="198">
        <f>IF(N247="snížená",J247,0)</f>
        <v>0</v>
      </c>
      <c r="BG247" s="198">
        <f>IF(N247="zákl. přenesená",J247,0)</f>
        <v>0</v>
      </c>
      <c r="BH247" s="198">
        <f>IF(N247="sníž. přenesená",J247,0)</f>
        <v>0</v>
      </c>
      <c r="BI247" s="198">
        <f>IF(N247="nulová",J247,0)</f>
        <v>0</v>
      </c>
      <c r="BJ247" s="17" t="s">
        <v>82</v>
      </c>
      <c r="BK247" s="198">
        <f>ROUND(I247*H247,2)</f>
        <v>0</v>
      </c>
      <c r="BL247" s="17" t="s">
        <v>125</v>
      </c>
      <c r="BM247" s="197" t="s">
        <v>449</v>
      </c>
    </row>
    <row r="248" spans="1:47" s="2" customFormat="1" ht="11.25">
      <c r="A248" s="34"/>
      <c r="B248" s="35"/>
      <c r="C248" s="36"/>
      <c r="D248" s="199" t="s">
        <v>128</v>
      </c>
      <c r="E248" s="36"/>
      <c r="F248" s="200" t="s">
        <v>448</v>
      </c>
      <c r="G248" s="36"/>
      <c r="H248" s="36"/>
      <c r="I248" s="107"/>
      <c r="J248" s="36"/>
      <c r="K248" s="36"/>
      <c r="L248" s="39"/>
      <c r="M248" s="201"/>
      <c r="N248" s="202"/>
      <c r="O248" s="64"/>
      <c r="P248" s="64"/>
      <c r="Q248" s="64"/>
      <c r="R248" s="64"/>
      <c r="S248" s="64"/>
      <c r="T248" s="65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128</v>
      </c>
      <c r="AU248" s="17" t="s">
        <v>126</v>
      </c>
    </row>
    <row r="249" spans="1:65" s="2" customFormat="1" ht="16.5" customHeight="1">
      <c r="A249" s="34"/>
      <c r="B249" s="35"/>
      <c r="C249" s="186" t="s">
        <v>450</v>
      </c>
      <c r="D249" s="186" t="s">
        <v>120</v>
      </c>
      <c r="E249" s="187" t="s">
        <v>451</v>
      </c>
      <c r="F249" s="188" t="s">
        <v>452</v>
      </c>
      <c r="G249" s="189" t="s">
        <v>179</v>
      </c>
      <c r="H249" s="190">
        <v>5</v>
      </c>
      <c r="I249" s="191"/>
      <c r="J249" s="192">
        <f>ROUND(I249*H249,2)</f>
        <v>0</v>
      </c>
      <c r="K249" s="188" t="s">
        <v>124</v>
      </c>
      <c r="L249" s="39"/>
      <c r="M249" s="193" t="s">
        <v>21</v>
      </c>
      <c r="N249" s="194" t="s">
        <v>48</v>
      </c>
      <c r="O249" s="64"/>
      <c r="P249" s="195">
        <f>O249*H249</f>
        <v>0</v>
      </c>
      <c r="Q249" s="195">
        <v>0.0007</v>
      </c>
      <c r="R249" s="195">
        <f>Q249*H249</f>
        <v>0.0035</v>
      </c>
      <c r="S249" s="195">
        <v>0</v>
      </c>
      <c r="T249" s="196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7" t="s">
        <v>125</v>
      </c>
      <c r="AT249" s="197" t="s">
        <v>120</v>
      </c>
      <c r="AU249" s="197" t="s">
        <v>126</v>
      </c>
      <c r="AY249" s="17" t="s">
        <v>116</v>
      </c>
      <c r="BE249" s="198">
        <f>IF(N249="základní",J249,0)</f>
        <v>0</v>
      </c>
      <c r="BF249" s="198">
        <f>IF(N249="snížená",J249,0)</f>
        <v>0</v>
      </c>
      <c r="BG249" s="198">
        <f>IF(N249="zákl. přenesená",J249,0)</f>
        <v>0</v>
      </c>
      <c r="BH249" s="198">
        <f>IF(N249="sníž. přenesená",J249,0)</f>
        <v>0</v>
      </c>
      <c r="BI249" s="198">
        <f>IF(N249="nulová",J249,0)</f>
        <v>0</v>
      </c>
      <c r="BJ249" s="17" t="s">
        <v>82</v>
      </c>
      <c r="BK249" s="198">
        <f>ROUND(I249*H249,2)</f>
        <v>0</v>
      </c>
      <c r="BL249" s="17" t="s">
        <v>125</v>
      </c>
      <c r="BM249" s="197" t="s">
        <v>453</v>
      </c>
    </row>
    <row r="250" spans="1:47" s="2" customFormat="1" ht="11.25">
      <c r="A250" s="34"/>
      <c r="B250" s="35"/>
      <c r="C250" s="36"/>
      <c r="D250" s="199" t="s">
        <v>128</v>
      </c>
      <c r="E250" s="36"/>
      <c r="F250" s="200" t="s">
        <v>454</v>
      </c>
      <c r="G250" s="36"/>
      <c r="H250" s="36"/>
      <c r="I250" s="107"/>
      <c r="J250" s="36"/>
      <c r="K250" s="36"/>
      <c r="L250" s="39"/>
      <c r="M250" s="201"/>
      <c r="N250" s="202"/>
      <c r="O250" s="64"/>
      <c r="P250" s="64"/>
      <c r="Q250" s="64"/>
      <c r="R250" s="64"/>
      <c r="S250" s="64"/>
      <c r="T250" s="65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128</v>
      </c>
      <c r="AU250" s="17" t="s">
        <v>126</v>
      </c>
    </row>
    <row r="251" spans="1:65" s="2" customFormat="1" ht="16.5" customHeight="1">
      <c r="A251" s="34"/>
      <c r="B251" s="35"/>
      <c r="C251" s="215" t="s">
        <v>455</v>
      </c>
      <c r="D251" s="215" t="s">
        <v>248</v>
      </c>
      <c r="E251" s="216" t="s">
        <v>456</v>
      </c>
      <c r="F251" s="217" t="s">
        <v>457</v>
      </c>
      <c r="G251" s="218" t="s">
        <v>179</v>
      </c>
      <c r="H251" s="219">
        <v>2</v>
      </c>
      <c r="I251" s="220"/>
      <c r="J251" s="221">
        <f>ROUND(I251*H251,2)</f>
        <v>0</v>
      </c>
      <c r="K251" s="217" t="s">
        <v>124</v>
      </c>
      <c r="L251" s="222"/>
      <c r="M251" s="223" t="s">
        <v>21</v>
      </c>
      <c r="N251" s="224" t="s">
        <v>48</v>
      </c>
      <c r="O251" s="64"/>
      <c r="P251" s="195">
        <f>O251*H251</f>
        <v>0</v>
      </c>
      <c r="Q251" s="195">
        <v>0.0013</v>
      </c>
      <c r="R251" s="195">
        <f>Q251*H251</f>
        <v>0.0026</v>
      </c>
      <c r="S251" s="195">
        <v>0</v>
      </c>
      <c r="T251" s="196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7" t="s">
        <v>176</v>
      </c>
      <c r="AT251" s="197" t="s">
        <v>248</v>
      </c>
      <c r="AU251" s="197" t="s">
        <v>126</v>
      </c>
      <c r="AY251" s="17" t="s">
        <v>116</v>
      </c>
      <c r="BE251" s="198">
        <f>IF(N251="základní",J251,0)</f>
        <v>0</v>
      </c>
      <c r="BF251" s="198">
        <f>IF(N251="snížená",J251,0)</f>
        <v>0</v>
      </c>
      <c r="BG251" s="198">
        <f>IF(N251="zákl. přenesená",J251,0)</f>
        <v>0</v>
      </c>
      <c r="BH251" s="198">
        <f>IF(N251="sníž. přenesená",J251,0)</f>
        <v>0</v>
      </c>
      <c r="BI251" s="198">
        <f>IF(N251="nulová",J251,0)</f>
        <v>0</v>
      </c>
      <c r="BJ251" s="17" t="s">
        <v>82</v>
      </c>
      <c r="BK251" s="198">
        <f>ROUND(I251*H251,2)</f>
        <v>0</v>
      </c>
      <c r="BL251" s="17" t="s">
        <v>125</v>
      </c>
      <c r="BM251" s="197" t="s">
        <v>458</v>
      </c>
    </row>
    <row r="252" spans="1:47" s="2" customFormat="1" ht="11.25">
      <c r="A252" s="34"/>
      <c r="B252" s="35"/>
      <c r="C252" s="36"/>
      <c r="D252" s="199" t="s">
        <v>128</v>
      </c>
      <c r="E252" s="36"/>
      <c r="F252" s="200" t="s">
        <v>457</v>
      </c>
      <c r="G252" s="36"/>
      <c r="H252" s="36"/>
      <c r="I252" s="107"/>
      <c r="J252" s="36"/>
      <c r="K252" s="36"/>
      <c r="L252" s="39"/>
      <c r="M252" s="201"/>
      <c r="N252" s="202"/>
      <c r="O252" s="64"/>
      <c r="P252" s="64"/>
      <c r="Q252" s="64"/>
      <c r="R252" s="64"/>
      <c r="S252" s="64"/>
      <c r="T252" s="65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128</v>
      </c>
      <c r="AU252" s="17" t="s">
        <v>126</v>
      </c>
    </row>
    <row r="253" spans="1:65" s="2" customFormat="1" ht="16.5" customHeight="1">
      <c r="A253" s="34"/>
      <c r="B253" s="35"/>
      <c r="C253" s="215" t="s">
        <v>459</v>
      </c>
      <c r="D253" s="215" t="s">
        <v>248</v>
      </c>
      <c r="E253" s="216" t="s">
        <v>460</v>
      </c>
      <c r="F253" s="217" t="s">
        <v>461</v>
      </c>
      <c r="G253" s="218" t="s">
        <v>179</v>
      </c>
      <c r="H253" s="219">
        <v>1</v>
      </c>
      <c r="I253" s="220"/>
      <c r="J253" s="221">
        <f>ROUND(I253*H253,2)</f>
        <v>0</v>
      </c>
      <c r="K253" s="217" t="s">
        <v>124</v>
      </c>
      <c r="L253" s="222"/>
      <c r="M253" s="223" t="s">
        <v>21</v>
      </c>
      <c r="N253" s="224" t="s">
        <v>48</v>
      </c>
      <c r="O253" s="64"/>
      <c r="P253" s="195">
        <f>O253*H253</f>
        <v>0</v>
      </c>
      <c r="Q253" s="195">
        <v>0.0035</v>
      </c>
      <c r="R253" s="195">
        <f>Q253*H253</f>
        <v>0.0035</v>
      </c>
      <c r="S253" s="195">
        <v>0</v>
      </c>
      <c r="T253" s="196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7" t="s">
        <v>176</v>
      </c>
      <c r="AT253" s="197" t="s">
        <v>248</v>
      </c>
      <c r="AU253" s="197" t="s">
        <v>126</v>
      </c>
      <c r="AY253" s="17" t="s">
        <v>116</v>
      </c>
      <c r="BE253" s="198">
        <f>IF(N253="základní",J253,0)</f>
        <v>0</v>
      </c>
      <c r="BF253" s="198">
        <f>IF(N253="snížená",J253,0)</f>
        <v>0</v>
      </c>
      <c r="BG253" s="198">
        <f>IF(N253="zákl. přenesená",J253,0)</f>
        <v>0</v>
      </c>
      <c r="BH253" s="198">
        <f>IF(N253="sníž. přenesená",J253,0)</f>
        <v>0</v>
      </c>
      <c r="BI253" s="198">
        <f>IF(N253="nulová",J253,0)</f>
        <v>0</v>
      </c>
      <c r="BJ253" s="17" t="s">
        <v>82</v>
      </c>
      <c r="BK253" s="198">
        <f>ROUND(I253*H253,2)</f>
        <v>0</v>
      </c>
      <c r="BL253" s="17" t="s">
        <v>125</v>
      </c>
      <c r="BM253" s="197" t="s">
        <v>462</v>
      </c>
    </row>
    <row r="254" spans="1:47" s="2" customFormat="1" ht="11.25">
      <c r="A254" s="34"/>
      <c r="B254" s="35"/>
      <c r="C254" s="36"/>
      <c r="D254" s="199" t="s">
        <v>128</v>
      </c>
      <c r="E254" s="36"/>
      <c r="F254" s="200" t="s">
        <v>461</v>
      </c>
      <c r="G254" s="36"/>
      <c r="H254" s="36"/>
      <c r="I254" s="107"/>
      <c r="J254" s="36"/>
      <c r="K254" s="36"/>
      <c r="L254" s="39"/>
      <c r="M254" s="201"/>
      <c r="N254" s="202"/>
      <c r="O254" s="64"/>
      <c r="P254" s="64"/>
      <c r="Q254" s="64"/>
      <c r="R254" s="64"/>
      <c r="S254" s="64"/>
      <c r="T254" s="65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128</v>
      </c>
      <c r="AU254" s="17" t="s">
        <v>126</v>
      </c>
    </row>
    <row r="255" spans="1:65" s="2" customFormat="1" ht="16.5" customHeight="1">
      <c r="A255" s="34"/>
      <c r="B255" s="35"/>
      <c r="C255" s="215" t="s">
        <v>463</v>
      </c>
      <c r="D255" s="215" t="s">
        <v>248</v>
      </c>
      <c r="E255" s="216" t="s">
        <v>464</v>
      </c>
      <c r="F255" s="217" t="s">
        <v>465</v>
      </c>
      <c r="G255" s="218" t="s">
        <v>179</v>
      </c>
      <c r="H255" s="219">
        <v>2</v>
      </c>
      <c r="I255" s="220"/>
      <c r="J255" s="221">
        <f>ROUND(I255*H255,2)</f>
        <v>0</v>
      </c>
      <c r="K255" s="217" t="s">
        <v>124</v>
      </c>
      <c r="L255" s="222"/>
      <c r="M255" s="223" t="s">
        <v>21</v>
      </c>
      <c r="N255" s="224" t="s">
        <v>48</v>
      </c>
      <c r="O255" s="64"/>
      <c r="P255" s="195">
        <f>O255*H255</f>
        <v>0</v>
      </c>
      <c r="Q255" s="195">
        <v>0.0017</v>
      </c>
      <c r="R255" s="195">
        <f>Q255*H255</f>
        <v>0.0034</v>
      </c>
      <c r="S255" s="195">
        <v>0</v>
      </c>
      <c r="T255" s="196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7" t="s">
        <v>176</v>
      </c>
      <c r="AT255" s="197" t="s">
        <v>248</v>
      </c>
      <c r="AU255" s="197" t="s">
        <v>126</v>
      </c>
      <c r="AY255" s="17" t="s">
        <v>116</v>
      </c>
      <c r="BE255" s="198">
        <f>IF(N255="základní",J255,0)</f>
        <v>0</v>
      </c>
      <c r="BF255" s="198">
        <f>IF(N255="snížená",J255,0)</f>
        <v>0</v>
      </c>
      <c r="BG255" s="198">
        <f>IF(N255="zákl. přenesená",J255,0)</f>
        <v>0</v>
      </c>
      <c r="BH255" s="198">
        <f>IF(N255="sníž. přenesená",J255,0)</f>
        <v>0</v>
      </c>
      <c r="BI255" s="198">
        <f>IF(N255="nulová",J255,0)</f>
        <v>0</v>
      </c>
      <c r="BJ255" s="17" t="s">
        <v>82</v>
      </c>
      <c r="BK255" s="198">
        <f>ROUND(I255*H255,2)</f>
        <v>0</v>
      </c>
      <c r="BL255" s="17" t="s">
        <v>125</v>
      </c>
      <c r="BM255" s="197" t="s">
        <v>466</v>
      </c>
    </row>
    <row r="256" spans="1:47" s="2" customFormat="1" ht="11.25">
      <c r="A256" s="34"/>
      <c r="B256" s="35"/>
      <c r="C256" s="36"/>
      <c r="D256" s="199" t="s">
        <v>128</v>
      </c>
      <c r="E256" s="36"/>
      <c r="F256" s="200" t="s">
        <v>465</v>
      </c>
      <c r="G256" s="36"/>
      <c r="H256" s="36"/>
      <c r="I256" s="107"/>
      <c r="J256" s="36"/>
      <c r="K256" s="36"/>
      <c r="L256" s="39"/>
      <c r="M256" s="201"/>
      <c r="N256" s="202"/>
      <c r="O256" s="64"/>
      <c r="P256" s="64"/>
      <c r="Q256" s="64"/>
      <c r="R256" s="64"/>
      <c r="S256" s="64"/>
      <c r="T256" s="65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128</v>
      </c>
      <c r="AU256" s="17" t="s">
        <v>126</v>
      </c>
    </row>
    <row r="257" spans="1:65" s="2" customFormat="1" ht="16.5" customHeight="1">
      <c r="A257" s="34"/>
      <c r="B257" s="35"/>
      <c r="C257" s="186" t="s">
        <v>467</v>
      </c>
      <c r="D257" s="186" t="s">
        <v>120</v>
      </c>
      <c r="E257" s="187" t="s">
        <v>468</v>
      </c>
      <c r="F257" s="188" t="s">
        <v>469</v>
      </c>
      <c r="G257" s="189" t="s">
        <v>123</v>
      </c>
      <c r="H257" s="190">
        <v>39</v>
      </c>
      <c r="I257" s="191"/>
      <c r="J257" s="192">
        <f>ROUND(I257*H257,2)</f>
        <v>0</v>
      </c>
      <c r="K257" s="188" t="s">
        <v>124</v>
      </c>
      <c r="L257" s="39"/>
      <c r="M257" s="193" t="s">
        <v>21</v>
      </c>
      <c r="N257" s="194" t="s">
        <v>48</v>
      </c>
      <c r="O257" s="64"/>
      <c r="P257" s="195">
        <f>O257*H257</f>
        <v>0</v>
      </c>
      <c r="Q257" s="195">
        <v>0</v>
      </c>
      <c r="R257" s="195">
        <f>Q257*H257</f>
        <v>0</v>
      </c>
      <c r="S257" s="195">
        <v>0</v>
      </c>
      <c r="T257" s="196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7" t="s">
        <v>125</v>
      </c>
      <c r="AT257" s="197" t="s">
        <v>120</v>
      </c>
      <c r="AU257" s="197" t="s">
        <v>126</v>
      </c>
      <c r="AY257" s="17" t="s">
        <v>116</v>
      </c>
      <c r="BE257" s="198">
        <f>IF(N257="základní",J257,0)</f>
        <v>0</v>
      </c>
      <c r="BF257" s="198">
        <f>IF(N257="snížená",J257,0)</f>
        <v>0</v>
      </c>
      <c r="BG257" s="198">
        <f>IF(N257="zákl. přenesená",J257,0)</f>
        <v>0</v>
      </c>
      <c r="BH257" s="198">
        <f>IF(N257="sníž. přenesená",J257,0)</f>
        <v>0</v>
      </c>
      <c r="BI257" s="198">
        <f>IF(N257="nulová",J257,0)</f>
        <v>0</v>
      </c>
      <c r="BJ257" s="17" t="s">
        <v>82</v>
      </c>
      <c r="BK257" s="198">
        <f>ROUND(I257*H257,2)</f>
        <v>0</v>
      </c>
      <c r="BL257" s="17" t="s">
        <v>125</v>
      </c>
      <c r="BM257" s="197" t="s">
        <v>470</v>
      </c>
    </row>
    <row r="258" spans="1:47" s="2" customFormat="1" ht="11.25">
      <c r="A258" s="34"/>
      <c r="B258" s="35"/>
      <c r="C258" s="36"/>
      <c r="D258" s="199" t="s">
        <v>128</v>
      </c>
      <c r="E258" s="36"/>
      <c r="F258" s="200" t="s">
        <v>471</v>
      </c>
      <c r="G258" s="36"/>
      <c r="H258" s="36"/>
      <c r="I258" s="107"/>
      <c r="J258" s="36"/>
      <c r="K258" s="36"/>
      <c r="L258" s="39"/>
      <c r="M258" s="201"/>
      <c r="N258" s="202"/>
      <c r="O258" s="64"/>
      <c r="P258" s="64"/>
      <c r="Q258" s="64"/>
      <c r="R258" s="64"/>
      <c r="S258" s="64"/>
      <c r="T258" s="65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128</v>
      </c>
      <c r="AU258" s="17" t="s">
        <v>126</v>
      </c>
    </row>
    <row r="259" spans="2:51" s="13" customFormat="1" ht="11.25">
      <c r="B259" s="204"/>
      <c r="C259" s="205"/>
      <c r="D259" s="199" t="s">
        <v>138</v>
      </c>
      <c r="E259" s="206" t="s">
        <v>21</v>
      </c>
      <c r="F259" s="207" t="s">
        <v>472</v>
      </c>
      <c r="G259" s="205"/>
      <c r="H259" s="208">
        <v>39</v>
      </c>
      <c r="I259" s="209"/>
      <c r="J259" s="205"/>
      <c r="K259" s="205"/>
      <c r="L259" s="210"/>
      <c r="M259" s="211"/>
      <c r="N259" s="212"/>
      <c r="O259" s="212"/>
      <c r="P259" s="212"/>
      <c r="Q259" s="212"/>
      <c r="R259" s="212"/>
      <c r="S259" s="212"/>
      <c r="T259" s="213"/>
      <c r="AT259" s="214" t="s">
        <v>138</v>
      </c>
      <c r="AU259" s="214" t="s">
        <v>126</v>
      </c>
      <c r="AV259" s="13" t="s">
        <v>86</v>
      </c>
      <c r="AW259" s="13" t="s">
        <v>36</v>
      </c>
      <c r="AX259" s="13" t="s">
        <v>82</v>
      </c>
      <c r="AY259" s="214" t="s">
        <v>116</v>
      </c>
    </row>
    <row r="260" spans="1:65" s="2" customFormat="1" ht="16.5" customHeight="1">
      <c r="A260" s="34"/>
      <c r="B260" s="35"/>
      <c r="C260" s="186" t="s">
        <v>473</v>
      </c>
      <c r="D260" s="186" t="s">
        <v>120</v>
      </c>
      <c r="E260" s="187" t="s">
        <v>474</v>
      </c>
      <c r="F260" s="188" t="s">
        <v>475</v>
      </c>
      <c r="G260" s="189" t="s">
        <v>123</v>
      </c>
      <c r="H260" s="190">
        <v>9</v>
      </c>
      <c r="I260" s="191"/>
      <c r="J260" s="192">
        <f>ROUND(I260*H260,2)</f>
        <v>0</v>
      </c>
      <c r="K260" s="188" t="s">
        <v>124</v>
      </c>
      <c r="L260" s="39"/>
      <c r="M260" s="193" t="s">
        <v>21</v>
      </c>
      <c r="N260" s="194" t="s">
        <v>48</v>
      </c>
      <c r="O260" s="64"/>
      <c r="P260" s="195">
        <f>O260*H260</f>
        <v>0</v>
      </c>
      <c r="Q260" s="195">
        <v>8E-05</v>
      </c>
      <c r="R260" s="195">
        <f>Q260*H260</f>
        <v>0.00072</v>
      </c>
      <c r="S260" s="195">
        <v>0</v>
      </c>
      <c r="T260" s="196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197" t="s">
        <v>125</v>
      </c>
      <c r="AT260" s="197" t="s">
        <v>120</v>
      </c>
      <c r="AU260" s="197" t="s">
        <v>126</v>
      </c>
      <c r="AY260" s="17" t="s">
        <v>116</v>
      </c>
      <c r="BE260" s="198">
        <f>IF(N260="základní",J260,0)</f>
        <v>0</v>
      </c>
      <c r="BF260" s="198">
        <f>IF(N260="snížená",J260,0)</f>
        <v>0</v>
      </c>
      <c r="BG260" s="198">
        <f>IF(N260="zákl. přenesená",J260,0)</f>
        <v>0</v>
      </c>
      <c r="BH260" s="198">
        <f>IF(N260="sníž. přenesená",J260,0)</f>
        <v>0</v>
      </c>
      <c r="BI260" s="198">
        <f>IF(N260="nulová",J260,0)</f>
        <v>0</v>
      </c>
      <c r="BJ260" s="17" t="s">
        <v>82</v>
      </c>
      <c r="BK260" s="198">
        <f>ROUND(I260*H260,2)</f>
        <v>0</v>
      </c>
      <c r="BL260" s="17" t="s">
        <v>125</v>
      </c>
      <c r="BM260" s="197" t="s">
        <v>476</v>
      </c>
    </row>
    <row r="261" spans="1:47" s="2" customFormat="1" ht="11.25">
      <c r="A261" s="34"/>
      <c r="B261" s="35"/>
      <c r="C261" s="36"/>
      <c r="D261" s="199" t="s">
        <v>128</v>
      </c>
      <c r="E261" s="36"/>
      <c r="F261" s="200" t="s">
        <v>477</v>
      </c>
      <c r="G261" s="36"/>
      <c r="H261" s="36"/>
      <c r="I261" s="107"/>
      <c r="J261" s="36"/>
      <c r="K261" s="36"/>
      <c r="L261" s="39"/>
      <c r="M261" s="201"/>
      <c r="N261" s="202"/>
      <c r="O261" s="64"/>
      <c r="P261" s="64"/>
      <c r="Q261" s="64"/>
      <c r="R261" s="64"/>
      <c r="S261" s="64"/>
      <c r="T261" s="65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128</v>
      </c>
      <c r="AU261" s="17" t="s">
        <v>126</v>
      </c>
    </row>
    <row r="262" spans="1:65" s="2" customFormat="1" ht="16.5" customHeight="1">
      <c r="A262" s="34"/>
      <c r="B262" s="35"/>
      <c r="C262" s="186" t="s">
        <v>478</v>
      </c>
      <c r="D262" s="186" t="s">
        <v>120</v>
      </c>
      <c r="E262" s="187" t="s">
        <v>479</v>
      </c>
      <c r="F262" s="188" t="s">
        <v>480</v>
      </c>
      <c r="G262" s="189" t="s">
        <v>123</v>
      </c>
      <c r="H262" s="190">
        <v>30</v>
      </c>
      <c r="I262" s="191"/>
      <c r="J262" s="192">
        <f>ROUND(I262*H262,2)</f>
        <v>0</v>
      </c>
      <c r="K262" s="188" t="s">
        <v>124</v>
      </c>
      <c r="L262" s="39"/>
      <c r="M262" s="193" t="s">
        <v>21</v>
      </c>
      <c r="N262" s="194" t="s">
        <v>48</v>
      </c>
      <c r="O262" s="64"/>
      <c r="P262" s="195">
        <f>O262*H262</f>
        <v>0</v>
      </c>
      <c r="Q262" s="195">
        <v>5E-05</v>
      </c>
      <c r="R262" s="195">
        <f>Q262*H262</f>
        <v>0.0015</v>
      </c>
      <c r="S262" s="195">
        <v>0</v>
      </c>
      <c r="T262" s="196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7" t="s">
        <v>125</v>
      </c>
      <c r="AT262" s="197" t="s">
        <v>120</v>
      </c>
      <c r="AU262" s="197" t="s">
        <v>126</v>
      </c>
      <c r="AY262" s="17" t="s">
        <v>116</v>
      </c>
      <c r="BE262" s="198">
        <f>IF(N262="základní",J262,0)</f>
        <v>0</v>
      </c>
      <c r="BF262" s="198">
        <f>IF(N262="snížená",J262,0)</f>
        <v>0</v>
      </c>
      <c r="BG262" s="198">
        <f>IF(N262="zákl. přenesená",J262,0)</f>
        <v>0</v>
      </c>
      <c r="BH262" s="198">
        <f>IF(N262="sníž. přenesená",J262,0)</f>
        <v>0</v>
      </c>
      <c r="BI262" s="198">
        <f>IF(N262="nulová",J262,0)</f>
        <v>0</v>
      </c>
      <c r="BJ262" s="17" t="s">
        <v>82</v>
      </c>
      <c r="BK262" s="198">
        <f>ROUND(I262*H262,2)</f>
        <v>0</v>
      </c>
      <c r="BL262" s="17" t="s">
        <v>125</v>
      </c>
      <c r="BM262" s="197" t="s">
        <v>481</v>
      </c>
    </row>
    <row r="263" spans="1:47" s="2" customFormat="1" ht="11.25">
      <c r="A263" s="34"/>
      <c r="B263" s="35"/>
      <c r="C263" s="36"/>
      <c r="D263" s="199" t="s">
        <v>128</v>
      </c>
      <c r="E263" s="36"/>
      <c r="F263" s="200" t="s">
        <v>482</v>
      </c>
      <c r="G263" s="36"/>
      <c r="H263" s="36"/>
      <c r="I263" s="107"/>
      <c r="J263" s="36"/>
      <c r="K263" s="36"/>
      <c r="L263" s="39"/>
      <c r="M263" s="201"/>
      <c r="N263" s="202"/>
      <c r="O263" s="64"/>
      <c r="P263" s="64"/>
      <c r="Q263" s="64"/>
      <c r="R263" s="64"/>
      <c r="S263" s="64"/>
      <c r="T263" s="65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128</v>
      </c>
      <c r="AU263" s="17" t="s">
        <v>126</v>
      </c>
    </row>
    <row r="264" spans="2:63" s="12" customFormat="1" ht="22.9" customHeight="1">
      <c r="B264" s="170"/>
      <c r="C264" s="171"/>
      <c r="D264" s="172" t="s">
        <v>76</v>
      </c>
      <c r="E264" s="184" t="s">
        <v>483</v>
      </c>
      <c r="F264" s="184" t="s">
        <v>484</v>
      </c>
      <c r="G264" s="171"/>
      <c r="H264" s="171"/>
      <c r="I264" s="174"/>
      <c r="J264" s="185">
        <f>BK264</f>
        <v>0</v>
      </c>
      <c r="K264" s="171"/>
      <c r="L264" s="176"/>
      <c r="M264" s="177"/>
      <c r="N264" s="178"/>
      <c r="O264" s="178"/>
      <c r="P264" s="179">
        <f>SUM(P265:P266)</f>
        <v>0</v>
      </c>
      <c r="Q264" s="178"/>
      <c r="R264" s="179">
        <f>SUM(R265:R266)</f>
        <v>0</v>
      </c>
      <c r="S264" s="178"/>
      <c r="T264" s="180">
        <f>SUM(T265:T266)</f>
        <v>0</v>
      </c>
      <c r="AR264" s="181" t="s">
        <v>82</v>
      </c>
      <c r="AT264" s="182" t="s">
        <v>76</v>
      </c>
      <c r="AU264" s="182" t="s">
        <v>82</v>
      </c>
      <c r="AY264" s="181" t="s">
        <v>116</v>
      </c>
      <c r="BK264" s="183">
        <f>SUM(BK265:BK266)</f>
        <v>0</v>
      </c>
    </row>
    <row r="265" spans="1:65" s="2" customFormat="1" ht="16.5" customHeight="1">
      <c r="A265" s="34"/>
      <c r="B265" s="35"/>
      <c r="C265" s="186" t="s">
        <v>485</v>
      </c>
      <c r="D265" s="186" t="s">
        <v>120</v>
      </c>
      <c r="E265" s="187" t="s">
        <v>486</v>
      </c>
      <c r="F265" s="188" t="s">
        <v>487</v>
      </c>
      <c r="G265" s="189" t="s">
        <v>188</v>
      </c>
      <c r="H265" s="190">
        <v>65.851</v>
      </c>
      <c r="I265" s="191"/>
      <c r="J265" s="192">
        <f>ROUND(I265*H265,2)</f>
        <v>0</v>
      </c>
      <c r="K265" s="188" t="s">
        <v>124</v>
      </c>
      <c r="L265" s="39"/>
      <c r="M265" s="193" t="s">
        <v>21</v>
      </c>
      <c r="N265" s="194" t="s">
        <v>48</v>
      </c>
      <c r="O265" s="64"/>
      <c r="P265" s="195">
        <f>O265*H265</f>
        <v>0</v>
      </c>
      <c r="Q265" s="195">
        <v>0</v>
      </c>
      <c r="R265" s="195">
        <f>Q265*H265</f>
        <v>0</v>
      </c>
      <c r="S265" s="195">
        <v>0</v>
      </c>
      <c r="T265" s="196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197" t="s">
        <v>125</v>
      </c>
      <c r="AT265" s="197" t="s">
        <v>120</v>
      </c>
      <c r="AU265" s="197" t="s">
        <v>86</v>
      </c>
      <c r="AY265" s="17" t="s">
        <v>116</v>
      </c>
      <c r="BE265" s="198">
        <f>IF(N265="základní",J265,0)</f>
        <v>0</v>
      </c>
      <c r="BF265" s="198">
        <f>IF(N265="snížená",J265,0)</f>
        <v>0</v>
      </c>
      <c r="BG265" s="198">
        <f>IF(N265="zákl. přenesená",J265,0)</f>
        <v>0</v>
      </c>
      <c r="BH265" s="198">
        <f>IF(N265="sníž. přenesená",J265,0)</f>
        <v>0</v>
      </c>
      <c r="BI265" s="198">
        <f>IF(N265="nulová",J265,0)</f>
        <v>0</v>
      </c>
      <c r="BJ265" s="17" t="s">
        <v>82</v>
      </c>
      <c r="BK265" s="198">
        <f>ROUND(I265*H265,2)</f>
        <v>0</v>
      </c>
      <c r="BL265" s="17" t="s">
        <v>125</v>
      </c>
      <c r="BM265" s="197" t="s">
        <v>488</v>
      </c>
    </row>
    <row r="266" spans="1:47" s="2" customFormat="1" ht="19.5">
      <c r="A266" s="34"/>
      <c r="B266" s="35"/>
      <c r="C266" s="36"/>
      <c r="D266" s="199" t="s">
        <v>128</v>
      </c>
      <c r="E266" s="36"/>
      <c r="F266" s="200" t="s">
        <v>489</v>
      </c>
      <c r="G266" s="36"/>
      <c r="H266" s="36"/>
      <c r="I266" s="107"/>
      <c r="J266" s="36"/>
      <c r="K266" s="36"/>
      <c r="L266" s="39"/>
      <c r="M266" s="236"/>
      <c r="N266" s="237"/>
      <c r="O266" s="238"/>
      <c r="P266" s="238"/>
      <c r="Q266" s="238"/>
      <c r="R266" s="238"/>
      <c r="S266" s="238"/>
      <c r="T266" s="239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128</v>
      </c>
      <c r="AU266" s="17" t="s">
        <v>86</v>
      </c>
    </row>
    <row r="267" spans="1:31" s="2" customFormat="1" ht="6.95" customHeight="1">
      <c r="A267" s="34"/>
      <c r="B267" s="47"/>
      <c r="C267" s="48"/>
      <c r="D267" s="48"/>
      <c r="E267" s="48"/>
      <c r="F267" s="48"/>
      <c r="G267" s="48"/>
      <c r="H267" s="48"/>
      <c r="I267" s="135"/>
      <c r="J267" s="48"/>
      <c r="K267" s="48"/>
      <c r="L267" s="39"/>
      <c r="M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</row>
  </sheetData>
  <sheetProtection algorithmName="SHA-512" hashValue="4BS7vknYVGjGNVfwsDy38OyrkEx1YKJuddSqRNP8QI7j+PiKM9nCNoxl6bnTaCffAlBsUs+IkMn9C+rT5Cxjjw==" saltValue="GFJXq9EQgYSkNmxQSMvq9ptECA4T6kmEGpSf4FgGK8ohAgOcAxzBwCdaIn02wu/lDsPOMh4ztrAeN70IQrpWiQ==" spinCount="100000" sheet="1" objects="1" scenarios="1" formatColumns="0" formatRows="0" autoFilter="0"/>
  <autoFilter ref="C81:K266"/>
  <mergeCells count="6">
    <mergeCell ref="L2:V2"/>
    <mergeCell ref="E7:H7"/>
    <mergeCell ref="E16:H16"/>
    <mergeCell ref="E25:H25"/>
    <mergeCell ref="E46:H46"/>
    <mergeCell ref="E74:H74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9"/>
  <sheetViews>
    <sheetView showGridLines="0" tabSelected="1" workbookViewId="0" topLeftCell="A8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0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00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AT2" s="17" t="s">
        <v>85</v>
      </c>
    </row>
    <row r="3" spans="2:46" s="1" customFormat="1" ht="6.95" customHeight="1">
      <c r="B3" s="101"/>
      <c r="C3" s="102"/>
      <c r="D3" s="102"/>
      <c r="E3" s="102"/>
      <c r="F3" s="102"/>
      <c r="G3" s="102"/>
      <c r="H3" s="102"/>
      <c r="I3" s="103"/>
      <c r="J3" s="102"/>
      <c r="K3" s="102"/>
      <c r="L3" s="20"/>
      <c r="AT3" s="17" t="s">
        <v>86</v>
      </c>
    </row>
    <row r="4" spans="2:46" s="1" customFormat="1" ht="24.95" customHeight="1">
      <c r="B4" s="20"/>
      <c r="D4" s="104" t="s">
        <v>87</v>
      </c>
      <c r="I4" s="100"/>
      <c r="L4" s="20"/>
      <c r="M4" s="105" t="s">
        <v>10</v>
      </c>
      <c r="AT4" s="17" t="s">
        <v>4</v>
      </c>
    </row>
    <row r="5" spans="2:12" s="1" customFormat="1" ht="6.95" customHeight="1">
      <c r="B5" s="20"/>
      <c r="I5" s="100"/>
      <c r="L5" s="20"/>
    </row>
    <row r="6" spans="2:12" s="1" customFormat="1" ht="12" customHeight="1">
      <c r="B6" s="20"/>
      <c r="D6" s="106" t="s">
        <v>16</v>
      </c>
      <c r="I6" s="100"/>
      <c r="L6" s="20"/>
    </row>
    <row r="7" spans="2:12" s="1" customFormat="1" ht="16.5" customHeight="1">
      <c r="B7" s="20"/>
      <c r="E7" s="364" t="str">
        <f>'Rekapitulace stavby'!K6</f>
        <v>Parkovací záliv ZŠ ČSA, Bohumín</v>
      </c>
      <c r="F7" s="365"/>
      <c r="G7" s="365"/>
      <c r="H7" s="365"/>
      <c r="I7" s="100"/>
      <c r="L7" s="20"/>
    </row>
    <row r="8" spans="1:31" s="2" customFormat="1" ht="12" customHeight="1">
      <c r="A8" s="34"/>
      <c r="B8" s="39"/>
      <c r="C8" s="34"/>
      <c r="D8" s="106" t="s">
        <v>490</v>
      </c>
      <c r="E8" s="34"/>
      <c r="F8" s="34"/>
      <c r="G8" s="34"/>
      <c r="H8" s="34"/>
      <c r="I8" s="107"/>
      <c r="J8" s="34"/>
      <c r="K8" s="34"/>
      <c r="L8" s="108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58" t="s">
        <v>491</v>
      </c>
      <c r="F9" s="359"/>
      <c r="G9" s="359"/>
      <c r="H9" s="359"/>
      <c r="I9" s="107"/>
      <c r="J9" s="34"/>
      <c r="K9" s="34"/>
      <c r="L9" s="108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107"/>
      <c r="J10" s="34"/>
      <c r="K10" s="34"/>
      <c r="L10" s="108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06" t="s">
        <v>18</v>
      </c>
      <c r="E11" s="34"/>
      <c r="F11" s="109" t="s">
        <v>19</v>
      </c>
      <c r="G11" s="34"/>
      <c r="H11" s="34"/>
      <c r="I11" s="110" t="s">
        <v>20</v>
      </c>
      <c r="J11" s="109" t="s">
        <v>21</v>
      </c>
      <c r="K11" s="34"/>
      <c r="L11" s="108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6" t="s">
        <v>22</v>
      </c>
      <c r="E12" s="34"/>
      <c r="F12" s="109" t="s">
        <v>23</v>
      </c>
      <c r="G12" s="34"/>
      <c r="H12" s="34"/>
      <c r="I12" s="110" t="s">
        <v>24</v>
      </c>
      <c r="J12" s="111" t="str">
        <f>'Rekapitulace stavby'!AN8</f>
        <v>2. 9. 2019</v>
      </c>
      <c r="K12" s="34"/>
      <c r="L12" s="108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07"/>
      <c r="J13" s="34"/>
      <c r="K13" s="34"/>
      <c r="L13" s="108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06" t="s">
        <v>26</v>
      </c>
      <c r="E14" s="34"/>
      <c r="F14" s="34"/>
      <c r="G14" s="34"/>
      <c r="H14" s="34"/>
      <c r="I14" s="110" t="s">
        <v>27</v>
      </c>
      <c r="J14" s="109" t="s">
        <v>28</v>
      </c>
      <c r="K14" s="34"/>
      <c r="L14" s="108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09" t="s">
        <v>29</v>
      </c>
      <c r="F15" s="34"/>
      <c r="G15" s="34"/>
      <c r="H15" s="34"/>
      <c r="I15" s="110" t="s">
        <v>30</v>
      </c>
      <c r="J15" s="109" t="s">
        <v>31</v>
      </c>
      <c r="K15" s="34"/>
      <c r="L15" s="108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07"/>
      <c r="J16" s="34"/>
      <c r="K16" s="34"/>
      <c r="L16" s="108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06" t="s">
        <v>32</v>
      </c>
      <c r="E17" s="34"/>
      <c r="F17" s="34"/>
      <c r="G17" s="34"/>
      <c r="H17" s="34"/>
      <c r="I17" s="110" t="s">
        <v>27</v>
      </c>
      <c r="J17" s="30" t="str">
        <f>'Rekapitulace stavby'!AN13</f>
        <v>Vyplň údaj</v>
      </c>
      <c r="K17" s="34"/>
      <c r="L17" s="108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60" t="str">
        <f>'Rekapitulace stavby'!E14</f>
        <v>Vyplň údaj</v>
      </c>
      <c r="F18" s="361"/>
      <c r="G18" s="361"/>
      <c r="H18" s="361"/>
      <c r="I18" s="110" t="s">
        <v>30</v>
      </c>
      <c r="J18" s="30" t="str">
        <f>'Rekapitulace stavby'!AN14</f>
        <v>Vyplň údaj</v>
      </c>
      <c r="K18" s="34"/>
      <c r="L18" s="108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07"/>
      <c r="J19" s="34"/>
      <c r="K19" s="34"/>
      <c r="L19" s="108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06" t="s">
        <v>34</v>
      </c>
      <c r="E20" s="34"/>
      <c r="F20" s="34"/>
      <c r="G20" s="34"/>
      <c r="H20" s="34"/>
      <c r="I20" s="110" t="s">
        <v>27</v>
      </c>
      <c r="J20" s="109" t="str">
        <f>IF('Rekapitulace stavby'!AN16="","",'Rekapitulace stavby'!AN16)</f>
        <v/>
      </c>
      <c r="K20" s="34"/>
      <c r="L20" s="108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09" t="str">
        <f>IF('Rekapitulace stavby'!E17="","",'Rekapitulace stavby'!E17)</f>
        <v xml:space="preserve"> </v>
      </c>
      <c r="F21" s="34"/>
      <c r="G21" s="34"/>
      <c r="H21" s="34"/>
      <c r="I21" s="110" t="s">
        <v>30</v>
      </c>
      <c r="J21" s="109" t="str">
        <f>IF('Rekapitulace stavby'!AN17="","",'Rekapitulace stavby'!AN17)</f>
        <v/>
      </c>
      <c r="K21" s="34"/>
      <c r="L21" s="108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07"/>
      <c r="J22" s="34"/>
      <c r="K22" s="34"/>
      <c r="L22" s="108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06" t="s">
        <v>37</v>
      </c>
      <c r="E23" s="34"/>
      <c r="F23" s="34"/>
      <c r="G23" s="34"/>
      <c r="H23" s="34"/>
      <c r="I23" s="110" t="s">
        <v>27</v>
      </c>
      <c r="J23" s="109" t="s">
        <v>38</v>
      </c>
      <c r="K23" s="34"/>
      <c r="L23" s="108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09" t="s">
        <v>39</v>
      </c>
      <c r="F24" s="34"/>
      <c r="G24" s="34"/>
      <c r="H24" s="34"/>
      <c r="I24" s="110" t="s">
        <v>30</v>
      </c>
      <c r="J24" s="109" t="s">
        <v>40</v>
      </c>
      <c r="K24" s="34"/>
      <c r="L24" s="108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07"/>
      <c r="J25" s="34"/>
      <c r="K25" s="34"/>
      <c r="L25" s="108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06" t="s">
        <v>41</v>
      </c>
      <c r="E26" s="34"/>
      <c r="F26" s="34"/>
      <c r="G26" s="34"/>
      <c r="H26" s="34"/>
      <c r="I26" s="107"/>
      <c r="J26" s="34"/>
      <c r="K26" s="34"/>
      <c r="L26" s="108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2"/>
      <c r="B27" s="113"/>
      <c r="C27" s="112"/>
      <c r="D27" s="112"/>
      <c r="E27" s="362" t="s">
        <v>21</v>
      </c>
      <c r="F27" s="362"/>
      <c r="G27" s="362"/>
      <c r="H27" s="362"/>
      <c r="I27" s="114"/>
      <c r="J27" s="112"/>
      <c r="K27" s="112"/>
      <c r="L27" s="115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07"/>
      <c r="J28" s="34"/>
      <c r="K28" s="34"/>
      <c r="L28" s="108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6"/>
      <c r="E29" s="116"/>
      <c r="F29" s="116"/>
      <c r="G29" s="116"/>
      <c r="H29" s="116"/>
      <c r="I29" s="117"/>
      <c r="J29" s="116"/>
      <c r="K29" s="116"/>
      <c r="L29" s="108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8" t="s">
        <v>43</v>
      </c>
      <c r="E30" s="34"/>
      <c r="F30" s="34"/>
      <c r="G30" s="34"/>
      <c r="H30" s="34"/>
      <c r="I30" s="107"/>
      <c r="J30" s="119">
        <f>ROUND(J81,2)</f>
        <v>0</v>
      </c>
      <c r="K30" s="34"/>
      <c r="L30" s="108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6"/>
      <c r="E31" s="116"/>
      <c r="F31" s="116"/>
      <c r="G31" s="116"/>
      <c r="H31" s="116"/>
      <c r="I31" s="117"/>
      <c r="J31" s="116"/>
      <c r="K31" s="116"/>
      <c r="L31" s="108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0" t="s">
        <v>45</v>
      </c>
      <c r="G32" s="34"/>
      <c r="H32" s="34"/>
      <c r="I32" s="121" t="s">
        <v>44</v>
      </c>
      <c r="J32" s="120" t="s">
        <v>46</v>
      </c>
      <c r="K32" s="34"/>
      <c r="L32" s="108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47</v>
      </c>
      <c r="E33" s="106" t="s">
        <v>48</v>
      </c>
      <c r="F33" s="123">
        <f>ROUND((SUM(BE81:BE98)),2)</f>
        <v>0</v>
      </c>
      <c r="G33" s="34"/>
      <c r="H33" s="34"/>
      <c r="I33" s="124">
        <v>0.21</v>
      </c>
      <c r="J33" s="123">
        <f>ROUND(((SUM(BE81:BE98))*I33),2)</f>
        <v>0</v>
      </c>
      <c r="K33" s="34"/>
      <c r="L33" s="108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06" t="s">
        <v>49</v>
      </c>
      <c r="F34" s="123">
        <f>ROUND((SUM(BF81:BF98)),2)</f>
        <v>0</v>
      </c>
      <c r="G34" s="34"/>
      <c r="H34" s="34"/>
      <c r="I34" s="124">
        <v>0.15</v>
      </c>
      <c r="J34" s="123">
        <f>ROUND(((SUM(BF81:BF98))*I34),2)</f>
        <v>0</v>
      </c>
      <c r="K34" s="34"/>
      <c r="L34" s="108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6" t="s">
        <v>50</v>
      </c>
      <c r="F35" s="123">
        <f>ROUND((SUM(BG81:BG98)),2)</f>
        <v>0</v>
      </c>
      <c r="G35" s="34"/>
      <c r="H35" s="34"/>
      <c r="I35" s="124">
        <v>0.21</v>
      </c>
      <c r="J35" s="123">
        <f>0</f>
        <v>0</v>
      </c>
      <c r="K35" s="34"/>
      <c r="L35" s="108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06" t="s">
        <v>51</v>
      </c>
      <c r="F36" s="123">
        <f>ROUND((SUM(BH81:BH98)),2)</f>
        <v>0</v>
      </c>
      <c r="G36" s="34"/>
      <c r="H36" s="34"/>
      <c r="I36" s="124">
        <v>0.15</v>
      </c>
      <c r="J36" s="123">
        <f>0</f>
        <v>0</v>
      </c>
      <c r="K36" s="34"/>
      <c r="L36" s="108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06" t="s">
        <v>52</v>
      </c>
      <c r="F37" s="123">
        <f>ROUND((SUM(BI81:BI98)),2)</f>
        <v>0</v>
      </c>
      <c r="G37" s="34"/>
      <c r="H37" s="34"/>
      <c r="I37" s="124">
        <v>0</v>
      </c>
      <c r="J37" s="123">
        <f>0</f>
        <v>0</v>
      </c>
      <c r="K37" s="34"/>
      <c r="L37" s="108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07"/>
      <c r="J38" s="34"/>
      <c r="K38" s="34"/>
      <c r="L38" s="108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53</v>
      </c>
      <c r="E39" s="127"/>
      <c r="F39" s="127"/>
      <c r="G39" s="128" t="s">
        <v>54</v>
      </c>
      <c r="H39" s="129" t="s">
        <v>55</v>
      </c>
      <c r="I39" s="130"/>
      <c r="J39" s="131">
        <f>SUM(J30:J37)</f>
        <v>0</v>
      </c>
      <c r="K39" s="132"/>
      <c r="L39" s="108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133"/>
      <c r="C40" s="134"/>
      <c r="D40" s="134"/>
      <c r="E40" s="134"/>
      <c r="F40" s="134"/>
      <c r="G40" s="134"/>
      <c r="H40" s="134"/>
      <c r="I40" s="135"/>
      <c r="J40" s="134"/>
      <c r="K40" s="134"/>
      <c r="L40" s="108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136"/>
      <c r="C44" s="137"/>
      <c r="D44" s="137"/>
      <c r="E44" s="137"/>
      <c r="F44" s="137"/>
      <c r="G44" s="137"/>
      <c r="H44" s="137"/>
      <c r="I44" s="138"/>
      <c r="J44" s="137"/>
      <c r="K44" s="137"/>
      <c r="L44" s="108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3" t="s">
        <v>88</v>
      </c>
      <c r="D45" s="36"/>
      <c r="E45" s="36"/>
      <c r="F45" s="36"/>
      <c r="G45" s="36"/>
      <c r="H45" s="36"/>
      <c r="I45" s="107"/>
      <c r="J45" s="36"/>
      <c r="K45" s="36"/>
      <c r="L45" s="108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6"/>
      <c r="D46" s="36"/>
      <c r="E46" s="36"/>
      <c r="F46" s="36"/>
      <c r="G46" s="36"/>
      <c r="H46" s="36"/>
      <c r="I46" s="107"/>
      <c r="J46" s="36"/>
      <c r="K46" s="36"/>
      <c r="L46" s="108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9" t="s">
        <v>16</v>
      </c>
      <c r="D47" s="36"/>
      <c r="E47" s="36"/>
      <c r="F47" s="36"/>
      <c r="G47" s="36"/>
      <c r="H47" s="36"/>
      <c r="I47" s="107"/>
      <c r="J47" s="36"/>
      <c r="K47" s="36"/>
      <c r="L47" s="108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6"/>
      <c r="D48" s="36"/>
      <c r="E48" s="366" t="str">
        <f>E7</f>
        <v>Parkovací záliv ZŠ ČSA, Bohumín</v>
      </c>
      <c r="F48" s="367"/>
      <c r="G48" s="367"/>
      <c r="H48" s="367"/>
      <c r="I48" s="107"/>
      <c r="J48" s="36"/>
      <c r="K48" s="36"/>
      <c r="L48" s="108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9" t="s">
        <v>490</v>
      </c>
      <c r="D49" s="36"/>
      <c r="E49" s="36"/>
      <c r="F49" s="36"/>
      <c r="G49" s="36"/>
      <c r="H49" s="36"/>
      <c r="I49" s="107"/>
      <c r="J49" s="36"/>
      <c r="K49" s="36"/>
      <c r="L49" s="108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6"/>
      <c r="D50" s="36"/>
      <c r="E50" s="337" t="str">
        <f>E9</f>
        <v>PROINK - Vedlejší a ostatní náklady</v>
      </c>
      <c r="F50" s="363"/>
      <c r="G50" s="363"/>
      <c r="H50" s="363"/>
      <c r="I50" s="107"/>
      <c r="J50" s="36"/>
      <c r="K50" s="36"/>
      <c r="L50" s="108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6"/>
      <c r="D51" s="36"/>
      <c r="E51" s="36"/>
      <c r="F51" s="36"/>
      <c r="G51" s="36"/>
      <c r="H51" s="36"/>
      <c r="I51" s="107"/>
      <c r="J51" s="36"/>
      <c r="K51" s="36"/>
      <c r="L51" s="108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9" t="s">
        <v>22</v>
      </c>
      <c r="D52" s="36"/>
      <c r="E52" s="36"/>
      <c r="F52" s="27" t="str">
        <f>F12</f>
        <v>Bohumín</v>
      </c>
      <c r="G52" s="36"/>
      <c r="H52" s="36"/>
      <c r="I52" s="110" t="s">
        <v>24</v>
      </c>
      <c r="J52" s="59" t="str">
        <f>IF(J12="","",J12)</f>
        <v>2. 9. 2019</v>
      </c>
      <c r="K52" s="36"/>
      <c r="L52" s="108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6"/>
      <c r="D53" s="36"/>
      <c r="E53" s="36"/>
      <c r="F53" s="36"/>
      <c r="G53" s="36"/>
      <c r="H53" s="36"/>
      <c r="I53" s="107"/>
      <c r="J53" s="36"/>
      <c r="K53" s="36"/>
      <c r="L53" s="108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15.2" customHeight="1">
      <c r="A54" s="34"/>
      <c r="B54" s="35"/>
      <c r="C54" s="29" t="s">
        <v>26</v>
      </c>
      <c r="D54" s="36"/>
      <c r="E54" s="36"/>
      <c r="F54" s="27" t="str">
        <f>E15</f>
        <v>Město Bohumín</v>
      </c>
      <c r="G54" s="36"/>
      <c r="H54" s="36"/>
      <c r="I54" s="110" t="s">
        <v>34</v>
      </c>
      <c r="J54" s="32" t="str">
        <f>E21</f>
        <v xml:space="preserve"> </v>
      </c>
      <c r="K54" s="36"/>
      <c r="L54" s="108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9" t="s">
        <v>32</v>
      </c>
      <c r="D55" s="36"/>
      <c r="E55" s="36"/>
      <c r="F55" s="27" t="str">
        <f>IF(E18="","",E18)</f>
        <v>Vyplň údaj</v>
      </c>
      <c r="G55" s="36"/>
      <c r="H55" s="36"/>
      <c r="I55" s="110" t="s">
        <v>37</v>
      </c>
      <c r="J55" s="32" t="str">
        <f>E24</f>
        <v>PROINK s.r.o.</v>
      </c>
      <c r="K55" s="36"/>
      <c r="L55" s="108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6"/>
      <c r="D56" s="36"/>
      <c r="E56" s="36"/>
      <c r="F56" s="36"/>
      <c r="G56" s="36"/>
      <c r="H56" s="36"/>
      <c r="I56" s="107"/>
      <c r="J56" s="36"/>
      <c r="K56" s="36"/>
      <c r="L56" s="108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39" t="s">
        <v>89</v>
      </c>
      <c r="D57" s="140"/>
      <c r="E57" s="140"/>
      <c r="F57" s="140"/>
      <c r="G57" s="140"/>
      <c r="H57" s="140"/>
      <c r="I57" s="141"/>
      <c r="J57" s="142" t="s">
        <v>90</v>
      </c>
      <c r="K57" s="140"/>
      <c r="L57" s="108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6"/>
      <c r="D58" s="36"/>
      <c r="E58" s="36"/>
      <c r="F58" s="36"/>
      <c r="G58" s="36"/>
      <c r="H58" s="36"/>
      <c r="I58" s="107"/>
      <c r="J58" s="36"/>
      <c r="K58" s="36"/>
      <c r="L58" s="108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9" customHeight="1">
      <c r="A59" s="34"/>
      <c r="B59" s="35"/>
      <c r="C59" s="143" t="s">
        <v>75</v>
      </c>
      <c r="D59" s="36"/>
      <c r="E59" s="36"/>
      <c r="F59" s="36"/>
      <c r="G59" s="36"/>
      <c r="H59" s="36"/>
      <c r="I59" s="107"/>
      <c r="J59" s="77">
        <f>J81</f>
        <v>0</v>
      </c>
      <c r="K59" s="36"/>
      <c r="L59" s="108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7" t="s">
        <v>91</v>
      </c>
    </row>
    <row r="60" spans="2:12" s="9" customFormat="1" ht="24.95" customHeight="1">
      <c r="B60" s="144"/>
      <c r="C60" s="145"/>
      <c r="D60" s="146" t="s">
        <v>92</v>
      </c>
      <c r="E60" s="147"/>
      <c r="F60" s="147"/>
      <c r="G60" s="147"/>
      <c r="H60" s="147"/>
      <c r="I60" s="148"/>
      <c r="J60" s="149">
        <f>J82</f>
        <v>0</v>
      </c>
      <c r="K60" s="145"/>
      <c r="L60" s="150"/>
    </row>
    <row r="61" spans="2:12" s="10" customFormat="1" ht="19.9" customHeight="1">
      <c r="B61" s="151"/>
      <c r="C61" s="152"/>
      <c r="D61" s="153" t="s">
        <v>492</v>
      </c>
      <c r="E61" s="154"/>
      <c r="F61" s="154"/>
      <c r="G61" s="154"/>
      <c r="H61" s="154"/>
      <c r="I61" s="155"/>
      <c r="J61" s="156">
        <f>J83</f>
        <v>0</v>
      </c>
      <c r="K61" s="152"/>
      <c r="L61" s="157"/>
    </row>
    <row r="62" spans="1:31" s="2" customFormat="1" ht="21.75" customHeight="1">
      <c r="A62" s="34"/>
      <c r="B62" s="35"/>
      <c r="C62" s="36"/>
      <c r="D62" s="36"/>
      <c r="E62" s="36"/>
      <c r="F62" s="36"/>
      <c r="G62" s="36"/>
      <c r="H62" s="36"/>
      <c r="I62" s="107"/>
      <c r="J62" s="36"/>
      <c r="K62" s="36"/>
      <c r="L62" s="108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</row>
    <row r="63" spans="1:31" s="2" customFormat="1" ht="6.95" customHeight="1">
      <c r="A63" s="34"/>
      <c r="B63" s="47"/>
      <c r="C63" s="48"/>
      <c r="D63" s="48"/>
      <c r="E63" s="48"/>
      <c r="F63" s="48"/>
      <c r="G63" s="48"/>
      <c r="H63" s="48"/>
      <c r="I63" s="135"/>
      <c r="J63" s="48"/>
      <c r="K63" s="48"/>
      <c r="L63" s="108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</row>
    <row r="67" spans="1:31" s="2" customFormat="1" ht="6.95" customHeight="1">
      <c r="A67" s="34"/>
      <c r="B67" s="49"/>
      <c r="C67" s="50"/>
      <c r="D67" s="50"/>
      <c r="E67" s="50"/>
      <c r="F67" s="50"/>
      <c r="G67" s="50"/>
      <c r="H67" s="50"/>
      <c r="I67" s="138"/>
      <c r="J67" s="50"/>
      <c r="K67" s="50"/>
      <c r="L67" s="108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</row>
    <row r="68" spans="1:31" s="2" customFormat="1" ht="24.95" customHeight="1">
      <c r="A68" s="34"/>
      <c r="B68" s="35"/>
      <c r="C68" s="23" t="s">
        <v>101</v>
      </c>
      <c r="D68" s="36"/>
      <c r="E68" s="36"/>
      <c r="F68" s="36"/>
      <c r="G68" s="36"/>
      <c r="H68" s="36"/>
      <c r="I68" s="107"/>
      <c r="J68" s="36"/>
      <c r="K68" s="36"/>
      <c r="L68" s="108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</row>
    <row r="69" spans="1:31" s="2" customFormat="1" ht="6.95" customHeight="1">
      <c r="A69" s="34"/>
      <c r="B69" s="35"/>
      <c r="C69" s="36"/>
      <c r="D69" s="36"/>
      <c r="E69" s="36"/>
      <c r="F69" s="36"/>
      <c r="G69" s="36"/>
      <c r="H69" s="36"/>
      <c r="I69" s="107"/>
      <c r="J69" s="36"/>
      <c r="K69" s="36"/>
      <c r="L69" s="108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12" customHeight="1">
      <c r="A70" s="34"/>
      <c r="B70" s="35"/>
      <c r="C70" s="29" t="s">
        <v>16</v>
      </c>
      <c r="D70" s="36"/>
      <c r="E70" s="36"/>
      <c r="F70" s="36"/>
      <c r="G70" s="36"/>
      <c r="H70" s="36"/>
      <c r="I70" s="107"/>
      <c r="J70" s="36"/>
      <c r="K70" s="36"/>
      <c r="L70" s="108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16.5" customHeight="1">
      <c r="A71" s="34"/>
      <c r="B71" s="35"/>
      <c r="C71" s="36"/>
      <c r="D71" s="36"/>
      <c r="E71" s="366" t="str">
        <f>E7</f>
        <v>Parkovací záliv ZŠ ČSA, Bohumín</v>
      </c>
      <c r="F71" s="367"/>
      <c r="G71" s="367"/>
      <c r="H71" s="367"/>
      <c r="I71" s="107"/>
      <c r="J71" s="36"/>
      <c r="K71" s="36"/>
      <c r="L71" s="108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9" t="s">
        <v>490</v>
      </c>
      <c r="D72" s="36"/>
      <c r="E72" s="36"/>
      <c r="F72" s="36"/>
      <c r="G72" s="36"/>
      <c r="H72" s="36"/>
      <c r="I72" s="107"/>
      <c r="J72" s="36"/>
      <c r="K72" s="36"/>
      <c r="L72" s="108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6"/>
      <c r="D73" s="36"/>
      <c r="E73" s="337" t="str">
        <f>E9</f>
        <v>PROINK - Vedlejší a ostatní náklady</v>
      </c>
      <c r="F73" s="363"/>
      <c r="G73" s="363"/>
      <c r="H73" s="363"/>
      <c r="I73" s="107"/>
      <c r="J73" s="36"/>
      <c r="K73" s="36"/>
      <c r="L73" s="108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35"/>
      <c r="C74" s="36"/>
      <c r="D74" s="36"/>
      <c r="E74" s="36"/>
      <c r="F74" s="36"/>
      <c r="G74" s="36"/>
      <c r="H74" s="36"/>
      <c r="I74" s="107"/>
      <c r="J74" s="36"/>
      <c r="K74" s="36"/>
      <c r="L74" s="108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2" customHeight="1">
      <c r="A75" s="34"/>
      <c r="B75" s="35"/>
      <c r="C75" s="29" t="s">
        <v>22</v>
      </c>
      <c r="D75" s="36"/>
      <c r="E75" s="36"/>
      <c r="F75" s="27" t="str">
        <f>F12</f>
        <v>Bohumín</v>
      </c>
      <c r="G75" s="36"/>
      <c r="H75" s="36"/>
      <c r="I75" s="110" t="s">
        <v>24</v>
      </c>
      <c r="J75" s="59" t="str">
        <f>IF(J12="","",J12)</f>
        <v>2. 9. 2019</v>
      </c>
      <c r="K75" s="36"/>
      <c r="L75" s="108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6"/>
      <c r="D76" s="36"/>
      <c r="E76" s="36"/>
      <c r="F76" s="36"/>
      <c r="G76" s="36"/>
      <c r="H76" s="36"/>
      <c r="I76" s="107"/>
      <c r="J76" s="36"/>
      <c r="K76" s="36"/>
      <c r="L76" s="108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5.2" customHeight="1">
      <c r="A77" s="34"/>
      <c r="B77" s="35"/>
      <c r="C77" s="29" t="s">
        <v>26</v>
      </c>
      <c r="D77" s="36"/>
      <c r="E77" s="36"/>
      <c r="F77" s="27" t="str">
        <f>E15</f>
        <v>Město Bohumín</v>
      </c>
      <c r="G77" s="36"/>
      <c r="H77" s="36"/>
      <c r="I77" s="110" t="s">
        <v>34</v>
      </c>
      <c r="J77" s="32" t="str">
        <f>E21</f>
        <v xml:space="preserve"> </v>
      </c>
      <c r="K77" s="36"/>
      <c r="L77" s="108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15.2" customHeight="1">
      <c r="A78" s="34"/>
      <c r="B78" s="35"/>
      <c r="C78" s="29" t="s">
        <v>32</v>
      </c>
      <c r="D78" s="36"/>
      <c r="E78" s="36"/>
      <c r="F78" s="27" t="str">
        <f>IF(E18="","",E18)</f>
        <v>Vyplň údaj</v>
      </c>
      <c r="G78" s="36"/>
      <c r="H78" s="36"/>
      <c r="I78" s="110" t="s">
        <v>37</v>
      </c>
      <c r="J78" s="32" t="str">
        <f>E24</f>
        <v>PROINK s.r.o.</v>
      </c>
      <c r="K78" s="36"/>
      <c r="L78" s="108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10.35" customHeight="1">
      <c r="A79" s="34"/>
      <c r="B79" s="35"/>
      <c r="C79" s="36"/>
      <c r="D79" s="36"/>
      <c r="E79" s="36"/>
      <c r="F79" s="36"/>
      <c r="G79" s="36"/>
      <c r="H79" s="36"/>
      <c r="I79" s="107"/>
      <c r="J79" s="36"/>
      <c r="K79" s="36"/>
      <c r="L79" s="108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11" customFormat="1" ht="29.25" customHeight="1">
      <c r="A80" s="158"/>
      <c r="B80" s="159"/>
      <c r="C80" s="160" t="s">
        <v>102</v>
      </c>
      <c r="D80" s="161" t="s">
        <v>62</v>
      </c>
      <c r="E80" s="161" t="s">
        <v>58</v>
      </c>
      <c r="F80" s="161" t="s">
        <v>59</v>
      </c>
      <c r="G80" s="161" t="s">
        <v>103</v>
      </c>
      <c r="H80" s="161" t="s">
        <v>104</v>
      </c>
      <c r="I80" s="162" t="s">
        <v>105</v>
      </c>
      <c r="J80" s="161" t="s">
        <v>90</v>
      </c>
      <c r="K80" s="163" t="s">
        <v>106</v>
      </c>
      <c r="L80" s="164"/>
      <c r="M80" s="68" t="s">
        <v>21</v>
      </c>
      <c r="N80" s="69" t="s">
        <v>47</v>
      </c>
      <c r="O80" s="69" t="s">
        <v>107</v>
      </c>
      <c r="P80" s="69" t="s">
        <v>108</v>
      </c>
      <c r="Q80" s="69" t="s">
        <v>109</v>
      </c>
      <c r="R80" s="69" t="s">
        <v>110</v>
      </c>
      <c r="S80" s="69" t="s">
        <v>111</v>
      </c>
      <c r="T80" s="70" t="s">
        <v>112</v>
      </c>
      <c r="U80" s="158"/>
      <c r="V80" s="158"/>
      <c r="W80" s="158"/>
      <c r="X80" s="158"/>
      <c r="Y80" s="158"/>
      <c r="Z80" s="158"/>
      <c r="AA80" s="158"/>
      <c r="AB80" s="158"/>
      <c r="AC80" s="158"/>
      <c r="AD80" s="158"/>
      <c r="AE80" s="158"/>
    </row>
    <row r="81" spans="1:63" s="2" customFormat="1" ht="22.9" customHeight="1">
      <c r="A81" s="34"/>
      <c r="B81" s="35"/>
      <c r="C81" s="75" t="s">
        <v>113</v>
      </c>
      <c r="D81" s="36"/>
      <c r="E81" s="36"/>
      <c r="F81" s="36"/>
      <c r="G81" s="36"/>
      <c r="H81" s="36"/>
      <c r="I81" s="107"/>
      <c r="J81" s="165">
        <f>BK81</f>
        <v>0</v>
      </c>
      <c r="K81" s="36"/>
      <c r="L81" s="39"/>
      <c r="M81" s="71"/>
      <c r="N81" s="166"/>
      <c r="O81" s="72"/>
      <c r="P81" s="167">
        <f>P82</f>
        <v>0</v>
      </c>
      <c r="Q81" s="72"/>
      <c r="R81" s="167">
        <f>R82</f>
        <v>0</v>
      </c>
      <c r="S81" s="72"/>
      <c r="T81" s="168">
        <f>T82</f>
        <v>0</v>
      </c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T81" s="17" t="s">
        <v>76</v>
      </c>
      <c r="AU81" s="17" t="s">
        <v>91</v>
      </c>
      <c r="BK81" s="169">
        <f>BK82</f>
        <v>0</v>
      </c>
    </row>
    <row r="82" spans="2:63" s="12" customFormat="1" ht="25.9" customHeight="1">
      <c r="B82" s="170"/>
      <c r="C82" s="171"/>
      <c r="D82" s="172" t="s">
        <v>76</v>
      </c>
      <c r="E82" s="173" t="s">
        <v>114</v>
      </c>
      <c r="F82" s="173" t="s">
        <v>115</v>
      </c>
      <c r="G82" s="171"/>
      <c r="H82" s="171"/>
      <c r="I82" s="174"/>
      <c r="J82" s="175">
        <f>BK82</f>
        <v>0</v>
      </c>
      <c r="K82" s="171"/>
      <c r="L82" s="176"/>
      <c r="M82" s="177"/>
      <c r="N82" s="178"/>
      <c r="O82" s="178"/>
      <c r="P82" s="179">
        <f>P83</f>
        <v>0</v>
      </c>
      <c r="Q82" s="178"/>
      <c r="R82" s="179">
        <f>R83</f>
        <v>0</v>
      </c>
      <c r="S82" s="178"/>
      <c r="T82" s="180">
        <f>T83</f>
        <v>0</v>
      </c>
      <c r="AR82" s="181" t="s">
        <v>82</v>
      </c>
      <c r="AT82" s="182" t="s">
        <v>76</v>
      </c>
      <c r="AU82" s="182" t="s">
        <v>77</v>
      </c>
      <c r="AY82" s="181" t="s">
        <v>116</v>
      </c>
      <c r="BK82" s="183">
        <f>BK83</f>
        <v>0</v>
      </c>
    </row>
    <row r="83" spans="2:63" s="12" customFormat="1" ht="22.9" customHeight="1">
      <c r="B83" s="170"/>
      <c r="C83" s="171"/>
      <c r="D83" s="172" t="s">
        <v>76</v>
      </c>
      <c r="E83" s="184" t="s">
        <v>493</v>
      </c>
      <c r="F83" s="184" t="s">
        <v>494</v>
      </c>
      <c r="G83" s="171"/>
      <c r="H83" s="171"/>
      <c r="I83" s="174"/>
      <c r="J83" s="185">
        <f>BK83</f>
        <v>0</v>
      </c>
      <c r="K83" s="171"/>
      <c r="L83" s="176"/>
      <c r="M83" s="177"/>
      <c r="N83" s="178"/>
      <c r="O83" s="178"/>
      <c r="P83" s="179">
        <f>SUM(P84:P98)</f>
        <v>0</v>
      </c>
      <c r="Q83" s="178"/>
      <c r="R83" s="179">
        <f>SUM(R84:R98)</f>
        <v>0</v>
      </c>
      <c r="S83" s="178"/>
      <c r="T83" s="180">
        <f>SUM(T84:T98)</f>
        <v>0</v>
      </c>
      <c r="AR83" s="181" t="s">
        <v>82</v>
      </c>
      <c r="AT83" s="182" t="s">
        <v>76</v>
      </c>
      <c r="AU83" s="182" t="s">
        <v>82</v>
      </c>
      <c r="AY83" s="181" t="s">
        <v>116</v>
      </c>
      <c r="BK83" s="183">
        <f>SUM(BK84:BK98)</f>
        <v>0</v>
      </c>
    </row>
    <row r="84" spans="1:65" s="2" customFormat="1" ht="16.5" customHeight="1">
      <c r="A84" s="34"/>
      <c r="B84" s="35"/>
      <c r="C84" s="186" t="s">
        <v>82</v>
      </c>
      <c r="D84" s="186" t="s">
        <v>120</v>
      </c>
      <c r="E84" s="187" t="s">
        <v>82</v>
      </c>
      <c r="F84" s="188" t="s">
        <v>495</v>
      </c>
      <c r="G84" s="189" t="s">
        <v>364</v>
      </c>
      <c r="H84" s="190">
        <v>1</v>
      </c>
      <c r="I84" s="191"/>
      <c r="J84" s="192">
        <f>ROUND(I84*H84,2)</f>
        <v>0</v>
      </c>
      <c r="K84" s="188" t="s">
        <v>21</v>
      </c>
      <c r="L84" s="39"/>
      <c r="M84" s="193" t="s">
        <v>21</v>
      </c>
      <c r="N84" s="194" t="s">
        <v>48</v>
      </c>
      <c r="O84" s="64"/>
      <c r="P84" s="195">
        <f>O84*H84</f>
        <v>0</v>
      </c>
      <c r="Q84" s="195">
        <v>0</v>
      </c>
      <c r="R84" s="195">
        <f>Q84*H84</f>
        <v>0</v>
      </c>
      <c r="S84" s="195">
        <v>0</v>
      </c>
      <c r="T84" s="196">
        <f>S84*H84</f>
        <v>0</v>
      </c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R84" s="197" t="s">
        <v>125</v>
      </c>
      <c r="AT84" s="197" t="s">
        <v>120</v>
      </c>
      <c r="AU84" s="197" t="s">
        <v>86</v>
      </c>
      <c r="AY84" s="17" t="s">
        <v>116</v>
      </c>
      <c r="BE84" s="198">
        <f>IF(N84="základní",J84,0)</f>
        <v>0</v>
      </c>
      <c r="BF84" s="198">
        <f>IF(N84="snížená",J84,0)</f>
        <v>0</v>
      </c>
      <c r="BG84" s="198">
        <f>IF(N84="zákl. přenesená",J84,0)</f>
        <v>0</v>
      </c>
      <c r="BH84" s="198">
        <f>IF(N84="sníž. přenesená",J84,0)</f>
        <v>0</v>
      </c>
      <c r="BI84" s="198">
        <f>IF(N84="nulová",J84,0)</f>
        <v>0</v>
      </c>
      <c r="BJ84" s="17" t="s">
        <v>82</v>
      </c>
      <c r="BK84" s="198">
        <f>ROUND(I84*H84,2)</f>
        <v>0</v>
      </c>
      <c r="BL84" s="17" t="s">
        <v>125</v>
      </c>
      <c r="BM84" s="197" t="s">
        <v>496</v>
      </c>
    </row>
    <row r="85" spans="1:47" s="2" customFormat="1" ht="11.25">
      <c r="A85" s="34"/>
      <c r="B85" s="35"/>
      <c r="C85" s="36"/>
      <c r="D85" s="199" t="s">
        <v>128</v>
      </c>
      <c r="E85" s="36"/>
      <c r="F85" s="200" t="s">
        <v>495</v>
      </c>
      <c r="G85" s="36"/>
      <c r="H85" s="36"/>
      <c r="I85" s="107"/>
      <c r="J85" s="36"/>
      <c r="K85" s="36"/>
      <c r="L85" s="39"/>
      <c r="M85" s="201"/>
      <c r="N85" s="202"/>
      <c r="O85" s="64"/>
      <c r="P85" s="64"/>
      <c r="Q85" s="64"/>
      <c r="R85" s="64"/>
      <c r="S85" s="64"/>
      <c r="T85" s="65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T85" s="17" t="s">
        <v>128</v>
      </c>
      <c r="AU85" s="17" t="s">
        <v>86</v>
      </c>
    </row>
    <row r="86" spans="1:65" s="2" customFormat="1" ht="16.5" customHeight="1">
      <c r="A86" s="34"/>
      <c r="B86" s="35"/>
      <c r="C86" s="186" t="s">
        <v>86</v>
      </c>
      <c r="D86" s="186" t="s">
        <v>120</v>
      </c>
      <c r="E86" s="187" t="s">
        <v>86</v>
      </c>
      <c r="F86" s="188" t="s">
        <v>497</v>
      </c>
      <c r="G86" s="189" t="s">
        <v>364</v>
      </c>
      <c r="H86" s="190">
        <v>1</v>
      </c>
      <c r="I86" s="191"/>
      <c r="J86" s="192">
        <f>ROUND(I86*H86,2)</f>
        <v>0</v>
      </c>
      <c r="K86" s="188" t="s">
        <v>21</v>
      </c>
      <c r="L86" s="39"/>
      <c r="M86" s="193" t="s">
        <v>21</v>
      </c>
      <c r="N86" s="194" t="s">
        <v>48</v>
      </c>
      <c r="O86" s="64"/>
      <c r="P86" s="195">
        <f>O86*H86</f>
        <v>0</v>
      </c>
      <c r="Q86" s="195">
        <v>0</v>
      </c>
      <c r="R86" s="195">
        <f>Q86*H86</f>
        <v>0</v>
      </c>
      <c r="S86" s="195">
        <v>0</v>
      </c>
      <c r="T86" s="196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97" t="s">
        <v>125</v>
      </c>
      <c r="AT86" s="197" t="s">
        <v>120</v>
      </c>
      <c r="AU86" s="197" t="s">
        <v>86</v>
      </c>
      <c r="AY86" s="17" t="s">
        <v>116</v>
      </c>
      <c r="BE86" s="198">
        <f>IF(N86="základní",J86,0)</f>
        <v>0</v>
      </c>
      <c r="BF86" s="198">
        <f>IF(N86="snížená",J86,0)</f>
        <v>0</v>
      </c>
      <c r="BG86" s="198">
        <f>IF(N86="zákl. přenesená",J86,0)</f>
        <v>0</v>
      </c>
      <c r="BH86" s="198">
        <f>IF(N86="sníž. přenesená",J86,0)</f>
        <v>0</v>
      </c>
      <c r="BI86" s="198">
        <f>IF(N86="nulová",J86,0)</f>
        <v>0</v>
      </c>
      <c r="BJ86" s="17" t="s">
        <v>82</v>
      </c>
      <c r="BK86" s="198">
        <f>ROUND(I86*H86,2)</f>
        <v>0</v>
      </c>
      <c r="BL86" s="17" t="s">
        <v>125</v>
      </c>
      <c r="BM86" s="197" t="s">
        <v>498</v>
      </c>
    </row>
    <row r="87" spans="1:47" s="2" customFormat="1" ht="11.25">
      <c r="A87" s="34"/>
      <c r="B87" s="35"/>
      <c r="C87" s="36"/>
      <c r="D87" s="199" t="s">
        <v>128</v>
      </c>
      <c r="E87" s="36"/>
      <c r="F87" s="200" t="s">
        <v>497</v>
      </c>
      <c r="G87" s="36"/>
      <c r="H87" s="36"/>
      <c r="I87" s="107"/>
      <c r="J87" s="36"/>
      <c r="K87" s="36"/>
      <c r="L87" s="39"/>
      <c r="M87" s="201"/>
      <c r="N87" s="202"/>
      <c r="O87" s="64"/>
      <c r="P87" s="64"/>
      <c r="Q87" s="64"/>
      <c r="R87" s="64"/>
      <c r="S87" s="64"/>
      <c r="T87" s="65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7" t="s">
        <v>128</v>
      </c>
      <c r="AU87" s="17" t="s">
        <v>86</v>
      </c>
    </row>
    <row r="88" spans="1:65" s="2" customFormat="1" ht="16.5" customHeight="1">
      <c r="A88" s="34"/>
      <c r="B88" s="35"/>
      <c r="C88" s="186" t="s">
        <v>126</v>
      </c>
      <c r="D88" s="186" t="s">
        <v>120</v>
      </c>
      <c r="E88" s="187" t="s">
        <v>126</v>
      </c>
      <c r="F88" s="188" t="s">
        <v>499</v>
      </c>
      <c r="G88" s="189" t="s">
        <v>364</v>
      </c>
      <c r="H88" s="190">
        <v>1</v>
      </c>
      <c r="I88" s="191"/>
      <c r="J88" s="192">
        <f>ROUND(I88*H88,2)</f>
        <v>0</v>
      </c>
      <c r="K88" s="188" t="s">
        <v>21</v>
      </c>
      <c r="L88" s="39"/>
      <c r="M88" s="193" t="s">
        <v>21</v>
      </c>
      <c r="N88" s="194" t="s">
        <v>48</v>
      </c>
      <c r="O88" s="64"/>
      <c r="P88" s="195">
        <f>O88*H88</f>
        <v>0</v>
      </c>
      <c r="Q88" s="195">
        <v>0</v>
      </c>
      <c r="R88" s="195">
        <f>Q88*H88</f>
        <v>0</v>
      </c>
      <c r="S88" s="195">
        <v>0</v>
      </c>
      <c r="T88" s="196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97" t="s">
        <v>125</v>
      </c>
      <c r="AT88" s="197" t="s">
        <v>120</v>
      </c>
      <c r="AU88" s="197" t="s">
        <v>86</v>
      </c>
      <c r="AY88" s="17" t="s">
        <v>116</v>
      </c>
      <c r="BE88" s="198">
        <f>IF(N88="základní",J88,0)</f>
        <v>0</v>
      </c>
      <c r="BF88" s="198">
        <f>IF(N88="snížená",J88,0)</f>
        <v>0</v>
      </c>
      <c r="BG88" s="198">
        <f>IF(N88="zákl. přenesená",J88,0)</f>
        <v>0</v>
      </c>
      <c r="BH88" s="198">
        <f>IF(N88="sníž. přenesená",J88,0)</f>
        <v>0</v>
      </c>
      <c r="BI88" s="198">
        <f>IF(N88="nulová",J88,0)</f>
        <v>0</v>
      </c>
      <c r="BJ88" s="17" t="s">
        <v>82</v>
      </c>
      <c r="BK88" s="198">
        <f>ROUND(I88*H88,2)</f>
        <v>0</v>
      </c>
      <c r="BL88" s="17" t="s">
        <v>125</v>
      </c>
      <c r="BM88" s="197" t="s">
        <v>500</v>
      </c>
    </row>
    <row r="89" spans="1:47" s="2" customFormat="1" ht="11.25">
      <c r="A89" s="34"/>
      <c r="B89" s="35"/>
      <c r="C89" s="36"/>
      <c r="D89" s="199" t="s">
        <v>128</v>
      </c>
      <c r="E89" s="36"/>
      <c r="F89" s="200" t="s">
        <v>499</v>
      </c>
      <c r="G89" s="36"/>
      <c r="H89" s="36"/>
      <c r="I89" s="107"/>
      <c r="J89" s="36"/>
      <c r="K89" s="36"/>
      <c r="L89" s="39"/>
      <c r="M89" s="201"/>
      <c r="N89" s="202"/>
      <c r="O89" s="64"/>
      <c r="P89" s="64"/>
      <c r="Q89" s="64"/>
      <c r="R89" s="64"/>
      <c r="S89" s="64"/>
      <c r="T89" s="65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7" t="s">
        <v>128</v>
      </c>
      <c r="AU89" s="17" t="s">
        <v>86</v>
      </c>
    </row>
    <row r="90" spans="1:65" s="2" customFormat="1" ht="16.5" customHeight="1">
      <c r="A90" s="34"/>
      <c r="B90" s="35"/>
      <c r="C90" s="186" t="s">
        <v>159</v>
      </c>
      <c r="D90" s="186" t="s">
        <v>120</v>
      </c>
      <c r="E90" s="187" t="s">
        <v>159</v>
      </c>
      <c r="F90" s="188" t="s">
        <v>501</v>
      </c>
      <c r="G90" s="189" t="s">
        <v>364</v>
      </c>
      <c r="H90" s="190">
        <v>1</v>
      </c>
      <c r="I90" s="191"/>
      <c r="J90" s="192">
        <f>ROUND(I90*H90,2)</f>
        <v>0</v>
      </c>
      <c r="K90" s="188" t="s">
        <v>21</v>
      </c>
      <c r="L90" s="39"/>
      <c r="M90" s="193" t="s">
        <v>21</v>
      </c>
      <c r="N90" s="194" t="s">
        <v>48</v>
      </c>
      <c r="O90" s="64"/>
      <c r="P90" s="195">
        <f>O90*H90</f>
        <v>0</v>
      </c>
      <c r="Q90" s="195">
        <v>0</v>
      </c>
      <c r="R90" s="195">
        <f>Q90*H90</f>
        <v>0</v>
      </c>
      <c r="S90" s="195">
        <v>0</v>
      </c>
      <c r="T90" s="196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97" t="s">
        <v>125</v>
      </c>
      <c r="AT90" s="197" t="s">
        <v>120</v>
      </c>
      <c r="AU90" s="197" t="s">
        <v>86</v>
      </c>
      <c r="AY90" s="17" t="s">
        <v>116</v>
      </c>
      <c r="BE90" s="198">
        <f>IF(N90="základní",J90,0)</f>
        <v>0</v>
      </c>
      <c r="BF90" s="198">
        <f>IF(N90="snížená",J90,0)</f>
        <v>0</v>
      </c>
      <c r="BG90" s="198">
        <f>IF(N90="zákl. přenesená",J90,0)</f>
        <v>0</v>
      </c>
      <c r="BH90" s="198">
        <f>IF(N90="sníž. přenesená",J90,0)</f>
        <v>0</v>
      </c>
      <c r="BI90" s="198">
        <f>IF(N90="nulová",J90,0)</f>
        <v>0</v>
      </c>
      <c r="BJ90" s="17" t="s">
        <v>82</v>
      </c>
      <c r="BK90" s="198">
        <f>ROUND(I90*H90,2)</f>
        <v>0</v>
      </c>
      <c r="BL90" s="17" t="s">
        <v>125</v>
      </c>
      <c r="BM90" s="197" t="s">
        <v>502</v>
      </c>
    </row>
    <row r="91" spans="1:47" s="2" customFormat="1" ht="11.25">
      <c r="A91" s="34"/>
      <c r="B91" s="35"/>
      <c r="C91" s="36"/>
      <c r="D91" s="199" t="s">
        <v>128</v>
      </c>
      <c r="E91" s="36"/>
      <c r="F91" s="200" t="s">
        <v>501</v>
      </c>
      <c r="G91" s="36"/>
      <c r="H91" s="36"/>
      <c r="I91" s="107"/>
      <c r="J91" s="36"/>
      <c r="K91" s="36"/>
      <c r="L91" s="39"/>
      <c r="M91" s="201"/>
      <c r="N91" s="202"/>
      <c r="O91" s="64"/>
      <c r="P91" s="64"/>
      <c r="Q91" s="64"/>
      <c r="R91" s="64"/>
      <c r="S91" s="64"/>
      <c r="T91" s="65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7" t="s">
        <v>128</v>
      </c>
      <c r="AU91" s="17" t="s">
        <v>86</v>
      </c>
    </row>
    <row r="92" spans="1:65" s="2" customFormat="1" ht="16.5" customHeight="1">
      <c r="A92" s="34"/>
      <c r="B92" s="35"/>
      <c r="C92" s="186" t="s">
        <v>166</v>
      </c>
      <c r="D92" s="186" t="s">
        <v>120</v>
      </c>
      <c r="E92" s="187" t="s">
        <v>166</v>
      </c>
      <c r="F92" s="188" t="s">
        <v>503</v>
      </c>
      <c r="G92" s="189" t="s">
        <v>364</v>
      </c>
      <c r="H92" s="190">
        <v>1</v>
      </c>
      <c r="I92" s="191"/>
      <c r="J92" s="192">
        <f>ROUND(I92*H92,2)</f>
        <v>0</v>
      </c>
      <c r="K92" s="188" t="s">
        <v>21</v>
      </c>
      <c r="L92" s="39"/>
      <c r="M92" s="193" t="s">
        <v>21</v>
      </c>
      <c r="N92" s="194" t="s">
        <v>48</v>
      </c>
      <c r="O92" s="64"/>
      <c r="P92" s="195">
        <f>O92*H92</f>
        <v>0</v>
      </c>
      <c r="Q92" s="195">
        <v>0</v>
      </c>
      <c r="R92" s="195">
        <f>Q92*H92</f>
        <v>0</v>
      </c>
      <c r="S92" s="195">
        <v>0</v>
      </c>
      <c r="T92" s="196">
        <f>S92*H92</f>
        <v>0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R92" s="197" t="s">
        <v>125</v>
      </c>
      <c r="AT92" s="197" t="s">
        <v>120</v>
      </c>
      <c r="AU92" s="197" t="s">
        <v>86</v>
      </c>
      <c r="AY92" s="17" t="s">
        <v>116</v>
      </c>
      <c r="BE92" s="198">
        <f>IF(N92="základní",J92,0)</f>
        <v>0</v>
      </c>
      <c r="BF92" s="198">
        <f>IF(N92="snížená",J92,0)</f>
        <v>0</v>
      </c>
      <c r="BG92" s="198">
        <f>IF(N92="zákl. přenesená",J92,0)</f>
        <v>0</v>
      </c>
      <c r="BH92" s="198">
        <f>IF(N92="sníž. přenesená",J92,0)</f>
        <v>0</v>
      </c>
      <c r="BI92" s="198">
        <f>IF(N92="nulová",J92,0)</f>
        <v>0</v>
      </c>
      <c r="BJ92" s="17" t="s">
        <v>82</v>
      </c>
      <c r="BK92" s="198">
        <f>ROUND(I92*H92,2)</f>
        <v>0</v>
      </c>
      <c r="BL92" s="17" t="s">
        <v>125</v>
      </c>
      <c r="BM92" s="197" t="s">
        <v>504</v>
      </c>
    </row>
    <row r="93" spans="1:47" s="2" customFormat="1" ht="11.25">
      <c r="A93" s="34"/>
      <c r="B93" s="35"/>
      <c r="C93" s="36"/>
      <c r="D93" s="199" t="s">
        <v>128</v>
      </c>
      <c r="E93" s="36"/>
      <c r="F93" s="200" t="s">
        <v>503</v>
      </c>
      <c r="G93" s="36"/>
      <c r="H93" s="36"/>
      <c r="I93" s="107"/>
      <c r="J93" s="36"/>
      <c r="K93" s="36"/>
      <c r="L93" s="39"/>
      <c r="M93" s="201"/>
      <c r="N93" s="202"/>
      <c r="O93" s="64"/>
      <c r="P93" s="64"/>
      <c r="Q93" s="64"/>
      <c r="R93" s="64"/>
      <c r="S93" s="64"/>
      <c r="T93" s="65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T93" s="17" t="s">
        <v>128</v>
      </c>
      <c r="AU93" s="17" t="s">
        <v>86</v>
      </c>
    </row>
    <row r="94" spans="1:65" s="2" customFormat="1" ht="16.5" customHeight="1">
      <c r="A94" s="34"/>
      <c r="B94" s="35"/>
      <c r="C94" s="186" t="s">
        <v>171</v>
      </c>
      <c r="D94" s="186" t="s">
        <v>120</v>
      </c>
      <c r="E94" s="187" t="s">
        <v>171</v>
      </c>
      <c r="F94" s="188" t="s">
        <v>505</v>
      </c>
      <c r="G94" s="189" t="s">
        <v>364</v>
      </c>
      <c r="H94" s="190">
        <v>1</v>
      </c>
      <c r="I94" s="191"/>
      <c r="J94" s="192">
        <f>ROUND(I94*H94,2)</f>
        <v>0</v>
      </c>
      <c r="K94" s="188" t="s">
        <v>21</v>
      </c>
      <c r="L94" s="39"/>
      <c r="M94" s="193" t="s">
        <v>21</v>
      </c>
      <c r="N94" s="194" t="s">
        <v>48</v>
      </c>
      <c r="O94" s="64"/>
      <c r="P94" s="195">
        <f>O94*H94</f>
        <v>0</v>
      </c>
      <c r="Q94" s="195">
        <v>0</v>
      </c>
      <c r="R94" s="195">
        <f>Q94*H94</f>
        <v>0</v>
      </c>
      <c r="S94" s="195">
        <v>0</v>
      </c>
      <c r="T94" s="196">
        <f>S94*H94</f>
        <v>0</v>
      </c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R94" s="197" t="s">
        <v>125</v>
      </c>
      <c r="AT94" s="197" t="s">
        <v>120</v>
      </c>
      <c r="AU94" s="197" t="s">
        <v>86</v>
      </c>
      <c r="AY94" s="17" t="s">
        <v>116</v>
      </c>
      <c r="BE94" s="198">
        <f>IF(N94="základní",J94,0)</f>
        <v>0</v>
      </c>
      <c r="BF94" s="198">
        <f>IF(N94="snížená",J94,0)</f>
        <v>0</v>
      </c>
      <c r="BG94" s="198">
        <f>IF(N94="zákl. přenesená",J94,0)</f>
        <v>0</v>
      </c>
      <c r="BH94" s="198">
        <f>IF(N94="sníž. přenesená",J94,0)</f>
        <v>0</v>
      </c>
      <c r="BI94" s="198">
        <f>IF(N94="nulová",J94,0)</f>
        <v>0</v>
      </c>
      <c r="BJ94" s="17" t="s">
        <v>82</v>
      </c>
      <c r="BK94" s="198">
        <f>ROUND(I94*H94,2)</f>
        <v>0</v>
      </c>
      <c r="BL94" s="17" t="s">
        <v>125</v>
      </c>
      <c r="BM94" s="197" t="s">
        <v>506</v>
      </c>
    </row>
    <row r="95" spans="1:47" s="2" customFormat="1" ht="11.25">
      <c r="A95" s="34"/>
      <c r="B95" s="35"/>
      <c r="C95" s="36"/>
      <c r="D95" s="199" t="s">
        <v>128</v>
      </c>
      <c r="E95" s="36"/>
      <c r="F95" s="200" t="s">
        <v>505</v>
      </c>
      <c r="G95" s="36"/>
      <c r="H95" s="36"/>
      <c r="I95" s="107"/>
      <c r="J95" s="36"/>
      <c r="K95" s="36"/>
      <c r="L95" s="39"/>
      <c r="M95" s="201"/>
      <c r="N95" s="202"/>
      <c r="O95" s="64"/>
      <c r="P95" s="64"/>
      <c r="Q95" s="64"/>
      <c r="R95" s="64"/>
      <c r="S95" s="64"/>
      <c r="T95" s="65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T95" s="17" t="s">
        <v>128</v>
      </c>
      <c r="AU95" s="17" t="s">
        <v>86</v>
      </c>
    </row>
    <row r="96" spans="1:47" s="2" customFormat="1" ht="19.5">
      <c r="A96" s="34"/>
      <c r="B96" s="35"/>
      <c r="C96" s="36"/>
      <c r="D96" s="199" t="s">
        <v>130</v>
      </c>
      <c r="E96" s="36"/>
      <c r="F96" s="203" t="s">
        <v>507</v>
      </c>
      <c r="G96" s="36"/>
      <c r="H96" s="36"/>
      <c r="I96" s="107"/>
      <c r="J96" s="36"/>
      <c r="K96" s="36"/>
      <c r="L96" s="39"/>
      <c r="M96" s="201"/>
      <c r="N96" s="202"/>
      <c r="O96" s="64"/>
      <c r="P96" s="64"/>
      <c r="Q96" s="64"/>
      <c r="R96" s="64"/>
      <c r="S96" s="64"/>
      <c r="T96" s="65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7" t="s">
        <v>130</v>
      </c>
      <c r="AU96" s="17" t="s">
        <v>86</v>
      </c>
    </row>
    <row r="97" spans="1:65" s="2" customFormat="1" ht="16.5" customHeight="1">
      <c r="A97" s="34"/>
      <c r="B97" s="35"/>
      <c r="C97" s="186" t="s">
        <v>176</v>
      </c>
      <c r="D97" s="186" t="s">
        <v>120</v>
      </c>
      <c r="E97" s="187" t="s">
        <v>176</v>
      </c>
      <c r="F97" s="188" t="s">
        <v>21</v>
      </c>
      <c r="G97" s="189" t="s">
        <v>364</v>
      </c>
      <c r="H97" s="190">
        <v>1</v>
      </c>
      <c r="I97" s="191"/>
      <c r="J97" s="192">
        <f>ROUND(I97*H97,2)</f>
        <v>0</v>
      </c>
      <c r="K97" s="188" t="s">
        <v>21</v>
      </c>
      <c r="L97" s="39"/>
      <c r="M97" s="193" t="s">
        <v>21</v>
      </c>
      <c r="N97" s="194" t="s">
        <v>48</v>
      </c>
      <c r="O97" s="64"/>
      <c r="P97" s="195">
        <f>O97*H97</f>
        <v>0</v>
      </c>
      <c r="Q97" s="195">
        <v>0</v>
      </c>
      <c r="R97" s="195">
        <f>Q97*H97</f>
        <v>0</v>
      </c>
      <c r="S97" s="195">
        <v>0</v>
      </c>
      <c r="T97" s="196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97" t="s">
        <v>125</v>
      </c>
      <c r="AT97" s="197" t="s">
        <v>120</v>
      </c>
      <c r="AU97" s="197" t="s">
        <v>86</v>
      </c>
      <c r="AY97" s="17" t="s">
        <v>116</v>
      </c>
      <c r="BE97" s="198">
        <f>IF(N97="základní",J97,0)</f>
        <v>0</v>
      </c>
      <c r="BF97" s="198">
        <f>IF(N97="snížená",J97,0)</f>
        <v>0</v>
      </c>
      <c r="BG97" s="198">
        <f>IF(N97="zákl. přenesená",J97,0)</f>
        <v>0</v>
      </c>
      <c r="BH97" s="198">
        <f>IF(N97="sníž. přenesená",J97,0)</f>
        <v>0</v>
      </c>
      <c r="BI97" s="198">
        <f>IF(N97="nulová",J97,0)</f>
        <v>0</v>
      </c>
      <c r="BJ97" s="17" t="s">
        <v>82</v>
      </c>
      <c r="BK97" s="198">
        <f>ROUND(I97*H97,2)</f>
        <v>0</v>
      </c>
      <c r="BL97" s="17" t="s">
        <v>125</v>
      </c>
      <c r="BM97" s="197" t="s">
        <v>508</v>
      </c>
    </row>
    <row r="98" spans="1:47" s="2" customFormat="1" ht="11.25">
      <c r="A98" s="34"/>
      <c r="B98" s="35"/>
      <c r="C98" s="36"/>
      <c r="D98" s="199" t="s">
        <v>128</v>
      </c>
      <c r="E98" s="36"/>
      <c r="F98" s="200" t="s">
        <v>509</v>
      </c>
      <c r="G98" s="36"/>
      <c r="H98" s="36"/>
      <c r="I98" s="107"/>
      <c r="J98" s="36"/>
      <c r="K98" s="36"/>
      <c r="L98" s="39"/>
      <c r="M98" s="236"/>
      <c r="N98" s="237"/>
      <c r="O98" s="238"/>
      <c r="P98" s="238"/>
      <c r="Q98" s="238"/>
      <c r="R98" s="238"/>
      <c r="S98" s="238"/>
      <c r="T98" s="239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7" t="s">
        <v>128</v>
      </c>
      <c r="AU98" s="17" t="s">
        <v>86</v>
      </c>
    </row>
    <row r="99" spans="1:31" s="2" customFormat="1" ht="6.95" customHeight="1">
      <c r="A99" s="34"/>
      <c r="B99" s="47"/>
      <c r="C99" s="48"/>
      <c r="D99" s="48"/>
      <c r="E99" s="48"/>
      <c r="F99" s="48"/>
      <c r="G99" s="48"/>
      <c r="H99" s="48"/>
      <c r="I99" s="135"/>
      <c r="J99" s="48"/>
      <c r="K99" s="48"/>
      <c r="L99" s="39"/>
      <c r="M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</row>
  </sheetData>
  <sheetProtection algorithmName="SHA-512" hashValue="TsiOtstSTCVlQQ8DJ9d4aoUECMIdwbnI5CeHOXGnJYVRpdr+9Z2z5AUJOlM6+5H58kqe0S2M5ZNP51cHbXtybw==" saltValue="5iv/lKwXiycs1h1B9bZFZcHNyK9r9Lq5MrMr8FZ4HRGvtRZKMmvw6ozhp1jGFPq2yqXb0/DbEs2e9dGgWzEr+Q==" spinCount="100000" sheet="1" objects="1" scenarios="1" formatColumns="0" formatRows="0" autoFilter="0"/>
  <autoFilter ref="C80:K98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40" customWidth="1"/>
    <col min="2" max="2" width="1.7109375" style="240" customWidth="1"/>
    <col min="3" max="4" width="5.00390625" style="240" customWidth="1"/>
    <col min="5" max="5" width="11.7109375" style="240" customWidth="1"/>
    <col min="6" max="6" width="9.140625" style="240" customWidth="1"/>
    <col min="7" max="7" width="5.00390625" style="240" customWidth="1"/>
    <col min="8" max="8" width="77.8515625" style="240" customWidth="1"/>
    <col min="9" max="10" width="20.00390625" style="240" customWidth="1"/>
    <col min="11" max="11" width="1.7109375" style="240" customWidth="1"/>
  </cols>
  <sheetData>
    <row r="1" s="1" customFormat="1" ht="37.5" customHeight="1"/>
    <row r="2" spans="2:11" s="1" customFormat="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15" customFormat="1" ht="45" customHeight="1">
      <c r="B3" s="244"/>
      <c r="C3" s="369" t="s">
        <v>510</v>
      </c>
      <c r="D3" s="369"/>
      <c r="E3" s="369"/>
      <c r="F3" s="369"/>
      <c r="G3" s="369"/>
      <c r="H3" s="369"/>
      <c r="I3" s="369"/>
      <c r="J3" s="369"/>
      <c r="K3" s="245"/>
    </row>
    <row r="4" spans="2:11" s="1" customFormat="1" ht="25.5" customHeight="1">
      <c r="B4" s="246"/>
      <c r="C4" s="374" t="s">
        <v>511</v>
      </c>
      <c r="D4" s="374"/>
      <c r="E4" s="374"/>
      <c r="F4" s="374"/>
      <c r="G4" s="374"/>
      <c r="H4" s="374"/>
      <c r="I4" s="374"/>
      <c r="J4" s="374"/>
      <c r="K4" s="247"/>
    </row>
    <row r="5" spans="2:11" s="1" customFormat="1" ht="5.25" customHeight="1">
      <c r="B5" s="246"/>
      <c r="C5" s="248"/>
      <c r="D5" s="248"/>
      <c r="E5" s="248"/>
      <c r="F5" s="248"/>
      <c r="G5" s="248"/>
      <c r="H5" s="248"/>
      <c r="I5" s="248"/>
      <c r="J5" s="248"/>
      <c r="K5" s="247"/>
    </row>
    <row r="6" spans="2:11" s="1" customFormat="1" ht="15" customHeight="1">
      <c r="B6" s="246"/>
      <c r="C6" s="373" t="s">
        <v>512</v>
      </c>
      <c r="D6" s="373"/>
      <c r="E6" s="373"/>
      <c r="F6" s="373"/>
      <c r="G6" s="373"/>
      <c r="H6" s="373"/>
      <c r="I6" s="373"/>
      <c r="J6" s="373"/>
      <c r="K6" s="247"/>
    </row>
    <row r="7" spans="2:11" s="1" customFormat="1" ht="15" customHeight="1">
      <c r="B7" s="250"/>
      <c r="C7" s="373" t="s">
        <v>513</v>
      </c>
      <c r="D7" s="373"/>
      <c r="E7" s="373"/>
      <c r="F7" s="373"/>
      <c r="G7" s="373"/>
      <c r="H7" s="373"/>
      <c r="I7" s="373"/>
      <c r="J7" s="373"/>
      <c r="K7" s="247"/>
    </row>
    <row r="8" spans="2:11" s="1" customFormat="1" ht="12.75" customHeight="1">
      <c r="B8" s="250"/>
      <c r="C8" s="249"/>
      <c r="D8" s="249"/>
      <c r="E8" s="249"/>
      <c r="F8" s="249"/>
      <c r="G8" s="249"/>
      <c r="H8" s="249"/>
      <c r="I8" s="249"/>
      <c r="J8" s="249"/>
      <c r="K8" s="247"/>
    </row>
    <row r="9" spans="2:11" s="1" customFormat="1" ht="15" customHeight="1">
      <c r="B9" s="250"/>
      <c r="C9" s="373" t="s">
        <v>514</v>
      </c>
      <c r="D9" s="373"/>
      <c r="E9" s="373"/>
      <c r="F9" s="373"/>
      <c r="G9" s="373"/>
      <c r="H9" s="373"/>
      <c r="I9" s="373"/>
      <c r="J9" s="373"/>
      <c r="K9" s="247"/>
    </row>
    <row r="10" spans="2:11" s="1" customFormat="1" ht="15" customHeight="1">
      <c r="B10" s="250"/>
      <c r="C10" s="249"/>
      <c r="D10" s="373" t="s">
        <v>515</v>
      </c>
      <c r="E10" s="373"/>
      <c r="F10" s="373"/>
      <c r="G10" s="373"/>
      <c r="H10" s="373"/>
      <c r="I10" s="373"/>
      <c r="J10" s="373"/>
      <c r="K10" s="247"/>
    </row>
    <row r="11" spans="2:11" s="1" customFormat="1" ht="15" customHeight="1">
      <c r="B11" s="250"/>
      <c r="C11" s="251"/>
      <c r="D11" s="373" t="s">
        <v>516</v>
      </c>
      <c r="E11" s="373"/>
      <c r="F11" s="373"/>
      <c r="G11" s="373"/>
      <c r="H11" s="373"/>
      <c r="I11" s="373"/>
      <c r="J11" s="373"/>
      <c r="K11" s="247"/>
    </row>
    <row r="12" spans="2:11" s="1" customFormat="1" ht="15" customHeight="1">
      <c r="B12" s="250"/>
      <c r="C12" s="251"/>
      <c r="D12" s="249"/>
      <c r="E12" s="249"/>
      <c r="F12" s="249"/>
      <c r="G12" s="249"/>
      <c r="H12" s="249"/>
      <c r="I12" s="249"/>
      <c r="J12" s="249"/>
      <c r="K12" s="247"/>
    </row>
    <row r="13" spans="2:11" s="1" customFormat="1" ht="15" customHeight="1">
      <c r="B13" s="250"/>
      <c r="C13" s="251"/>
      <c r="D13" s="252" t="s">
        <v>517</v>
      </c>
      <c r="E13" s="249"/>
      <c r="F13" s="249"/>
      <c r="G13" s="249"/>
      <c r="H13" s="249"/>
      <c r="I13" s="249"/>
      <c r="J13" s="249"/>
      <c r="K13" s="247"/>
    </row>
    <row r="14" spans="2:11" s="1" customFormat="1" ht="12.75" customHeight="1">
      <c r="B14" s="250"/>
      <c r="C14" s="251"/>
      <c r="D14" s="251"/>
      <c r="E14" s="251"/>
      <c r="F14" s="251"/>
      <c r="G14" s="251"/>
      <c r="H14" s="251"/>
      <c r="I14" s="251"/>
      <c r="J14" s="251"/>
      <c r="K14" s="247"/>
    </row>
    <row r="15" spans="2:11" s="1" customFormat="1" ht="15" customHeight="1">
      <c r="B15" s="250"/>
      <c r="C15" s="251"/>
      <c r="D15" s="373" t="s">
        <v>518</v>
      </c>
      <c r="E15" s="373"/>
      <c r="F15" s="373"/>
      <c r="G15" s="373"/>
      <c r="H15" s="373"/>
      <c r="I15" s="373"/>
      <c r="J15" s="373"/>
      <c r="K15" s="247"/>
    </row>
    <row r="16" spans="2:11" s="1" customFormat="1" ht="15" customHeight="1">
      <c r="B16" s="250"/>
      <c r="C16" s="251"/>
      <c r="D16" s="373" t="s">
        <v>519</v>
      </c>
      <c r="E16" s="373"/>
      <c r="F16" s="373"/>
      <c r="G16" s="373"/>
      <c r="H16" s="373"/>
      <c r="I16" s="373"/>
      <c r="J16" s="373"/>
      <c r="K16" s="247"/>
    </row>
    <row r="17" spans="2:11" s="1" customFormat="1" ht="15" customHeight="1">
      <c r="B17" s="250"/>
      <c r="C17" s="251"/>
      <c r="D17" s="373" t="s">
        <v>520</v>
      </c>
      <c r="E17" s="373"/>
      <c r="F17" s="373"/>
      <c r="G17" s="373"/>
      <c r="H17" s="373"/>
      <c r="I17" s="373"/>
      <c r="J17" s="373"/>
      <c r="K17" s="247"/>
    </row>
    <row r="18" spans="2:11" s="1" customFormat="1" ht="15" customHeight="1">
      <c r="B18" s="250"/>
      <c r="C18" s="251"/>
      <c r="D18" s="251"/>
      <c r="E18" s="253" t="s">
        <v>81</v>
      </c>
      <c r="F18" s="373" t="s">
        <v>521</v>
      </c>
      <c r="G18" s="373"/>
      <c r="H18" s="373"/>
      <c r="I18" s="373"/>
      <c r="J18" s="373"/>
      <c r="K18" s="247"/>
    </row>
    <row r="19" spans="2:11" s="1" customFormat="1" ht="15" customHeight="1">
      <c r="B19" s="250"/>
      <c r="C19" s="251"/>
      <c r="D19" s="251"/>
      <c r="E19" s="253" t="s">
        <v>522</v>
      </c>
      <c r="F19" s="373" t="s">
        <v>523</v>
      </c>
      <c r="G19" s="373"/>
      <c r="H19" s="373"/>
      <c r="I19" s="373"/>
      <c r="J19" s="373"/>
      <c r="K19" s="247"/>
    </row>
    <row r="20" spans="2:11" s="1" customFormat="1" ht="15" customHeight="1">
      <c r="B20" s="250"/>
      <c r="C20" s="251"/>
      <c r="D20" s="251"/>
      <c r="E20" s="253" t="s">
        <v>524</v>
      </c>
      <c r="F20" s="373" t="s">
        <v>525</v>
      </c>
      <c r="G20" s="373"/>
      <c r="H20" s="373"/>
      <c r="I20" s="373"/>
      <c r="J20" s="373"/>
      <c r="K20" s="247"/>
    </row>
    <row r="21" spans="2:11" s="1" customFormat="1" ht="15" customHeight="1">
      <c r="B21" s="250"/>
      <c r="C21" s="251"/>
      <c r="D21" s="251"/>
      <c r="E21" s="253" t="s">
        <v>526</v>
      </c>
      <c r="F21" s="373" t="s">
        <v>84</v>
      </c>
      <c r="G21" s="373"/>
      <c r="H21" s="373"/>
      <c r="I21" s="373"/>
      <c r="J21" s="373"/>
      <c r="K21" s="247"/>
    </row>
    <row r="22" spans="2:11" s="1" customFormat="1" ht="15" customHeight="1">
      <c r="B22" s="250"/>
      <c r="C22" s="251"/>
      <c r="D22" s="251"/>
      <c r="E22" s="253" t="s">
        <v>527</v>
      </c>
      <c r="F22" s="373" t="s">
        <v>528</v>
      </c>
      <c r="G22" s="373"/>
      <c r="H22" s="373"/>
      <c r="I22" s="373"/>
      <c r="J22" s="373"/>
      <c r="K22" s="247"/>
    </row>
    <row r="23" spans="2:11" s="1" customFormat="1" ht="15" customHeight="1">
      <c r="B23" s="250"/>
      <c r="C23" s="251"/>
      <c r="D23" s="251"/>
      <c r="E23" s="253" t="s">
        <v>529</v>
      </c>
      <c r="F23" s="373" t="s">
        <v>530</v>
      </c>
      <c r="G23" s="373"/>
      <c r="H23" s="373"/>
      <c r="I23" s="373"/>
      <c r="J23" s="373"/>
      <c r="K23" s="247"/>
    </row>
    <row r="24" spans="2:11" s="1" customFormat="1" ht="12.75" customHeight="1">
      <c r="B24" s="250"/>
      <c r="C24" s="251"/>
      <c r="D24" s="251"/>
      <c r="E24" s="251"/>
      <c r="F24" s="251"/>
      <c r="G24" s="251"/>
      <c r="H24" s="251"/>
      <c r="I24" s="251"/>
      <c r="J24" s="251"/>
      <c r="K24" s="247"/>
    </row>
    <row r="25" spans="2:11" s="1" customFormat="1" ht="15" customHeight="1">
      <c r="B25" s="250"/>
      <c r="C25" s="373" t="s">
        <v>531</v>
      </c>
      <c r="D25" s="373"/>
      <c r="E25" s="373"/>
      <c r="F25" s="373"/>
      <c r="G25" s="373"/>
      <c r="H25" s="373"/>
      <c r="I25" s="373"/>
      <c r="J25" s="373"/>
      <c r="K25" s="247"/>
    </row>
    <row r="26" spans="2:11" s="1" customFormat="1" ht="15" customHeight="1">
      <c r="B26" s="250"/>
      <c r="C26" s="373" t="s">
        <v>532</v>
      </c>
      <c r="D26" s="373"/>
      <c r="E26" s="373"/>
      <c r="F26" s="373"/>
      <c r="G26" s="373"/>
      <c r="H26" s="373"/>
      <c r="I26" s="373"/>
      <c r="J26" s="373"/>
      <c r="K26" s="247"/>
    </row>
    <row r="27" spans="2:11" s="1" customFormat="1" ht="15" customHeight="1">
      <c r="B27" s="250"/>
      <c r="C27" s="249"/>
      <c r="D27" s="373" t="s">
        <v>533</v>
      </c>
      <c r="E27" s="373"/>
      <c r="F27" s="373"/>
      <c r="G27" s="373"/>
      <c r="H27" s="373"/>
      <c r="I27" s="373"/>
      <c r="J27" s="373"/>
      <c r="K27" s="247"/>
    </row>
    <row r="28" spans="2:11" s="1" customFormat="1" ht="15" customHeight="1">
      <c r="B28" s="250"/>
      <c r="C28" s="251"/>
      <c r="D28" s="373" t="s">
        <v>534</v>
      </c>
      <c r="E28" s="373"/>
      <c r="F28" s="373"/>
      <c r="G28" s="373"/>
      <c r="H28" s="373"/>
      <c r="I28" s="373"/>
      <c r="J28" s="373"/>
      <c r="K28" s="247"/>
    </row>
    <row r="29" spans="2:11" s="1" customFormat="1" ht="12.75" customHeight="1">
      <c r="B29" s="250"/>
      <c r="C29" s="251"/>
      <c r="D29" s="251"/>
      <c r="E29" s="251"/>
      <c r="F29" s="251"/>
      <c r="G29" s="251"/>
      <c r="H29" s="251"/>
      <c r="I29" s="251"/>
      <c r="J29" s="251"/>
      <c r="K29" s="247"/>
    </row>
    <row r="30" spans="2:11" s="1" customFormat="1" ht="15" customHeight="1">
      <c r="B30" s="250"/>
      <c r="C30" s="251"/>
      <c r="D30" s="373" t="s">
        <v>535</v>
      </c>
      <c r="E30" s="373"/>
      <c r="F30" s="373"/>
      <c r="G30" s="373"/>
      <c r="H30" s="373"/>
      <c r="I30" s="373"/>
      <c r="J30" s="373"/>
      <c r="K30" s="247"/>
    </row>
    <row r="31" spans="2:11" s="1" customFormat="1" ht="15" customHeight="1">
      <c r="B31" s="250"/>
      <c r="C31" s="251"/>
      <c r="D31" s="373" t="s">
        <v>536</v>
      </c>
      <c r="E31" s="373"/>
      <c r="F31" s="373"/>
      <c r="G31" s="373"/>
      <c r="H31" s="373"/>
      <c r="I31" s="373"/>
      <c r="J31" s="373"/>
      <c r="K31" s="247"/>
    </row>
    <row r="32" spans="2:11" s="1" customFormat="1" ht="12.75" customHeight="1">
      <c r="B32" s="250"/>
      <c r="C32" s="251"/>
      <c r="D32" s="251"/>
      <c r="E32" s="251"/>
      <c r="F32" s="251"/>
      <c r="G32" s="251"/>
      <c r="H32" s="251"/>
      <c r="I32" s="251"/>
      <c r="J32" s="251"/>
      <c r="K32" s="247"/>
    </row>
    <row r="33" spans="2:11" s="1" customFormat="1" ht="15" customHeight="1">
      <c r="B33" s="250"/>
      <c r="C33" s="251"/>
      <c r="D33" s="373" t="s">
        <v>537</v>
      </c>
      <c r="E33" s="373"/>
      <c r="F33" s="373"/>
      <c r="G33" s="373"/>
      <c r="H33" s="373"/>
      <c r="I33" s="373"/>
      <c r="J33" s="373"/>
      <c r="K33" s="247"/>
    </row>
    <row r="34" spans="2:11" s="1" customFormat="1" ht="15" customHeight="1">
      <c r="B34" s="250"/>
      <c r="C34" s="251"/>
      <c r="D34" s="373" t="s">
        <v>538</v>
      </c>
      <c r="E34" s="373"/>
      <c r="F34" s="373"/>
      <c r="G34" s="373"/>
      <c r="H34" s="373"/>
      <c r="I34" s="373"/>
      <c r="J34" s="373"/>
      <c r="K34" s="247"/>
    </row>
    <row r="35" spans="2:11" s="1" customFormat="1" ht="15" customHeight="1">
      <c r="B35" s="250"/>
      <c r="C35" s="251"/>
      <c r="D35" s="373" t="s">
        <v>539</v>
      </c>
      <c r="E35" s="373"/>
      <c r="F35" s="373"/>
      <c r="G35" s="373"/>
      <c r="H35" s="373"/>
      <c r="I35" s="373"/>
      <c r="J35" s="373"/>
      <c r="K35" s="247"/>
    </row>
    <row r="36" spans="2:11" s="1" customFormat="1" ht="15" customHeight="1">
      <c r="B36" s="250"/>
      <c r="C36" s="251"/>
      <c r="D36" s="249"/>
      <c r="E36" s="252" t="s">
        <v>102</v>
      </c>
      <c r="F36" s="249"/>
      <c r="G36" s="373" t="s">
        <v>540</v>
      </c>
      <c r="H36" s="373"/>
      <c r="I36" s="373"/>
      <c r="J36" s="373"/>
      <c r="K36" s="247"/>
    </row>
    <row r="37" spans="2:11" s="1" customFormat="1" ht="30.75" customHeight="1">
      <c r="B37" s="250"/>
      <c r="C37" s="251"/>
      <c r="D37" s="249"/>
      <c r="E37" s="252" t="s">
        <v>541</v>
      </c>
      <c r="F37" s="249"/>
      <c r="G37" s="373" t="s">
        <v>542</v>
      </c>
      <c r="H37" s="373"/>
      <c r="I37" s="373"/>
      <c r="J37" s="373"/>
      <c r="K37" s="247"/>
    </row>
    <row r="38" spans="2:11" s="1" customFormat="1" ht="15" customHeight="1">
      <c r="B38" s="250"/>
      <c r="C38" s="251"/>
      <c r="D38" s="249"/>
      <c r="E38" s="252" t="s">
        <v>58</v>
      </c>
      <c r="F38" s="249"/>
      <c r="G38" s="373" t="s">
        <v>543</v>
      </c>
      <c r="H38" s="373"/>
      <c r="I38" s="373"/>
      <c r="J38" s="373"/>
      <c r="K38" s="247"/>
    </row>
    <row r="39" spans="2:11" s="1" customFormat="1" ht="15" customHeight="1">
      <c r="B39" s="250"/>
      <c r="C39" s="251"/>
      <c r="D39" s="249"/>
      <c r="E39" s="252" t="s">
        <v>59</v>
      </c>
      <c r="F39" s="249"/>
      <c r="G39" s="373" t="s">
        <v>544</v>
      </c>
      <c r="H39" s="373"/>
      <c r="I39" s="373"/>
      <c r="J39" s="373"/>
      <c r="K39" s="247"/>
    </row>
    <row r="40" spans="2:11" s="1" customFormat="1" ht="15" customHeight="1">
      <c r="B40" s="250"/>
      <c r="C40" s="251"/>
      <c r="D40" s="249"/>
      <c r="E40" s="252" t="s">
        <v>103</v>
      </c>
      <c r="F40" s="249"/>
      <c r="G40" s="373" t="s">
        <v>545</v>
      </c>
      <c r="H40" s="373"/>
      <c r="I40" s="373"/>
      <c r="J40" s="373"/>
      <c r="K40" s="247"/>
    </row>
    <row r="41" spans="2:11" s="1" customFormat="1" ht="15" customHeight="1">
      <c r="B41" s="250"/>
      <c r="C41" s="251"/>
      <c r="D41" s="249"/>
      <c r="E41" s="252" t="s">
        <v>104</v>
      </c>
      <c r="F41" s="249"/>
      <c r="G41" s="373" t="s">
        <v>546</v>
      </c>
      <c r="H41" s="373"/>
      <c r="I41" s="373"/>
      <c r="J41" s="373"/>
      <c r="K41" s="247"/>
    </row>
    <row r="42" spans="2:11" s="1" customFormat="1" ht="15" customHeight="1">
      <c r="B42" s="250"/>
      <c r="C42" s="251"/>
      <c r="D42" s="249"/>
      <c r="E42" s="252" t="s">
        <v>547</v>
      </c>
      <c r="F42" s="249"/>
      <c r="G42" s="373" t="s">
        <v>548</v>
      </c>
      <c r="H42" s="373"/>
      <c r="I42" s="373"/>
      <c r="J42" s="373"/>
      <c r="K42" s="247"/>
    </row>
    <row r="43" spans="2:11" s="1" customFormat="1" ht="15" customHeight="1">
      <c r="B43" s="250"/>
      <c r="C43" s="251"/>
      <c r="D43" s="249"/>
      <c r="E43" s="252"/>
      <c r="F43" s="249"/>
      <c r="G43" s="373" t="s">
        <v>549</v>
      </c>
      <c r="H43" s="373"/>
      <c r="I43" s="373"/>
      <c r="J43" s="373"/>
      <c r="K43" s="247"/>
    </row>
    <row r="44" spans="2:11" s="1" customFormat="1" ht="15" customHeight="1">
      <c r="B44" s="250"/>
      <c r="C44" s="251"/>
      <c r="D44" s="249"/>
      <c r="E44" s="252" t="s">
        <v>550</v>
      </c>
      <c r="F44" s="249"/>
      <c r="G44" s="373" t="s">
        <v>551</v>
      </c>
      <c r="H44" s="373"/>
      <c r="I44" s="373"/>
      <c r="J44" s="373"/>
      <c r="K44" s="247"/>
    </row>
    <row r="45" spans="2:11" s="1" customFormat="1" ht="15" customHeight="1">
      <c r="B45" s="250"/>
      <c r="C45" s="251"/>
      <c r="D45" s="249"/>
      <c r="E45" s="252" t="s">
        <v>106</v>
      </c>
      <c r="F45" s="249"/>
      <c r="G45" s="373" t="s">
        <v>552</v>
      </c>
      <c r="H45" s="373"/>
      <c r="I45" s="373"/>
      <c r="J45" s="373"/>
      <c r="K45" s="247"/>
    </row>
    <row r="46" spans="2:11" s="1" customFormat="1" ht="12.75" customHeight="1">
      <c r="B46" s="250"/>
      <c r="C46" s="251"/>
      <c r="D46" s="249"/>
      <c r="E46" s="249"/>
      <c r="F46" s="249"/>
      <c r="G46" s="249"/>
      <c r="H46" s="249"/>
      <c r="I46" s="249"/>
      <c r="J46" s="249"/>
      <c r="K46" s="247"/>
    </row>
    <row r="47" spans="2:11" s="1" customFormat="1" ht="15" customHeight="1">
      <c r="B47" s="250"/>
      <c r="C47" s="251"/>
      <c r="D47" s="373" t="s">
        <v>553</v>
      </c>
      <c r="E47" s="373"/>
      <c r="F47" s="373"/>
      <c r="G47" s="373"/>
      <c r="H47" s="373"/>
      <c r="I47" s="373"/>
      <c r="J47" s="373"/>
      <c r="K47" s="247"/>
    </row>
    <row r="48" spans="2:11" s="1" customFormat="1" ht="15" customHeight="1">
      <c r="B48" s="250"/>
      <c r="C48" s="251"/>
      <c r="D48" s="251"/>
      <c r="E48" s="373" t="s">
        <v>554</v>
      </c>
      <c r="F48" s="373"/>
      <c r="G48" s="373"/>
      <c r="H48" s="373"/>
      <c r="I48" s="373"/>
      <c r="J48" s="373"/>
      <c r="K48" s="247"/>
    </row>
    <row r="49" spans="2:11" s="1" customFormat="1" ht="15" customHeight="1">
      <c r="B49" s="250"/>
      <c r="C49" s="251"/>
      <c r="D49" s="251"/>
      <c r="E49" s="373" t="s">
        <v>555</v>
      </c>
      <c r="F49" s="373"/>
      <c r="G49" s="373"/>
      <c r="H49" s="373"/>
      <c r="I49" s="373"/>
      <c r="J49" s="373"/>
      <c r="K49" s="247"/>
    </row>
    <row r="50" spans="2:11" s="1" customFormat="1" ht="15" customHeight="1">
      <c r="B50" s="250"/>
      <c r="C50" s="251"/>
      <c r="D50" s="251"/>
      <c r="E50" s="373" t="s">
        <v>556</v>
      </c>
      <c r="F50" s="373"/>
      <c r="G50" s="373"/>
      <c r="H50" s="373"/>
      <c r="I50" s="373"/>
      <c r="J50" s="373"/>
      <c r="K50" s="247"/>
    </row>
    <row r="51" spans="2:11" s="1" customFormat="1" ht="15" customHeight="1">
      <c r="B51" s="250"/>
      <c r="C51" s="251"/>
      <c r="D51" s="373" t="s">
        <v>557</v>
      </c>
      <c r="E51" s="373"/>
      <c r="F51" s="373"/>
      <c r="G51" s="373"/>
      <c r="H51" s="373"/>
      <c r="I51" s="373"/>
      <c r="J51" s="373"/>
      <c r="K51" s="247"/>
    </row>
    <row r="52" spans="2:11" s="1" customFormat="1" ht="25.5" customHeight="1">
      <c r="B52" s="246"/>
      <c r="C52" s="374" t="s">
        <v>558</v>
      </c>
      <c r="D52" s="374"/>
      <c r="E52" s="374"/>
      <c r="F52" s="374"/>
      <c r="G52" s="374"/>
      <c r="H52" s="374"/>
      <c r="I52" s="374"/>
      <c r="J52" s="374"/>
      <c r="K52" s="247"/>
    </row>
    <row r="53" spans="2:11" s="1" customFormat="1" ht="5.25" customHeight="1">
      <c r="B53" s="246"/>
      <c r="C53" s="248"/>
      <c r="D53" s="248"/>
      <c r="E53" s="248"/>
      <c r="F53" s="248"/>
      <c r="G53" s="248"/>
      <c r="H53" s="248"/>
      <c r="I53" s="248"/>
      <c r="J53" s="248"/>
      <c r="K53" s="247"/>
    </row>
    <row r="54" spans="2:11" s="1" customFormat="1" ht="15" customHeight="1">
      <c r="B54" s="246"/>
      <c r="C54" s="373" t="s">
        <v>559</v>
      </c>
      <c r="D54" s="373"/>
      <c r="E54" s="373"/>
      <c r="F54" s="373"/>
      <c r="G54" s="373"/>
      <c r="H54" s="373"/>
      <c r="I54" s="373"/>
      <c r="J54" s="373"/>
      <c r="K54" s="247"/>
    </row>
    <row r="55" spans="2:11" s="1" customFormat="1" ht="15" customHeight="1">
      <c r="B55" s="246"/>
      <c r="C55" s="373" t="s">
        <v>560</v>
      </c>
      <c r="D55" s="373"/>
      <c r="E55" s="373"/>
      <c r="F55" s="373"/>
      <c r="G55" s="373"/>
      <c r="H55" s="373"/>
      <c r="I55" s="373"/>
      <c r="J55" s="373"/>
      <c r="K55" s="247"/>
    </row>
    <row r="56" spans="2:11" s="1" customFormat="1" ht="12.75" customHeight="1">
      <c r="B56" s="246"/>
      <c r="C56" s="249"/>
      <c r="D56" s="249"/>
      <c r="E56" s="249"/>
      <c r="F56" s="249"/>
      <c r="G56" s="249"/>
      <c r="H56" s="249"/>
      <c r="I56" s="249"/>
      <c r="J56" s="249"/>
      <c r="K56" s="247"/>
    </row>
    <row r="57" spans="2:11" s="1" customFormat="1" ht="15" customHeight="1">
      <c r="B57" s="246"/>
      <c r="C57" s="373" t="s">
        <v>561</v>
      </c>
      <c r="D57" s="373"/>
      <c r="E57" s="373"/>
      <c r="F57" s="373"/>
      <c r="G57" s="373"/>
      <c r="H57" s="373"/>
      <c r="I57" s="373"/>
      <c r="J57" s="373"/>
      <c r="K57" s="247"/>
    </row>
    <row r="58" spans="2:11" s="1" customFormat="1" ht="15" customHeight="1">
      <c r="B58" s="246"/>
      <c r="C58" s="251"/>
      <c r="D58" s="373" t="s">
        <v>562</v>
      </c>
      <c r="E58" s="373"/>
      <c r="F58" s="373"/>
      <c r="G58" s="373"/>
      <c r="H58" s="373"/>
      <c r="I58" s="373"/>
      <c r="J58" s="373"/>
      <c r="K58" s="247"/>
    </row>
    <row r="59" spans="2:11" s="1" customFormat="1" ht="15" customHeight="1">
      <c r="B59" s="246"/>
      <c r="C59" s="251"/>
      <c r="D59" s="373" t="s">
        <v>563</v>
      </c>
      <c r="E59" s="373"/>
      <c r="F59" s="373"/>
      <c r="G59" s="373"/>
      <c r="H59" s="373"/>
      <c r="I59" s="373"/>
      <c r="J59" s="373"/>
      <c r="K59" s="247"/>
    </row>
    <row r="60" spans="2:11" s="1" customFormat="1" ht="15" customHeight="1">
      <c r="B60" s="246"/>
      <c r="C60" s="251"/>
      <c r="D60" s="373" t="s">
        <v>564</v>
      </c>
      <c r="E60" s="373"/>
      <c r="F60" s="373"/>
      <c r="G60" s="373"/>
      <c r="H60" s="373"/>
      <c r="I60" s="373"/>
      <c r="J60" s="373"/>
      <c r="K60" s="247"/>
    </row>
    <row r="61" spans="2:11" s="1" customFormat="1" ht="15" customHeight="1">
      <c r="B61" s="246"/>
      <c r="C61" s="251"/>
      <c r="D61" s="373" t="s">
        <v>565</v>
      </c>
      <c r="E61" s="373"/>
      <c r="F61" s="373"/>
      <c r="G61" s="373"/>
      <c r="H61" s="373"/>
      <c r="I61" s="373"/>
      <c r="J61" s="373"/>
      <c r="K61" s="247"/>
    </row>
    <row r="62" spans="2:11" s="1" customFormat="1" ht="15" customHeight="1">
      <c r="B62" s="246"/>
      <c r="C62" s="251"/>
      <c r="D62" s="375" t="s">
        <v>566</v>
      </c>
      <c r="E62" s="375"/>
      <c r="F62" s="375"/>
      <c r="G62" s="375"/>
      <c r="H62" s="375"/>
      <c r="I62" s="375"/>
      <c r="J62" s="375"/>
      <c r="K62" s="247"/>
    </row>
    <row r="63" spans="2:11" s="1" customFormat="1" ht="15" customHeight="1">
      <c r="B63" s="246"/>
      <c r="C63" s="251"/>
      <c r="D63" s="373" t="s">
        <v>567</v>
      </c>
      <c r="E63" s="373"/>
      <c r="F63" s="373"/>
      <c r="G63" s="373"/>
      <c r="H63" s="373"/>
      <c r="I63" s="373"/>
      <c r="J63" s="373"/>
      <c r="K63" s="247"/>
    </row>
    <row r="64" spans="2:11" s="1" customFormat="1" ht="12.75" customHeight="1">
      <c r="B64" s="246"/>
      <c r="C64" s="251"/>
      <c r="D64" s="251"/>
      <c r="E64" s="254"/>
      <c r="F64" s="251"/>
      <c r="G64" s="251"/>
      <c r="H64" s="251"/>
      <c r="I64" s="251"/>
      <c r="J64" s="251"/>
      <c r="K64" s="247"/>
    </row>
    <row r="65" spans="2:11" s="1" customFormat="1" ht="15" customHeight="1">
      <c r="B65" s="246"/>
      <c r="C65" s="251"/>
      <c r="D65" s="373" t="s">
        <v>568</v>
      </c>
      <c r="E65" s="373"/>
      <c r="F65" s="373"/>
      <c r="G65" s="373"/>
      <c r="H65" s="373"/>
      <c r="I65" s="373"/>
      <c r="J65" s="373"/>
      <c r="K65" s="247"/>
    </row>
    <row r="66" spans="2:11" s="1" customFormat="1" ht="15" customHeight="1">
      <c r="B66" s="246"/>
      <c r="C66" s="251"/>
      <c r="D66" s="375" t="s">
        <v>569</v>
      </c>
      <c r="E66" s="375"/>
      <c r="F66" s="375"/>
      <c r="G66" s="375"/>
      <c r="H66" s="375"/>
      <c r="I66" s="375"/>
      <c r="J66" s="375"/>
      <c r="K66" s="247"/>
    </row>
    <row r="67" spans="2:11" s="1" customFormat="1" ht="15" customHeight="1">
      <c r="B67" s="246"/>
      <c r="C67" s="251"/>
      <c r="D67" s="373" t="s">
        <v>570</v>
      </c>
      <c r="E67" s="373"/>
      <c r="F67" s="373"/>
      <c r="G67" s="373"/>
      <c r="H67" s="373"/>
      <c r="I67" s="373"/>
      <c r="J67" s="373"/>
      <c r="K67" s="247"/>
    </row>
    <row r="68" spans="2:11" s="1" customFormat="1" ht="15" customHeight="1">
      <c r="B68" s="246"/>
      <c r="C68" s="251"/>
      <c r="D68" s="373" t="s">
        <v>571</v>
      </c>
      <c r="E68" s="373"/>
      <c r="F68" s="373"/>
      <c r="G68" s="373"/>
      <c r="H68" s="373"/>
      <c r="I68" s="373"/>
      <c r="J68" s="373"/>
      <c r="K68" s="247"/>
    </row>
    <row r="69" spans="2:11" s="1" customFormat="1" ht="15" customHeight="1">
      <c r="B69" s="246"/>
      <c r="C69" s="251"/>
      <c r="D69" s="373" t="s">
        <v>572</v>
      </c>
      <c r="E69" s="373"/>
      <c r="F69" s="373"/>
      <c r="G69" s="373"/>
      <c r="H69" s="373"/>
      <c r="I69" s="373"/>
      <c r="J69" s="373"/>
      <c r="K69" s="247"/>
    </row>
    <row r="70" spans="2:11" s="1" customFormat="1" ht="15" customHeight="1">
      <c r="B70" s="246"/>
      <c r="C70" s="251"/>
      <c r="D70" s="373" t="s">
        <v>573</v>
      </c>
      <c r="E70" s="373"/>
      <c r="F70" s="373"/>
      <c r="G70" s="373"/>
      <c r="H70" s="373"/>
      <c r="I70" s="373"/>
      <c r="J70" s="373"/>
      <c r="K70" s="247"/>
    </row>
    <row r="71" spans="2:11" s="1" customFormat="1" ht="12.75" customHeight="1">
      <c r="B71" s="255"/>
      <c r="C71" s="256"/>
      <c r="D71" s="256"/>
      <c r="E71" s="256"/>
      <c r="F71" s="256"/>
      <c r="G71" s="256"/>
      <c r="H71" s="256"/>
      <c r="I71" s="256"/>
      <c r="J71" s="256"/>
      <c r="K71" s="257"/>
    </row>
    <row r="72" spans="2:11" s="1" customFormat="1" ht="18.75" customHeight="1">
      <c r="B72" s="258"/>
      <c r="C72" s="258"/>
      <c r="D72" s="258"/>
      <c r="E72" s="258"/>
      <c r="F72" s="258"/>
      <c r="G72" s="258"/>
      <c r="H72" s="258"/>
      <c r="I72" s="258"/>
      <c r="J72" s="258"/>
      <c r="K72" s="259"/>
    </row>
    <row r="73" spans="2:11" s="1" customFormat="1" ht="18.75" customHeight="1">
      <c r="B73" s="259"/>
      <c r="C73" s="259"/>
      <c r="D73" s="259"/>
      <c r="E73" s="259"/>
      <c r="F73" s="259"/>
      <c r="G73" s="259"/>
      <c r="H73" s="259"/>
      <c r="I73" s="259"/>
      <c r="J73" s="259"/>
      <c r="K73" s="259"/>
    </row>
    <row r="74" spans="2:11" s="1" customFormat="1" ht="7.5" customHeight="1">
      <c r="B74" s="260"/>
      <c r="C74" s="261"/>
      <c r="D74" s="261"/>
      <c r="E74" s="261"/>
      <c r="F74" s="261"/>
      <c r="G74" s="261"/>
      <c r="H74" s="261"/>
      <c r="I74" s="261"/>
      <c r="J74" s="261"/>
      <c r="K74" s="262"/>
    </row>
    <row r="75" spans="2:11" s="1" customFormat="1" ht="45" customHeight="1">
      <c r="B75" s="263"/>
      <c r="C75" s="368" t="s">
        <v>574</v>
      </c>
      <c r="D75" s="368"/>
      <c r="E75" s="368"/>
      <c r="F75" s="368"/>
      <c r="G75" s="368"/>
      <c r="H75" s="368"/>
      <c r="I75" s="368"/>
      <c r="J75" s="368"/>
      <c r="K75" s="264"/>
    </row>
    <row r="76" spans="2:11" s="1" customFormat="1" ht="17.25" customHeight="1">
      <c r="B76" s="263"/>
      <c r="C76" s="265" t="s">
        <v>575</v>
      </c>
      <c r="D76" s="265"/>
      <c r="E76" s="265"/>
      <c r="F76" s="265" t="s">
        <v>576</v>
      </c>
      <c r="G76" s="266"/>
      <c r="H76" s="265" t="s">
        <v>59</v>
      </c>
      <c r="I76" s="265" t="s">
        <v>62</v>
      </c>
      <c r="J76" s="265" t="s">
        <v>577</v>
      </c>
      <c r="K76" s="264"/>
    </row>
    <row r="77" spans="2:11" s="1" customFormat="1" ht="17.25" customHeight="1">
      <c r="B77" s="263"/>
      <c r="C77" s="267" t="s">
        <v>578</v>
      </c>
      <c r="D77" s="267"/>
      <c r="E77" s="267"/>
      <c r="F77" s="268" t="s">
        <v>579</v>
      </c>
      <c r="G77" s="269"/>
      <c r="H77" s="267"/>
      <c r="I77" s="267"/>
      <c r="J77" s="267" t="s">
        <v>580</v>
      </c>
      <c r="K77" s="264"/>
    </row>
    <row r="78" spans="2:11" s="1" customFormat="1" ht="5.25" customHeight="1">
      <c r="B78" s="263"/>
      <c r="C78" s="270"/>
      <c r="D78" s="270"/>
      <c r="E78" s="270"/>
      <c r="F78" s="270"/>
      <c r="G78" s="271"/>
      <c r="H78" s="270"/>
      <c r="I78" s="270"/>
      <c r="J78" s="270"/>
      <c r="K78" s="264"/>
    </row>
    <row r="79" spans="2:11" s="1" customFormat="1" ht="15" customHeight="1">
      <c r="B79" s="263"/>
      <c r="C79" s="252" t="s">
        <v>58</v>
      </c>
      <c r="D79" s="270"/>
      <c r="E79" s="270"/>
      <c r="F79" s="272" t="s">
        <v>581</v>
      </c>
      <c r="G79" s="271"/>
      <c r="H79" s="252" t="s">
        <v>582</v>
      </c>
      <c r="I79" s="252" t="s">
        <v>583</v>
      </c>
      <c r="J79" s="252">
        <v>20</v>
      </c>
      <c r="K79" s="264"/>
    </row>
    <row r="80" spans="2:11" s="1" customFormat="1" ht="15" customHeight="1">
      <c r="B80" s="263"/>
      <c r="C80" s="252" t="s">
        <v>584</v>
      </c>
      <c r="D80" s="252"/>
      <c r="E80" s="252"/>
      <c r="F80" s="272" t="s">
        <v>581</v>
      </c>
      <c r="G80" s="271"/>
      <c r="H80" s="252" t="s">
        <v>585</v>
      </c>
      <c r="I80" s="252" t="s">
        <v>583</v>
      </c>
      <c r="J80" s="252">
        <v>120</v>
      </c>
      <c r="K80" s="264"/>
    </row>
    <row r="81" spans="2:11" s="1" customFormat="1" ht="15" customHeight="1">
      <c r="B81" s="273"/>
      <c r="C81" s="252" t="s">
        <v>586</v>
      </c>
      <c r="D81" s="252"/>
      <c r="E81" s="252"/>
      <c r="F81" s="272" t="s">
        <v>587</v>
      </c>
      <c r="G81" s="271"/>
      <c r="H81" s="252" t="s">
        <v>588</v>
      </c>
      <c r="I81" s="252" t="s">
        <v>583</v>
      </c>
      <c r="J81" s="252">
        <v>50</v>
      </c>
      <c r="K81" s="264"/>
    </row>
    <row r="82" spans="2:11" s="1" customFormat="1" ht="15" customHeight="1">
      <c r="B82" s="273"/>
      <c r="C82" s="252" t="s">
        <v>589</v>
      </c>
      <c r="D82" s="252"/>
      <c r="E82" s="252"/>
      <c r="F82" s="272" t="s">
        <v>581</v>
      </c>
      <c r="G82" s="271"/>
      <c r="H82" s="252" t="s">
        <v>590</v>
      </c>
      <c r="I82" s="252" t="s">
        <v>591</v>
      </c>
      <c r="J82" s="252"/>
      <c r="K82" s="264"/>
    </row>
    <row r="83" spans="2:11" s="1" customFormat="1" ht="15" customHeight="1">
      <c r="B83" s="273"/>
      <c r="C83" s="274" t="s">
        <v>592</v>
      </c>
      <c r="D83" s="274"/>
      <c r="E83" s="274"/>
      <c r="F83" s="275" t="s">
        <v>587</v>
      </c>
      <c r="G83" s="274"/>
      <c r="H83" s="274" t="s">
        <v>593</v>
      </c>
      <c r="I83" s="274" t="s">
        <v>583</v>
      </c>
      <c r="J83" s="274">
        <v>15</v>
      </c>
      <c r="K83" s="264"/>
    </row>
    <row r="84" spans="2:11" s="1" customFormat="1" ht="15" customHeight="1">
      <c r="B84" s="273"/>
      <c r="C84" s="274" t="s">
        <v>594</v>
      </c>
      <c r="D84" s="274"/>
      <c r="E84" s="274"/>
      <c r="F84" s="275" t="s">
        <v>587</v>
      </c>
      <c r="G84" s="274"/>
      <c r="H84" s="274" t="s">
        <v>595</v>
      </c>
      <c r="I84" s="274" t="s">
        <v>583</v>
      </c>
      <c r="J84" s="274">
        <v>15</v>
      </c>
      <c r="K84" s="264"/>
    </row>
    <row r="85" spans="2:11" s="1" customFormat="1" ht="15" customHeight="1">
      <c r="B85" s="273"/>
      <c r="C85" s="274" t="s">
        <v>596</v>
      </c>
      <c r="D85" s="274"/>
      <c r="E85" s="274"/>
      <c r="F85" s="275" t="s">
        <v>587</v>
      </c>
      <c r="G85" s="274"/>
      <c r="H85" s="274" t="s">
        <v>597</v>
      </c>
      <c r="I85" s="274" t="s">
        <v>583</v>
      </c>
      <c r="J85" s="274">
        <v>20</v>
      </c>
      <c r="K85" s="264"/>
    </row>
    <row r="86" spans="2:11" s="1" customFormat="1" ht="15" customHeight="1">
      <c r="B86" s="273"/>
      <c r="C86" s="274" t="s">
        <v>598</v>
      </c>
      <c r="D86" s="274"/>
      <c r="E86" s="274"/>
      <c r="F86" s="275" t="s">
        <v>587</v>
      </c>
      <c r="G86" s="274"/>
      <c r="H86" s="274" t="s">
        <v>599</v>
      </c>
      <c r="I86" s="274" t="s">
        <v>583</v>
      </c>
      <c r="J86" s="274">
        <v>20</v>
      </c>
      <c r="K86" s="264"/>
    </row>
    <row r="87" spans="2:11" s="1" customFormat="1" ht="15" customHeight="1">
      <c r="B87" s="273"/>
      <c r="C87" s="252" t="s">
        <v>600</v>
      </c>
      <c r="D87" s="252"/>
      <c r="E87" s="252"/>
      <c r="F87" s="272" t="s">
        <v>587</v>
      </c>
      <c r="G87" s="271"/>
      <c r="H87" s="252" t="s">
        <v>601</v>
      </c>
      <c r="I87" s="252" t="s">
        <v>583</v>
      </c>
      <c r="J87" s="252">
        <v>50</v>
      </c>
      <c r="K87" s="264"/>
    </row>
    <row r="88" spans="2:11" s="1" customFormat="1" ht="15" customHeight="1">
      <c r="B88" s="273"/>
      <c r="C88" s="252" t="s">
        <v>602</v>
      </c>
      <c r="D88" s="252"/>
      <c r="E88" s="252"/>
      <c r="F88" s="272" t="s">
        <v>587</v>
      </c>
      <c r="G88" s="271"/>
      <c r="H88" s="252" t="s">
        <v>603</v>
      </c>
      <c r="I88" s="252" t="s">
        <v>583</v>
      </c>
      <c r="J88" s="252">
        <v>20</v>
      </c>
      <c r="K88" s="264"/>
    </row>
    <row r="89" spans="2:11" s="1" customFormat="1" ht="15" customHeight="1">
      <c r="B89" s="273"/>
      <c r="C89" s="252" t="s">
        <v>604</v>
      </c>
      <c r="D89" s="252"/>
      <c r="E89" s="252"/>
      <c r="F89" s="272" t="s">
        <v>587</v>
      </c>
      <c r="G89" s="271"/>
      <c r="H89" s="252" t="s">
        <v>605</v>
      </c>
      <c r="I89" s="252" t="s">
        <v>583</v>
      </c>
      <c r="J89" s="252">
        <v>20</v>
      </c>
      <c r="K89" s="264"/>
    </row>
    <row r="90" spans="2:11" s="1" customFormat="1" ht="15" customHeight="1">
      <c r="B90" s="273"/>
      <c r="C90" s="252" t="s">
        <v>606</v>
      </c>
      <c r="D90" s="252"/>
      <c r="E90" s="252"/>
      <c r="F90" s="272" t="s">
        <v>587</v>
      </c>
      <c r="G90" s="271"/>
      <c r="H90" s="252" t="s">
        <v>607</v>
      </c>
      <c r="I90" s="252" t="s">
        <v>583</v>
      </c>
      <c r="J90" s="252">
        <v>50</v>
      </c>
      <c r="K90" s="264"/>
    </row>
    <row r="91" spans="2:11" s="1" customFormat="1" ht="15" customHeight="1">
      <c r="B91" s="273"/>
      <c r="C91" s="252" t="s">
        <v>608</v>
      </c>
      <c r="D91" s="252"/>
      <c r="E91" s="252"/>
      <c r="F91" s="272" t="s">
        <v>587</v>
      </c>
      <c r="G91" s="271"/>
      <c r="H91" s="252" t="s">
        <v>608</v>
      </c>
      <c r="I91" s="252" t="s">
        <v>583</v>
      </c>
      <c r="J91" s="252">
        <v>50</v>
      </c>
      <c r="K91" s="264"/>
    </row>
    <row r="92" spans="2:11" s="1" customFormat="1" ht="15" customHeight="1">
      <c r="B92" s="273"/>
      <c r="C92" s="252" t="s">
        <v>609</v>
      </c>
      <c r="D92" s="252"/>
      <c r="E92" s="252"/>
      <c r="F92" s="272" t="s">
        <v>587</v>
      </c>
      <c r="G92" s="271"/>
      <c r="H92" s="252" t="s">
        <v>610</v>
      </c>
      <c r="I92" s="252" t="s">
        <v>583</v>
      </c>
      <c r="J92" s="252">
        <v>255</v>
      </c>
      <c r="K92" s="264"/>
    </row>
    <row r="93" spans="2:11" s="1" customFormat="1" ht="15" customHeight="1">
      <c r="B93" s="273"/>
      <c r="C93" s="252" t="s">
        <v>611</v>
      </c>
      <c r="D93" s="252"/>
      <c r="E93" s="252"/>
      <c r="F93" s="272" t="s">
        <v>581</v>
      </c>
      <c r="G93" s="271"/>
      <c r="H93" s="252" t="s">
        <v>612</v>
      </c>
      <c r="I93" s="252" t="s">
        <v>613</v>
      </c>
      <c r="J93" s="252"/>
      <c r="K93" s="264"/>
    </row>
    <row r="94" spans="2:11" s="1" customFormat="1" ht="15" customHeight="1">
      <c r="B94" s="273"/>
      <c r="C94" s="252" t="s">
        <v>614</v>
      </c>
      <c r="D94" s="252"/>
      <c r="E94" s="252"/>
      <c r="F94" s="272" t="s">
        <v>581</v>
      </c>
      <c r="G94" s="271"/>
      <c r="H94" s="252" t="s">
        <v>615</v>
      </c>
      <c r="I94" s="252" t="s">
        <v>616</v>
      </c>
      <c r="J94" s="252"/>
      <c r="K94" s="264"/>
    </row>
    <row r="95" spans="2:11" s="1" customFormat="1" ht="15" customHeight="1">
      <c r="B95" s="273"/>
      <c r="C95" s="252" t="s">
        <v>617</v>
      </c>
      <c r="D95" s="252"/>
      <c r="E95" s="252"/>
      <c r="F95" s="272" t="s">
        <v>581</v>
      </c>
      <c r="G95" s="271"/>
      <c r="H95" s="252" t="s">
        <v>617</v>
      </c>
      <c r="I95" s="252" t="s">
        <v>616</v>
      </c>
      <c r="J95" s="252"/>
      <c r="K95" s="264"/>
    </row>
    <row r="96" spans="2:11" s="1" customFormat="1" ht="15" customHeight="1">
      <c r="B96" s="273"/>
      <c r="C96" s="252" t="s">
        <v>43</v>
      </c>
      <c r="D96" s="252"/>
      <c r="E96" s="252"/>
      <c r="F96" s="272" t="s">
        <v>581</v>
      </c>
      <c r="G96" s="271"/>
      <c r="H96" s="252" t="s">
        <v>618</v>
      </c>
      <c r="I96" s="252" t="s">
        <v>616</v>
      </c>
      <c r="J96" s="252"/>
      <c r="K96" s="264"/>
    </row>
    <row r="97" spans="2:11" s="1" customFormat="1" ht="15" customHeight="1">
      <c r="B97" s="273"/>
      <c r="C97" s="252" t="s">
        <v>53</v>
      </c>
      <c r="D97" s="252"/>
      <c r="E97" s="252"/>
      <c r="F97" s="272" t="s">
        <v>581</v>
      </c>
      <c r="G97" s="271"/>
      <c r="H97" s="252" t="s">
        <v>619</v>
      </c>
      <c r="I97" s="252" t="s">
        <v>616</v>
      </c>
      <c r="J97" s="252"/>
      <c r="K97" s="264"/>
    </row>
    <row r="98" spans="2:11" s="1" customFormat="1" ht="15" customHeight="1">
      <c r="B98" s="276"/>
      <c r="C98" s="277"/>
      <c r="D98" s="277"/>
      <c r="E98" s="277"/>
      <c r="F98" s="277"/>
      <c r="G98" s="277"/>
      <c r="H98" s="277"/>
      <c r="I98" s="277"/>
      <c r="J98" s="277"/>
      <c r="K98" s="278"/>
    </row>
    <row r="99" spans="2:11" s="1" customFormat="1" ht="18.75" customHeight="1">
      <c r="B99" s="279"/>
      <c r="C99" s="280"/>
      <c r="D99" s="280"/>
      <c r="E99" s="280"/>
      <c r="F99" s="280"/>
      <c r="G99" s="280"/>
      <c r="H99" s="280"/>
      <c r="I99" s="280"/>
      <c r="J99" s="280"/>
      <c r="K99" s="279"/>
    </row>
    <row r="100" spans="2:11" s="1" customFormat="1" ht="18.75" customHeight="1">
      <c r="B100" s="259"/>
      <c r="C100" s="259"/>
      <c r="D100" s="259"/>
      <c r="E100" s="259"/>
      <c r="F100" s="259"/>
      <c r="G100" s="259"/>
      <c r="H100" s="259"/>
      <c r="I100" s="259"/>
      <c r="J100" s="259"/>
      <c r="K100" s="259"/>
    </row>
    <row r="101" spans="2:11" s="1" customFormat="1" ht="7.5" customHeight="1">
      <c r="B101" s="260"/>
      <c r="C101" s="261"/>
      <c r="D101" s="261"/>
      <c r="E101" s="261"/>
      <c r="F101" s="261"/>
      <c r="G101" s="261"/>
      <c r="H101" s="261"/>
      <c r="I101" s="261"/>
      <c r="J101" s="261"/>
      <c r="K101" s="262"/>
    </row>
    <row r="102" spans="2:11" s="1" customFormat="1" ht="45" customHeight="1">
      <c r="B102" s="263"/>
      <c r="C102" s="368" t="s">
        <v>620</v>
      </c>
      <c r="D102" s="368"/>
      <c r="E102" s="368"/>
      <c r="F102" s="368"/>
      <c r="G102" s="368"/>
      <c r="H102" s="368"/>
      <c r="I102" s="368"/>
      <c r="J102" s="368"/>
      <c r="K102" s="264"/>
    </row>
    <row r="103" spans="2:11" s="1" customFormat="1" ht="17.25" customHeight="1">
      <c r="B103" s="263"/>
      <c r="C103" s="265" t="s">
        <v>575</v>
      </c>
      <c r="D103" s="265"/>
      <c r="E103" s="265"/>
      <c r="F103" s="265" t="s">
        <v>576</v>
      </c>
      <c r="G103" s="266"/>
      <c r="H103" s="265" t="s">
        <v>59</v>
      </c>
      <c r="I103" s="265" t="s">
        <v>62</v>
      </c>
      <c r="J103" s="265" t="s">
        <v>577</v>
      </c>
      <c r="K103" s="264"/>
    </row>
    <row r="104" spans="2:11" s="1" customFormat="1" ht="17.25" customHeight="1">
      <c r="B104" s="263"/>
      <c r="C104" s="267" t="s">
        <v>578</v>
      </c>
      <c r="D104" s="267"/>
      <c r="E104" s="267"/>
      <c r="F104" s="268" t="s">
        <v>579</v>
      </c>
      <c r="G104" s="269"/>
      <c r="H104" s="267"/>
      <c r="I104" s="267"/>
      <c r="J104" s="267" t="s">
        <v>580</v>
      </c>
      <c r="K104" s="264"/>
    </row>
    <row r="105" spans="2:11" s="1" customFormat="1" ht="5.25" customHeight="1">
      <c r="B105" s="263"/>
      <c r="C105" s="265"/>
      <c r="D105" s="265"/>
      <c r="E105" s="265"/>
      <c r="F105" s="265"/>
      <c r="G105" s="281"/>
      <c r="H105" s="265"/>
      <c r="I105" s="265"/>
      <c r="J105" s="265"/>
      <c r="K105" s="264"/>
    </row>
    <row r="106" spans="2:11" s="1" customFormat="1" ht="15" customHeight="1">
      <c r="B106" s="263"/>
      <c r="C106" s="252" t="s">
        <v>58</v>
      </c>
      <c r="D106" s="270"/>
      <c r="E106" s="270"/>
      <c r="F106" s="272" t="s">
        <v>581</v>
      </c>
      <c r="G106" s="281"/>
      <c r="H106" s="252" t="s">
        <v>621</v>
      </c>
      <c r="I106" s="252" t="s">
        <v>583</v>
      </c>
      <c r="J106" s="252">
        <v>20</v>
      </c>
      <c r="K106" s="264"/>
    </row>
    <row r="107" spans="2:11" s="1" customFormat="1" ht="15" customHeight="1">
      <c r="B107" s="263"/>
      <c r="C107" s="252" t="s">
        <v>584</v>
      </c>
      <c r="D107" s="252"/>
      <c r="E107" s="252"/>
      <c r="F107" s="272" t="s">
        <v>581</v>
      </c>
      <c r="G107" s="252"/>
      <c r="H107" s="252" t="s">
        <v>621</v>
      </c>
      <c r="I107" s="252" t="s">
        <v>583</v>
      </c>
      <c r="J107" s="252">
        <v>120</v>
      </c>
      <c r="K107" s="264"/>
    </row>
    <row r="108" spans="2:11" s="1" customFormat="1" ht="15" customHeight="1">
      <c r="B108" s="273"/>
      <c r="C108" s="252" t="s">
        <v>586</v>
      </c>
      <c r="D108" s="252"/>
      <c r="E108" s="252"/>
      <c r="F108" s="272" t="s">
        <v>587</v>
      </c>
      <c r="G108" s="252"/>
      <c r="H108" s="252" t="s">
        <v>621</v>
      </c>
      <c r="I108" s="252" t="s">
        <v>583</v>
      </c>
      <c r="J108" s="252">
        <v>50</v>
      </c>
      <c r="K108" s="264"/>
    </row>
    <row r="109" spans="2:11" s="1" customFormat="1" ht="15" customHeight="1">
      <c r="B109" s="273"/>
      <c r="C109" s="252" t="s">
        <v>589</v>
      </c>
      <c r="D109" s="252"/>
      <c r="E109" s="252"/>
      <c r="F109" s="272" t="s">
        <v>581</v>
      </c>
      <c r="G109" s="252"/>
      <c r="H109" s="252" t="s">
        <v>621</v>
      </c>
      <c r="I109" s="252" t="s">
        <v>591</v>
      </c>
      <c r="J109" s="252"/>
      <c r="K109" s="264"/>
    </row>
    <row r="110" spans="2:11" s="1" customFormat="1" ht="15" customHeight="1">
      <c r="B110" s="273"/>
      <c r="C110" s="252" t="s">
        <v>600</v>
      </c>
      <c r="D110" s="252"/>
      <c r="E110" s="252"/>
      <c r="F110" s="272" t="s">
        <v>587</v>
      </c>
      <c r="G110" s="252"/>
      <c r="H110" s="252" t="s">
        <v>621</v>
      </c>
      <c r="I110" s="252" t="s">
        <v>583</v>
      </c>
      <c r="J110" s="252">
        <v>50</v>
      </c>
      <c r="K110" s="264"/>
    </row>
    <row r="111" spans="2:11" s="1" customFormat="1" ht="15" customHeight="1">
      <c r="B111" s="273"/>
      <c r="C111" s="252" t="s">
        <v>608</v>
      </c>
      <c r="D111" s="252"/>
      <c r="E111" s="252"/>
      <c r="F111" s="272" t="s">
        <v>587</v>
      </c>
      <c r="G111" s="252"/>
      <c r="H111" s="252" t="s">
        <v>621</v>
      </c>
      <c r="I111" s="252" t="s">
        <v>583</v>
      </c>
      <c r="J111" s="252">
        <v>50</v>
      </c>
      <c r="K111" s="264"/>
    </row>
    <row r="112" spans="2:11" s="1" customFormat="1" ht="15" customHeight="1">
      <c r="B112" s="273"/>
      <c r="C112" s="252" t="s">
        <v>606</v>
      </c>
      <c r="D112" s="252"/>
      <c r="E112" s="252"/>
      <c r="F112" s="272" t="s">
        <v>587</v>
      </c>
      <c r="G112" s="252"/>
      <c r="H112" s="252" t="s">
        <v>621</v>
      </c>
      <c r="I112" s="252" t="s">
        <v>583</v>
      </c>
      <c r="J112" s="252">
        <v>50</v>
      </c>
      <c r="K112" s="264"/>
    </row>
    <row r="113" spans="2:11" s="1" customFormat="1" ht="15" customHeight="1">
      <c r="B113" s="273"/>
      <c r="C113" s="252" t="s">
        <v>58</v>
      </c>
      <c r="D113" s="252"/>
      <c r="E113" s="252"/>
      <c r="F113" s="272" t="s">
        <v>581</v>
      </c>
      <c r="G113" s="252"/>
      <c r="H113" s="252" t="s">
        <v>622</v>
      </c>
      <c r="I113" s="252" t="s">
        <v>583</v>
      </c>
      <c r="J113" s="252">
        <v>20</v>
      </c>
      <c r="K113" s="264"/>
    </row>
    <row r="114" spans="2:11" s="1" customFormat="1" ht="15" customHeight="1">
      <c r="B114" s="273"/>
      <c r="C114" s="252" t="s">
        <v>623</v>
      </c>
      <c r="D114" s="252"/>
      <c r="E114" s="252"/>
      <c r="F114" s="272" t="s">
        <v>581</v>
      </c>
      <c r="G114" s="252"/>
      <c r="H114" s="252" t="s">
        <v>624</v>
      </c>
      <c r="I114" s="252" t="s">
        <v>583</v>
      </c>
      <c r="J114" s="252">
        <v>120</v>
      </c>
      <c r="K114" s="264"/>
    </row>
    <row r="115" spans="2:11" s="1" customFormat="1" ht="15" customHeight="1">
      <c r="B115" s="273"/>
      <c r="C115" s="252" t="s">
        <v>43</v>
      </c>
      <c r="D115" s="252"/>
      <c r="E115" s="252"/>
      <c r="F115" s="272" t="s">
        <v>581</v>
      </c>
      <c r="G115" s="252"/>
      <c r="H115" s="252" t="s">
        <v>625</v>
      </c>
      <c r="I115" s="252" t="s">
        <v>616</v>
      </c>
      <c r="J115" s="252"/>
      <c r="K115" s="264"/>
    </row>
    <row r="116" spans="2:11" s="1" customFormat="1" ht="15" customHeight="1">
      <c r="B116" s="273"/>
      <c r="C116" s="252" t="s">
        <v>53</v>
      </c>
      <c r="D116" s="252"/>
      <c r="E116" s="252"/>
      <c r="F116" s="272" t="s">
        <v>581</v>
      </c>
      <c r="G116" s="252"/>
      <c r="H116" s="252" t="s">
        <v>626</v>
      </c>
      <c r="I116" s="252" t="s">
        <v>616</v>
      </c>
      <c r="J116" s="252"/>
      <c r="K116" s="264"/>
    </row>
    <row r="117" spans="2:11" s="1" customFormat="1" ht="15" customHeight="1">
      <c r="B117" s="273"/>
      <c r="C117" s="252" t="s">
        <v>62</v>
      </c>
      <c r="D117" s="252"/>
      <c r="E117" s="252"/>
      <c r="F117" s="272" t="s">
        <v>581</v>
      </c>
      <c r="G117" s="252"/>
      <c r="H117" s="252" t="s">
        <v>627</v>
      </c>
      <c r="I117" s="252" t="s">
        <v>628</v>
      </c>
      <c r="J117" s="252"/>
      <c r="K117" s="264"/>
    </row>
    <row r="118" spans="2:11" s="1" customFormat="1" ht="15" customHeight="1">
      <c r="B118" s="276"/>
      <c r="C118" s="282"/>
      <c r="D118" s="282"/>
      <c r="E118" s="282"/>
      <c r="F118" s="282"/>
      <c r="G118" s="282"/>
      <c r="H118" s="282"/>
      <c r="I118" s="282"/>
      <c r="J118" s="282"/>
      <c r="K118" s="278"/>
    </row>
    <row r="119" spans="2:11" s="1" customFormat="1" ht="18.75" customHeight="1">
      <c r="B119" s="283"/>
      <c r="C119" s="249"/>
      <c r="D119" s="249"/>
      <c r="E119" s="249"/>
      <c r="F119" s="284"/>
      <c r="G119" s="249"/>
      <c r="H119" s="249"/>
      <c r="I119" s="249"/>
      <c r="J119" s="249"/>
      <c r="K119" s="283"/>
    </row>
    <row r="120" spans="2:11" s="1" customFormat="1" ht="18.75" customHeight="1">
      <c r="B120" s="259"/>
      <c r="C120" s="259"/>
      <c r="D120" s="259"/>
      <c r="E120" s="259"/>
      <c r="F120" s="259"/>
      <c r="G120" s="259"/>
      <c r="H120" s="259"/>
      <c r="I120" s="259"/>
      <c r="J120" s="259"/>
      <c r="K120" s="259"/>
    </row>
    <row r="121" spans="2:11" s="1" customFormat="1" ht="7.5" customHeight="1">
      <c r="B121" s="285"/>
      <c r="C121" s="286"/>
      <c r="D121" s="286"/>
      <c r="E121" s="286"/>
      <c r="F121" s="286"/>
      <c r="G121" s="286"/>
      <c r="H121" s="286"/>
      <c r="I121" s="286"/>
      <c r="J121" s="286"/>
      <c r="K121" s="287"/>
    </row>
    <row r="122" spans="2:11" s="1" customFormat="1" ht="45" customHeight="1">
      <c r="B122" s="288"/>
      <c r="C122" s="369" t="s">
        <v>629</v>
      </c>
      <c r="D122" s="369"/>
      <c r="E122" s="369"/>
      <c r="F122" s="369"/>
      <c r="G122" s="369"/>
      <c r="H122" s="369"/>
      <c r="I122" s="369"/>
      <c r="J122" s="369"/>
      <c r="K122" s="289"/>
    </row>
    <row r="123" spans="2:11" s="1" customFormat="1" ht="17.25" customHeight="1">
      <c r="B123" s="290"/>
      <c r="C123" s="265" t="s">
        <v>575</v>
      </c>
      <c r="D123" s="265"/>
      <c r="E123" s="265"/>
      <c r="F123" s="265" t="s">
        <v>576</v>
      </c>
      <c r="G123" s="266"/>
      <c r="H123" s="265" t="s">
        <v>59</v>
      </c>
      <c r="I123" s="265" t="s">
        <v>62</v>
      </c>
      <c r="J123" s="265" t="s">
        <v>577</v>
      </c>
      <c r="K123" s="291"/>
    </row>
    <row r="124" spans="2:11" s="1" customFormat="1" ht="17.25" customHeight="1">
      <c r="B124" s="290"/>
      <c r="C124" s="267" t="s">
        <v>578</v>
      </c>
      <c r="D124" s="267"/>
      <c r="E124" s="267"/>
      <c r="F124" s="268" t="s">
        <v>579</v>
      </c>
      <c r="G124" s="269"/>
      <c r="H124" s="267"/>
      <c r="I124" s="267"/>
      <c r="J124" s="267" t="s">
        <v>580</v>
      </c>
      <c r="K124" s="291"/>
    </row>
    <row r="125" spans="2:11" s="1" customFormat="1" ht="5.25" customHeight="1">
      <c r="B125" s="292"/>
      <c r="C125" s="270"/>
      <c r="D125" s="270"/>
      <c r="E125" s="270"/>
      <c r="F125" s="270"/>
      <c r="G125" s="252"/>
      <c r="H125" s="270"/>
      <c r="I125" s="270"/>
      <c r="J125" s="270"/>
      <c r="K125" s="293"/>
    </row>
    <row r="126" spans="2:11" s="1" customFormat="1" ht="15" customHeight="1">
      <c r="B126" s="292"/>
      <c r="C126" s="252" t="s">
        <v>584</v>
      </c>
      <c r="D126" s="270"/>
      <c r="E126" s="270"/>
      <c r="F126" s="272" t="s">
        <v>581</v>
      </c>
      <c r="G126" s="252"/>
      <c r="H126" s="252" t="s">
        <v>621</v>
      </c>
      <c r="I126" s="252" t="s">
        <v>583</v>
      </c>
      <c r="J126" s="252">
        <v>120</v>
      </c>
      <c r="K126" s="294"/>
    </row>
    <row r="127" spans="2:11" s="1" customFormat="1" ht="15" customHeight="1">
      <c r="B127" s="292"/>
      <c r="C127" s="252" t="s">
        <v>630</v>
      </c>
      <c r="D127" s="252"/>
      <c r="E127" s="252"/>
      <c r="F127" s="272" t="s">
        <v>581</v>
      </c>
      <c r="G127" s="252"/>
      <c r="H127" s="252" t="s">
        <v>631</v>
      </c>
      <c r="I127" s="252" t="s">
        <v>583</v>
      </c>
      <c r="J127" s="252" t="s">
        <v>632</v>
      </c>
      <c r="K127" s="294"/>
    </row>
    <row r="128" spans="2:11" s="1" customFormat="1" ht="15" customHeight="1">
      <c r="B128" s="292"/>
      <c r="C128" s="252" t="s">
        <v>529</v>
      </c>
      <c r="D128" s="252"/>
      <c r="E128" s="252"/>
      <c r="F128" s="272" t="s">
        <v>581</v>
      </c>
      <c r="G128" s="252"/>
      <c r="H128" s="252" t="s">
        <v>633</v>
      </c>
      <c r="I128" s="252" t="s">
        <v>583</v>
      </c>
      <c r="J128" s="252" t="s">
        <v>632</v>
      </c>
      <c r="K128" s="294"/>
    </row>
    <row r="129" spans="2:11" s="1" customFormat="1" ht="15" customHeight="1">
      <c r="B129" s="292"/>
      <c r="C129" s="252" t="s">
        <v>592</v>
      </c>
      <c r="D129" s="252"/>
      <c r="E129" s="252"/>
      <c r="F129" s="272" t="s">
        <v>587</v>
      </c>
      <c r="G129" s="252"/>
      <c r="H129" s="252" t="s">
        <v>593</v>
      </c>
      <c r="I129" s="252" t="s">
        <v>583</v>
      </c>
      <c r="J129" s="252">
        <v>15</v>
      </c>
      <c r="K129" s="294"/>
    </row>
    <row r="130" spans="2:11" s="1" customFormat="1" ht="15" customHeight="1">
      <c r="B130" s="292"/>
      <c r="C130" s="274" t="s">
        <v>594</v>
      </c>
      <c r="D130" s="274"/>
      <c r="E130" s="274"/>
      <c r="F130" s="275" t="s">
        <v>587</v>
      </c>
      <c r="G130" s="274"/>
      <c r="H130" s="274" t="s">
        <v>595</v>
      </c>
      <c r="I130" s="274" t="s">
        <v>583</v>
      </c>
      <c r="J130" s="274">
        <v>15</v>
      </c>
      <c r="K130" s="294"/>
    </row>
    <row r="131" spans="2:11" s="1" customFormat="1" ht="15" customHeight="1">
      <c r="B131" s="292"/>
      <c r="C131" s="274" t="s">
        <v>596</v>
      </c>
      <c r="D131" s="274"/>
      <c r="E131" s="274"/>
      <c r="F131" s="275" t="s">
        <v>587</v>
      </c>
      <c r="G131" s="274"/>
      <c r="H131" s="274" t="s">
        <v>597</v>
      </c>
      <c r="I131" s="274" t="s">
        <v>583</v>
      </c>
      <c r="J131" s="274">
        <v>20</v>
      </c>
      <c r="K131" s="294"/>
    </row>
    <row r="132" spans="2:11" s="1" customFormat="1" ht="15" customHeight="1">
      <c r="B132" s="292"/>
      <c r="C132" s="274" t="s">
        <v>598</v>
      </c>
      <c r="D132" s="274"/>
      <c r="E132" s="274"/>
      <c r="F132" s="275" t="s">
        <v>587</v>
      </c>
      <c r="G132" s="274"/>
      <c r="H132" s="274" t="s">
        <v>599</v>
      </c>
      <c r="I132" s="274" t="s">
        <v>583</v>
      </c>
      <c r="J132" s="274">
        <v>20</v>
      </c>
      <c r="K132" s="294"/>
    </row>
    <row r="133" spans="2:11" s="1" customFormat="1" ht="15" customHeight="1">
      <c r="B133" s="292"/>
      <c r="C133" s="252" t="s">
        <v>586</v>
      </c>
      <c r="D133" s="252"/>
      <c r="E133" s="252"/>
      <c r="F133" s="272" t="s">
        <v>587</v>
      </c>
      <c r="G133" s="252"/>
      <c r="H133" s="252" t="s">
        <v>621</v>
      </c>
      <c r="I133" s="252" t="s">
        <v>583</v>
      </c>
      <c r="J133" s="252">
        <v>50</v>
      </c>
      <c r="K133" s="294"/>
    </row>
    <row r="134" spans="2:11" s="1" customFormat="1" ht="15" customHeight="1">
      <c r="B134" s="292"/>
      <c r="C134" s="252" t="s">
        <v>600</v>
      </c>
      <c r="D134" s="252"/>
      <c r="E134" s="252"/>
      <c r="F134" s="272" t="s">
        <v>587</v>
      </c>
      <c r="G134" s="252"/>
      <c r="H134" s="252" t="s">
        <v>621</v>
      </c>
      <c r="I134" s="252" t="s">
        <v>583</v>
      </c>
      <c r="J134" s="252">
        <v>50</v>
      </c>
      <c r="K134" s="294"/>
    </row>
    <row r="135" spans="2:11" s="1" customFormat="1" ht="15" customHeight="1">
      <c r="B135" s="292"/>
      <c r="C135" s="252" t="s">
        <v>606</v>
      </c>
      <c r="D135" s="252"/>
      <c r="E135" s="252"/>
      <c r="F135" s="272" t="s">
        <v>587</v>
      </c>
      <c r="G135" s="252"/>
      <c r="H135" s="252" t="s">
        <v>621</v>
      </c>
      <c r="I135" s="252" t="s">
        <v>583</v>
      </c>
      <c r="J135" s="252">
        <v>50</v>
      </c>
      <c r="K135" s="294"/>
    </row>
    <row r="136" spans="2:11" s="1" customFormat="1" ht="15" customHeight="1">
      <c r="B136" s="292"/>
      <c r="C136" s="252" t="s">
        <v>608</v>
      </c>
      <c r="D136" s="252"/>
      <c r="E136" s="252"/>
      <c r="F136" s="272" t="s">
        <v>587</v>
      </c>
      <c r="G136" s="252"/>
      <c r="H136" s="252" t="s">
        <v>621</v>
      </c>
      <c r="I136" s="252" t="s">
        <v>583</v>
      </c>
      <c r="J136" s="252">
        <v>50</v>
      </c>
      <c r="K136" s="294"/>
    </row>
    <row r="137" spans="2:11" s="1" customFormat="1" ht="15" customHeight="1">
      <c r="B137" s="292"/>
      <c r="C137" s="252" t="s">
        <v>609</v>
      </c>
      <c r="D137" s="252"/>
      <c r="E137" s="252"/>
      <c r="F137" s="272" t="s">
        <v>587</v>
      </c>
      <c r="G137" s="252"/>
      <c r="H137" s="252" t="s">
        <v>634</v>
      </c>
      <c r="I137" s="252" t="s">
        <v>583</v>
      </c>
      <c r="J137" s="252">
        <v>255</v>
      </c>
      <c r="K137" s="294"/>
    </row>
    <row r="138" spans="2:11" s="1" customFormat="1" ht="15" customHeight="1">
      <c r="B138" s="292"/>
      <c r="C138" s="252" t="s">
        <v>611</v>
      </c>
      <c r="D138" s="252"/>
      <c r="E138" s="252"/>
      <c r="F138" s="272" t="s">
        <v>581</v>
      </c>
      <c r="G138" s="252"/>
      <c r="H138" s="252" t="s">
        <v>635</v>
      </c>
      <c r="I138" s="252" t="s">
        <v>613</v>
      </c>
      <c r="J138" s="252"/>
      <c r="K138" s="294"/>
    </row>
    <row r="139" spans="2:11" s="1" customFormat="1" ht="15" customHeight="1">
      <c r="B139" s="292"/>
      <c r="C139" s="252" t="s">
        <v>614</v>
      </c>
      <c r="D139" s="252"/>
      <c r="E139" s="252"/>
      <c r="F139" s="272" t="s">
        <v>581</v>
      </c>
      <c r="G139" s="252"/>
      <c r="H139" s="252" t="s">
        <v>636</v>
      </c>
      <c r="I139" s="252" t="s">
        <v>616</v>
      </c>
      <c r="J139" s="252"/>
      <c r="K139" s="294"/>
    </row>
    <row r="140" spans="2:11" s="1" customFormat="1" ht="15" customHeight="1">
      <c r="B140" s="292"/>
      <c r="C140" s="252" t="s">
        <v>617</v>
      </c>
      <c r="D140" s="252"/>
      <c r="E140" s="252"/>
      <c r="F140" s="272" t="s">
        <v>581</v>
      </c>
      <c r="G140" s="252"/>
      <c r="H140" s="252" t="s">
        <v>617</v>
      </c>
      <c r="I140" s="252" t="s">
        <v>616</v>
      </c>
      <c r="J140" s="252"/>
      <c r="K140" s="294"/>
    </row>
    <row r="141" spans="2:11" s="1" customFormat="1" ht="15" customHeight="1">
      <c r="B141" s="292"/>
      <c r="C141" s="252" t="s">
        <v>43</v>
      </c>
      <c r="D141" s="252"/>
      <c r="E141" s="252"/>
      <c r="F141" s="272" t="s">
        <v>581</v>
      </c>
      <c r="G141" s="252"/>
      <c r="H141" s="252" t="s">
        <v>637</v>
      </c>
      <c r="I141" s="252" t="s">
        <v>616</v>
      </c>
      <c r="J141" s="252"/>
      <c r="K141" s="294"/>
    </row>
    <row r="142" spans="2:11" s="1" customFormat="1" ht="15" customHeight="1">
      <c r="B142" s="292"/>
      <c r="C142" s="252" t="s">
        <v>638</v>
      </c>
      <c r="D142" s="252"/>
      <c r="E142" s="252"/>
      <c r="F142" s="272" t="s">
        <v>581</v>
      </c>
      <c r="G142" s="252"/>
      <c r="H142" s="252" t="s">
        <v>639</v>
      </c>
      <c r="I142" s="252" t="s">
        <v>616</v>
      </c>
      <c r="J142" s="252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49"/>
      <c r="C144" s="249"/>
      <c r="D144" s="249"/>
      <c r="E144" s="249"/>
      <c r="F144" s="284"/>
      <c r="G144" s="249"/>
      <c r="H144" s="249"/>
      <c r="I144" s="249"/>
      <c r="J144" s="249"/>
      <c r="K144" s="249"/>
    </row>
    <row r="145" spans="2:11" s="1" customFormat="1" ht="18.75" customHeight="1">
      <c r="B145" s="259"/>
      <c r="C145" s="259"/>
      <c r="D145" s="259"/>
      <c r="E145" s="259"/>
      <c r="F145" s="259"/>
      <c r="G145" s="259"/>
      <c r="H145" s="259"/>
      <c r="I145" s="259"/>
      <c r="J145" s="259"/>
      <c r="K145" s="259"/>
    </row>
    <row r="146" spans="2:11" s="1" customFormat="1" ht="7.5" customHeight="1">
      <c r="B146" s="260"/>
      <c r="C146" s="261"/>
      <c r="D146" s="261"/>
      <c r="E146" s="261"/>
      <c r="F146" s="261"/>
      <c r="G146" s="261"/>
      <c r="H146" s="261"/>
      <c r="I146" s="261"/>
      <c r="J146" s="261"/>
      <c r="K146" s="262"/>
    </row>
    <row r="147" spans="2:11" s="1" customFormat="1" ht="45" customHeight="1">
      <c r="B147" s="263"/>
      <c r="C147" s="368" t="s">
        <v>640</v>
      </c>
      <c r="D147" s="368"/>
      <c r="E147" s="368"/>
      <c r="F147" s="368"/>
      <c r="G147" s="368"/>
      <c r="H147" s="368"/>
      <c r="I147" s="368"/>
      <c r="J147" s="368"/>
      <c r="K147" s="264"/>
    </row>
    <row r="148" spans="2:11" s="1" customFormat="1" ht="17.25" customHeight="1">
      <c r="B148" s="263"/>
      <c r="C148" s="265" t="s">
        <v>575</v>
      </c>
      <c r="D148" s="265"/>
      <c r="E148" s="265"/>
      <c r="F148" s="265" t="s">
        <v>576</v>
      </c>
      <c r="G148" s="266"/>
      <c r="H148" s="265" t="s">
        <v>59</v>
      </c>
      <c r="I148" s="265" t="s">
        <v>62</v>
      </c>
      <c r="J148" s="265" t="s">
        <v>577</v>
      </c>
      <c r="K148" s="264"/>
    </row>
    <row r="149" spans="2:11" s="1" customFormat="1" ht="17.25" customHeight="1">
      <c r="B149" s="263"/>
      <c r="C149" s="267" t="s">
        <v>578</v>
      </c>
      <c r="D149" s="267"/>
      <c r="E149" s="267"/>
      <c r="F149" s="268" t="s">
        <v>579</v>
      </c>
      <c r="G149" s="269"/>
      <c r="H149" s="267"/>
      <c r="I149" s="267"/>
      <c r="J149" s="267" t="s">
        <v>580</v>
      </c>
      <c r="K149" s="264"/>
    </row>
    <row r="150" spans="2:11" s="1" customFormat="1" ht="5.25" customHeight="1">
      <c r="B150" s="273"/>
      <c r="C150" s="270"/>
      <c r="D150" s="270"/>
      <c r="E150" s="270"/>
      <c r="F150" s="270"/>
      <c r="G150" s="271"/>
      <c r="H150" s="270"/>
      <c r="I150" s="270"/>
      <c r="J150" s="270"/>
      <c r="K150" s="294"/>
    </row>
    <row r="151" spans="2:11" s="1" customFormat="1" ht="15" customHeight="1">
      <c r="B151" s="273"/>
      <c r="C151" s="298" t="s">
        <v>584</v>
      </c>
      <c r="D151" s="252"/>
      <c r="E151" s="252"/>
      <c r="F151" s="299" t="s">
        <v>581</v>
      </c>
      <c r="G151" s="252"/>
      <c r="H151" s="298" t="s">
        <v>621</v>
      </c>
      <c r="I151" s="298" t="s">
        <v>583</v>
      </c>
      <c r="J151" s="298">
        <v>120</v>
      </c>
      <c r="K151" s="294"/>
    </row>
    <row r="152" spans="2:11" s="1" customFormat="1" ht="15" customHeight="1">
      <c r="B152" s="273"/>
      <c r="C152" s="298" t="s">
        <v>630</v>
      </c>
      <c r="D152" s="252"/>
      <c r="E152" s="252"/>
      <c r="F152" s="299" t="s">
        <v>581</v>
      </c>
      <c r="G152" s="252"/>
      <c r="H152" s="298" t="s">
        <v>641</v>
      </c>
      <c r="I152" s="298" t="s">
        <v>583</v>
      </c>
      <c r="J152" s="298" t="s">
        <v>632</v>
      </c>
      <c r="K152" s="294"/>
    </row>
    <row r="153" spans="2:11" s="1" customFormat="1" ht="15" customHeight="1">
      <c r="B153" s="273"/>
      <c r="C153" s="298" t="s">
        <v>529</v>
      </c>
      <c r="D153" s="252"/>
      <c r="E153" s="252"/>
      <c r="F153" s="299" t="s">
        <v>581</v>
      </c>
      <c r="G153" s="252"/>
      <c r="H153" s="298" t="s">
        <v>642</v>
      </c>
      <c r="I153" s="298" t="s">
        <v>583</v>
      </c>
      <c r="J153" s="298" t="s">
        <v>632</v>
      </c>
      <c r="K153" s="294"/>
    </row>
    <row r="154" spans="2:11" s="1" customFormat="1" ht="15" customHeight="1">
      <c r="B154" s="273"/>
      <c r="C154" s="298" t="s">
        <v>586</v>
      </c>
      <c r="D154" s="252"/>
      <c r="E154" s="252"/>
      <c r="F154" s="299" t="s">
        <v>587</v>
      </c>
      <c r="G154" s="252"/>
      <c r="H154" s="298" t="s">
        <v>621</v>
      </c>
      <c r="I154" s="298" t="s">
        <v>583</v>
      </c>
      <c r="J154" s="298">
        <v>50</v>
      </c>
      <c r="K154" s="294"/>
    </row>
    <row r="155" spans="2:11" s="1" customFormat="1" ht="15" customHeight="1">
      <c r="B155" s="273"/>
      <c r="C155" s="298" t="s">
        <v>589</v>
      </c>
      <c r="D155" s="252"/>
      <c r="E155" s="252"/>
      <c r="F155" s="299" t="s">
        <v>581</v>
      </c>
      <c r="G155" s="252"/>
      <c r="H155" s="298" t="s">
        <v>621</v>
      </c>
      <c r="I155" s="298" t="s">
        <v>591</v>
      </c>
      <c r="J155" s="298"/>
      <c r="K155" s="294"/>
    </row>
    <row r="156" spans="2:11" s="1" customFormat="1" ht="15" customHeight="1">
      <c r="B156" s="273"/>
      <c r="C156" s="298" t="s">
        <v>600</v>
      </c>
      <c r="D156" s="252"/>
      <c r="E156" s="252"/>
      <c r="F156" s="299" t="s">
        <v>587</v>
      </c>
      <c r="G156" s="252"/>
      <c r="H156" s="298" t="s">
        <v>621</v>
      </c>
      <c r="I156" s="298" t="s">
        <v>583</v>
      </c>
      <c r="J156" s="298">
        <v>50</v>
      </c>
      <c r="K156" s="294"/>
    </row>
    <row r="157" spans="2:11" s="1" customFormat="1" ht="15" customHeight="1">
      <c r="B157" s="273"/>
      <c r="C157" s="298" t="s">
        <v>608</v>
      </c>
      <c r="D157" s="252"/>
      <c r="E157" s="252"/>
      <c r="F157" s="299" t="s">
        <v>587</v>
      </c>
      <c r="G157" s="252"/>
      <c r="H157" s="298" t="s">
        <v>621</v>
      </c>
      <c r="I157" s="298" t="s">
        <v>583</v>
      </c>
      <c r="J157" s="298">
        <v>50</v>
      </c>
      <c r="K157" s="294"/>
    </row>
    <row r="158" spans="2:11" s="1" customFormat="1" ht="15" customHeight="1">
      <c r="B158" s="273"/>
      <c r="C158" s="298" t="s">
        <v>606</v>
      </c>
      <c r="D158" s="252"/>
      <c r="E158" s="252"/>
      <c r="F158" s="299" t="s">
        <v>587</v>
      </c>
      <c r="G158" s="252"/>
      <c r="H158" s="298" t="s">
        <v>621</v>
      </c>
      <c r="I158" s="298" t="s">
        <v>583</v>
      </c>
      <c r="J158" s="298">
        <v>50</v>
      </c>
      <c r="K158" s="294"/>
    </row>
    <row r="159" spans="2:11" s="1" customFormat="1" ht="15" customHeight="1">
      <c r="B159" s="273"/>
      <c r="C159" s="298" t="s">
        <v>89</v>
      </c>
      <c r="D159" s="252"/>
      <c r="E159" s="252"/>
      <c r="F159" s="299" t="s">
        <v>581</v>
      </c>
      <c r="G159" s="252"/>
      <c r="H159" s="298" t="s">
        <v>643</v>
      </c>
      <c r="I159" s="298" t="s">
        <v>583</v>
      </c>
      <c r="J159" s="298" t="s">
        <v>644</v>
      </c>
      <c r="K159" s="294"/>
    </row>
    <row r="160" spans="2:11" s="1" customFormat="1" ht="15" customHeight="1">
      <c r="B160" s="273"/>
      <c r="C160" s="298" t="s">
        <v>645</v>
      </c>
      <c r="D160" s="252"/>
      <c r="E160" s="252"/>
      <c r="F160" s="299" t="s">
        <v>581</v>
      </c>
      <c r="G160" s="252"/>
      <c r="H160" s="298" t="s">
        <v>646</v>
      </c>
      <c r="I160" s="298" t="s">
        <v>616</v>
      </c>
      <c r="J160" s="298"/>
      <c r="K160" s="294"/>
    </row>
    <row r="161" spans="2:11" s="1" customFormat="1" ht="15" customHeight="1">
      <c r="B161" s="300"/>
      <c r="C161" s="282"/>
      <c r="D161" s="282"/>
      <c r="E161" s="282"/>
      <c r="F161" s="282"/>
      <c r="G161" s="282"/>
      <c r="H161" s="282"/>
      <c r="I161" s="282"/>
      <c r="J161" s="282"/>
      <c r="K161" s="301"/>
    </row>
    <row r="162" spans="2:11" s="1" customFormat="1" ht="18.75" customHeight="1">
      <c r="B162" s="249"/>
      <c r="C162" s="252"/>
      <c r="D162" s="252"/>
      <c r="E162" s="252"/>
      <c r="F162" s="272"/>
      <c r="G162" s="252"/>
      <c r="H162" s="252"/>
      <c r="I162" s="252"/>
      <c r="J162" s="252"/>
      <c r="K162" s="249"/>
    </row>
    <row r="163" spans="2:11" s="1" customFormat="1" ht="18.75" customHeight="1">
      <c r="B163" s="259"/>
      <c r="C163" s="259"/>
      <c r="D163" s="259"/>
      <c r="E163" s="259"/>
      <c r="F163" s="259"/>
      <c r="G163" s="259"/>
      <c r="H163" s="259"/>
      <c r="I163" s="259"/>
      <c r="J163" s="259"/>
      <c r="K163" s="259"/>
    </row>
    <row r="164" spans="2:11" s="1" customFormat="1" ht="7.5" customHeight="1">
      <c r="B164" s="241"/>
      <c r="C164" s="242"/>
      <c r="D164" s="242"/>
      <c r="E164" s="242"/>
      <c r="F164" s="242"/>
      <c r="G164" s="242"/>
      <c r="H164" s="242"/>
      <c r="I164" s="242"/>
      <c r="J164" s="242"/>
      <c r="K164" s="243"/>
    </row>
    <row r="165" spans="2:11" s="1" customFormat="1" ht="45" customHeight="1">
      <c r="B165" s="244"/>
      <c r="C165" s="369" t="s">
        <v>647</v>
      </c>
      <c r="D165" s="369"/>
      <c r="E165" s="369"/>
      <c r="F165" s="369"/>
      <c r="G165" s="369"/>
      <c r="H165" s="369"/>
      <c r="I165" s="369"/>
      <c r="J165" s="369"/>
      <c r="K165" s="245"/>
    </row>
    <row r="166" spans="2:11" s="1" customFormat="1" ht="17.25" customHeight="1">
      <c r="B166" s="244"/>
      <c r="C166" s="265" t="s">
        <v>575</v>
      </c>
      <c r="D166" s="265"/>
      <c r="E166" s="265"/>
      <c r="F166" s="265" t="s">
        <v>576</v>
      </c>
      <c r="G166" s="302"/>
      <c r="H166" s="303" t="s">
        <v>59</v>
      </c>
      <c r="I166" s="303" t="s">
        <v>62</v>
      </c>
      <c r="J166" s="265" t="s">
        <v>577</v>
      </c>
      <c r="K166" s="245"/>
    </row>
    <row r="167" spans="2:11" s="1" customFormat="1" ht="17.25" customHeight="1">
      <c r="B167" s="246"/>
      <c r="C167" s="267" t="s">
        <v>578</v>
      </c>
      <c r="D167" s="267"/>
      <c r="E167" s="267"/>
      <c r="F167" s="268" t="s">
        <v>579</v>
      </c>
      <c r="G167" s="304"/>
      <c r="H167" s="305"/>
      <c r="I167" s="305"/>
      <c r="J167" s="267" t="s">
        <v>580</v>
      </c>
      <c r="K167" s="247"/>
    </row>
    <row r="168" spans="2:11" s="1" customFormat="1" ht="5.25" customHeight="1">
      <c r="B168" s="273"/>
      <c r="C168" s="270"/>
      <c r="D168" s="270"/>
      <c r="E168" s="270"/>
      <c r="F168" s="270"/>
      <c r="G168" s="271"/>
      <c r="H168" s="270"/>
      <c r="I168" s="270"/>
      <c r="J168" s="270"/>
      <c r="K168" s="294"/>
    </row>
    <row r="169" spans="2:11" s="1" customFormat="1" ht="15" customHeight="1">
      <c r="B169" s="273"/>
      <c r="C169" s="252" t="s">
        <v>584</v>
      </c>
      <c r="D169" s="252"/>
      <c r="E169" s="252"/>
      <c r="F169" s="272" t="s">
        <v>581</v>
      </c>
      <c r="G169" s="252"/>
      <c r="H169" s="252" t="s">
        <v>621</v>
      </c>
      <c r="I169" s="252" t="s">
        <v>583</v>
      </c>
      <c r="J169" s="252">
        <v>120</v>
      </c>
      <c r="K169" s="294"/>
    </row>
    <row r="170" spans="2:11" s="1" customFormat="1" ht="15" customHeight="1">
      <c r="B170" s="273"/>
      <c r="C170" s="252" t="s">
        <v>630</v>
      </c>
      <c r="D170" s="252"/>
      <c r="E170" s="252"/>
      <c r="F170" s="272" t="s">
        <v>581</v>
      </c>
      <c r="G170" s="252"/>
      <c r="H170" s="252" t="s">
        <v>631</v>
      </c>
      <c r="I170" s="252" t="s">
        <v>583</v>
      </c>
      <c r="J170" s="252" t="s">
        <v>632</v>
      </c>
      <c r="K170" s="294"/>
    </row>
    <row r="171" spans="2:11" s="1" customFormat="1" ht="15" customHeight="1">
      <c r="B171" s="273"/>
      <c r="C171" s="252" t="s">
        <v>529</v>
      </c>
      <c r="D171" s="252"/>
      <c r="E171" s="252"/>
      <c r="F171" s="272" t="s">
        <v>581</v>
      </c>
      <c r="G171" s="252"/>
      <c r="H171" s="252" t="s">
        <v>648</v>
      </c>
      <c r="I171" s="252" t="s">
        <v>583</v>
      </c>
      <c r="J171" s="252" t="s">
        <v>632</v>
      </c>
      <c r="K171" s="294"/>
    </row>
    <row r="172" spans="2:11" s="1" customFormat="1" ht="15" customHeight="1">
      <c r="B172" s="273"/>
      <c r="C172" s="252" t="s">
        <v>586</v>
      </c>
      <c r="D172" s="252"/>
      <c r="E172" s="252"/>
      <c r="F172" s="272" t="s">
        <v>587</v>
      </c>
      <c r="G172" s="252"/>
      <c r="H172" s="252" t="s">
        <v>648</v>
      </c>
      <c r="I172" s="252" t="s">
        <v>583</v>
      </c>
      <c r="J172" s="252">
        <v>50</v>
      </c>
      <c r="K172" s="294"/>
    </row>
    <row r="173" spans="2:11" s="1" customFormat="1" ht="15" customHeight="1">
      <c r="B173" s="273"/>
      <c r="C173" s="252" t="s">
        <v>589</v>
      </c>
      <c r="D173" s="252"/>
      <c r="E173" s="252"/>
      <c r="F173" s="272" t="s">
        <v>581</v>
      </c>
      <c r="G173" s="252"/>
      <c r="H173" s="252" t="s">
        <v>648</v>
      </c>
      <c r="I173" s="252" t="s">
        <v>591</v>
      </c>
      <c r="J173" s="252"/>
      <c r="K173" s="294"/>
    </row>
    <row r="174" spans="2:11" s="1" customFormat="1" ht="15" customHeight="1">
      <c r="B174" s="273"/>
      <c r="C174" s="252" t="s">
        <v>600</v>
      </c>
      <c r="D174" s="252"/>
      <c r="E174" s="252"/>
      <c r="F174" s="272" t="s">
        <v>587</v>
      </c>
      <c r="G174" s="252"/>
      <c r="H174" s="252" t="s">
        <v>648</v>
      </c>
      <c r="I174" s="252" t="s">
        <v>583</v>
      </c>
      <c r="J174" s="252">
        <v>50</v>
      </c>
      <c r="K174" s="294"/>
    </row>
    <row r="175" spans="2:11" s="1" customFormat="1" ht="15" customHeight="1">
      <c r="B175" s="273"/>
      <c r="C175" s="252" t="s">
        <v>608</v>
      </c>
      <c r="D175" s="252"/>
      <c r="E175" s="252"/>
      <c r="F175" s="272" t="s">
        <v>587</v>
      </c>
      <c r="G175" s="252"/>
      <c r="H175" s="252" t="s">
        <v>648</v>
      </c>
      <c r="I175" s="252" t="s">
        <v>583</v>
      </c>
      <c r="J175" s="252">
        <v>50</v>
      </c>
      <c r="K175" s="294"/>
    </row>
    <row r="176" spans="2:11" s="1" customFormat="1" ht="15" customHeight="1">
      <c r="B176" s="273"/>
      <c r="C176" s="252" t="s">
        <v>606</v>
      </c>
      <c r="D176" s="252"/>
      <c r="E176" s="252"/>
      <c r="F176" s="272" t="s">
        <v>587</v>
      </c>
      <c r="G176" s="252"/>
      <c r="H176" s="252" t="s">
        <v>648</v>
      </c>
      <c r="I176" s="252" t="s">
        <v>583</v>
      </c>
      <c r="J176" s="252">
        <v>50</v>
      </c>
      <c r="K176" s="294"/>
    </row>
    <row r="177" spans="2:11" s="1" customFormat="1" ht="15" customHeight="1">
      <c r="B177" s="273"/>
      <c r="C177" s="252" t="s">
        <v>102</v>
      </c>
      <c r="D177" s="252"/>
      <c r="E177" s="252"/>
      <c r="F177" s="272" t="s">
        <v>581</v>
      </c>
      <c r="G177" s="252"/>
      <c r="H177" s="252" t="s">
        <v>649</v>
      </c>
      <c r="I177" s="252" t="s">
        <v>650</v>
      </c>
      <c r="J177" s="252"/>
      <c r="K177" s="294"/>
    </row>
    <row r="178" spans="2:11" s="1" customFormat="1" ht="15" customHeight="1">
      <c r="B178" s="273"/>
      <c r="C178" s="252" t="s">
        <v>62</v>
      </c>
      <c r="D178" s="252"/>
      <c r="E178" s="252"/>
      <c r="F178" s="272" t="s">
        <v>581</v>
      </c>
      <c r="G178" s="252"/>
      <c r="H178" s="252" t="s">
        <v>651</v>
      </c>
      <c r="I178" s="252" t="s">
        <v>652</v>
      </c>
      <c r="J178" s="252">
        <v>1</v>
      </c>
      <c r="K178" s="294"/>
    </row>
    <row r="179" spans="2:11" s="1" customFormat="1" ht="15" customHeight="1">
      <c r="B179" s="273"/>
      <c r="C179" s="252" t="s">
        <v>58</v>
      </c>
      <c r="D179" s="252"/>
      <c r="E179" s="252"/>
      <c r="F179" s="272" t="s">
        <v>581</v>
      </c>
      <c r="G179" s="252"/>
      <c r="H179" s="252" t="s">
        <v>653</v>
      </c>
      <c r="I179" s="252" t="s">
        <v>583</v>
      </c>
      <c r="J179" s="252">
        <v>20</v>
      </c>
      <c r="K179" s="294"/>
    </row>
    <row r="180" spans="2:11" s="1" customFormat="1" ht="15" customHeight="1">
      <c r="B180" s="273"/>
      <c r="C180" s="252" t="s">
        <v>59</v>
      </c>
      <c r="D180" s="252"/>
      <c r="E180" s="252"/>
      <c r="F180" s="272" t="s">
        <v>581</v>
      </c>
      <c r="G180" s="252"/>
      <c r="H180" s="252" t="s">
        <v>654</v>
      </c>
      <c r="I180" s="252" t="s">
        <v>583</v>
      </c>
      <c r="J180" s="252">
        <v>255</v>
      </c>
      <c r="K180" s="294"/>
    </row>
    <row r="181" spans="2:11" s="1" customFormat="1" ht="15" customHeight="1">
      <c r="B181" s="273"/>
      <c r="C181" s="252" t="s">
        <v>103</v>
      </c>
      <c r="D181" s="252"/>
      <c r="E181" s="252"/>
      <c r="F181" s="272" t="s">
        <v>581</v>
      </c>
      <c r="G181" s="252"/>
      <c r="H181" s="252" t="s">
        <v>545</v>
      </c>
      <c r="I181" s="252" t="s">
        <v>583</v>
      </c>
      <c r="J181" s="252">
        <v>10</v>
      </c>
      <c r="K181" s="294"/>
    </row>
    <row r="182" spans="2:11" s="1" customFormat="1" ht="15" customHeight="1">
      <c r="B182" s="273"/>
      <c r="C182" s="252" t="s">
        <v>104</v>
      </c>
      <c r="D182" s="252"/>
      <c r="E182" s="252"/>
      <c r="F182" s="272" t="s">
        <v>581</v>
      </c>
      <c r="G182" s="252"/>
      <c r="H182" s="252" t="s">
        <v>655</v>
      </c>
      <c r="I182" s="252" t="s">
        <v>616</v>
      </c>
      <c r="J182" s="252"/>
      <c r="K182" s="294"/>
    </row>
    <row r="183" spans="2:11" s="1" customFormat="1" ht="15" customHeight="1">
      <c r="B183" s="273"/>
      <c r="C183" s="252" t="s">
        <v>656</v>
      </c>
      <c r="D183" s="252"/>
      <c r="E183" s="252"/>
      <c r="F183" s="272" t="s">
        <v>581</v>
      </c>
      <c r="G183" s="252"/>
      <c r="H183" s="252" t="s">
        <v>657</v>
      </c>
      <c r="I183" s="252" t="s">
        <v>616</v>
      </c>
      <c r="J183" s="252"/>
      <c r="K183" s="294"/>
    </row>
    <row r="184" spans="2:11" s="1" customFormat="1" ht="15" customHeight="1">
      <c r="B184" s="273"/>
      <c r="C184" s="252" t="s">
        <v>645</v>
      </c>
      <c r="D184" s="252"/>
      <c r="E184" s="252"/>
      <c r="F184" s="272" t="s">
        <v>581</v>
      </c>
      <c r="G184" s="252"/>
      <c r="H184" s="252" t="s">
        <v>658</v>
      </c>
      <c r="I184" s="252" t="s">
        <v>616</v>
      </c>
      <c r="J184" s="252"/>
      <c r="K184" s="294"/>
    </row>
    <row r="185" spans="2:11" s="1" customFormat="1" ht="15" customHeight="1">
      <c r="B185" s="273"/>
      <c r="C185" s="252" t="s">
        <v>106</v>
      </c>
      <c r="D185" s="252"/>
      <c r="E185" s="252"/>
      <c r="F185" s="272" t="s">
        <v>587</v>
      </c>
      <c r="G185" s="252"/>
      <c r="H185" s="252" t="s">
        <v>659</v>
      </c>
      <c r="I185" s="252" t="s">
        <v>583</v>
      </c>
      <c r="J185" s="252">
        <v>50</v>
      </c>
      <c r="K185" s="294"/>
    </row>
    <row r="186" spans="2:11" s="1" customFormat="1" ht="15" customHeight="1">
      <c r="B186" s="273"/>
      <c r="C186" s="252" t="s">
        <v>660</v>
      </c>
      <c r="D186" s="252"/>
      <c r="E186" s="252"/>
      <c r="F186" s="272" t="s">
        <v>587</v>
      </c>
      <c r="G186" s="252"/>
      <c r="H186" s="252" t="s">
        <v>661</v>
      </c>
      <c r="I186" s="252" t="s">
        <v>662</v>
      </c>
      <c r="J186" s="252"/>
      <c r="K186" s="294"/>
    </row>
    <row r="187" spans="2:11" s="1" customFormat="1" ht="15" customHeight="1">
      <c r="B187" s="273"/>
      <c r="C187" s="252" t="s">
        <v>663</v>
      </c>
      <c r="D187" s="252"/>
      <c r="E187" s="252"/>
      <c r="F187" s="272" t="s">
        <v>587</v>
      </c>
      <c r="G187" s="252"/>
      <c r="H187" s="252" t="s">
        <v>664</v>
      </c>
      <c r="I187" s="252" t="s">
        <v>662</v>
      </c>
      <c r="J187" s="252"/>
      <c r="K187" s="294"/>
    </row>
    <row r="188" spans="2:11" s="1" customFormat="1" ht="15" customHeight="1">
      <c r="B188" s="273"/>
      <c r="C188" s="252" t="s">
        <v>665</v>
      </c>
      <c r="D188" s="252"/>
      <c r="E188" s="252"/>
      <c r="F188" s="272" t="s">
        <v>587</v>
      </c>
      <c r="G188" s="252"/>
      <c r="H188" s="252" t="s">
        <v>666</v>
      </c>
      <c r="I188" s="252" t="s">
        <v>662</v>
      </c>
      <c r="J188" s="252"/>
      <c r="K188" s="294"/>
    </row>
    <row r="189" spans="2:11" s="1" customFormat="1" ht="15" customHeight="1">
      <c r="B189" s="273"/>
      <c r="C189" s="306" t="s">
        <v>667</v>
      </c>
      <c r="D189" s="252"/>
      <c r="E189" s="252"/>
      <c r="F189" s="272" t="s">
        <v>587</v>
      </c>
      <c r="G189" s="252"/>
      <c r="H189" s="252" t="s">
        <v>668</v>
      </c>
      <c r="I189" s="252" t="s">
        <v>669</v>
      </c>
      <c r="J189" s="307" t="s">
        <v>670</v>
      </c>
      <c r="K189" s="294"/>
    </row>
    <row r="190" spans="2:11" s="1" customFormat="1" ht="15" customHeight="1">
      <c r="B190" s="273"/>
      <c r="C190" s="258" t="s">
        <v>47</v>
      </c>
      <c r="D190" s="252"/>
      <c r="E190" s="252"/>
      <c r="F190" s="272" t="s">
        <v>581</v>
      </c>
      <c r="G190" s="252"/>
      <c r="H190" s="249" t="s">
        <v>671</v>
      </c>
      <c r="I190" s="252" t="s">
        <v>672</v>
      </c>
      <c r="J190" s="252"/>
      <c r="K190" s="294"/>
    </row>
    <row r="191" spans="2:11" s="1" customFormat="1" ht="15" customHeight="1">
      <c r="B191" s="273"/>
      <c r="C191" s="258" t="s">
        <v>673</v>
      </c>
      <c r="D191" s="252"/>
      <c r="E191" s="252"/>
      <c r="F191" s="272" t="s">
        <v>581</v>
      </c>
      <c r="G191" s="252"/>
      <c r="H191" s="252" t="s">
        <v>674</v>
      </c>
      <c r="I191" s="252" t="s">
        <v>616</v>
      </c>
      <c r="J191" s="252"/>
      <c r="K191" s="294"/>
    </row>
    <row r="192" spans="2:11" s="1" customFormat="1" ht="15" customHeight="1">
      <c r="B192" s="273"/>
      <c r="C192" s="258" t="s">
        <v>675</v>
      </c>
      <c r="D192" s="252"/>
      <c r="E192" s="252"/>
      <c r="F192" s="272" t="s">
        <v>581</v>
      </c>
      <c r="G192" s="252"/>
      <c r="H192" s="252" t="s">
        <v>676</v>
      </c>
      <c r="I192" s="252" t="s">
        <v>616</v>
      </c>
      <c r="J192" s="252"/>
      <c r="K192" s="294"/>
    </row>
    <row r="193" spans="2:11" s="1" customFormat="1" ht="15" customHeight="1">
      <c r="B193" s="273"/>
      <c r="C193" s="258" t="s">
        <v>677</v>
      </c>
      <c r="D193" s="252"/>
      <c r="E193" s="252"/>
      <c r="F193" s="272" t="s">
        <v>587</v>
      </c>
      <c r="G193" s="252"/>
      <c r="H193" s="252" t="s">
        <v>678</v>
      </c>
      <c r="I193" s="252" t="s">
        <v>616</v>
      </c>
      <c r="J193" s="252"/>
      <c r="K193" s="294"/>
    </row>
    <row r="194" spans="2:11" s="1" customFormat="1" ht="15" customHeight="1">
      <c r="B194" s="300"/>
      <c r="C194" s="308"/>
      <c r="D194" s="282"/>
      <c r="E194" s="282"/>
      <c r="F194" s="282"/>
      <c r="G194" s="282"/>
      <c r="H194" s="282"/>
      <c r="I194" s="282"/>
      <c r="J194" s="282"/>
      <c r="K194" s="301"/>
    </row>
    <row r="195" spans="2:11" s="1" customFormat="1" ht="18.75" customHeight="1">
      <c r="B195" s="249"/>
      <c r="C195" s="252"/>
      <c r="D195" s="252"/>
      <c r="E195" s="252"/>
      <c r="F195" s="272"/>
      <c r="G195" s="252"/>
      <c r="H195" s="252"/>
      <c r="I195" s="252"/>
      <c r="J195" s="252"/>
      <c r="K195" s="249"/>
    </row>
    <row r="196" spans="2:11" s="1" customFormat="1" ht="18.75" customHeight="1">
      <c r="B196" s="249"/>
      <c r="C196" s="252"/>
      <c r="D196" s="252"/>
      <c r="E196" s="252"/>
      <c r="F196" s="272"/>
      <c r="G196" s="252"/>
      <c r="H196" s="252"/>
      <c r="I196" s="252"/>
      <c r="J196" s="252"/>
      <c r="K196" s="249"/>
    </row>
    <row r="197" spans="2:11" s="1" customFormat="1" ht="18.75" customHeight="1">
      <c r="B197" s="259"/>
      <c r="C197" s="259"/>
      <c r="D197" s="259"/>
      <c r="E197" s="259"/>
      <c r="F197" s="259"/>
      <c r="G197" s="259"/>
      <c r="H197" s="259"/>
      <c r="I197" s="259"/>
      <c r="J197" s="259"/>
      <c r="K197" s="259"/>
    </row>
    <row r="198" spans="2:11" s="1" customFormat="1" ht="13.5">
      <c r="B198" s="241"/>
      <c r="C198" s="242"/>
      <c r="D198" s="242"/>
      <c r="E198" s="242"/>
      <c r="F198" s="242"/>
      <c r="G198" s="242"/>
      <c r="H198" s="242"/>
      <c r="I198" s="242"/>
      <c r="J198" s="242"/>
      <c r="K198" s="243"/>
    </row>
    <row r="199" spans="2:11" s="1" customFormat="1" ht="21">
      <c r="B199" s="244"/>
      <c r="C199" s="369" t="s">
        <v>679</v>
      </c>
      <c r="D199" s="369"/>
      <c r="E199" s="369"/>
      <c r="F199" s="369"/>
      <c r="G199" s="369"/>
      <c r="H199" s="369"/>
      <c r="I199" s="369"/>
      <c r="J199" s="369"/>
      <c r="K199" s="245"/>
    </row>
    <row r="200" spans="2:11" s="1" customFormat="1" ht="25.5" customHeight="1">
      <c r="B200" s="244"/>
      <c r="C200" s="309" t="s">
        <v>680</v>
      </c>
      <c r="D200" s="309"/>
      <c r="E200" s="309"/>
      <c r="F200" s="309" t="s">
        <v>681</v>
      </c>
      <c r="G200" s="310"/>
      <c r="H200" s="370" t="s">
        <v>682</v>
      </c>
      <c r="I200" s="370"/>
      <c r="J200" s="370"/>
      <c r="K200" s="245"/>
    </row>
    <row r="201" spans="2:11" s="1" customFormat="1" ht="5.25" customHeight="1">
      <c r="B201" s="273"/>
      <c r="C201" s="270"/>
      <c r="D201" s="270"/>
      <c r="E201" s="270"/>
      <c r="F201" s="270"/>
      <c r="G201" s="252"/>
      <c r="H201" s="270"/>
      <c r="I201" s="270"/>
      <c r="J201" s="270"/>
      <c r="K201" s="294"/>
    </row>
    <row r="202" spans="2:11" s="1" customFormat="1" ht="15" customHeight="1">
      <c r="B202" s="273"/>
      <c r="C202" s="252" t="s">
        <v>672</v>
      </c>
      <c r="D202" s="252"/>
      <c r="E202" s="252"/>
      <c r="F202" s="272" t="s">
        <v>48</v>
      </c>
      <c r="G202" s="252"/>
      <c r="H202" s="371" t="s">
        <v>683</v>
      </c>
      <c r="I202" s="371"/>
      <c r="J202" s="371"/>
      <c r="K202" s="294"/>
    </row>
    <row r="203" spans="2:11" s="1" customFormat="1" ht="15" customHeight="1">
      <c r="B203" s="273"/>
      <c r="C203" s="279"/>
      <c r="D203" s="252"/>
      <c r="E203" s="252"/>
      <c r="F203" s="272" t="s">
        <v>49</v>
      </c>
      <c r="G203" s="252"/>
      <c r="H203" s="371" t="s">
        <v>684</v>
      </c>
      <c r="I203" s="371"/>
      <c r="J203" s="371"/>
      <c r="K203" s="294"/>
    </row>
    <row r="204" spans="2:11" s="1" customFormat="1" ht="15" customHeight="1">
      <c r="B204" s="273"/>
      <c r="C204" s="279"/>
      <c r="D204" s="252"/>
      <c r="E204" s="252"/>
      <c r="F204" s="272" t="s">
        <v>52</v>
      </c>
      <c r="G204" s="252"/>
      <c r="H204" s="371" t="s">
        <v>685</v>
      </c>
      <c r="I204" s="371"/>
      <c r="J204" s="371"/>
      <c r="K204" s="294"/>
    </row>
    <row r="205" spans="2:11" s="1" customFormat="1" ht="15" customHeight="1">
      <c r="B205" s="273"/>
      <c r="C205" s="252"/>
      <c r="D205" s="252"/>
      <c r="E205" s="252"/>
      <c r="F205" s="272" t="s">
        <v>50</v>
      </c>
      <c r="G205" s="252"/>
      <c r="H205" s="371" t="s">
        <v>686</v>
      </c>
      <c r="I205" s="371"/>
      <c r="J205" s="371"/>
      <c r="K205" s="294"/>
    </row>
    <row r="206" spans="2:11" s="1" customFormat="1" ht="15" customHeight="1">
      <c r="B206" s="273"/>
      <c r="C206" s="252"/>
      <c r="D206" s="252"/>
      <c r="E206" s="252"/>
      <c r="F206" s="272" t="s">
        <v>51</v>
      </c>
      <c r="G206" s="252"/>
      <c r="H206" s="371" t="s">
        <v>687</v>
      </c>
      <c r="I206" s="371"/>
      <c r="J206" s="371"/>
      <c r="K206" s="294"/>
    </row>
    <row r="207" spans="2:11" s="1" customFormat="1" ht="15" customHeight="1">
      <c r="B207" s="273"/>
      <c r="C207" s="252"/>
      <c r="D207" s="252"/>
      <c r="E207" s="252"/>
      <c r="F207" s="272"/>
      <c r="G207" s="252"/>
      <c r="H207" s="252"/>
      <c r="I207" s="252"/>
      <c r="J207" s="252"/>
      <c r="K207" s="294"/>
    </row>
    <row r="208" spans="2:11" s="1" customFormat="1" ht="15" customHeight="1">
      <c r="B208" s="273"/>
      <c r="C208" s="252" t="s">
        <v>628</v>
      </c>
      <c r="D208" s="252"/>
      <c r="E208" s="252"/>
      <c r="F208" s="272" t="s">
        <v>81</v>
      </c>
      <c r="G208" s="252"/>
      <c r="H208" s="371" t="s">
        <v>688</v>
      </c>
      <c r="I208" s="371"/>
      <c r="J208" s="371"/>
      <c r="K208" s="294"/>
    </row>
    <row r="209" spans="2:11" s="1" customFormat="1" ht="15" customHeight="1">
      <c r="B209" s="273"/>
      <c r="C209" s="279"/>
      <c r="D209" s="252"/>
      <c r="E209" s="252"/>
      <c r="F209" s="272" t="s">
        <v>524</v>
      </c>
      <c r="G209" s="252"/>
      <c r="H209" s="371" t="s">
        <v>525</v>
      </c>
      <c r="I209" s="371"/>
      <c r="J209" s="371"/>
      <c r="K209" s="294"/>
    </row>
    <row r="210" spans="2:11" s="1" customFormat="1" ht="15" customHeight="1">
      <c r="B210" s="273"/>
      <c r="C210" s="252"/>
      <c r="D210" s="252"/>
      <c r="E210" s="252"/>
      <c r="F210" s="272" t="s">
        <v>522</v>
      </c>
      <c r="G210" s="252"/>
      <c r="H210" s="371" t="s">
        <v>689</v>
      </c>
      <c r="I210" s="371"/>
      <c r="J210" s="371"/>
      <c r="K210" s="294"/>
    </row>
    <row r="211" spans="2:11" s="1" customFormat="1" ht="15" customHeight="1">
      <c r="B211" s="311"/>
      <c r="C211" s="279"/>
      <c r="D211" s="279"/>
      <c r="E211" s="279"/>
      <c r="F211" s="272" t="s">
        <v>526</v>
      </c>
      <c r="G211" s="258"/>
      <c r="H211" s="372" t="s">
        <v>84</v>
      </c>
      <c r="I211" s="372"/>
      <c r="J211" s="372"/>
      <c r="K211" s="312"/>
    </row>
    <row r="212" spans="2:11" s="1" customFormat="1" ht="15" customHeight="1">
      <c r="B212" s="311"/>
      <c r="C212" s="279"/>
      <c r="D212" s="279"/>
      <c r="E212" s="279"/>
      <c r="F212" s="272" t="s">
        <v>527</v>
      </c>
      <c r="G212" s="258"/>
      <c r="H212" s="372" t="s">
        <v>690</v>
      </c>
      <c r="I212" s="372"/>
      <c r="J212" s="372"/>
      <c r="K212" s="312"/>
    </row>
    <row r="213" spans="2:11" s="1" customFormat="1" ht="15" customHeight="1">
      <c r="B213" s="311"/>
      <c r="C213" s="279"/>
      <c r="D213" s="279"/>
      <c r="E213" s="279"/>
      <c r="F213" s="313"/>
      <c r="G213" s="258"/>
      <c r="H213" s="314"/>
      <c r="I213" s="314"/>
      <c r="J213" s="314"/>
      <c r="K213" s="312"/>
    </row>
    <row r="214" spans="2:11" s="1" customFormat="1" ht="15" customHeight="1">
      <c r="B214" s="311"/>
      <c r="C214" s="252" t="s">
        <v>652</v>
      </c>
      <c r="D214" s="279"/>
      <c r="E214" s="279"/>
      <c r="F214" s="272">
        <v>1</v>
      </c>
      <c r="G214" s="258"/>
      <c r="H214" s="372" t="s">
        <v>691</v>
      </c>
      <c r="I214" s="372"/>
      <c r="J214" s="372"/>
      <c r="K214" s="312"/>
    </row>
    <row r="215" spans="2:11" s="1" customFormat="1" ht="15" customHeight="1">
      <c r="B215" s="311"/>
      <c r="C215" s="279"/>
      <c r="D215" s="279"/>
      <c r="E215" s="279"/>
      <c r="F215" s="272">
        <v>2</v>
      </c>
      <c r="G215" s="258"/>
      <c r="H215" s="372" t="s">
        <v>692</v>
      </c>
      <c r="I215" s="372"/>
      <c r="J215" s="372"/>
      <c r="K215" s="312"/>
    </row>
    <row r="216" spans="2:11" s="1" customFormat="1" ht="15" customHeight="1">
      <c r="B216" s="311"/>
      <c r="C216" s="279"/>
      <c r="D216" s="279"/>
      <c r="E216" s="279"/>
      <c r="F216" s="272">
        <v>3</v>
      </c>
      <c r="G216" s="258"/>
      <c r="H216" s="372" t="s">
        <v>693</v>
      </c>
      <c r="I216" s="372"/>
      <c r="J216" s="372"/>
      <c r="K216" s="312"/>
    </row>
    <row r="217" spans="2:11" s="1" customFormat="1" ht="15" customHeight="1">
      <c r="B217" s="311"/>
      <c r="C217" s="279"/>
      <c r="D217" s="279"/>
      <c r="E217" s="279"/>
      <c r="F217" s="272">
        <v>4</v>
      </c>
      <c r="G217" s="258"/>
      <c r="H217" s="372" t="s">
        <v>694</v>
      </c>
      <c r="I217" s="372"/>
      <c r="J217" s="372"/>
      <c r="K217" s="312"/>
    </row>
    <row r="218" spans="2:11" s="1" customFormat="1" ht="12.75" customHeight="1">
      <c r="B218" s="315"/>
      <c r="C218" s="316"/>
      <c r="D218" s="316"/>
      <c r="E218" s="316"/>
      <c r="F218" s="316"/>
      <c r="G218" s="316"/>
      <c r="H218" s="316"/>
      <c r="I218" s="316"/>
      <c r="J218" s="316"/>
      <c r="K218" s="317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Lašutová Alena</cp:lastModifiedBy>
  <dcterms:created xsi:type="dcterms:W3CDTF">2020-01-20T09:19:24Z</dcterms:created>
  <dcterms:modified xsi:type="dcterms:W3CDTF">2020-01-20T10:05:37Z</dcterms:modified>
  <cp:category/>
  <cp:version/>
  <cp:contentType/>
  <cp:contentStatus/>
</cp:coreProperties>
</file>