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drabek\Documents\13 - Moje\Převody\"/>
    </mc:Choice>
  </mc:AlternateContent>
  <xr:revisionPtr revIDLastSave="0" documentId="13_ncr:1_{EB634657-C3EE-458C-9EBA-189E4ABDF38B}" xr6:coauthVersionLast="47" xr6:coauthVersionMax="47" xr10:uidLastSave="{00000000-0000-0000-0000-000000000000}"/>
  <bookViews>
    <workbookView xWindow="-108" yWindow="-108" windowWidth="23256" windowHeight="12576" tabRatio="768" xr2:uid="{00000000-000D-0000-FFFF-FFFF00000000}"/>
  </bookViews>
  <sheets>
    <sheet name="Rekapitulace stavby" sheetId="1" r:id="rId1"/>
    <sheet name="0 - Ostatní a vedlejší ná..." sheetId="2" r:id="rId2"/>
    <sheet name="101.1 - Rozšíření komunik..." sheetId="3" r:id="rId3"/>
    <sheet name="101.2 - Rozšíření komunik..." sheetId="4" r:id="rId4"/>
    <sheet name="SO 401 - Veřejné osvětlení" sheetId="5" r:id="rId5"/>
  </sheets>
  <definedNames>
    <definedName name="_xlnm._FilterDatabase" localSheetId="1" hidden="1">'0 - Ostatní a vedlejší ná...'!$C$117:$K$139</definedName>
    <definedName name="_xlnm._FilterDatabase" localSheetId="2" hidden="1">'101.1 - Rozšíření komunik...'!$C$124:$K$298</definedName>
    <definedName name="_xlnm._FilterDatabase" localSheetId="3" hidden="1">'101.2 - Rozšíření komunik...'!$C$124:$K$155</definedName>
    <definedName name="_xlnm._FilterDatabase" localSheetId="4" hidden="1">'SO 401 - Veřejné osvětlení'!$C$130:$K$223</definedName>
    <definedName name="_xlnm.Print_Titles" localSheetId="1">'0 - Ostatní a vedlejší ná...'!$117:$117</definedName>
    <definedName name="_xlnm.Print_Titles" localSheetId="2">'101.1 - Rozšíření komunik...'!$124:$124</definedName>
    <definedName name="_xlnm.Print_Titles" localSheetId="3">'101.2 - Rozšíření komunik...'!$124:$124</definedName>
    <definedName name="_xlnm.Print_Titles" localSheetId="0">'Rekapitulace stavby'!$92:$92</definedName>
    <definedName name="_xlnm.Print_Titles" localSheetId="4">'SO 401 - Veřejné osvětlení'!$130:$130</definedName>
    <definedName name="_xlnm.Print_Area" localSheetId="1">'0 - Ostatní a vedlejší ná...'!$C$4:$J$76,'0 - Ostatní a vedlejší ná...'!$C$82:$J$99,'0 - Ostatní a vedlejší ná...'!$C$105:$K$139</definedName>
    <definedName name="_xlnm.Print_Area" localSheetId="2">'101.1 - Rozšíření komunik...'!$C$4:$J$76,'101.1 - Rozšíření komunik...'!$C$82:$J$104,'101.1 - Rozšíření komunik...'!$C$110:$K$298</definedName>
    <definedName name="_xlnm.Print_Area" localSheetId="3">'101.2 - Rozšíření komunik...'!$C$4:$J$76,'101.2 - Rozšíření komunik...'!$C$82:$J$104,'101.2 - Rozšíření komunik...'!$C$110:$K$155</definedName>
    <definedName name="_xlnm.Print_Area" localSheetId="0">'Rekapitulace stavby'!$D$4:$AO$76,'Rekapitulace stavby'!$C$82:$AQ$100</definedName>
    <definedName name="_xlnm.Print_Area" localSheetId="4">'SO 401 - Veřejné osvětlení'!$C$4:$J$76,'SO 401 - Veřejné osvětlení'!$C$82:$J$112,'SO 401 - Veřejné osvětlení'!$C$118:$K$223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0" i="5" l="1"/>
  <c r="J37" i="5"/>
  <c r="J36" i="5"/>
  <c r="AY99" i="1"/>
  <c r="J35" i="5"/>
  <c r="AX99" i="1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T218" i="5"/>
  <c r="R219" i="5"/>
  <c r="R218" i="5" s="1"/>
  <c r="P219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T181" i="5" s="1"/>
  <c r="R182" i="5"/>
  <c r="R181" i="5"/>
  <c r="P182" i="5"/>
  <c r="P181" i="5"/>
  <c r="BI180" i="5"/>
  <c r="BH180" i="5"/>
  <c r="BG180" i="5"/>
  <c r="BF180" i="5"/>
  <c r="T180" i="5"/>
  <c r="T179" i="5"/>
  <c r="R180" i="5"/>
  <c r="R179" i="5"/>
  <c r="P180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J127" i="5"/>
  <c r="F127" i="5"/>
  <c r="F125" i="5"/>
  <c r="E123" i="5"/>
  <c r="J91" i="5"/>
  <c r="F91" i="5"/>
  <c r="F89" i="5"/>
  <c r="E87" i="5"/>
  <c r="J24" i="5"/>
  <c r="E24" i="5"/>
  <c r="J92" i="5" s="1"/>
  <c r="J23" i="5"/>
  <c r="J18" i="5"/>
  <c r="E18" i="5"/>
  <c r="F128" i="5"/>
  <c r="J17" i="5"/>
  <c r="J12" i="5"/>
  <c r="J89" i="5"/>
  <c r="E7" i="5"/>
  <c r="E85" i="5" s="1"/>
  <c r="J39" i="4"/>
  <c r="J38" i="4"/>
  <c r="AY98" i="1"/>
  <c r="J37" i="4"/>
  <c r="AX98" i="1"/>
  <c r="BI155" i="4"/>
  <c r="BH155" i="4"/>
  <c r="BG155" i="4"/>
  <c r="BF155" i="4"/>
  <c r="T155" i="4"/>
  <c r="T154" i="4"/>
  <c r="R155" i="4"/>
  <c r="R154" i="4"/>
  <c r="P155" i="4"/>
  <c r="P154" i="4" s="1"/>
  <c r="BI151" i="4"/>
  <c r="BH151" i="4"/>
  <c r="BG151" i="4"/>
  <c r="BF151" i="4"/>
  <c r="T151" i="4"/>
  <c r="T150" i="4"/>
  <c r="R151" i="4"/>
  <c r="R150" i="4" s="1"/>
  <c r="P151" i="4"/>
  <c r="P150" i="4"/>
  <c r="BI146" i="4"/>
  <c r="BH146" i="4"/>
  <c r="BG146" i="4"/>
  <c r="BF146" i="4"/>
  <c r="T146" i="4"/>
  <c r="T145" i="4" s="1"/>
  <c r="R146" i="4"/>
  <c r="R145" i="4"/>
  <c r="P146" i="4"/>
  <c r="P145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4" i="4"/>
  <c r="F39" i="4" s="1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F37" i="4" s="1"/>
  <c r="BF128" i="4"/>
  <c r="F36" i="4" s="1"/>
  <c r="T128" i="4"/>
  <c r="R128" i="4"/>
  <c r="P128" i="4"/>
  <c r="J121" i="4"/>
  <c r="F121" i="4"/>
  <c r="F119" i="4"/>
  <c r="E117" i="4"/>
  <c r="J93" i="4"/>
  <c r="F93" i="4"/>
  <c r="F91" i="4"/>
  <c r="E89" i="4"/>
  <c r="J26" i="4"/>
  <c r="E26" i="4"/>
  <c r="J94" i="4" s="1"/>
  <c r="J25" i="4"/>
  <c r="J20" i="4"/>
  <c r="E20" i="4"/>
  <c r="F122" i="4" s="1"/>
  <c r="J19" i="4"/>
  <c r="J14" i="4"/>
  <c r="J91" i="4" s="1"/>
  <c r="E7" i="4"/>
  <c r="E113" i="4"/>
  <c r="J39" i="3"/>
  <c r="J38" i="3"/>
  <c r="AY97" i="1" s="1"/>
  <c r="J37" i="3"/>
  <c r="AX97" i="1"/>
  <c r="BI298" i="3"/>
  <c r="BH298" i="3"/>
  <c r="BG298" i="3"/>
  <c r="BF298" i="3"/>
  <c r="T298" i="3"/>
  <c r="T297" i="3" s="1"/>
  <c r="R298" i="3"/>
  <c r="R297" i="3"/>
  <c r="P298" i="3"/>
  <c r="P297" i="3" s="1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2" i="3"/>
  <c r="BH262" i="3"/>
  <c r="BG262" i="3"/>
  <c r="BF262" i="3"/>
  <c r="T262" i="3"/>
  <c r="R262" i="3"/>
  <c r="P262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J121" i="3"/>
  <c r="F121" i="3"/>
  <c r="F119" i="3"/>
  <c r="E117" i="3"/>
  <c r="J93" i="3"/>
  <c r="F93" i="3"/>
  <c r="F91" i="3"/>
  <c r="E89" i="3"/>
  <c r="J26" i="3"/>
  <c r="E26" i="3"/>
  <c r="J122" i="3" s="1"/>
  <c r="J25" i="3"/>
  <c r="J20" i="3"/>
  <c r="E20" i="3"/>
  <c r="F94" i="3"/>
  <c r="J19" i="3"/>
  <c r="J14" i="3"/>
  <c r="J91" i="3"/>
  <c r="E7" i="3"/>
  <c r="E113" i="3"/>
  <c r="J37" i="2"/>
  <c r="J36" i="2"/>
  <c r="AY95" i="1"/>
  <c r="J35" i="2"/>
  <c r="AX95" i="1"/>
  <c r="BI139" i="2"/>
  <c r="BH139" i="2"/>
  <c r="BG139" i="2"/>
  <c r="BF139" i="2"/>
  <c r="T139" i="2"/>
  <c r="T138" i="2"/>
  <c r="R139" i="2"/>
  <c r="R138" i="2"/>
  <c r="P139" i="2"/>
  <c r="P138" i="2" s="1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F37" i="2" s="1"/>
  <c r="BH122" i="2"/>
  <c r="BG122" i="2"/>
  <c r="BF122" i="2"/>
  <c r="T122" i="2"/>
  <c r="R122" i="2"/>
  <c r="P122" i="2"/>
  <c r="BI120" i="2"/>
  <c r="BH120" i="2"/>
  <c r="BG120" i="2"/>
  <c r="F35" i="2" s="1"/>
  <c r="BF120" i="2"/>
  <c r="J34" i="2" s="1"/>
  <c r="T120" i="2"/>
  <c r="R120" i="2"/>
  <c r="P120" i="2"/>
  <c r="J114" i="2"/>
  <c r="F114" i="2"/>
  <c r="F112" i="2"/>
  <c r="E110" i="2"/>
  <c r="J91" i="2"/>
  <c r="F91" i="2"/>
  <c r="F89" i="2"/>
  <c r="E87" i="2"/>
  <c r="J24" i="2"/>
  <c r="E24" i="2"/>
  <c r="J115" i="2"/>
  <c r="J23" i="2"/>
  <c r="J18" i="2"/>
  <c r="E18" i="2"/>
  <c r="F115" i="2"/>
  <c r="J17" i="2"/>
  <c r="J12" i="2"/>
  <c r="J112" i="2"/>
  <c r="E7" i="2"/>
  <c r="E108" i="2"/>
  <c r="L90" i="1"/>
  <c r="AM90" i="1"/>
  <c r="AM89" i="1"/>
  <c r="L89" i="1"/>
  <c r="AM87" i="1"/>
  <c r="L87" i="1"/>
  <c r="L85" i="1"/>
  <c r="L84" i="1"/>
  <c r="BK134" i="2"/>
  <c r="BK128" i="2"/>
  <c r="BK120" i="2"/>
  <c r="BK298" i="3"/>
  <c r="J298" i="3"/>
  <c r="J291" i="3"/>
  <c r="BK285" i="3"/>
  <c r="BK272" i="3"/>
  <c r="J218" i="3"/>
  <c r="BK168" i="3"/>
  <c r="BK279" i="3"/>
  <c r="BK252" i="3"/>
  <c r="J229" i="3"/>
  <c r="BK173" i="3"/>
  <c r="BK212" i="3"/>
  <c r="J195" i="3"/>
  <c r="J209" i="3"/>
  <c r="BK142" i="3"/>
  <c r="BK131" i="4"/>
  <c r="J141" i="4"/>
  <c r="BK155" i="4"/>
  <c r="J138" i="4"/>
  <c r="BK209" i="5"/>
  <c r="BK180" i="5"/>
  <c r="J157" i="5"/>
  <c r="BK177" i="5"/>
  <c r="BK135" i="5"/>
  <c r="BK200" i="5"/>
  <c r="J176" i="5"/>
  <c r="J149" i="5"/>
  <c r="J201" i="5"/>
  <c r="BK167" i="5"/>
  <c r="J222" i="5"/>
  <c r="J191" i="5"/>
  <c r="BK161" i="5"/>
  <c r="J135" i="5"/>
  <c r="J211" i="5"/>
  <c r="BK156" i="5"/>
  <c r="J206" i="5"/>
  <c r="J180" i="5"/>
  <c r="BK162" i="5"/>
  <c r="BK145" i="5"/>
  <c r="J139" i="2"/>
  <c r="BK130" i="2"/>
  <c r="BK122" i="2"/>
  <c r="BK269" i="3"/>
  <c r="BK242" i="3"/>
  <c r="J206" i="3"/>
  <c r="J134" i="3"/>
  <c r="J269" i="3"/>
  <c r="BK236" i="3"/>
  <c r="BK165" i="3"/>
  <c r="BK152" i="3"/>
  <c r="J159" i="3"/>
  <c r="J168" i="3"/>
  <c r="BK206" i="3"/>
  <c r="BK151" i="4"/>
  <c r="BK144" i="4"/>
  <c r="J131" i="4"/>
  <c r="BK146" i="4"/>
  <c r="BK206" i="5"/>
  <c r="BK176" i="5"/>
  <c r="J147" i="5"/>
  <c r="J196" i="5"/>
  <c r="J151" i="5"/>
  <c r="BK211" i="5"/>
  <c r="J178" i="5"/>
  <c r="J142" i="5"/>
  <c r="BK203" i="5"/>
  <c r="BK191" i="5"/>
  <c r="J152" i="5"/>
  <c r="J197" i="5"/>
  <c r="BK158" i="5"/>
  <c r="BK222" i="5"/>
  <c r="J189" i="5"/>
  <c r="BK146" i="5"/>
  <c r="J209" i="5"/>
  <c r="J200" i="5"/>
  <c r="J174" i="5"/>
  <c r="BK160" i="5"/>
  <c r="BK136" i="2"/>
  <c r="J132" i="2"/>
  <c r="J126" i="2"/>
  <c r="J120" i="2"/>
  <c r="J279" i="3"/>
  <c r="J255" i="3"/>
  <c r="J236" i="3"/>
  <c r="J196" i="3"/>
  <c r="J152" i="3"/>
  <c r="BK291" i="3"/>
  <c r="BK276" i="3"/>
  <c r="BK255" i="3"/>
  <c r="BK239" i="3"/>
  <c r="BK209" i="3"/>
  <c r="BK159" i="3"/>
  <c r="BK215" i="3"/>
  <c r="BK131" i="3"/>
  <c r="BK156" i="3"/>
  <c r="J203" i="3"/>
  <c r="J165" i="3"/>
  <c r="BK186" i="3"/>
  <c r="J200" i="3"/>
  <c r="BK180" i="3"/>
  <c r="J155" i="4"/>
  <c r="J134" i="4"/>
  <c r="BK128" i="4"/>
  <c r="BK134" i="4"/>
  <c r="J128" i="4"/>
  <c r="J144" i="4"/>
  <c r="J219" i="5"/>
  <c r="BK205" i="5"/>
  <c r="J185" i="5"/>
  <c r="J162" i="5"/>
  <c r="BK151" i="5"/>
  <c r="J213" i="5"/>
  <c r="J138" i="5"/>
  <c r="J143" i="5"/>
  <c r="J193" i="5"/>
  <c r="BK172" i="5"/>
  <c r="J150" i="5"/>
  <c r="J208" i="5"/>
  <c r="J187" i="5"/>
  <c r="J163" i="5"/>
  <c r="J134" i="5"/>
  <c r="J199" i="5"/>
  <c r="BK178" i="5"/>
  <c r="J164" i="5"/>
  <c r="BK153" i="5"/>
  <c r="J223" i="5"/>
  <c r="BK193" i="5"/>
  <c r="J168" i="5"/>
  <c r="BK144" i="5"/>
  <c r="J207" i="5"/>
  <c r="J198" i="5"/>
  <c r="J182" i="5"/>
  <c r="BK165" i="5"/>
  <c r="BK150" i="5"/>
  <c r="BK138" i="5"/>
  <c r="BK139" i="2"/>
  <c r="BK126" i="2"/>
  <c r="J239" i="3"/>
  <c r="J192" i="3"/>
  <c r="J294" i="3"/>
  <c r="J272" i="3"/>
  <c r="J242" i="3"/>
  <c r="J189" i="3"/>
  <c r="BK138" i="3"/>
  <c r="J149" i="3"/>
  <c r="J173" i="3"/>
  <c r="BK223" i="3"/>
  <c r="J156" i="3"/>
  <c r="J146" i="4"/>
  <c r="BK138" i="4"/>
  <c r="J151" i="4"/>
  <c r="BK221" i="5"/>
  <c r="J204" i="5"/>
  <c r="BK164" i="5"/>
  <c r="BK139" i="5"/>
  <c r="J146" i="5"/>
  <c r="BK194" i="5"/>
  <c r="J169" i="5"/>
  <c r="J212" i="5"/>
  <c r="BK185" i="5"/>
  <c r="J137" i="5"/>
  <c r="BK182" i="5"/>
  <c r="BK159" i="5"/>
  <c r="J139" i="5"/>
  <c r="J184" i="5"/>
  <c r="J217" i="5"/>
  <c r="BK187" i="5"/>
  <c r="J167" i="5"/>
  <c r="J148" i="5"/>
  <c r="BK132" i="2"/>
  <c r="BK124" i="2"/>
  <c r="AS96" i="1"/>
  <c r="BK294" i="3"/>
  <c r="J288" i="3"/>
  <c r="J273" i="3"/>
  <c r="J252" i="3"/>
  <c r="J215" i="3"/>
  <c r="J162" i="3"/>
  <c r="J282" i="3"/>
  <c r="BK249" i="3"/>
  <c r="BK203" i="3"/>
  <c r="BK195" i="3"/>
  <c r="J223" i="3"/>
  <c r="J212" i="3"/>
  <c r="BK128" i="3"/>
  <c r="BK146" i="3"/>
  <c r="J142" i="3"/>
  <c r="BK196" i="3"/>
  <c r="J183" i="3"/>
  <c r="J128" i="3"/>
  <c r="BK199" i="5"/>
  <c r="BK155" i="5"/>
  <c r="BK207" i="5"/>
  <c r="J202" i="5"/>
  <c r="BK134" i="5"/>
  <c r="BK192" i="5"/>
  <c r="J160" i="5"/>
  <c r="J205" i="5"/>
  <c r="J177" i="5"/>
  <c r="BK142" i="5"/>
  <c r="BK212" i="5"/>
  <c r="BK168" i="5"/>
  <c r="BK148" i="5"/>
  <c r="BK216" i="5"/>
  <c r="J172" i="5"/>
  <c r="BK141" i="5"/>
  <c r="J188" i="5"/>
  <c r="BK169" i="5"/>
  <c r="BK147" i="5"/>
  <c r="J136" i="2"/>
  <c r="J130" i="2"/>
  <c r="J128" i="2"/>
  <c r="J122" i="2"/>
  <c r="BK282" i="3"/>
  <c r="BK273" i="3"/>
  <c r="J266" i="3"/>
  <c r="BK245" i="3"/>
  <c r="BK200" i="3"/>
  <c r="J146" i="3"/>
  <c r="J285" i="3"/>
  <c r="BK266" i="3"/>
  <c r="J245" i="3"/>
  <c r="J230" i="3"/>
  <c r="BK192" i="3"/>
  <c r="J131" i="3"/>
  <c r="BK149" i="3"/>
  <c r="BK183" i="3"/>
  <c r="J138" i="3"/>
  <c r="J186" i="3"/>
  <c r="J226" i="3"/>
  <c r="J180" i="3"/>
  <c r="BK189" i="3"/>
  <c r="BK162" i="3"/>
  <c r="BK141" i="4"/>
  <c r="J203" i="5"/>
  <c r="BK170" i="5"/>
  <c r="J159" i="5"/>
  <c r="J144" i="5"/>
  <c r="BK152" i="5"/>
  <c r="J145" i="5"/>
  <c r="J216" i="5"/>
  <c r="BK198" i="5"/>
  <c r="BK188" i="5"/>
  <c r="BK163" i="5"/>
  <c r="J140" i="5"/>
  <c r="BK202" i="5"/>
  <c r="J194" i="5"/>
  <c r="J156" i="5"/>
  <c r="J221" i="5"/>
  <c r="BK195" i="5"/>
  <c r="J166" i="5"/>
  <c r="BK157" i="5"/>
  <c r="BK143" i="5"/>
  <c r="BK219" i="5"/>
  <c r="J195" i="5"/>
  <c r="BK174" i="5"/>
  <c r="BK140" i="5"/>
  <c r="BK204" i="5"/>
  <c r="J192" i="5"/>
  <c r="J170" i="5"/>
  <c r="BK149" i="5"/>
  <c r="J134" i="2"/>
  <c r="J124" i="2"/>
  <c r="F36" i="2"/>
  <c r="J276" i="3"/>
  <c r="BK262" i="3"/>
  <c r="BK230" i="3"/>
  <c r="BK177" i="3"/>
  <c r="BK288" i="3"/>
  <c r="J262" i="3"/>
  <c r="BK218" i="3"/>
  <c r="J249" i="3"/>
  <c r="BK229" i="3"/>
  <c r="BK226" i="3"/>
  <c r="BK134" i="3"/>
  <c r="J177" i="3"/>
  <c r="BK196" i="5"/>
  <c r="J153" i="5"/>
  <c r="J141" i="5"/>
  <c r="BK215" i="5"/>
  <c r="BK189" i="5"/>
  <c r="J161" i="5"/>
  <c r="J215" i="5"/>
  <c r="BK197" i="5"/>
  <c r="J173" i="5"/>
  <c r="BK217" i="5"/>
  <c r="BK173" i="5"/>
  <c r="J155" i="5"/>
  <c r="BK223" i="5"/>
  <c r="BK208" i="5"/>
  <c r="J165" i="5"/>
  <c r="BK213" i="5"/>
  <c r="BK201" i="5"/>
  <c r="BK184" i="5"/>
  <c r="BK166" i="5"/>
  <c r="J158" i="5"/>
  <c r="BK137" i="5"/>
  <c r="F34" i="2" l="1"/>
  <c r="P119" i="2"/>
  <c r="P118" i="2"/>
  <c r="AU95" i="1"/>
  <c r="BK127" i="3"/>
  <c r="J127" i="3"/>
  <c r="J100" i="3" s="1"/>
  <c r="R248" i="3"/>
  <c r="R127" i="4"/>
  <c r="R126" i="4"/>
  <c r="R125" i="4"/>
  <c r="P133" i="5"/>
  <c r="P154" i="5"/>
  <c r="T175" i="5"/>
  <c r="R186" i="5"/>
  <c r="P199" i="3"/>
  <c r="R136" i="5"/>
  <c r="R171" i="5"/>
  <c r="R183" i="5"/>
  <c r="BK199" i="3"/>
  <c r="J199" i="3" s="1"/>
  <c r="J101" i="3" s="1"/>
  <c r="P248" i="3"/>
  <c r="P127" i="4"/>
  <c r="P126" i="4" s="1"/>
  <c r="P125" i="4" s="1"/>
  <c r="AU98" i="1" s="1"/>
  <c r="BK133" i="5"/>
  <c r="J133" i="5" s="1"/>
  <c r="J98" i="5" s="1"/>
  <c r="T136" i="5"/>
  <c r="P175" i="5"/>
  <c r="P183" i="5"/>
  <c r="BK186" i="5"/>
  <c r="J186" i="5"/>
  <c r="J106" i="5"/>
  <c r="P186" i="5"/>
  <c r="T186" i="5"/>
  <c r="R210" i="5"/>
  <c r="R119" i="2"/>
  <c r="R118" i="2" s="1"/>
  <c r="R127" i="3"/>
  <c r="T248" i="3"/>
  <c r="BK127" i="4"/>
  <c r="J127" i="4" s="1"/>
  <c r="J100" i="4" s="1"/>
  <c r="P136" i="5"/>
  <c r="BK171" i="5"/>
  <c r="J171" i="5" s="1"/>
  <c r="J101" i="5" s="1"/>
  <c r="T171" i="5"/>
  <c r="BK183" i="5"/>
  <c r="J183" i="5" s="1"/>
  <c r="J105" i="5" s="1"/>
  <c r="T190" i="5"/>
  <c r="T210" i="5"/>
  <c r="BK220" i="5"/>
  <c r="J220" i="5"/>
  <c r="J111" i="5"/>
  <c r="P127" i="3"/>
  <c r="P126" i="3" s="1"/>
  <c r="P125" i="3" s="1"/>
  <c r="AU97" i="1" s="1"/>
  <c r="BK248" i="3"/>
  <c r="J248" i="3" s="1"/>
  <c r="J102" i="3" s="1"/>
  <c r="T127" i="4"/>
  <c r="T126" i="4"/>
  <c r="T125" i="4" s="1"/>
  <c r="T133" i="5"/>
  <c r="BK154" i="5"/>
  <c r="J154" i="5"/>
  <c r="J100" i="5" s="1"/>
  <c r="P171" i="5"/>
  <c r="T183" i="5"/>
  <c r="R190" i="5"/>
  <c r="P214" i="5"/>
  <c r="BK119" i="2"/>
  <c r="T127" i="3"/>
  <c r="T126" i="3"/>
  <c r="T125" i="3" s="1"/>
  <c r="T199" i="3"/>
  <c r="T119" i="2"/>
  <c r="T118" i="2"/>
  <c r="R199" i="3"/>
  <c r="BK136" i="5"/>
  <c r="J136" i="5" s="1"/>
  <c r="J99" i="5" s="1"/>
  <c r="T154" i="5"/>
  <c r="R175" i="5"/>
  <c r="BK190" i="5"/>
  <c r="J190" i="5"/>
  <c r="J107" i="5" s="1"/>
  <c r="BK210" i="5"/>
  <c r="J210" i="5" s="1"/>
  <c r="J108" i="5" s="1"/>
  <c r="BK214" i="5"/>
  <c r="J214" i="5"/>
  <c r="J109" i="5"/>
  <c r="T214" i="5"/>
  <c r="R220" i="5"/>
  <c r="R133" i="5"/>
  <c r="R154" i="5"/>
  <c r="BK175" i="5"/>
  <c r="J175" i="5" s="1"/>
  <c r="J102" i="5" s="1"/>
  <c r="P190" i="5"/>
  <c r="P210" i="5"/>
  <c r="R214" i="5"/>
  <c r="T220" i="5"/>
  <c r="BK150" i="4"/>
  <c r="J150" i="4"/>
  <c r="J102" i="4" s="1"/>
  <c r="BK154" i="4"/>
  <c r="J154" i="4"/>
  <c r="J103" i="4"/>
  <c r="BK145" i="4"/>
  <c r="J145" i="4"/>
  <c r="J101" i="4" s="1"/>
  <c r="BK138" i="2"/>
  <c r="J138" i="2" s="1"/>
  <c r="J98" i="2" s="1"/>
  <c r="BK179" i="5"/>
  <c r="J179" i="5"/>
  <c r="J103" i="5" s="1"/>
  <c r="BK218" i="5"/>
  <c r="J218" i="5" s="1"/>
  <c r="J110" i="5" s="1"/>
  <c r="BK297" i="3"/>
  <c r="J297" i="3"/>
  <c r="J103" i="3"/>
  <c r="BK181" i="5"/>
  <c r="J181" i="5" s="1"/>
  <c r="J104" i="5" s="1"/>
  <c r="J125" i="5"/>
  <c r="BE142" i="5"/>
  <c r="BE144" i="5"/>
  <c r="BE157" i="5"/>
  <c r="BE164" i="5"/>
  <c r="BE176" i="5"/>
  <c r="BE177" i="5"/>
  <c r="BE185" i="5"/>
  <c r="BE134" i="5"/>
  <c r="BE150" i="5"/>
  <c r="BE153" i="5"/>
  <c r="BE160" i="5"/>
  <c r="BE180" i="5"/>
  <c r="BE212" i="5"/>
  <c r="BE215" i="5"/>
  <c r="BE221" i="5"/>
  <c r="BE222" i="5"/>
  <c r="BE223" i="5"/>
  <c r="E121" i="5"/>
  <c r="BE137" i="5"/>
  <c r="BE147" i="5"/>
  <c r="BE152" i="5"/>
  <c r="BE163" i="5"/>
  <c r="BE172" i="5"/>
  <c r="BE184" i="5"/>
  <c r="BE193" i="5"/>
  <c r="BE194" i="5"/>
  <c r="BE200" i="5"/>
  <c r="BE211" i="5"/>
  <c r="BE216" i="5"/>
  <c r="BE219" i="5"/>
  <c r="BE158" i="5"/>
  <c r="BE159" i="5"/>
  <c r="BE169" i="5"/>
  <c r="BE189" i="5"/>
  <c r="BE196" i="5"/>
  <c r="BE213" i="5"/>
  <c r="BE217" i="5"/>
  <c r="F92" i="5"/>
  <c r="J128" i="5"/>
  <c r="BE138" i="5"/>
  <c r="BE148" i="5"/>
  <c r="BE151" i="5"/>
  <c r="BE166" i="5"/>
  <c r="BE167" i="5"/>
  <c r="BE168" i="5"/>
  <c r="BE174" i="5"/>
  <c r="BE204" i="5"/>
  <c r="BE206" i="5"/>
  <c r="BE208" i="5"/>
  <c r="BE209" i="5"/>
  <c r="BE139" i="5"/>
  <c r="BE140" i="5"/>
  <c r="BE155" i="5"/>
  <c r="BE156" i="5"/>
  <c r="BE161" i="5"/>
  <c r="BE173" i="5"/>
  <c r="BE182" i="5"/>
  <c r="BE192" i="5"/>
  <c r="BE198" i="5"/>
  <c r="BE203" i="5"/>
  <c r="BE207" i="5"/>
  <c r="BE135" i="5"/>
  <c r="BE143" i="5"/>
  <c r="BE145" i="5"/>
  <c r="BE146" i="5"/>
  <c r="BE162" i="5"/>
  <c r="BE165" i="5"/>
  <c r="BE170" i="5"/>
  <c r="BE178" i="5"/>
  <c r="BE187" i="5"/>
  <c r="BE197" i="5"/>
  <c r="BE199" i="5"/>
  <c r="BE205" i="5"/>
  <c r="BE141" i="5"/>
  <c r="BE149" i="5"/>
  <c r="BE188" i="5"/>
  <c r="BE191" i="5"/>
  <c r="BE195" i="5"/>
  <c r="BE201" i="5"/>
  <c r="BE202" i="5"/>
  <c r="F94" i="4"/>
  <c r="BE128" i="4"/>
  <c r="BE131" i="4"/>
  <c r="BE134" i="4"/>
  <c r="BE151" i="4"/>
  <c r="BE155" i="4"/>
  <c r="J119" i="4"/>
  <c r="BE141" i="4"/>
  <c r="E85" i="4"/>
  <c r="J122" i="4"/>
  <c r="BE146" i="4"/>
  <c r="BE144" i="4"/>
  <c r="BB98" i="1"/>
  <c r="BE138" i="4"/>
  <c r="BA98" i="1"/>
  <c r="BD98" i="1"/>
  <c r="J119" i="2"/>
  <c r="J97" i="2"/>
  <c r="J119" i="3"/>
  <c r="BE177" i="3"/>
  <c r="BE192" i="3"/>
  <c r="J94" i="3"/>
  <c r="F122" i="3"/>
  <c r="BE128" i="3"/>
  <c r="BE168" i="3"/>
  <c r="BE173" i="3"/>
  <c r="BE203" i="3"/>
  <c r="BE215" i="3"/>
  <c r="BE218" i="3"/>
  <c r="BE146" i="3"/>
  <c r="BE149" i="3"/>
  <c r="BE189" i="3"/>
  <c r="BE209" i="3"/>
  <c r="BE230" i="3"/>
  <c r="E85" i="3"/>
  <c r="BE159" i="3"/>
  <c r="BE196" i="3"/>
  <c r="BE229" i="3"/>
  <c r="BE236" i="3"/>
  <c r="BE245" i="3"/>
  <c r="BE255" i="3"/>
  <c r="BE262" i="3"/>
  <c r="BE134" i="3"/>
  <c r="BE138" i="3"/>
  <c r="BE142" i="3"/>
  <c r="BE152" i="3"/>
  <c r="BE156" i="3"/>
  <c r="BE162" i="3"/>
  <c r="BE180" i="3"/>
  <c r="BE183" i="3"/>
  <c r="BE186" i="3"/>
  <c r="BE200" i="3"/>
  <c r="BE206" i="3"/>
  <c r="BE223" i="3"/>
  <c r="BE266" i="3"/>
  <c r="BE269" i="3"/>
  <c r="BE272" i="3"/>
  <c r="BE273" i="3"/>
  <c r="BE276" i="3"/>
  <c r="BE282" i="3"/>
  <c r="BE288" i="3"/>
  <c r="BE294" i="3"/>
  <c r="BE131" i="3"/>
  <c r="BE165" i="3"/>
  <c r="BE195" i="3"/>
  <c r="BE212" i="3"/>
  <c r="BE226" i="3"/>
  <c r="BE239" i="3"/>
  <c r="BE242" i="3"/>
  <c r="BE249" i="3"/>
  <c r="BE252" i="3"/>
  <c r="BE279" i="3"/>
  <c r="BE285" i="3"/>
  <c r="BE291" i="3"/>
  <c r="BE298" i="3"/>
  <c r="BB95" i="1"/>
  <c r="AW95" i="1"/>
  <c r="BC95" i="1"/>
  <c r="BA95" i="1"/>
  <c r="E85" i="2"/>
  <c r="J89" i="2"/>
  <c r="F92" i="2"/>
  <c r="J92" i="2"/>
  <c r="BE120" i="2"/>
  <c r="BE122" i="2"/>
  <c r="BE124" i="2"/>
  <c r="BE126" i="2"/>
  <c r="BE128" i="2"/>
  <c r="BE130" i="2"/>
  <c r="BE132" i="2"/>
  <c r="BE134" i="2"/>
  <c r="BE136" i="2"/>
  <c r="BE139" i="2"/>
  <c r="BD95" i="1"/>
  <c r="F37" i="3"/>
  <c r="BB97" i="1" s="1"/>
  <c r="BB96" i="1" s="1"/>
  <c r="AX96" i="1" s="1"/>
  <c r="F38" i="4"/>
  <c r="BC98" i="1"/>
  <c r="F36" i="5"/>
  <c r="BC99" i="1"/>
  <c r="J34" i="5"/>
  <c r="AW99" i="1" s="1"/>
  <c r="AS94" i="1"/>
  <c r="J36" i="4"/>
  <c r="AW98" i="1" s="1"/>
  <c r="F35" i="5"/>
  <c r="BB99" i="1" s="1"/>
  <c r="F34" i="5"/>
  <c r="BA99" i="1" s="1"/>
  <c r="F36" i="3"/>
  <c r="BA97" i="1"/>
  <c r="BA96" i="1"/>
  <c r="AW96" i="1" s="1"/>
  <c r="F37" i="5"/>
  <c r="BD99" i="1" s="1"/>
  <c r="F39" i="3"/>
  <c r="BD97" i="1" s="1"/>
  <c r="BD96" i="1" s="1"/>
  <c r="J36" i="3"/>
  <c r="AW97" i="1"/>
  <c r="F38" i="3"/>
  <c r="BC97" i="1"/>
  <c r="BK126" i="4" l="1"/>
  <c r="J126" i="4" s="1"/>
  <c r="J99" i="4" s="1"/>
  <c r="R132" i="5"/>
  <c r="R131" i="5"/>
  <c r="BK118" i="2"/>
  <c r="J118" i="2" s="1"/>
  <c r="J96" i="2" s="1"/>
  <c r="T132" i="5"/>
  <c r="T131" i="5"/>
  <c r="R126" i="3"/>
  <c r="R125" i="3"/>
  <c r="P132" i="5"/>
  <c r="P131" i="5"/>
  <c r="AU99" i="1" s="1"/>
  <c r="AU94" i="1" s="1"/>
  <c r="BK126" i="3"/>
  <c r="BK125" i="3" s="1"/>
  <c r="J125" i="3" s="1"/>
  <c r="J98" i="3" s="1"/>
  <c r="BK132" i="5"/>
  <c r="BK131" i="5"/>
  <c r="J131" i="5"/>
  <c r="BK125" i="4"/>
  <c r="J125" i="4" s="1"/>
  <c r="J32" i="4" s="1"/>
  <c r="AG98" i="1" s="1"/>
  <c r="F33" i="2"/>
  <c r="AZ95" i="1"/>
  <c r="BD94" i="1"/>
  <c r="W33" i="1"/>
  <c r="F33" i="5"/>
  <c r="AZ99" i="1"/>
  <c r="F35" i="3"/>
  <c r="AZ97" i="1"/>
  <c r="AU96" i="1"/>
  <c r="J35" i="3"/>
  <c r="AV97" i="1" s="1"/>
  <c r="AT97" i="1" s="1"/>
  <c r="J30" i="5"/>
  <c r="AG99" i="1" s="1"/>
  <c r="AN99" i="1" s="1"/>
  <c r="BC96" i="1"/>
  <c r="F35" i="4"/>
  <c r="AZ98" i="1" s="1"/>
  <c r="BA94" i="1"/>
  <c r="W30" i="1"/>
  <c r="J33" i="2"/>
  <c r="AV95" i="1"/>
  <c r="AT95" i="1" s="1"/>
  <c r="J33" i="5"/>
  <c r="AV99" i="1"/>
  <c r="AT99" i="1"/>
  <c r="J35" i="4"/>
  <c r="AV98" i="1" s="1"/>
  <c r="AT98" i="1" s="1"/>
  <c r="BB94" i="1"/>
  <c r="W31" i="1"/>
  <c r="J126" i="3" l="1"/>
  <c r="J99" i="3" s="1"/>
  <c r="J96" i="5"/>
  <c r="J132" i="5"/>
  <c r="J97" i="5"/>
  <c r="AN98" i="1"/>
  <c r="J98" i="4"/>
  <c r="J39" i="5"/>
  <c r="J41" i="4"/>
  <c r="AZ96" i="1"/>
  <c r="AV96" i="1"/>
  <c r="AT96" i="1"/>
  <c r="BC94" i="1"/>
  <c r="W32" i="1" s="1"/>
  <c r="AX94" i="1"/>
  <c r="J32" i="3"/>
  <c r="AG97" i="1"/>
  <c r="AG96" i="1" s="1"/>
  <c r="AW94" i="1"/>
  <c r="AK30" i="1"/>
  <c r="J30" i="2"/>
  <c r="AG95" i="1" s="1"/>
  <c r="AY96" i="1"/>
  <c r="J39" i="2" l="1"/>
  <c r="J41" i="3"/>
  <c r="AN97" i="1"/>
  <c r="AN96" i="1"/>
  <c r="AN95" i="1"/>
  <c r="AG94" i="1"/>
  <c r="AK26" i="1"/>
  <c r="AY94" i="1"/>
  <c r="AZ94" i="1"/>
  <c r="W29" i="1" s="1"/>
  <c r="AV94" i="1" l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<sst xmlns="http://schemas.openxmlformats.org/spreadsheetml/2006/main" count="4272" uniqueCount="739">
  <si>
    <t>Export Komplet</t>
  </si>
  <si>
    <t/>
  </si>
  <si>
    <t>2.0</t>
  </si>
  <si>
    <t>ZAMOK</t>
  </si>
  <si>
    <t>False</t>
  </si>
  <si>
    <t>{8a5bf0ce-53ce-4a51-8e2c-712b8aae0349}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</si>
  <si>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</si>
  <si>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</si>
  <si>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</si>
  <si>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</si>
  <si>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</si>
  <si>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</si>
  <si>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</si>
  <si>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</si>
  <si>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2160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</si>
  <si>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</si>
  <si>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</si>
  <si>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komunikace a parkoviště u hřbitova, Skřečoň</t>
  </si>
  <si>
    <t>KSO:</t>
  </si>
  <si>
    <t>CC-CZ:</t>
  </si>
  <si>
    <t>Místo:</t>
  </si>
  <si>
    <t>Bohumín - Skřečoň</t>
  </si>
  <si>
    <t>Datum:</t>
  </si>
  <si>
    <t>14. 4. 2025</t>
  </si>
  <si>
    <t>Zadavatel:</t>
  </si>
  <si>
    <t>IČ:</t>
  </si>
  <si>
    <t>00297569</t>
  </si>
  <si>
    <t>Město Bohumín</t>
  </si>
  <si>
    <t>DIČ:</t>
  </si>
  <si>
    <t>CZ00297569</t>
  </si>
  <si>
    <t>Uchazeč:</t>
  </si>
  <si>
    <t>Vyplň údaj</t>
  </si>
  <si>
    <t>Projektant:</t>
  </si>
  <si>
    <t>88359115</t>
  </si>
  <si>
    <t>Ing. Miroslav Knápek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</si>
  <si>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</si>
  <si>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</si>
  <si>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</si>
  <si>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</si>
  <si>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</si>
  <si>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</si>
  <si>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</si>
  <si>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</si>
  <si>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</si>
  <si>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</si>
  <si>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</si>
  <si>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</si>
  <si>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</si>
  <si>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</si>
  <si>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</si>
  <si>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</si>
  <si>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</si>
  <si>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</si>
  <si>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</si>
  <si>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</si>
  <si>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</si>
  <si>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</si>
  <si>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</si>
  <si>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</si>
  <si>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</si>
  <si>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</si>
  <si>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</si>
  <si>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</si>
  <si>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</si>
  <si>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</si>
  <si>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</si>
  <si>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</si>
  <si>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</si>
  <si>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</si>
  <si>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</si>
  <si>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</si>
  <si>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</si>
  <si>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</si>
  <si>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</si>
  <si>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</si>
  <si>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</si>
  <si>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</si>
  <si>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</si>
  <si>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</si>
  <si>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</si>
  <si>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</si>
  <si>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</si>
  <si>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</si>
  <si>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</si>
  <si>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Ostatní a vedlejší náklady</t>
  </si>
  <si>
    <t>STA</t>
  </si>
  <si>
    <t>1</t>
  </si>
  <si>
    <t>{11bec360-1c87-49d2-be2e-97ab778e1843}</t>
  </si>
  <si>
    <t>2</t>
  </si>
  <si>
    <t>SO 101</t>
  </si>
  <si>
    <t>Rozšíření komunikace a parkoviště u hřbitova</t>
  </si>
  <si>
    <t>{39a73894-e4c9-47ea-bc9d-524157c73386}</t>
  </si>
  <si>
    <t>101.1</t>
  </si>
  <si>
    <t>Rozšíření komunikace a parkoviště</t>
  </si>
  <si>
    <t>Soupis</t>
  </si>
  <si>
    <t>{0cb4d81f-886c-4b8a-99a0-9432d889bad6}</t>
  </si>
  <si>
    <t>101.2</t>
  </si>
  <si>
    <t>Rozšíření komunikace a parkoviště - výměna podloží se souhlasem investora</t>
  </si>
  <si>
    <t>{8bea5b81-926a-4cb5-ad0f-ae7e90400b43}</t>
  </si>
  <si>
    <t>SO 401</t>
  </si>
  <si>
    <t>Veřejné osvětlení</t>
  </si>
  <si>
    <t>{3ad9ee96-8aca-4a06-a251-2cfea7cd4111}</t>
  </si>
  <si>
    <t>KRYCÍ LIST SOUPISU PRACÍ</t>
  </si>
  <si>
    <t>Objekt: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</si>
  <si>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</si>
  <si>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</si>
  <si>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</si>
  <si>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</si>
  <si>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</si>
  <si>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</si>
  <si>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</si>
  <si>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</si>
  <si>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</si>
  <si>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</si>
  <si>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</si>
  <si>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</si>
  <si>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</si>
  <si>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</si>
  <si>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</si>
  <si>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</si>
  <si>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</si>
  <si>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</si>
  <si>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</si>
  <si>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</si>
  <si>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</si>
  <si>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</si>
  <si>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</si>
  <si>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</si>
  <si>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</si>
  <si>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</si>
  <si>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012103000</t>
  </si>
  <si>
    <t>Geodetické práce před výstavbou</t>
  </si>
  <si>
    <t>soubor</t>
  </si>
  <si>
    <t>CS ÚRS 2025 01</t>
  </si>
  <si>
    <t>1024</t>
  </si>
  <si>
    <t>1968619366</t>
  </si>
  <si>
    <t>P</t>
  </si>
  <si>
    <t>Poznámka k položce:_x000D_
vytyčení stávajících inženýrských sítí včetně doložení dokladu o provedení vytyčení</t>
  </si>
  <si>
    <t>012303000</t>
  </si>
  <si>
    <t>Geodetické práce po výstavbě</t>
  </si>
  <si>
    <t>196309885</t>
  </si>
  <si>
    <t>Poznámka k položce:_x000D_
polohové vytyčení objektů - umístění v terénu vč. doložení dokladu o provedeném vytyčení stavby.</t>
  </si>
  <si>
    <t>3</t>
  </si>
  <si>
    <t>012303000a</t>
  </si>
  <si>
    <t>Geodetické práce po výstavbě-geometrické plány</t>
  </si>
  <si>
    <t>906519766</t>
  </si>
  <si>
    <t>Poznámka k položce:_x000D_
Zaměření a vypracování geometrických (oddělovacích) plánů.</t>
  </si>
  <si>
    <t>013254000</t>
  </si>
  <si>
    <t>Dokumentace skutečného provedení stavby</t>
  </si>
  <si>
    <t>1254159588</t>
  </si>
  <si>
    <t>Poznámka k položce:_x000D_
Dokumentace pro kolaudaci a závěrečná zpráva pro všechny objekty stavby</t>
  </si>
  <si>
    <t>5</t>
  </si>
  <si>
    <t>043103000</t>
  </si>
  <si>
    <t>Zkoušky bez rozlišení</t>
  </si>
  <si>
    <t>-1926817600</t>
  </si>
  <si>
    <t>Poznámka k položce:_x000D_
pořet zkoušek vychází z kontrolního zkušební plánu stavby zpracovaného zhotovitelem dle platných předpisů (ČSN a TKP)_x000D_
- statické zatěžovací zkoušky na pláni a konstrukčních vrstvách (4x)</t>
  </si>
  <si>
    <t>6</t>
  </si>
  <si>
    <t>049102000</t>
  </si>
  <si>
    <t>Náklady vzniklé v souvislosti s přípravou stavby</t>
  </si>
  <si>
    <t>1643868497</t>
  </si>
  <si>
    <t>Poznámka k položce:_x000D_
Dokumentace přechodného dopravního značení včetně projednání a odsouhlasení uzavírek s příslušnými orgány a zajištění stanovení dočasného dopravního značení.</t>
  </si>
  <si>
    <t>7</t>
  </si>
  <si>
    <t>049103000</t>
  </si>
  <si>
    <t>Náklady vzniklé v souvislosti s realizací stavby</t>
  </si>
  <si>
    <t>1786130109</t>
  </si>
  <si>
    <t xml:space="preserve">Poznámka k položce:_x000D_
Dodavatel zajistí zpracování fotodokumentace průběhu prací na stavbě, kterou následně předá investorovi. Fotodokumentace bude dokladovat postup prací a nasazení  stavebních mechanismů i provádění zkoušek. Snímky budou předány na CD ve složkách pojmenovaných dle jednotlivých dnů._x000D_
</t>
  </si>
  <si>
    <t>8</t>
  </si>
  <si>
    <t>094002000</t>
  </si>
  <si>
    <t>Ostatní náklady související s výstavbou - čištění komunikací</t>
  </si>
  <si>
    <t>1660817974</t>
  </si>
  <si>
    <t>Poznámka k položce:_x000D_
náklady na čištění přilehlých komunikací od staveništního provozu</t>
  </si>
  <si>
    <t>9</t>
  </si>
  <si>
    <t>R</t>
  </si>
  <si>
    <t>Provizorní dopravní značení</t>
  </si>
  <si>
    <t>vlastní</t>
  </si>
  <si>
    <t>-262182158</t>
  </si>
  <si>
    <t>Poznámka k položce:_x000D_
Zřízení, odstranění a vč. příplatku za každý den použití dočasného dopravního značení. Zajištění projednání, povolení a vydání Stanovení DDZ si zajistí dodavatel stavby.</t>
  </si>
  <si>
    <t>VRN</t>
  </si>
  <si>
    <t>Vedlejší rozpočtové náklady</t>
  </si>
  <si>
    <t>10</t>
  </si>
  <si>
    <t>032103000</t>
  </si>
  <si>
    <t>Náklady na zřízení a provoz ZS po dobu stavby a následná likvidace ZS vč. uvedení ploch do původního stavu</t>
  </si>
  <si>
    <t>35810485</t>
  </si>
  <si>
    <t>SO 101 - Rozšíření komunikace a parkoviště u hřbitova</t>
  </si>
  <si>
    <t>Soupis:</t>
  </si>
  <si>
    <t>101.1 - Rozšíření komunikace a parkoviště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</si>
  <si>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</si>
  <si>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</si>
  <si>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</si>
  <si>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</si>
  <si>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</si>
  <si>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HSV</t>
  </si>
  <si>
    <t>Práce a dodávky HSV</t>
  </si>
  <si>
    <t>Zemní práce</t>
  </si>
  <si>
    <t>121151113</t>
  </si>
  <si>
    <t>Sejmutí ornice plochy do 500 m2 tl vrstvy do 200 mm strojně</t>
  </si>
  <si>
    <t>m2</t>
  </si>
  <si>
    <t>-648200095</t>
  </si>
  <si>
    <t>VV</t>
  </si>
  <si>
    <t>"Sejmutí kulturní vrstvy zeminy v tl. 0,2m =" 623,0</t>
  </si>
  <si>
    <t>Součet</t>
  </si>
  <si>
    <t>122351103</t>
  </si>
  <si>
    <t>Odkopávky a prokopávky nezapažené v hornině třídy těžitelnosti II skupiny 4 objem do 100 m3 strojně</t>
  </si>
  <si>
    <t>m3</t>
  </si>
  <si>
    <t>-1341833989</t>
  </si>
  <si>
    <t>"odkop pro konstrukce vozovek a zpevněných ploch =" 100,0</t>
  </si>
  <si>
    <t>162651112</t>
  </si>
  <si>
    <t>Vodorovné přemístění přes 4 000 do 5000 m výkopku/sypaniny z horniny třídy těžitelnosti I skupiny 1 až 3</t>
  </si>
  <si>
    <t>1494218377</t>
  </si>
  <si>
    <t>"odvoz sejmuté kulturní vrstvy na místo určené investorem =" 0,20*623,0</t>
  </si>
  <si>
    <t>"dovoz kulturní vrstvy z mezideponie pro zpětné ohumusování =" 0,150*150,0</t>
  </si>
  <si>
    <t>162751137</t>
  </si>
  <si>
    <t>Vodorovné přemístění přes 9 000 do 10000 m výkopku/sypaniny z horniny třídy těžitelnosti II skupiny 4 a 5</t>
  </si>
  <si>
    <t>-1817892815</t>
  </si>
  <si>
    <t>"z odkopu pro  konstrukce vozovek a zpevněných ploch =" 100,0</t>
  </si>
  <si>
    <t>"odpočet kubatury pro zásypy za obrubou (ponecháno v místě stavby) =" -10,0</t>
  </si>
  <si>
    <t>162751139</t>
  </si>
  <si>
    <t>Příplatek k vodorovnému přemístění výkopku/sypaniny z horniny třídy těžitelnosti II skupiny 4 a 5 ZKD 1000 m přes 10000 m</t>
  </si>
  <si>
    <t>-1743785459</t>
  </si>
  <si>
    <t>celková vzdálenost k odvozu 15 km</t>
  </si>
  <si>
    <t>"z odkopu pro konstrukce vozovek a zpevněných ploch =" (15-10) * 90,0</t>
  </si>
  <si>
    <t>167151101</t>
  </si>
  <si>
    <t>Nakládání výkopku z hornin třídy těžitelnosti I skupiny 1 až 3 do 100 m3</t>
  </si>
  <si>
    <t>892076072</t>
  </si>
  <si>
    <t>"naložení kulturní vrstvy na mezideponii pro zpětné ohumusování =" 0,150*150,0</t>
  </si>
  <si>
    <t>171201231</t>
  </si>
  <si>
    <t>Poplatek za uložení zeminy a kamení na recyklační skládce (skládkovné) kód odpadu 17 05 04</t>
  </si>
  <si>
    <t>t</t>
  </si>
  <si>
    <t>-1276166103</t>
  </si>
  <si>
    <t>"z odkopu pro  konstrukce vozovek a zpevněných ploch =" 1,80*90,0</t>
  </si>
  <si>
    <t>171251201</t>
  </si>
  <si>
    <t>Uložení sypaniny na skládky nebo meziskládky</t>
  </si>
  <si>
    <t>741925542</t>
  </si>
  <si>
    <t>"uložení sejmuté kulturní  vrstvy na mezideponii =" 124,60</t>
  </si>
  <si>
    <t>"uložení zemíny z výkopu na skládce =" 90,0</t>
  </si>
  <si>
    <t>174151101</t>
  </si>
  <si>
    <t>Zásyp jam, šachet rýh nebo kolem objektů sypaninou se zhutněním</t>
  </si>
  <si>
    <t>2091041729</t>
  </si>
  <si>
    <t xml:space="preserve">"zásyp zeminou z výkopu kolem obrub =" 10,0 </t>
  </si>
  <si>
    <t>181351003</t>
  </si>
  <si>
    <t>Rozprostření ornice tl vrstvy do 200 mm pl do 100 m2 v rovině nebo ve svahu do 1:5 strojně</t>
  </si>
  <si>
    <t>-810985318</t>
  </si>
  <si>
    <t>"Ohumusování 0,15m =" 150,0</t>
  </si>
  <si>
    <t>11</t>
  </si>
  <si>
    <t>181411121</t>
  </si>
  <si>
    <t>Založení lučního trávníku výsevem pl do 1000 m2 v rovině a ve svahu do 1:5</t>
  </si>
  <si>
    <t>1235838135</t>
  </si>
  <si>
    <t>"ohumusované plochy =" 150,0</t>
  </si>
  <si>
    <t>M</t>
  </si>
  <si>
    <t>00572472</t>
  </si>
  <si>
    <t>osivo směs travní krajinná-rovinná</t>
  </si>
  <si>
    <t>kg</t>
  </si>
  <si>
    <t>2100524591</t>
  </si>
  <si>
    <t>"spotřeba =" 0,035*150,0</t>
  </si>
  <si>
    <t>13</t>
  </si>
  <si>
    <t>181913112</t>
  </si>
  <si>
    <t>Úprava pláně v hornině třídy těžitelnosti II skupiny 4 se zhutněním ručně</t>
  </si>
  <si>
    <t>576873037</t>
  </si>
  <si>
    <t>"skladba A =" 394,0</t>
  </si>
  <si>
    <t>"skladba B =" 223,0+16,0</t>
  </si>
  <si>
    <t>"skladba C =" 26,0</t>
  </si>
  <si>
    <t>14</t>
  </si>
  <si>
    <t>182313101</t>
  </si>
  <si>
    <t>Vyplnění otvorů tvárnic nebo panelů ornicí nebo kamenivem</t>
  </si>
  <si>
    <t>1329320145</t>
  </si>
  <si>
    <t>"šedá zatravňovací dlažba =" 207,0</t>
  </si>
  <si>
    <t>"černá zatravňovací dlažba - vyznačení stání =" 16,0</t>
  </si>
  <si>
    <t>15</t>
  </si>
  <si>
    <t>58341364</t>
  </si>
  <si>
    <t>kamenivo drcené drobné frakce 2/4</t>
  </si>
  <si>
    <t>-1882502082</t>
  </si>
  <si>
    <t>"podíl plochy k vyplnění 27,8 % =" 223,0*0,278*0,08*2,0</t>
  </si>
  <si>
    <t>16</t>
  </si>
  <si>
    <t>183403114</t>
  </si>
  <si>
    <t>Obdělání půdy kultivátorováním v rovině a svahu do 1:5</t>
  </si>
  <si>
    <t>-1519921604</t>
  </si>
  <si>
    <t>"zpětná úprava ploch =" 150,</t>
  </si>
  <si>
    <t>17</t>
  </si>
  <si>
    <t>183403153</t>
  </si>
  <si>
    <t>Obdělání půdy hrabáním v rovině a svahu do 1:5</t>
  </si>
  <si>
    <t>-295621201</t>
  </si>
  <si>
    <t>"zpětná úprava ploch =" 150,0</t>
  </si>
  <si>
    <t>18</t>
  </si>
  <si>
    <t>183403161</t>
  </si>
  <si>
    <t>Obdělání půdy válením v rovině a svahu do 1:5</t>
  </si>
  <si>
    <t>-1064602696</t>
  </si>
  <si>
    <t>19</t>
  </si>
  <si>
    <t>184818244</t>
  </si>
  <si>
    <t>Ochrana kmene průměru přes 700 do 900 mm bedněním výšky přes 2 do 3 m</t>
  </si>
  <si>
    <t>kus</t>
  </si>
  <si>
    <t>-1055889308</t>
  </si>
  <si>
    <t>"Ochrana stromů dřevěným bedněním =" 3</t>
  </si>
  <si>
    <t>20</t>
  </si>
  <si>
    <t>185804312</t>
  </si>
  <si>
    <t>Zalití rostlin vodou plocha přes 20 m2</t>
  </si>
  <si>
    <t>1809484308</t>
  </si>
  <si>
    <t>"ošetření trávníku, 5 x zalití vodou, předpoklad 10 litrů/m2 =" 5*(0,01*150,0)</t>
  </si>
  <si>
    <t>185851121</t>
  </si>
  <si>
    <t>Dovoz vody pro zálivku rostlin za vzdálenost do 1000 m</t>
  </si>
  <si>
    <t>2110217455</t>
  </si>
  <si>
    <t>22</t>
  </si>
  <si>
    <t>185851129</t>
  </si>
  <si>
    <t>Příplatek k dovozu vody pro zálivku rostlin do 1000 m ZKD 1000 m</t>
  </si>
  <si>
    <t>-1261866241</t>
  </si>
  <si>
    <t>"dovoz vody, předpoklad vzdálenost do 7 km =" 7*7,50</t>
  </si>
  <si>
    <t>Komunikace pozemní</t>
  </si>
  <si>
    <t>23</t>
  </si>
  <si>
    <t>564851011</t>
  </si>
  <si>
    <t>Podklad ze štěrkodrtě ŠD plochy do 100 m2 tl 150 mm</t>
  </si>
  <si>
    <t>1566257595</t>
  </si>
  <si>
    <t>"skladba C, chodník - ŠDb; 150 mm =" 26,0</t>
  </si>
  <si>
    <t>24</t>
  </si>
  <si>
    <t>564861114</t>
  </si>
  <si>
    <t>Podklad ze štěrkodrtě ŠD plochy přes 100 m2 tl 230 mm</t>
  </si>
  <si>
    <t>-883722830</t>
  </si>
  <si>
    <t>"skladba B, parkoviště - ŠDb 0/32; 230 mm =" 223,0+16,0</t>
  </si>
  <si>
    <t>25</t>
  </si>
  <si>
    <t>564871111</t>
  </si>
  <si>
    <t>Podklad ze štěrkodrtě ŠD plochy přes 100 m2 tl 250 mm</t>
  </si>
  <si>
    <t>640623921</t>
  </si>
  <si>
    <t>"skladba A, komunikace - ŠDA 0/32; 250 mm =" 394,0</t>
  </si>
  <si>
    <t>26</t>
  </si>
  <si>
    <t>565145111</t>
  </si>
  <si>
    <t>Asfaltový beton vrstva podkladní ACP 16 (obalované kamenivo OKS) tl 60 mm š do 3 m</t>
  </si>
  <si>
    <t>926261379</t>
  </si>
  <si>
    <t>"skladba A, komunikace - ACP 16+; 60 mm =" 394,0</t>
  </si>
  <si>
    <t>27</t>
  </si>
  <si>
    <t>573231106</t>
  </si>
  <si>
    <t>Postřik živičný spojovací ze silniční emulze v množství 0,30 kg/m2</t>
  </si>
  <si>
    <t>1157752537</t>
  </si>
  <si>
    <t>"skladba A, komunikace =" 394,0</t>
  </si>
  <si>
    <t>28</t>
  </si>
  <si>
    <t>577134111</t>
  </si>
  <si>
    <t>Asfaltový beton vrstva obrusná ACO 11+ (ABS) tř. I tl 40 mm š do 3 m z nemodifikovaného asfaltu</t>
  </si>
  <si>
    <t>-373380138</t>
  </si>
  <si>
    <t>"skladba A, komunikace - ACO 11; 40 mm =" 394,0</t>
  </si>
  <si>
    <t>29</t>
  </si>
  <si>
    <t>596211110</t>
  </si>
  <si>
    <t>Kladení zámkové dlažby komunikací pro pěší ručně tl 60 mm skupiny A pl do 50 m2</t>
  </si>
  <si>
    <t>-787329959</t>
  </si>
  <si>
    <t>skladba C, chodník</t>
  </si>
  <si>
    <t>"šedá zámková dlažba =" 21,0</t>
  </si>
  <si>
    <t>"červená reliéfní zámková dlažba =" 4,0</t>
  </si>
  <si>
    <t>30</t>
  </si>
  <si>
    <t>59245018</t>
  </si>
  <si>
    <t>dlažba skladebná betonová 200x100mm tl 60mm přírodní</t>
  </si>
  <si>
    <t>466948893</t>
  </si>
  <si>
    <t>"spotřeba =" 1,03*21,0</t>
  </si>
  <si>
    <t>31</t>
  </si>
  <si>
    <t>59245006</t>
  </si>
  <si>
    <t>dlažba pro nevidomé betonová 200x100mm tl 60mm barevná</t>
  </si>
  <si>
    <t>645909133</t>
  </si>
  <si>
    <t>"červená reliéfní zámková dlažba (varovné pásy), spotřeba =" 1,03*4,0</t>
  </si>
  <si>
    <t>32</t>
  </si>
  <si>
    <t>596211114</t>
  </si>
  <si>
    <t>Příplatek za kombinaci dvou barev u kladení betonových dlažeb komunikací pro pěší ručně tl 60 mm skupiny A</t>
  </si>
  <si>
    <t>852200468</t>
  </si>
  <si>
    <t>33</t>
  </si>
  <si>
    <t>596212212</t>
  </si>
  <si>
    <t>Kladení zámkové dlažby pozemních komunikací ručně tl 80 mm skupiny A pl přes 100 do 300 m2</t>
  </si>
  <si>
    <t>-854622953</t>
  </si>
  <si>
    <t>skladba B, parkoviště</t>
  </si>
  <si>
    <t>"šedá, pplocha pro ZTP =" 16,0</t>
  </si>
  <si>
    <t>34</t>
  </si>
  <si>
    <t>59245035</t>
  </si>
  <si>
    <t>dlažba plošná vegetační betonová 200x200mm tl 80mm přírodní</t>
  </si>
  <si>
    <t>1582166168</t>
  </si>
  <si>
    <t>"spotřeba =" 1,02*207,0</t>
  </si>
  <si>
    <t>35</t>
  </si>
  <si>
    <t>59245036</t>
  </si>
  <si>
    <t>dlažba plošná vegetační betonová 200x200mm tl 80mm barevná</t>
  </si>
  <si>
    <t>-2098586266</t>
  </si>
  <si>
    <t>"spotřeba =" 1,03*16,0</t>
  </si>
  <si>
    <t>36</t>
  </si>
  <si>
    <t>59245030</t>
  </si>
  <si>
    <t>dlažba skladebná betonová 200x200mm tl 80mm přírodní</t>
  </si>
  <si>
    <t>480192156</t>
  </si>
  <si>
    <t>37</t>
  </si>
  <si>
    <t>596212214</t>
  </si>
  <si>
    <t>Příplatek za kombinaci dvou barev u betonových dlažeb pozemních komunikací ručně tl 80 mm skupiny A</t>
  </si>
  <si>
    <t>252202444</t>
  </si>
  <si>
    <t>16+16</t>
  </si>
  <si>
    <t>Ostatní konstrukce a práce, bourání</t>
  </si>
  <si>
    <t>38</t>
  </si>
  <si>
    <t>912211111</t>
  </si>
  <si>
    <t>Montáž směrového sloupku silničního plastového prosté uložení bez betonového základu</t>
  </si>
  <si>
    <t>1876315910</t>
  </si>
  <si>
    <t>"Sloupky  Z11g =" 2</t>
  </si>
  <si>
    <t>39</t>
  </si>
  <si>
    <t>40445162R</t>
  </si>
  <si>
    <t>sloupek směrový silniční plastový červený 1,0m</t>
  </si>
  <si>
    <t>1557324420</t>
  </si>
  <si>
    <t>"Sloupky  Z11g (Směrový sloupek červený kulatý) =" 2</t>
  </si>
  <si>
    <t>40</t>
  </si>
  <si>
    <t>914111111</t>
  </si>
  <si>
    <t>Montáž svislé dopravní značky do velikosti 1 m2 objímkami na sloupek nebo konzolu</t>
  </si>
  <si>
    <t>323870440</t>
  </si>
  <si>
    <t>osazení nových SDZ</t>
  </si>
  <si>
    <t>"IP11a =" 1</t>
  </si>
  <si>
    <t>"E8e =" 1</t>
  </si>
  <si>
    <t>"IP12+225 =" 1</t>
  </si>
  <si>
    <t>41</t>
  </si>
  <si>
    <t>40445625</t>
  </si>
  <si>
    <t>informativní značky provozní IP8, IP9, IP11-IP13 500x700mm</t>
  </si>
  <si>
    <t>-1015493626</t>
  </si>
  <si>
    <t>42</t>
  </si>
  <si>
    <t>40445649</t>
  </si>
  <si>
    <t>dodatkové tabulky E3-E5, E8, E14-E16 500x150mm</t>
  </si>
  <si>
    <t>979317608</t>
  </si>
  <si>
    <t>"E8e =" 2</t>
  </si>
  <si>
    <t>43</t>
  </si>
  <si>
    <t>914511112</t>
  </si>
  <si>
    <t>Montáž sloupku dopravních značek délky do 3,5 m s betonovým základem a patkou D 60 mm</t>
  </si>
  <si>
    <t>424159290</t>
  </si>
  <si>
    <t>"osazení nových sloupků =" 2</t>
  </si>
  <si>
    <t>44</t>
  </si>
  <si>
    <t>40445225</t>
  </si>
  <si>
    <t>sloupek pro dopravní značku Zn D 60mm v 3,5m</t>
  </si>
  <si>
    <t>-245956880</t>
  </si>
  <si>
    <t>45</t>
  </si>
  <si>
    <t>915131112</t>
  </si>
  <si>
    <t>Vodorovné dopravní značení přechody pro chodce, šipky, symboly retroreflexní bílá barva</t>
  </si>
  <si>
    <t>578055011</t>
  </si>
  <si>
    <t>"1 x Vodorovné dopravní značení – znak ZTP V10f =" 1*0,80</t>
  </si>
  <si>
    <t>46</t>
  </si>
  <si>
    <t>915621111</t>
  </si>
  <si>
    <t>Předznačení vodorovného plošného značení</t>
  </si>
  <si>
    <t>-2092692888</t>
  </si>
  <si>
    <t>"1 x Vodorovné dopravní značení – znak ZTP - V10f =" 1*0,80</t>
  </si>
  <si>
    <t>47</t>
  </si>
  <si>
    <t>916131213</t>
  </si>
  <si>
    <t>Osazení silničního obrubníku betonového stojatého s boční opěrou do lože z betonu prostého C20/25</t>
  </si>
  <si>
    <t>m</t>
  </si>
  <si>
    <t>-838176885</t>
  </si>
  <si>
    <t>"Obruba 10/25 do betonu C20/25 =" 195,0</t>
  </si>
  <si>
    <t>48</t>
  </si>
  <si>
    <t>59217072</t>
  </si>
  <si>
    <t>obrubník silniční betonový 1000x100x250mm</t>
  </si>
  <si>
    <t>1374634660</t>
  </si>
  <si>
    <t>"spotřeba =" 1,01*195,0</t>
  </si>
  <si>
    <t>49</t>
  </si>
  <si>
    <t>916331112.2</t>
  </si>
  <si>
    <t>Osazení zahradního obrubníku betonového do lože z betonu C20/25 s boční opěrou</t>
  </si>
  <si>
    <t>1961714107</t>
  </si>
  <si>
    <t>"Obruba 5/20 do betonu C20/25 =" 25,0</t>
  </si>
  <si>
    <t>50</t>
  </si>
  <si>
    <t>59217002</t>
  </si>
  <si>
    <t>obrubník zahradní betonový šedý 1000x50x200mm</t>
  </si>
  <si>
    <t>-633336778</t>
  </si>
  <si>
    <t>"spotřeba =" 1,01*25,0</t>
  </si>
  <si>
    <t>51</t>
  </si>
  <si>
    <t>919732211</t>
  </si>
  <si>
    <t>Styčná spára napojení nového živičného povrchu na stávající za tepla š 15 mm hl 25 mm s prořezáním</t>
  </si>
  <si>
    <t>-1219752123</t>
  </si>
  <si>
    <t>"napojení nového a starého krytu =" 9,0</t>
  </si>
  <si>
    <t>52</t>
  </si>
  <si>
    <t>919735111</t>
  </si>
  <si>
    <t>Řezání stávajícího živičného krytu hl do 50 mm</t>
  </si>
  <si>
    <t>1451769979</t>
  </si>
  <si>
    <t>"zařezání obrusné vrstvy před vybouráním krytu =" 9,0</t>
  </si>
  <si>
    <t>998</t>
  </si>
  <si>
    <t>Přesun hmot</t>
  </si>
  <si>
    <t>53</t>
  </si>
  <si>
    <t>998223011</t>
  </si>
  <si>
    <t>Přesun hmot pro pozemní komunikace s krytem dlážděným</t>
  </si>
  <si>
    <t>-941426918</t>
  </si>
  <si>
    <t>101.2 - Rozšíření komunikace a parkoviště - výměna podloží se souhlasem investora</t>
  </si>
  <si>
    <t>122351104</t>
  </si>
  <si>
    <t>Odkopávky a prokopávky nezapažené v hornině třídy těžitelnosti II skupiny 4 objem do 500 m3 strojně</t>
  </si>
  <si>
    <t>-560409107</t>
  </si>
  <si>
    <t>"odkop pro výměnu podloží v tl. 0,30 m =" 0,30*659,0</t>
  </si>
  <si>
    <t>1332286473</t>
  </si>
  <si>
    <t>"z odkopu pro výměnu podloží v tl. 0,30 m =" 197,70</t>
  </si>
  <si>
    <t>76735572</t>
  </si>
  <si>
    <t>"z odkopu pro výměnu podloží v tl. 0,30 m =" (15-1)*197,70</t>
  </si>
  <si>
    <t>505224260</t>
  </si>
  <si>
    <t>"z odkopu pro výměnu podloží v tl. 0,30 m =" 1,80*197,70</t>
  </si>
  <si>
    <t>-585072324</t>
  </si>
  <si>
    <t>181951114</t>
  </si>
  <si>
    <t>Úprava pláně v hornině třídy těžitelnosti II skupiny 4 a 5 se zhutněním strojně</t>
  </si>
  <si>
    <t>-973138223</t>
  </si>
  <si>
    <t>564851111</t>
  </si>
  <si>
    <t>Podklad ze štěrkodrtě ŠD plochy přes 100 m2 tl 150 mm</t>
  </si>
  <si>
    <t>-1917332253</t>
  </si>
  <si>
    <t>výměna podloží o mocnosti 0,3 m ze štěrkodrti 0/63mm</t>
  </si>
  <si>
    <t>"ve dvou vrstvách tl. 150 mm =" 2*659,0</t>
  </si>
  <si>
    <t>919726122</t>
  </si>
  <si>
    <t>Geotextilie pro ochranu, separaci a filtraci netkaná měrná hm přes 200 do 300 g/m2</t>
  </si>
  <si>
    <t>-48538894</t>
  </si>
  <si>
    <t>"v rámci výměny podloží =" 659,0</t>
  </si>
  <si>
    <t>998225111</t>
  </si>
  <si>
    <t>Přesun hmot pro pozemní komunikace s krytem z kamene, monolitickým betonovým nebo živičným</t>
  </si>
  <si>
    <t>620585739</t>
  </si>
  <si>
    <t>SO 401 - Veřejné osvětlení</t>
  </si>
  <si>
    <t>M - Práce a dodávky M</t>
  </si>
  <si>
    <t xml:space="preserve">    1 - REVIZE - VC-7/222/89 PERIODICKE REVIZE</t>
  </si>
  <si>
    <t xml:space="preserve">    2 - PSV SILNOPROUD - VC 7/155-M M21 Elektromontaze</t>
  </si>
  <si>
    <t xml:space="preserve">    3 - SPECIF.PSV SILNOPROUD </t>
  </si>
  <si>
    <t xml:space="preserve">    4 - PSV UZEMNENI - VC 7/155-M M21 Elektromontaze</t>
  </si>
  <si>
    <t xml:space="preserve">    5 - SPECIF.PSV UZEMNENI           </t>
  </si>
  <si>
    <t xml:space="preserve">    6 - PSV SVITIDLA - VC 7/155-M M21 Elektromontaze</t>
  </si>
  <si>
    <t xml:space="preserve">    7 - SPECIF.PSV SVITIDLA   </t>
  </si>
  <si>
    <t xml:space="preserve">    8 - PSV NATERY - VC 7/209-M M25 Povrch.upravy-natery</t>
  </si>
  <si>
    <t xml:space="preserve">    9 - SPECIF.PSV NATERY</t>
  </si>
  <si>
    <t xml:space="preserve">    10 - PSV ZEMNI PRACE - VC 7/202-M M46 Zemni práce</t>
  </si>
  <si>
    <t xml:space="preserve">    11 - SPECIF.PSV ZEMNI PRACE        </t>
  </si>
  <si>
    <t xml:space="preserve">    12 - HL.III-HZS - Pravidla M FCU c. 5043\5.1\90</t>
  </si>
  <si>
    <t xml:space="preserve">    13 - HL.III-HZS POPLATEK - Pravidla M FCU c. 5043\5.1\90</t>
  </si>
  <si>
    <t xml:space="preserve">    14 - HL.III-HZS - Pravidla M FCU c. 5043\5.1\90</t>
  </si>
  <si>
    <t>Práce a dodávky M</t>
  </si>
  <si>
    <t>REVIZE - VC-7/222/89 PERIODICKE REVIZE</t>
  </si>
  <si>
    <t>38010001</t>
  </si>
  <si>
    <t>Vychozi revize</t>
  </si>
  <si>
    <t>hod</t>
  </si>
  <si>
    <t>38010002</t>
  </si>
  <si>
    <t>Spoluprace s reviznim technikem</t>
  </si>
  <si>
    <t>PSV SILNOPROUD - VC 7/155-M M21 Elektromontaze</t>
  </si>
  <si>
    <t>210010006</t>
  </si>
  <si>
    <t>Trubka z PE 41 mm</t>
  </si>
  <si>
    <t>210010021</t>
  </si>
  <si>
    <t>Buzirka smrstovaci</t>
  </si>
  <si>
    <t>210010135</t>
  </si>
  <si>
    <t>Trubka Kopoflex KF 09063</t>
  </si>
  <si>
    <t>210020952</t>
  </si>
  <si>
    <t>Samolepka na dvirka stozaru</t>
  </si>
  <si>
    <t>210100003</t>
  </si>
  <si>
    <t>Ukonceni vodicu v rozv do 16mm2</t>
  </si>
  <si>
    <t>210100251</t>
  </si>
  <si>
    <t>Ukonceni kabelu do 4x10mm2 smrst.z.</t>
  </si>
  <si>
    <t>210101131</t>
  </si>
  <si>
    <t>Konc.epros.klas.1kV 4x16mm2</t>
  </si>
  <si>
    <t>210101154</t>
  </si>
  <si>
    <t>Smrstovaci zaklopka EN 4.1</t>
  </si>
  <si>
    <t>210120102</t>
  </si>
  <si>
    <t>Patrona nozova do 500V</t>
  </si>
  <si>
    <t>210120131</t>
  </si>
  <si>
    <t>Skrin pojistk.SP182/PSP 1P na sloup</t>
  </si>
  <si>
    <t>210204012</t>
  </si>
  <si>
    <t>Stozar osvetlov ocelovy B8M</t>
  </si>
  <si>
    <t>210204104</t>
  </si>
  <si>
    <t>Vyloznik ocel V1/2000</t>
  </si>
  <si>
    <t>210204201</t>
  </si>
  <si>
    <t>El.vyzbroj pro 1 okruh</t>
  </si>
  <si>
    <t>210260042</t>
  </si>
  <si>
    <t>Svorka proudova nebo lanova</t>
  </si>
  <si>
    <t>2108100052</t>
  </si>
  <si>
    <t>Kabel CYKY 3Jx1,5 ul volne</t>
  </si>
  <si>
    <t>210901015</t>
  </si>
  <si>
    <t>Kabel AYKY 4Jx16 ul volne</t>
  </si>
  <si>
    <t>211190001</t>
  </si>
  <si>
    <t>Montaz silikonoveho tmelu</t>
  </si>
  <si>
    <t xml:space="preserve">SPECIF.PSV SILNOPROUD </t>
  </si>
  <si>
    <t>14125321</t>
  </si>
  <si>
    <t>31674020</t>
  </si>
  <si>
    <t>Stozar ocelovy osvetlovaci 8m BM8 zarove zinkovany</t>
  </si>
  <si>
    <t>31677060</t>
  </si>
  <si>
    <t>Vyloznik V1-2000,l=2m uprava zarovym zinkem</t>
  </si>
  <si>
    <t>34111032</t>
  </si>
  <si>
    <t>Kabel CYKY 3Jx1,5 mm2</t>
  </si>
  <si>
    <t>34112316</t>
  </si>
  <si>
    <t>Kabel AYKY 4Jx16 mm2</t>
  </si>
  <si>
    <t>34562039</t>
  </si>
  <si>
    <t>Stozar.svork.SR 721-OP Cu,IP40 1xpojistka</t>
  </si>
  <si>
    <t>34571066</t>
  </si>
  <si>
    <t>Trubka z PE,d=41mm</t>
  </si>
  <si>
    <t>34571091</t>
  </si>
  <si>
    <t>Buzirka smrstovaci zelenozluta</t>
  </si>
  <si>
    <t>54</t>
  </si>
  <si>
    <t>35436721</t>
  </si>
  <si>
    <t>56</t>
  </si>
  <si>
    <t>35436722</t>
  </si>
  <si>
    <t>Koncovka kab.pro AYKY 4Jx16mm2</t>
  </si>
  <si>
    <t>58</t>
  </si>
  <si>
    <t>35441108</t>
  </si>
  <si>
    <t>60</t>
  </si>
  <si>
    <t>35825102</t>
  </si>
  <si>
    <t>Pojistka PV 10,6A</t>
  </si>
  <si>
    <t>62</t>
  </si>
  <si>
    <t>35825103</t>
  </si>
  <si>
    <t>Pojistka PV 14,16A</t>
  </si>
  <si>
    <t>64</t>
  </si>
  <si>
    <t>35825503</t>
  </si>
  <si>
    <t>Pojistkova skrin SP 182/PSP 1P na sloup</t>
  </si>
  <si>
    <t>66</t>
  </si>
  <si>
    <t>6005928</t>
  </si>
  <si>
    <t>Silikonovy tmel</t>
  </si>
  <si>
    <t>68</t>
  </si>
  <si>
    <t>73534510</t>
  </si>
  <si>
    <t>Samolepka na dvirka stozaru cerveny vystrazny blesk</t>
  </si>
  <si>
    <t>70</t>
  </si>
  <si>
    <t>PSV UZEMNENI - VC 7/155-M M21 Elektromontaze</t>
  </si>
  <si>
    <t>210220021</t>
  </si>
  <si>
    <t>Vedeni uzem FeZn do 120 mm2  v zemi</t>
  </si>
  <si>
    <t>72</t>
  </si>
  <si>
    <t>2102203012</t>
  </si>
  <si>
    <t>Svorka hromosvodova SR 03</t>
  </si>
  <si>
    <t>74</t>
  </si>
  <si>
    <t>2102203025</t>
  </si>
  <si>
    <t>Svorka hromosvodova SR 02</t>
  </si>
  <si>
    <t>76</t>
  </si>
  <si>
    <t xml:space="preserve">SPECIF.PSV UZEMNENI           </t>
  </si>
  <si>
    <t>35441120</t>
  </si>
  <si>
    <t>Pasek uzemnovaci FeZn 30x4 mm/</t>
  </si>
  <si>
    <t>78</t>
  </si>
  <si>
    <t>35441986</t>
  </si>
  <si>
    <t>Svorka vodov SR 02 30x4mm pas</t>
  </si>
  <si>
    <t>80</t>
  </si>
  <si>
    <t>35441996</t>
  </si>
  <si>
    <t>Svorka vodov SR 03   pasek/d6-12 vc.bandaze a asfaltovani</t>
  </si>
  <si>
    <t>82</t>
  </si>
  <si>
    <t>PSV SVITIDLA - VC 7/155-M M21 Elektromontaze</t>
  </si>
  <si>
    <t>210202013</t>
  </si>
  <si>
    <t>Svitidlo montaz</t>
  </si>
  <si>
    <t>84</t>
  </si>
  <si>
    <t xml:space="preserve">SPECIF.PSV SVITIDLA   </t>
  </si>
  <si>
    <t>34880208</t>
  </si>
  <si>
    <t>Svitidlo Luna Mini Compact Gen2 30LED,DW10,3500lm,740,CLO,clI, AMPDIM,G900S,60mm</t>
  </si>
  <si>
    <t>86</t>
  </si>
  <si>
    <t>PSV NATERY - VC 7/209-M M25 Povrch.upravy-natery</t>
  </si>
  <si>
    <t>250060012</t>
  </si>
  <si>
    <t>Pismena nebo cislice do 100mm</t>
  </si>
  <si>
    <t>88</t>
  </si>
  <si>
    <t>250060032</t>
  </si>
  <si>
    <t>Nater stoz a vyl nad 6m vysky</t>
  </si>
  <si>
    <t>90</t>
  </si>
  <si>
    <t>SPECIF.PSV NATERY</t>
  </si>
  <si>
    <t>24621510</t>
  </si>
  <si>
    <t>Barva zakladni seda na zinek S 2000/0110</t>
  </si>
  <si>
    <t>92</t>
  </si>
  <si>
    <t>24621511</t>
  </si>
  <si>
    <t>Barva vrchni v barevnem odstinu RAL 7022</t>
  </si>
  <si>
    <t>94</t>
  </si>
  <si>
    <t>24642030</t>
  </si>
  <si>
    <t>Redid olejo-synteticke S 6006 Nater dle pozadavku investora</t>
  </si>
  <si>
    <t>96</t>
  </si>
  <si>
    <t>PSV ZEMNI PRACE - VC 7/202-M M46 Zemni práce</t>
  </si>
  <si>
    <t>460010024</t>
  </si>
  <si>
    <t>Vytyc tra kabel ved v zast prostoru</t>
  </si>
  <si>
    <t>km</t>
  </si>
  <si>
    <t>98</t>
  </si>
  <si>
    <t>460030011</t>
  </si>
  <si>
    <t>Sejmuti drnu</t>
  </si>
  <si>
    <t>100</t>
  </si>
  <si>
    <t>460050602</t>
  </si>
  <si>
    <t>Jama stoz vykop rucne zem4</t>
  </si>
  <si>
    <t>102</t>
  </si>
  <si>
    <t>460080001</t>
  </si>
  <si>
    <t>Beton.zaklad do rostle zeminy</t>
  </si>
  <si>
    <t>104</t>
  </si>
  <si>
    <t>460100004</t>
  </si>
  <si>
    <t>Pouzdrovy zaklad 800x1500</t>
  </si>
  <si>
    <t>106</t>
  </si>
  <si>
    <t>460120002</t>
  </si>
  <si>
    <t>Zahoz jamy zem4</t>
  </si>
  <si>
    <t>108</t>
  </si>
  <si>
    <t>55</t>
  </si>
  <si>
    <t>460120061</t>
  </si>
  <si>
    <t>Odvoz zeminy</t>
  </si>
  <si>
    <t>110</t>
  </si>
  <si>
    <t>460120082</t>
  </si>
  <si>
    <t>Nasyp zeminy zem4</t>
  </si>
  <si>
    <t>112</t>
  </si>
  <si>
    <t>57</t>
  </si>
  <si>
    <t>460200164</t>
  </si>
  <si>
    <t>Kabel ryhy s  35  hl  80 zem4</t>
  </si>
  <si>
    <t>114</t>
  </si>
  <si>
    <t>460300006</t>
  </si>
  <si>
    <t>Hutneni zeminy do  20 cm</t>
  </si>
  <si>
    <t>116</t>
  </si>
  <si>
    <t>59</t>
  </si>
  <si>
    <t>460420022</t>
  </si>
  <si>
    <t>Zri kab loz bez zakr  35/10 cm pis spodni vrstva</t>
  </si>
  <si>
    <t>118</t>
  </si>
  <si>
    <t>4604200220</t>
  </si>
  <si>
    <t>Zri kab loz bez zakr  35/10 cm pis horni vrtsva</t>
  </si>
  <si>
    <t>120</t>
  </si>
  <si>
    <t>61</t>
  </si>
  <si>
    <t>460490012</t>
  </si>
  <si>
    <t>Zakryti kab 110 kV folie PVC 33 cm</t>
  </si>
  <si>
    <t>122</t>
  </si>
  <si>
    <t>4605100030</t>
  </si>
  <si>
    <t>Trubka plastova pro ustaveni driku stozaru d=400mm</t>
  </si>
  <si>
    <t>124</t>
  </si>
  <si>
    <t>63</t>
  </si>
  <si>
    <t>460560164</t>
  </si>
  <si>
    <t>Zahoz ryhy s  35 cm hl  80 cm  zem4</t>
  </si>
  <si>
    <t>126</t>
  </si>
  <si>
    <t>460620001</t>
  </si>
  <si>
    <t>Ohumusneni</t>
  </si>
  <si>
    <t>128</t>
  </si>
  <si>
    <t>65</t>
  </si>
  <si>
    <t>460620006</t>
  </si>
  <si>
    <t>Oseti povrchu travou</t>
  </si>
  <si>
    <t>130</t>
  </si>
  <si>
    <t>460620014</t>
  </si>
  <si>
    <t>Provizorni uprava terenu zem4</t>
  </si>
  <si>
    <t>132</t>
  </si>
  <si>
    <t>67</t>
  </si>
  <si>
    <t>461630001</t>
  </si>
  <si>
    <t>Poplatek za ulozeni na skladku zeminy</t>
  </si>
  <si>
    <t>134</t>
  </si>
  <si>
    <t xml:space="preserve">SPECIF.PSV ZEMNI PRACE        </t>
  </si>
  <si>
    <t>6005923</t>
  </si>
  <si>
    <t>Pisek</t>
  </si>
  <si>
    <t>136</t>
  </si>
  <si>
    <t>69</t>
  </si>
  <si>
    <t>6005924</t>
  </si>
  <si>
    <t>Folie 33 cm</t>
  </si>
  <si>
    <t>138</t>
  </si>
  <si>
    <t>6005926</t>
  </si>
  <si>
    <t>Travni smes</t>
  </si>
  <si>
    <t>140</t>
  </si>
  <si>
    <t>HL.III-HZS - Pravidla M FCU c. 5043\5.1\90</t>
  </si>
  <si>
    <t>71</t>
  </si>
  <si>
    <t>50435100</t>
  </si>
  <si>
    <t>Nepredvidane prace vc.napojeni, soucinnost se spravcem VO</t>
  </si>
  <si>
    <t>142</t>
  </si>
  <si>
    <t>50435101</t>
  </si>
  <si>
    <t>Prace souvisejici s vytycenim trasy a stozaru</t>
  </si>
  <si>
    <t>144</t>
  </si>
  <si>
    <t>73</t>
  </si>
  <si>
    <t>50435102</t>
  </si>
  <si>
    <t>Vypinani site</t>
  </si>
  <si>
    <t>146</t>
  </si>
  <si>
    <t>HL.III-HZS POPLATEK - Pravidla M FCU c. 5043\5.1\90</t>
  </si>
  <si>
    <t>50435106</t>
  </si>
  <si>
    <t>Poplatek za ekologickou likvidaci svitidla</t>
  </si>
  <si>
    <t>148</t>
  </si>
  <si>
    <t>75</t>
  </si>
  <si>
    <t>50435102.1</t>
  </si>
  <si>
    <t>Montazni mechanismy montaze</t>
  </si>
  <si>
    <t>150</t>
  </si>
  <si>
    <t>50435106.1</t>
  </si>
  <si>
    <t>Mereni intenzity osvetleni</t>
  </si>
  <si>
    <t>152</t>
  </si>
  <si>
    <t>77</t>
  </si>
  <si>
    <t>50435107</t>
  </si>
  <si>
    <t>Geodeticke zamereni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</si>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</sst>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3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9"/>
      <c r="BE5" s="210" t="s">
        <v>15</v>
      </c>
      <c r="BS5" s="16" t="s">
        <v>6</v>
      </c>
    </row>
    <row r="6" spans="1:74" ht="36.9" customHeight="1">
      <c r="B6" s="19"/>
      <c r="D6" s="25" t="s">
        <v>16</v>
      </c>
      <c r="K6" s="21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9"/>
      <c r="BE6" s="21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1"/>
      <c r="BS8" s="16" t="s">
        <v>6</v>
      </c>
    </row>
    <row r="9" spans="1:74" ht="14.4" customHeight="1">
      <c r="B9" s="19"/>
      <c r="AR9" s="19"/>
      <c r="BE9" s="21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11"/>
      <c r="BS10" s="16" t="s">
        <v>6</v>
      </c>
    </row>
    <row r="11" spans="1:74" ht="18.45" customHeight="1">
      <c r="B11" s="19"/>
      <c r="E11" s="24" t="s">
        <v>27</v>
      </c>
      <c r="AK11" s="26" t="s">
        <v>28</v>
      </c>
      <c r="AN11" s="24" t="s">
        <v>29</v>
      </c>
      <c r="AR11" s="19"/>
      <c r="BE11" s="211"/>
      <c r="BS11" s="16" t="s">
        <v>6</v>
      </c>
    </row>
    <row r="12" spans="1:74" ht="6.9" customHeight="1">
      <c r="B12" s="19"/>
      <c r="AR12" s="19"/>
      <c r="BE12" s="211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11"/>
      <c r="BS13" s="16" t="s">
        <v>6</v>
      </c>
    </row>
    <row r="14" spans="1:74" ht="13.2">
      <c r="B14" s="19"/>
      <c r="E14" s="216" t="s">
        <v>31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28</v>
      </c>
      <c r="AN14" s="28" t="s">
        <v>31</v>
      </c>
      <c r="AR14" s="19"/>
      <c r="BE14" s="211"/>
      <c r="BS14" s="16" t="s">
        <v>6</v>
      </c>
    </row>
    <row r="15" spans="1:74" ht="6.9" customHeight="1">
      <c r="B15" s="19"/>
      <c r="AR15" s="19"/>
      <c r="BE15" s="211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33</v>
      </c>
      <c r="AR16" s="19"/>
      <c r="BE16" s="211"/>
      <c r="BS16" s="16" t="s">
        <v>4</v>
      </c>
    </row>
    <row r="17" spans="2:71" ht="18.45" customHeight="1">
      <c r="B17" s="19"/>
      <c r="E17" s="24" t="s">
        <v>34</v>
      </c>
      <c r="AK17" s="26" t="s">
        <v>28</v>
      </c>
      <c r="AN17" s="24" t="s">
        <v>1</v>
      </c>
      <c r="AR17" s="19"/>
      <c r="BE17" s="211"/>
      <c r="BS17" s="16" t="s">
        <v>35</v>
      </c>
    </row>
    <row r="18" spans="2:71" ht="6.9" customHeight="1">
      <c r="B18" s="19"/>
      <c r="AR18" s="19"/>
      <c r="BE18" s="211"/>
      <c r="BS18" s="16" t="s">
        <v>6</v>
      </c>
    </row>
    <row r="19" spans="2:71" ht="12" customHeight="1">
      <c r="B19" s="19"/>
      <c r="D19" s="26" t="s">
        <v>36</v>
      </c>
      <c r="AK19" s="26" t="s">
        <v>25</v>
      </c>
      <c r="AN19" s="24" t="s">
        <v>1</v>
      </c>
      <c r="AR19" s="19"/>
      <c r="BE19" s="211"/>
      <c r="BS19" s="16" t="s">
        <v>6</v>
      </c>
    </row>
    <row r="20" spans="2:71" ht="18.45" customHeight="1">
      <c r="B20" s="19"/>
      <c r="E20" s="24" t="s">
        <v>37</v>
      </c>
      <c r="AK20" s="26" t="s">
        <v>28</v>
      </c>
      <c r="AN20" s="24" t="s">
        <v>1</v>
      </c>
      <c r="AR20" s="19"/>
      <c r="BE20" s="211"/>
      <c r="BS20" s="16" t="s">
        <v>35</v>
      </c>
    </row>
    <row r="21" spans="2:71" ht="6.9" customHeight="1">
      <c r="B21" s="19"/>
      <c r="AR21" s="19"/>
      <c r="BE21" s="211"/>
    </row>
    <row r="22" spans="2:71" ht="12" customHeight="1">
      <c r="B22" s="19"/>
      <c r="D22" s="26" t="s">
        <v>38</v>
      </c>
      <c r="AR22" s="19"/>
      <c r="BE22" s="211"/>
    </row>
    <row r="23" spans="2:71" ht="16.5" customHeight="1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1"/>
    </row>
    <row r="24" spans="2:71" ht="6.9" customHeight="1">
      <c r="B24" s="19"/>
      <c r="AR24" s="19"/>
      <c r="BE24" s="21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1"/>
    </row>
    <row r="26" spans="2:71" s="1" customFormat="1" ht="25.95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ROUND(AG94,2)</f>
        <v>0</v>
      </c>
      <c r="AL26" s="220"/>
      <c r="AM26" s="220"/>
      <c r="AN26" s="220"/>
      <c r="AO26" s="220"/>
      <c r="AR26" s="31"/>
      <c r="BE26" s="211"/>
    </row>
    <row r="27" spans="2:71" s="1" customFormat="1" ht="6.9" customHeight="1">
      <c r="B27" s="31"/>
      <c r="AR27" s="31"/>
      <c r="BE27" s="211"/>
    </row>
    <row r="28" spans="2:71" s="1" customFormat="1" ht="13.2">
      <c r="B28" s="31"/>
      <c r="L28" s="221" t="s">
        <v>40</v>
      </c>
      <c r="M28" s="221"/>
      <c r="N28" s="221"/>
      <c r="O28" s="221"/>
      <c r="P28" s="221"/>
      <c r="W28" s="221" t="s">
        <v>41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42</v>
      </c>
      <c r="AL28" s="221"/>
      <c r="AM28" s="221"/>
      <c r="AN28" s="221"/>
      <c r="AO28" s="221"/>
      <c r="AR28" s="31"/>
      <c r="BE28" s="211"/>
    </row>
    <row r="29" spans="2:71" s="2" customFormat="1" ht="14.4" customHeight="1">
      <c r="B29" s="35"/>
      <c r="D29" s="26" t="s">
        <v>43</v>
      </c>
      <c r="F29" s="26" t="s">
        <v>44</v>
      </c>
      <c r="L29" s="224">
        <v>0.21</v>
      </c>
      <c r="M29" s="223"/>
      <c r="N29" s="223"/>
      <c r="O29" s="223"/>
      <c r="P29" s="223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f>ROUND(AV94, 2)</f>
        <v>0</v>
      </c>
      <c r="AL29" s="223"/>
      <c r="AM29" s="223"/>
      <c r="AN29" s="223"/>
      <c r="AO29" s="223"/>
      <c r="AR29" s="35"/>
      <c r="BE29" s="212"/>
    </row>
    <row r="30" spans="2:71" s="2" customFormat="1" ht="14.4" customHeight="1">
      <c r="B30" s="35"/>
      <c r="F30" s="26" t="s">
        <v>45</v>
      </c>
      <c r="L30" s="224">
        <v>0.12</v>
      </c>
      <c r="M30" s="223"/>
      <c r="N30" s="223"/>
      <c r="O30" s="223"/>
      <c r="P30" s="223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K30" s="222">
        <f>ROUND(AW94, 2)</f>
        <v>0</v>
      </c>
      <c r="AL30" s="223"/>
      <c r="AM30" s="223"/>
      <c r="AN30" s="223"/>
      <c r="AO30" s="223"/>
      <c r="AR30" s="35"/>
      <c r="BE30" s="212"/>
    </row>
    <row r="31" spans="2:71" s="2" customFormat="1" ht="14.4" hidden="1" customHeight="1">
      <c r="B31" s="35"/>
      <c r="F31" s="26" t="s">
        <v>46</v>
      </c>
      <c r="L31" s="224">
        <v>0.21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5"/>
      <c r="BE31" s="212"/>
    </row>
    <row r="32" spans="2:71" s="2" customFormat="1" ht="14.4" hidden="1" customHeight="1">
      <c r="B32" s="35"/>
      <c r="F32" s="26" t="s">
        <v>47</v>
      </c>
      <c r="L32" s="224">
        <v>0.12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5"/>
      <c r="BE32" s="212"/>
    </row>
    <row r="33" spans="2:57" s="2" customFormat="1" ht="14.4" hidden="1" customHeight="1">
      <c r="B33" s="35"/>
      <c r="F33" s="26" t="s">
        <v>48</v>
      </c>
      <c r="L33" s="224">
        <v>0</v>
      </c>
      <c r="M33" s="223"/>
      <c r="N33" s="223"/>
      <c r="O33" s="223"/>
      <c r="P33" s="223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5"/>
      <c r="BE33" s="212"/>
    </row>
    <row r="34" spans="2:57" s="1" customFormat="1" ht="6.9" customHeight="1">
      <c r="B34" s="31"/>
      <c r="AR34" s="31"/>
      <c r="BE34" s="211"/>
    </row>
    <row r="35" spans="2:57" s="1" customFormat="1" ht="25.95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28" t="s">
        <v>51</v>
      </c>
      <c r="Y35" s="226"/>
      <c r="Z35" s="226"/>
      <c r="AA35" s="226"/>
      <c r="AB35" s="226"/>
      <c r="AC35" s="38"/>
      <c r="AD35" s="38"/>
      <c r="AE35" s="38"/>
      <c r="AF35" s="38"/>
      <c r="AG35" s="38"/>
      <c r="AH35" s="38"/>
      <c r="AI35" s="38"/>
      <c r="AJ35" s="38"/>
      <c r="AK35" s="225">
        <f>SUM(AK26:AK33)</f>
        <v>0</v>
      </c>
      <c r="AL35" s="226"/>
      <c r="AM35" s="226"/>
      <c r="AN35" s="226"/>
      <c r="AO35" s="227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58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2160</v>
      </c>
      <c r="AR84" s="47"/>
    </row>
    <row r="85" spans="1:91" s="4" customFormat="1" ht="36.9" customHeight="1">
      <c r="B85" s="48"/>
      <c r="C85" s="49" t="s">
        <v>16</v>
      </c>
      <c r="L85" s="187" t="str">
        <f>K6</f>
        <v>Rozšíření komunikace a parkoviště u hřbitova, Skřečoň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Bohumín - Skřečoň</v>
      </c>
      <c r="AI87" s="26" t="s">
        <v>22</v>
      </c>
      <c r="AM87" s="189" t="str">
        <f>IF(AN8= "","",AN8)</f>
        <v>14. 4. 2025</v>
      </c>
      <c r="AN87" s="189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>Město Bohumín</v>
      </c>
      <c r="AI89" s="26" t="s">
        <v>32</v>
      </c>
      <c r="AM89" s="190" t="str">
        <f>IF(E17="","",E17)</f>
        <v>Ing. Miroslav Knápek</v>
      </c>
      <c r="AN89" s="191"/>
      <c r="AO89" s="191"/>
      <c r="AP89" s="191"/>
      <c r="AR89" s="31"/>
      <c r="AS89" s="192" t="s">
        <v>59</v>
      </c>
      <c r="AT89" s="19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30</v>
      </c>
      <c r="L90" s="3" t="str">
        <f>IF(E14= "Vyplň údaj","",E14)</f>
        <v/>
      </c>
      <c r="AI90" s="26" t="s">
        <v>36</v>
      </c>
      <c r="AM90" s="190" t="str">
        <f>IF(E20="","",E20)</f>
        <v xml:space="preserve"> </v>
      </c>
      <c r="AN90" s="191"/>
      <c r="AO90" s="191"/>
      <c r="AP90" s="191"/>
      <c r="AR90" s="31"/>
      <c r="AS90" s="194"/>
      <c r="AT90" s="195"/>
      <c r="BD90" s="55"/>
    </row>
    <row r="91" spans="1:91" s="1" customFormat="1" ht="10.8" customHeight="1">
      <c r="B91" s="31"/>
      <c r="AR91" s="31"/>
      <c r="AS91" s="194"/>
      <c r="AT91" s="195"/>
      <c r="BD91" s="55"/>
    </row>
    <row r="92" spans="1:91" s="1" customFormat="1" ht="29.25" customHeight="1">
      <c r="B92" s="31"/>
      <c r="C92" s="196" t="s">
        <v>60</v>
      </c>
      <c r="D92" s="197"/>
      <c r="E92" s="197"/>
      <c r="F92" s="197"/>
      <c r="G92" s="197"/>
      <c r="H92" s="56"/>
      <c r="I92" s="199" t="s">
        <v>61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8" t="s">
        <v>62</v>
      </c>
      <c r="AH92" s="197"/>
      <c r="AI92" s="197"/>
      <c r="AJ92" s="197"/>
      <c r="AK92" s="197"/>
      <c r="AL92" s="197"/>
      <c r="AM92" s="197"/>
      <c r="AN92" s="199" t="s">
        <v>63</v>
      </c>
      <c r="AO92" s="197"/>
      <c r="AP92" s="200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8">
        <f>ROUND(AG95+AG96+AG99,2)</f>
        <v>0</v>
      </c>
      <c r="AH94" s="208"/>
      <c r="AI94" s="208"/>
      <c r="AJ94" s="208"/>
      <c r="AK94" s="208"/>
      <c r="AL94" s="208"/>
      <c r="AM94" s="208"/>
      <c r="AN94" s="209">
        <f t="shared" ref="AN94:AN99" si="0">SUM(AG94,AT94)</f>
        <v>0</v>
      </c>
      <c r="AO94" s="209"/>
      <c r="AP94" s="209"/>
      <c r="AQ94" s="66" t="s">
        <v>1</v>
      </c>
      <c r="AR94" s="62"/>
      <c r="AS94" s="67">
        <f>ROUND(AS95+AS96+AS99,2)</f>
        <v>0</v>
      </c>
      <c r="AT94" s="68">
        <f t="shared" ref="AT94:AT99" si="1">ROUND(SUM(AV94:AW94),2)</f>
        <v>0</v>
      </c>
      <c r="AU94" s="69">
        <f>ROUND(AU95+AU96+AU99,5)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ROUND(AZ95+AZ96+AZ99,2)</f>
        <v>0</v>
      </c>
      <c r="BA94" s="68">
        <f>ROUND(BA95+BA96+BA99,2)</f>
        <v>0</v>
      </c>
      <c r="BB94" s="68">
        <f>ROUND(BB95+BB96+BB99,2)</f>
        <v>0</v>
      </c>
      <c r="BC94" s="68">
        <f>ROUND(BC95+BC96+BC99,2)</f>
        <v>0</v>
      </c>
      <c r="BD94" s="70">
        <f>ROUND(BD95+BD96+BD99,2)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16.5" customHeight="1">
      <c r="A95" s="73" t="s">
        <v>83</v>
      </c>
      <c r="B95" s="74"/>
      <c r="C95" s="75"/>
      <c r="D95" s="203" t="s">
        <v>79</v>
      </c>
      <c r="E95" s="203"/>
      <c r="F95" s="203"/>
      <c r="G95" s="203"/>
      <c r="H95" s="203"/>
      <c r="I95" s="76"/>
      <c r="J95" s="203" t="s">
        <v>84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'0 - Ostatní a vedlejší ná...'!J30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77" t="s">
        <v>85</v>
      </c>
      <c r="AR95" s="74"/>
      <c r="AS95" s="78">
        <v>0</v>
      </c>
      <c r="AT95" s="79">
        <f t="shared" si="1"/>
        <v>0</v>
      </c>
      <c r="AU95" s="80">
        <f>'0 - Ostatní a vedlejší ná...'!P118</f>
        <v>0</v>
      </c>
      <c r="AV95" s="79">
        <f>'0 - Ostatní a vedlejší ná...'!J33</f>
        <v>0</v>
      </c>
      <c r="AW95" s="79">
        <f>'0 - Ostatní a vedlejší ná...'!J34</f>
        <v>0</v>
      </c>
      <c r="AX95" s="79">
        <f>'0 - Ostatní a vedlejší ná...'!J35</f>
        <v>0</v>
      </c>
      <c r="AY95" s="79">
        <f>'0 - Ostatní a vedlejší ná...'!J36</f>
        <v>0</v>
      </c>
      <c r="AZ95" s="79">
        <f>'0 - Ostatní a vedlejší ná...'!F33</f>
        <v>0</v>
      </c>
      <c r="BA95" s="79">
        <f>'0 - Ostatní a vedlejší ná...'!F34</f>
        <v>0</v>
      </c>
      <c r="BB95" s="79">
        <f>'0 - Ostatní a vedlejší ná...'!F35</f>
        <v>0</v>
      </c>
      <c r="BC95" s="79">
        <f>'0 - Ostatní a vedlejší ná...'!F36</f>
        <v>0</v>
      </c>
      <c r="BD95" s="81">
        <f>'0 - Ostatní a vedlejší ná...'!F37</f>
        <v>0</v>
      </c>
      <c r="BT95" s="82" t="s">
        <v>86</v>
      </c>
      <c r="BV95" s="82" t="s">
        <v>81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6" customFormat="1" ht="24.75" customHeight="1">
      <c r="B96" s="74"/>
      <c r="C96" s="75"/>
      <c r="D96" s="203" t="s">
        <v>89</v>
      </c>
      <c r="E96" s="203"/>
      <c r="F96" s="203"/>
      <c r="G96" s="203"/>
      <c r="H96" s="203"/>
      <c r="I96" s="76"/>
      <c r="J96" s="203" t="s">
        <v>90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4">
        <f>ROUND(SUM(AG97:AG98),2)</f>
        <v>0</v>
      </c>
      <c r="AH96" s="202"/>
      <c r="AI96" s="202"/>
      <c r="AJ96" s="202"/>
      <c r="AK96" s="202"/>
      <c r="AL96" s="202"/>
      <c r="AM96" s="202"/>
      <c r="AN96" s="201">
        <f t="shared" si="0"/>
        <v>0</v>
      </c>
      <c r="AO96" s="202"/>
      <c r="AP96" s="202"/>
      <c r="AQ96" s="77" t="s">
        <v>85</v>
      </c>
      <c r="AR96" s="74"/>
      <c r="AS96" s="78">
        <f>ROUND(SUM(AS97:AS98),2)</f>
        <v>0</v>
      </c>
      <c r="AT96" s="79">
        <f t="shared" si="1"/>
        <v>0</v>
      </c>
      <c r="AU96" s="80">
        <f>ROUND(SUM(AU97:AU98),5)</f>
        <v>0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ROUND(SUM(AZ97:AZ98),2)</f>
        <v>0</v>
      </c>
      <c r="BA96" s="79">
        <f>ROUND(SUM(BA97:BA98),2)</f>
        <v>0</v>
      </c>
      <c r="BB96" s="79">
        <f>ROUND(SUM(BB97:BB98),2)</f>
        <v>0</v>
      </c>
      <c r="BC96" s="79">
        <f>ROUND(SUM(BC97:BC98),2)</f>
        <v>0</v>
      </c>
      <c r="BD96" s="81">
        <f>ROUND(SUM(BD97:BD98),2)</f>
        <v>0</v>
      </c>
      <c r="BS96" s="82" t="s">
        <v>78</v>
      </c>
      <c r="BT96" s="82" t="s">
        <v>86</v>
      </c>
      <c r="BU96" s="82" t="s">
        <v>80</v>
      </c>
      <c r="BV96" s="82" t="s">
        <v>81</v>
      </c>
      <c r="BW96" s="82" t="s">
        <v>91</v>
      </c>
      <c r="BX96" s="82" t="s">
        <v>5</v>
      </c>
      <c r="CL96" s="82" t="s">
        <v>1</v>
      </c>
      <c r="CM96" s="82" t="s">
        <v>88</v>
      </c>
    </row>
    <row r="97" spans="1:91" s="3" customFormat="1" ht="16.5" customHeight="1">
      <c r="A97" s="73" t="s">
        <v>83</v>
      </c>
      <c r="B97" s="47"/>
      <c r="C97" s="11"/>
      <c r="D97" s="11"/>
      <c r="E97" s="205" t="s">
        <v>92</v>
      </c>
      <c r="F97" s="205"/>
      <c r="G97" s="205"/>
      <c r="H97" s="205"/>
      <c r="I97" s="205"/>
      <c r="J97" s="11"/>
      <c r="K97" s="205" t="s">
        <v>93</v>
      </c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6">
        <f>'101.1 - Rozšíření komunik...'!J32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94</v>
      </c>
      <c r="AR97" s="47"/>
      <c r="AS97" s="84">
        <v>0</v>
      </c>
      <c r="AT97" s="85">
        <f t="shared" si="1"/>
        <v>0</v>
      </c>
      <c r="AU97" s="86">
        <f>'101.1 - Rozšíření komunik...'!P125</f>
        <v>0</v>
      </c>
      <c r="AV97" s="85">
        <f>'101.1 - Rozšíření komunik...'!J35</f>
        <v>0</v>
      </c>
      <c r="AW97" s="85">
        <f>'101.1 - Rozšíření komunik...'!J36</f>
        <v>0</v>
      </c>
      <c r="AX97" s="85">
        <f>'101.1 - Rozšíření komunik...'!J37</f>
        <v>0</v>
      </c>
      <c r="AY97" s="85">
        <f>'101.1 - Rozšíření komunik...'!J38</f>
        <v>0</v>
      </c>
      <c r="AZ97" s="85">
        <f>'101.1 - Rozšíření komunik...'!F35</f>
        <v>0</v>
      </c>
      <c r="BA97" s="85">
        <f>'101.1 - Rozšíření komunik...'!F36</f>
        <v>0</v>
      </c>
      <c r="BB97" s="85">
        <f>'101.1 - Rozšíření komunik...'!F37</f>
        <v>0</v>
      </c>
      <c r="BC97" s="85">
        <f>'101.1 - Rozšíření komunik...'!F38</f>
        <v>0</v>
      </c>
      <c r="BD97" s="87">
        <f>'101.1 - Rozšíření komunik...'!F39</f>
        <v>0</v>
      </c>
      <c r="BT97" s="24" t="s">
        <v>88</v>
      </c>
      <c r="BV97" s="24" t="s">
        <v>81</v>
      </c>
      <c r="BW97" s="24" t="s">
        <v>95</v>
      </c>
      <c r="BX97" s="24" t="s">
        <v>91</v>
      </c>
      <c r="CL97" s="24" t="s">
        <v>1</v>
      </c>
    </row>
    <row r="98" spans="1:91" s="3" customFormat="1" ht="23.25" customHeight="1">
      <c r="A98" s="73" t="s">
        <v>83</v>
      </c>
      <c r="B98" s="47"/>
      <c r="C98" s="11"/>
      <c r="D98" s="11"/>
      <c r="E98" s="205" t="s">
        <v>96</v>
      </c>
      <c r="F98" s="205"/>
      <c r="G98" s="205"/>
      <c r="H98" s="205"/>
      <c r="I98" s="205"/>
      <c r="J98" s="11"/>
      <c r="K98" s="205" t="s">
        <v>97</v>
      </c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6">
        <f>'101.2 - Rozšíření komunik...'!J32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94</v>
      </c>
      <c r="AR98" s="47"/>
      <c r="AS98" s="84">
        <v>0</v>
      </c>
      <c r="AT98" s="85">
        <f t="shared" si="1"/>
        <v>0</v>
      </c>
      <c r="AU98" s="86">
        <f>'101.2 - Rozšíření komunik...'!P125</f>
        <v>0</v>
      </c>
      <c r="AV98" s="85">
        <f>'101.2 - Rozšíření komunik...'!J35</f>
        <v>0</v>
      </c>
      <c r="AW98" s="85">
        <f>'101.2 - Rozšíření komunik...'!J36</f>
        <v>0</v>
      </c>
      <c r="AX98" s="85">
        <f>'101.2 - Rozšíření komunik...'!J37</f>
        <v>0</v>
      </c>
      <c r="AY98" s="85">
        <f>'101.2 - Rozšíření komunik...'!J38</f>
        <v>0</v>
      </c>
      <c r="AZ98" s="85">
        <f>'101.2 - Rozšíření komunik...'!F35</f>
        <v>0</v>
      </c>
      <c r="BA98" s="85">
        <f>'101.2 - Rozšíření komunik...'!F36</f>
        <v>0</v>
      </c>
      <c r="BB98" s="85">
        <f>'101.2 - Rozšíření komunik...'!F37</f>
        <v>0</v>
      </c>
      <c r="BC98" s="85">
        <f>'101.2 - Rozšíření komunik...'!F38</f>
        <v>0</v>
      </c>
      <c r="BD98" s="87">
        <f>'101.2 - Rozšíření komunik...'!F39</f>
        <v>0</v>
      </c>
      <c r="BT98" s="24" t="s">
        <v>88</v>
      </c>
      <c r="BV98" s="24" t="s">
        <v>81</v>
      </c>
      <c r="BW98" s="24" t="s">
        <v>98</v>
      </c>
      <c r="BX98" s="24" t="s">
        <v>91</v>
      </c>
      <c r="CL98" s="24" t="s">
        <v>1</v>
      </c>
    </row>
    <row r="99" spans="1:91" s="6" customFormat="1" ht="16.5" customHeight="1">
      <c r="A99" s="73" t="s">
        <v>83</v>
      </c>
      <c r="B99" s="74"/>
      <c r="C99" s="75"/>
      <c r="D99" s="203" t="s">
        <v>99</v>
      </c>
      <c r="E99" s="203"/>
      <c r="F99" s="203"/>
      <c r="G99" s="203"/>
      <c r="H99" s="203"/>
      <c r="I99" s="76"/>
      <c r="J99" s="203" t="s">
        <v>100</v>
      </c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1">
        <f>'SO 401 - Veřejné osvětlení'!J30</f>
        <v>0</v>
      </c>
      <c r="AH99" s="202"/>
      <c r="AI99" s="202"/>
      <c r="AJ99" s="202"/>
      <c r="AK99" s="202"/>
      <c r="AL99" s="202"/>
      <c r="AM99" s="202"/>
      <c r="AN99" s="201">
        <f t="shared" si="0"/>
        <v>0</v>
      </c>
      <c r="AO99" s="202"/>
      <c r="AP99" s="202"/>
      <c r="AQ99" s="77" t="s">
        <v>85</v>
      </c>
      <c r="AR99" s="74"/>
      <c r="AS99" s="88">
        <v>0</v>
      </c>
      <c r="AT99" s="89">
        <f t="shared" si="1"/>
        <v>0</v>
      </c>
      <c r="AU99" s="90">
        <f>'SO 401 - Veřejné osvětlení'!P131</f>
        <v>0</v>
      </c>
      <c r="AV99" s="89">
        <f>'SO 401 - Veřejné osvětlení'!J33</f>
        <v>0</v>
      </c>
      <c r="AW99" s="89">
        <f>'SO 401 - Veřejné osvětlení'!J34</f>
        <v>0</v>
      </c>
      <c r="AX99" s="89">
        <f>'SO 401 - Veřejné osvětlení'!J35</f>
        <v>0</v>
      </c>
      <c r="AY99" s="89">
        <f>'SO 401 - Veřejné osvětlení'!J36</f>
        <v>0</v>
      </c>
      <c r="AZ99" s="89">
        <f>'SO 401 - Veřejné osvětlení'!F33</f>
        <v>0</v>
      </c>
      <c r="BA99" s="89">
        <f>'SO 401 - Veřejné osvětlení'!F34</f>
        <v>0</v>
      </c>
      <c r="BB99" s="89">
        <f>'SO 401 - Veřejné osvětlení'!F35</f>
        <v>0</v>
      </c>
      <c r="BC99" s="89">
        <f>'SO 401 - Veřejné osvětlení'!F36</f>
        <v>0</v>
      </c>
      <c r="BD99" s="91">
        <f>'SO 401 - Veřejné osvětlení'!F37</f>
        <v>0</v>
      </c>
      <c r="BT99" s="82" t="s">
        <v>86</v>
      </c>
      <c r="BV99" s="82" t="s">
        <v>81</v>
      </c>
      <c r="BW99" s="82" t="s">
        <v>101</v>
      </c>
      <c r="BX99" s="82" t="s">
        <v>5</v>
      </c>
      <c r="CL99" s="82" t="s">
        <v>1</v>
      </c>
      <c r="CM99" s="82" t="s">
        <v>88</v>
      </c>
    </row>
    <row r="100" spans="1:91" s="1" customFormat="1" ht="30" customHeight="1">
      <c r="B100" s="31"/>
      <c r="AR100" s="31"/>
    </row>
    <row r="101" spans="1:91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sheetProtection algorithmName="SHA-512" hashValue="Iu0TgUopVPYkYfKwqq+7laR6FV6S1pF/LyoEw3S82zaJzO+4O9PgtgLvkgjCZ5zFrTF3YNthbNrU/nmapTvEiA==" saltValue="uATgQa4S80g2P2OQg3d8R09N1UT2k9XZg8+tsAZvll9iIV0MdQn84xEkWx75Tip6OCR6icfTzDSSs4cxYh9N8Q==" spinCount="100000" sheet="1" objects="1" scenarios="1" formatColumns="0" formatRows="0"/>
  <mergeCells count="58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 - Ostatní a vedlejší ná...'!C2" display="/" xr:uid="{00000000-0004-0000-0000-000000000000}"/>
    <hyperlink ref="A97" location="'101.1 - Rozšíření komunik...'!C2" display="/" xr:uid="{00000000-0004-0000-0000-000001000000}"/>
    <hyperlink ref="A98" location="'101.2 - Rozšíření komunik...'!C2" display="/" xr:uid="{00000000-0004-0000-0000-000002000000}"/>
    <hyperlink ref="A99" location="'SO 401 - Veřejné osvětlení'!C2" display="/" xr:uid="{00000000-0004-0000-0000-000003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102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Rozšíření komunikace a parkoviště u hřbitova, Skřečoň</v>
      </c>
      <c r="F7" s="230"/>
      <c r="G7" s="230"/>
      <c r="H7" s="230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7" t="s">
        <v>104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14. 4. 2025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213"/>
      <c r="G18" s="213"/>
      <c r="H18" s="213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93"/>
      <c r="E27" s="218" t="s">
        <v>1</v>
      </c>
      <c r="F27" s="218"/>
      <c r="G27" s="218"/>
      <c r="H27" s="218"/>
      <c r="L27" s="93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39</v>
      </c>
      <c r="J30" s="65">
        <f>ROUND(J118,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85">
        <f>ROUND((SUM(BE118:BE139)),  2)</f>
        <v>0</v>
      </c>
      <c r="I33" s="95">
        <v>0.21</v>
      </c>
      <c r="J33" s="85">
        <f>ROUND(((SUM(BE118:BE139))*I33),  2)</f>
        <v>0</v>
      </c>
      <c r="L33" s="31"/>
    </row>
    <row r="34" spans="2:12" s="1" customFormat="1" ht="14.4" customHeight="1">
      <c r="B34" s="31"/>
      <c r="E34" s="26" t="s">
        <v>45</v>
      </c>
      <c r="F34" s="85">
        <f>ROUND((SUM(BF118:BF139)),  2)</f>
        <v>0</v>
      </c>
      <c r="I34" s="95">
        <v>0.12</v>
      </c>
      <c r="J34" s="85">
        <f>ROUND(((SUM(BF118:BF139))*I34),  2)</f>
        <v>0</v>
      </c>
      <c r="L34" s="31"/>
    </row>
    <row r="35" spans="2:12" s="1" customFormat="1" ht="14.4" hidden="1" customHeight="1">
      <c r="B35" s="31"/>
      <c r="E35" s="26" t="s">
        <v>46</v>
      </c>
      <c r="F35" s="85">
        <f>ROUND((SUM(BG118:BG139)),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85">
        <f>ROUND((SUM(BH118:BH139)),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85">
        <f>ROUND((SUM(BI118:BI139)),  2)</f>
        <v>0</v>
      </c>
      <c r="I37" s="95">
        <v>0</v>
      </c>
      <c r="J37" s="85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6"/>
      <c r="D39" s="97" t="s">
        <v>49</v>
      </c>
      <c r="E39" s="56"/>
      <c r="F39" s="56"/>
      <c r="G39" s="98" t="s">
        <v>50</v>
      </c>
      <c r="H39" s="99" t="s">
        <v>51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105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9" t="str">
        <f>E7</f>
        <v>Rozšíření komunikace a parkoviště u hřbitova, Skřečoň</v>
      </c>
      <c r="F85" s="230"/>
      <c r="G85" s="230"/>
      <c r="H85" s="230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7" t="str">
        <f>E9</f>
        <v>0 - Ostatní a vedlejší náklady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Bohumín - Skřečoň</v>
      </c>
      <c r="I89" s="26" t="s">
        <v>22</v>
      </c>
      <c r="J89" s="51" t="str">
        <f>IF(J12="","",J12)</f>
        <v>14. 4. 2025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Město Bohumín</v>
      </c>
      <c r="I91" s="26" t="s">
        <v>32</v>
      </c>
      <c r="J91" s="29" t="str">
        <f>E21</f>
        <v>Ing. Miroslav Knápek</v>
      </c>
      <c r="L91" s="31"/>
    </row>
    <row r="92" spans="2:47" s="1" customFormat="1" ht="15.15" customHeight="1">
      <c r="B92" s="31"/>
      <c r="C92" s="26" t="s">
        <v>30</v>
      </c>
      <c r="F92" s="24" t="str">
        <f>IF(E18="","",E18)</f>
        <v>Vyplň údaj</v>
      </c>
      <c r="I92" s="26" t="s">
        <v>36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106</v>
      </c>
      <c r="D94" s="96"/>
      <c r="E94" s="96"/>
      <c r="F94" s="96"/>
      <c r="G94" s="96"/>
      <c r="H94" s="96"/>
      <c r="I94" s="96"/>
      <c r="J94" s="105" t="s">
        <v>107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6" t="s">
        <v>108</v>
      </c>
      <c r="J96" s="65">
        <f>J118</f>
        <v>0</v>
      </c>
      <c r="L96" s="31"/>
      <c r="AU96" s="16" t="s">
        <v>109</v>
      </c>
    </row>
    <row r="97" spans="2:12" s="8" customFormat="1" ht="24.9" customHeight="1">
      <c r="B97" s="107"/>
      <c r="D97" s="108" t="s">
        <v>110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2:12" s="8" customFormat="1" ht="24.9" customHeight="1">
      <c r="B98" s="107"/>
      <c r="D98" s="108" t="s">
        <v>111</v>
      </c>
      <c r="E98" s="109"/>
      <c r="F98" s="109"/>
      <c r="G98" s="109"/>
      <c r="H98" s="109"/>
      <c r="I98" s="109"/>
      <c r="J98" s="110">
        <f>J138</f>
        <v>0</v>
      </c>
      <c r="L98" s="107"/>
    </row>
    <row r="99" spans="2:12" s="1" customFormat="1" ht="21.75" customHeight="1">
      <c r="B99" s="31"/>
      <c r="L99" s="31"/>
    </row>
    <row r="100" spans="2:12" s="1" customFormat="1" ht="6.9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" customHeight="1">
      <c r="B105" s="31"/>
      <c r="C105" s="20" t="s">
        <v>112</v>
      </c>
      <c r="L105" s="31"/>
    </row>
    <row r="106" spans="2:12" s="1" customFormat="1" ht="6.9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16.5" customHeight="1">
      <c r="B108" s="31"/>
      <c r="E108" s="229" t="str">
        <f>E7</f>
        <v>Rozšíření komunikace a parkoviště u hřbitova, Skřečoň</v>
      </c>
      <c r="F108" s="230"/>
      <c r="G108" s="230"/>
      <c r="H108" s="230"/>
      <c r="L108" s="31"/>
    </row>
    <row r="109" spans="2:12" s="1" customFormat="1" ht="12" customHeight="1">
      <c r="B109" s="31"/>
      <c r="C109" s="26" t="s">
        <v>103</v>
      </c>
      <c r="L109" s="31"/>
    </row>
    <row r="110" spans="2:12" s="1" customFormat="1" ht="16.5" customHeight="1">
      <c r="B110" s="31"/>
      <c r="E110" s="187" t="str">
        <f>E9</f>
        <v>0 - Ostatní a vedlejší náklady</v>
      </c>
      <c r="F110" s="231"/>
      <c r="G110" s="231"/>
      <c r="H110" s="231"/>
      <c r="L110" s="31"/>
    </row>
    <row r="111" spans="2:12" s="1" customFormat="1" ht="6.9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>Bohumín - Skřečoň</v>
      </c>
      <c r="I112" s="26" t="s">
        <v>22</v>
      </c>
      <c r="J112" s="51" t="str">
        <f>IF(J12="","",J12)</f>
        <v>14. 4. 2025</v>
      </c>
      <c r="L112" s="31"/>
    </row>
    <row r="113" spans="2:65" s="1" customFormat="1" ht="6.9" customHeight="1">
      <c r="B113" s="31"/>
      <c r="L113" s="31"/>
    </row>
    <row r="114" spans="2:65" s="1" customFormat="1" ht="15.15" customHeight="1">
      <c r="B114" s="31"/>
      <c r="C114" s="26" t="s">
        <v>24</v>
      </c>
      <c r="F114" s="24" t="str">
        <f>E15</f>
        <v>Město Bohumín</v>
      </c>
      <c r="I114" s="26" t="s">
        <v>32</v>
      </c>
      <c r="J114" s="29" t="str">
        <f>E21</f>
        <v>Ing. Miroslav Knápek</v>
      </c>
      <c r="L114" s="31"/>
    </row>
    <row r="115" spans="2:65" s="1" customFormat="1" ht="15.15" customHeight="1">
      <c r="B115" s="31"/>
      <c r="C115" s="26" t="s">
        <v>30</v>
      </c>
      <c r="F115" s="24" t="str">
        <f>IF(E18="","",E18)</f>
        <v>Vyplň údaj</v>
      </c>
      <c r="I115" s="26" t="s">
        <v>36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9" customFormat="1" ht="29.25" customHeight="1">
      <c r="B117" s="111"/>
      <c r="C117" s="112" t="s">
        <v>113</v>
      </c>
      <c r="D117" s="113" t="s">
        <v>64</v>
      </c>
      <c r="E117" s="113" t="s">
        <v>60</v>
      </c>
      <c r="F117" s="113" t="s">
        <v>61</v>
      </c>
      <c r="G117" s="113" t="s">
        <v>114</v>
      </c>
      <c r="H117" s="113" t="s">
        <v>115</v>
      </c>
      <c r="I117" s="113" t="s">
        <v>116</v>
      </c>
      <c r="J117" s="113" t="s">
        <v>107</v>
      </c>
      <c r="K117" s="114" t="s">
        <v>117</v>
      </c>
      <c r="L117" s="111"/>
      <c r="M117" s="58" t="s">
        <v>1</v>
      </c>
      <c r="N117" s="59" t="s">
        <v>43</v>
      </c>
      <c r="O117" s="59" t="s">
        <v>118</v>
      </c>
      <c r="P117" s="59" t="s">
        <v>119</v>
      </c>
      <c r="Q117" s="59" t="s">
        <v>120</v>
      </c>
      <c r="R117" s="59" t="s">
        <v>121</v>
      </c>
      <c r="S117" s="59" t="s">
        <v>122</v>
      </c>
      <c r="T117" s="60" t="s">
        <v>123</v>
      </c>
    </row>
    <row r="118" spans="2:65" s="1" customFormat="1" ht="22.8" customHeight="1">
      <c r="B118" s="31"/>
      <c r="C118" s="63" t="s">
        <v>124</v>
      </c>
      <c r="J118" s="115">
        <f>BK118</f>
        <v>0</v>
      </c>
      <c r="L118" s="31"/>
      <c r="M118" s="61"/>
      <c r="N118" s="52"/>
      <c r="O118" s="52"/>
      <c r="P118" s="116">
        <f>P119+P138</f>
        <v>0</v>
      </c>
      <c r="Q118" s="52"/>
      <c r="R118" s="116">
        <f>R119+R138</f>
        <v>0</v>
      </c>
      <c r="S118" s="52"/>
      <c r="T118" s="117">
        <f>T119+T138</f>
        <v>0</v>
      </c>
      <c r="AT118" s="16" t="s">
        <v>78</v>
      </c>
      <c r="AU118" s="16" t="s">
        <v>109</v>
      </c>
      <c r="BK118" s="118">
        <f>BK119+BK138</f>
        <v>0</v>
      </c>
    </row>
    <row r="119" spans="2:65" s="10" customFormat="1" ht="25.95" customHeight="1">
      <c r="B119" s="119"/>
      <c r="D119" s="120" t="s">
        <v>78</v>
      </c>
      <c r="E119" s="121" t="s">
        <v>125</v>
      </c>
      <c r="F119" s="121" t="s">
        <v>126</v>
      </c>
      <c r="I119" s="122"/>
      <c r="J119" s="123">
        <f>BK119</f>
        <v>0</v>
      </c>
      <c r="L119" s="119"/>
      <c r="M119" s="124"/>
      <c r="P119" s="125">
        <f>SUM(P120:P137)</f>
        <v>0</v>
      </c>
      <c r="R119" s="125">
        <f>SUM(R120:R137)</f>
        <v>0</v>
      </c>
      <c r="T119" s="126">
        <f>SUM(T120:T137)</f>
        <v>0</v>
      </c>
      <c r="AR119" s="120" t="s">
        <v>127</v>
      </c>
      <c r="AT119" s="127" t="s">
        <v>78</v>
      </c>
      <c r="AU119" s="127" t="s">
        <v>79</v>
      </c>
      <c r="AY119" s="120" t="s">
        <v>128</v>
      </c>
      <c r="BK119" s="128">
        <f>SUM(BK120:BK137)</f>
        <v>0</v>
      </c>
    </row>
    <row r="120" spans="2:65" s="1" customFormat="1" ht="16.5" customHeight="1">
      <c r="B120" s="31"/>
      <c r="C120" s="129" t="s">
        <v>86</v>
      </c>
      <c r="D120" s="129" t="s">
        <v>129</v>
      </c>
      <c r="E120" s="130" t="s">
        <v>130</v>
      </c>
      <c r="F120" s="131" t="s">
        <v>131</v>
      </c>
      <c r="G120" s="132" t="s">
        <v>132</v>
      </c>
      <c r="H120" s="133">
        <v>1</v>
      </c>
      <c r="I120" s="134"/>
      <c r="J120" s="135">
        <f>ROUND(I120*H120,2)</f>
        <v>0</v>
      </c>
      <c r="K120" s="131" t="s">
        <v>133</v>
      </c>
      <c r="L120" s="31"/>
      <c r="M120" s="136" t="s">
        <v>1</v>
      </c>
      <c r="N120" s="137" t="s">
        <v>44</v>
      </c>
      <c r="P120" s="138">
        <f>O120*H120</f>
        <v>0</v>
      </c>
      <c r="Q120" s="138">
        <v>0</v>
      </c>
      <c r="R120" s="138">
        <f>Q120*H120</f>
        <v>0</v>
      </c>
      <c r="S120" s="138">
        <v>0</v>
      </c>
      <c r="T120" s="139">
        <f>S120*H120</f>
        <v>0</v>
      </c>
      <c r="AR120" s="140" t="s">
        <v>134</v>
      </c>
      <c r="AT120" s="140" t="s">
        <v>129</v>
      </c>
      <c r="AU120" s="140" t="s">
        <v>86</v>
      </c>
      <c r="AY120" s="16" t="s">
        <v>128</v>
      </c>
      <c r="BE120" s="141">
        <f>IF(N120="základní",J120,0)</f>
        <v>0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6" t="s">
        <v>86</v>
      </c>
      <c r="BK120" s="141">
        <f>ROUND(I120*H120,2)</f>
        <v>0</v>
      </c>
      <c r="BL120" s="16" t="s">
        <v>134</v>
      </c>
      <c r="BM120" s="140" t="s">
        <v>135</v>
      </c>
    </row>
    <row r="121" spans="2:65" s="1" customFormat="1" ht="28.8">
      <c r="B121" s="31"/>
      <c r="D121" s="142" t="s">
        <v>136</v>
      </c>
      <c r="F121" s="143" t="s">
        <v>137</v>
      </c>
      <c r="I121" s="144"/>
      <c r="L121" s="31"/>
      <c r="M121" s="145"/>
      <c r="T121" s="55"/>
      <c r="AT121" s="16" t="s">
        <v>136</v>
      </c>
      <c r="AU121" s="16" t="s">
        <v>86</v>
      </c>
    </row>
    <row r="122" spans="2:65" s="1" customFormat="1" ht="16.5" customHeight="1">
      <c r="B122" s="31"/>
      <c r="C122" s="129" t="s">
        <v>88</v>
      </c>
      <c r="D122" s="129" t="s">
        <v>129</v>
      </c>
      <c r="E122" s="130" t="s">
        <v>138</v>
      </c>
      <c r="F122" s="131" t="s">
        <v>139</v>
      </c>
      <c r="G122" s="132" t="s">
        <v>132</v>
      </c>
      <c r="H122" s="133">
        <v>1</v>
      </c>
      <c r="I122" s="134"/>
      <c r="J122" s="135">
        <f>ROUND(I122*H122,2)</f>
        <v>0</v>
      </c>
      <c r="K122" s="131" t="s">
        <v>133</v>
      </c>
      <c r="L122" s="31"/>
      <c r="M122" s="136" t="s">
        <v>1</v>
      </c>
      <c r="N122" s="137" t="s">
        <v>44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134</v>
      </c>
      <c r="AT122" s="140" t="s">
        <v>129</v>
      </c>
      <c r="AU122" s="140" t="s">
        <v>86</v>
      </c>
      <c r="AY122" s="16" t="s">
        <v>128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6" t="s">
        <v>86</v>
      </c>
      <c r="BK122" s="141">
        <f>ROUND(I122*H122,2)</f>
        <v>0</v>
      </c>
      <c r="BL122" s="16" t="s">
        <v>134</v>
      </c>
      <c r="BM122" s="140" t="s">
        <v>140</v>
      </c>
    </row>
    <row r="123" spans="2:65" s="1" customFormat="1" ht="28.8">
      <c r="B123" s="31"/>
      <c r="D123" s="142" t="s">
        <v>136</v>
      </c>
      <c r="F123" s="143" t="s">
        <v>141</v>
      </c>
      <c r="I123" s="144"/>
      <c r="L123" s="31"/>
      <c r="M123" s="145"/>
      <c r="T123" s="55"/>
      <c r="AT123" s="16" t="s">
        <v>136</v>
      </c>
      <c r="AU123" s="16" t="s">
        <v>86</v>
      </c>
    </row>
    <row r="124" spans="2:65" s="1" customFormat="1" ht="16.5" customHeight="1">
      <c r="B124" s="31"/>
      <c r="C124" s="129" t="s">
        <v>142</v>
      </c>
      <c r="D124" s="129" t="s">
        <v>129</v>
      </c>
      <c r="E124" s="130" t="s">
        <v>143</v>
      </c>
      <c r="F124" s="131" t="s">
        <v>144</v>
      </c>
      <c r="G124" s="132" t="s">
        <v>132</v>
      </c>
      <c r="H124" s="133">
        <v>1</v>
      </c>
      <c r="I124" s="134"/>
      <c r="J124" s="135">
        <f>ROUND(I124*H124,2)</f>
        <v>0</v>
      </c>
      <c r="K124" s="131" t="s">
        <v>133</v>
      </c>
      <c r="L124" s="31"/>
      <c r="M124" s="136" t="s">
        <v>1</v>
      </c>
      <c r="N124" s="137" t="s">
        <v>44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134</v>
      </c>
      <c r="AT124" s="140" t="s">
        <v>129</v>
      </c>
      <c r="AU124" s="140" t="s">
        <v>86</v>
      </c>
      <c r="AY124" s="16" t="s">
        <v>128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6" t="s">
        <v>86</v>
      </c>
      <c r="BK124" s="141">
        <f>ROUND(I124*H124,2)</f>
        <v>0</v>
      </c>
      <c r="BL124" s="16" t="s">
        <v>134</v>
      </c>
      <c r="BM124" s="140" t="s">
        <v>145</v>
      </c>
    </row>
    <row r="125" spans="2:65" s="1" customFormat="1" ht="19.2">
      <c r="B125" s="31"/>
      <c r="D125" s="142" t="s">
        <v>136</v>
      </c>
      <c r="F125" s="143" t="s">
        <v>146</v>
      </c>
      <c r="I125" s="144"/>
      <c r="L125" s="31"/>
      <c r="M125" s="145"/>
      <c r="T125" s="55"/>
      <c r="AT125" s="16" t="s">
        <v>136</v>
      </c>
      <c r="AU125" s="16" t="s">
        <v>86</v>
      </c>
    </row>
    <row r="126" spans="2:65" s="1" customFormat="1" ht="16.5" customHeight="1">
      <c r="B126" s="31"/>
      <c r="C126" s="129" t="s">
        <v>127</v>
      </c>
      <c r="D126" s="129" t="s">
        <v>129</v>
      </c>
      <c r="E126" s="130" t="s">
        <v>147</v>
      </c>
      <c r="F126" s="131" t="s">
        <v>148</v>
      </c>
      <c r="G126" s="132" t="s">
        <v>132</v>
      </c>
      <c r="H126" s="133">
        <v>1</v>
      </c>
      <c r="I126" s="134"/>
      <c r="J126" s="135">
        <f>ROUND(I126*H126,2)</f>
        <v>0</v>
      </c>
      <c r="K126" s="131" t="s">
        <v>133</v>
      </c>
      <c r="L126" s="31"/>
      <c r="M126" s="136" t="s">
        <v>1</v>
      </c>
      <c r="N126" s="137" t="s">
        <v>44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134</v>
      </c>
      <c r="AT126" s="140" t="s">
        <v>129</v>
      </c>
      <c r="AU126" s="140" t="s">
        <v>86</v>
      </c>
      <c r="AY126" s="16" t="s">
        <v>128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6" t="s">
        <v>86</v>
      </c>
      <c r="BK126" s="141">
        <f>ROUND(I126*H126,2)</f>
        <v>0</v>
      </c>
      <c r="BL126" s="16" t="s">
        <v>134</v>
      </c>
      <c r="BM126" s="140" t="s">
        <v>149</v>
      </c>
    </row>
    <row r="127" spans="2:65" s="1" customFormat="1" ht="28.8">
      <c r="B127" s="31"/>
      <c r="D127" s="142" t="s">
        <v>136</v>
      </c>
      <c r="F127" s="143" t="s">
        <v>150</v>
      </c>
      <c r="I127" s="144"/>
      <c r="L127" s="31"/>
      <c r="M127" s="145"/>
      <c r="T127" s="55"/>
      <c r="AT127" s="16" t="s">
        <v>136</v>
      </c>
      <c r="AU127" s="16" t="s">
        <v>86</v>
      </c>
    </row>
    <row r="128" spans="2:65" s="1" customFormat="1" ht="16.5" customHeight="1">
      <c r="B128" s="31"/>
      <c r="C128" s="129" t="s">
        <v>151</v>
      </c>
      <c r="D128" s="129" t="s">
        <v>129</v>
      </c>
      <c r="E128" s="130" t="s">
        <v>152</v>
      </c>
      <c r="F128" s="131" t="s">
        <v>153</v>
      </c>
      <c r="G128" s="132" t="s">
        <v>132</v>
      </c>
      <c r="H128" s="133">
        <v>1</v>
      </c>
      <c r="I128" s="134"/>
      <c r="J128" s="135">
        <f>ROUND(I128*H128,2)</f>
        <v>0</v>
      </c>
      <c r="K128" s="131" t="s">
        <v>133</v>
      </c>
      <c r="L128" s="31"/>
      <c r="M128" s="136" t="s">
        <v>1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134</v>
      </c>
      <c r="AT128" s="140" t="s">
        <v>129</v>
      </c>
      <c r="AU128" s="140" t="s">
        <v>86</v>
      </c>
      <c r="AY128" s="16" t="s">
        <v>128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86</v>
      </c>
      <c r="BK128" s="141">
        <f>ROUND(I128*H128,2)</f>
        <v>0</v>
      </c>
      <c r="BL128" s="16" t="s">
        <v>134</v>
      </c>
      <c r="BM128" s="140" t="s">
        <v>154</v>
      </c>
    </row>
    <row r="129" spans="2:65" s="1" customFormat="1" ht="57.6">
      <c r="B129" s="31"/>
      <c r="D129" s="142" t="s">
        <v>136</v>
      </c>
      <c r="F129" s="143" t="s">
        <v>155</v>
      </c>
      <c r="I129" s="144"/>
      <c r="L129" s="31"/>
      <c r="M129" s="145"/>
      <c r="T129" s="55"/>
      <c r="AT129" s="16" t="s">
        <v>136</v>
      </c>
      <c r="AU129" s="16" t="s">
        <v>86</v>
      </c>
    </row>
    <row r="130" spans="2:65" s="1" customFormat="1" ht="16.5" customHeight="1">
      <c r="B130" s="31"/>
      <c r="C130" s="129" t="s">
        <v>156</v>
      </c>
      <c r="D130" s="129" t="s">
        <v>129</v>
      </c>
      <c r="E130" s="130" t="s">
        <v>157</v>
      </c>
      <c r="F130" s="131" t="s">
        <v>158</v>
      </c>
      <c r="G130" s="132" t="s">
        <v>132</v>
      </c>
      <c r="H130" s="133">
        <v>1</v>
      </c>
      <c r="I130" s="134"/>
      <c r="J130" s="135">
        <f>ROUND(I130*H130,2)</f>
        <v>0</v>
      </c>
      <c r="K130" s="131" t="s">
        <v>133</v>
      </c>
      <c r="L130" s="31"/>
      <c r="M130" s="136" t="s">
        <v>1</v>
      </c>
      <c r="N130" s="137" t="s">
        <v>44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134</v>
      </c>
      <c r="AT130" s="140" t="s">
        <v>129</v>
      </c>
      <c r="AU130" s="140" t="s">
        <v>86</v>
      </c>
      <c r="AY130" s="16" t="s">
        <v>128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6" t="s">
        <v>86</v>
      </c>
      <c r="BK130" s="141">
        <f>ROUND(I130*H130,2)</f>
        <v>0</v>
      </c>
      <c r="BL130" s="16" t="s">
        <v>134</v>
      </c>
      <c r="BM130" s="140" t="s">
        <v>159</v>
      </c>
    </row>
    <row r="131" spans="2:65" s="1" customFormat="1" ht="38.4">
      <c r="B131" s="31"/>
      <c r="D131" s="142" t="s">
        <v>136</v>
      </c>
      <c r="F131" s="143" t="s">
        <v>160</v>
      </c>
      <c r="I131" s="144"/>
      <c r="L131" s="31"/>
      <c r="M131" s="145"/>
      <c r="T131" s="55"/>
      <c r="AT131" s="16" t="s">
        <v>136</v>
      </c>
      <c r="AU131" s="16" t="s">
        <v>86</v>
      </c>
    </row>
    <row r="132" spans="2:65" s="1" customFormat="1" ht="16.5" customHeight="1">
      <c r="B132" s="31"/>
      <c r="C132" s="129" t="s">
        <v>161</v>
      </c>
      <c r="D132" s="129" t="s">
        <v>129</v>
      </c>
      <c r="E132" s="130" t="s">
        <v>162</v>
      </c>
      <c r="F132" s="131" t="s">
        <v>163</v>
      </c>
      <c r="G132" s="132" t="s">
        <v>132</v>
      </c>
      <c r="H132" s="133">
        <v>1</v>
      </c>
      <c r="I132" s="134"/>
      <c r="J132" s="135">
        <f>ROUND(I132*H132,2)</f>
        <v>0</v>
      </c>
      <c r="K132" s="131" t="s">
        <v>133</v>
      </c>
      <c r="L132" s="31"/>
      <c r="M132" s="136" t="s">
        <v>1</v>
      </c>
      <c r="N132" s="137" t="s">
        <v>44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134</v>
      </c>
      <c r="AT132" s="140" t="s">
        <v>129</v>
      </c>
      <c r="AU132" s="140" t="s">
        <v>86</v>
      </c>
      <c r="AY132" s="16" t="s">
        <v>128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86</v>
      </c>
      <c r="BK132" s="141">
        <f>ROUND(I132*H132,2)</f>
        <v>0</v>
      </c>
      <c r="BL132" s="16" t="s">
        <v>134</v>
      </c>
      <c r="BM132" s="140" t="s">
        <v>164</v>
      </c>
    </row>
    <row r="133" spans="2:65" s="1" customFormat="1" ht="76.8">
      <c r="B133" s="31"/>
      <c r="D133" s="142" t="s">
        <v>136</v>
      </c>
      <c r="F133" s="143" t="s">
        <v>165</v>
      </c>
      <c r="I133" s="144"/>
      <c r="L133" s="31"/>
      <c r="M133" s="145"/>
      <c r="T133" s="55"/>
      <c r="AT133" s="16" t="s">
        <v>136</v>
      </c>
      <c r="AU133" s="16" t="s">
        <v>86</v>
      </c>
    </row>
    <row r="134" spans="2:65" s="1" customFormat="1" ht="24.15" customHeight="1">
      <c r="B134" s="31"/>
      <c r="C134" s="129" t="s">
        <v>166</v>
      </c>
      <c r="D134" s="129" t="s">
        <v>129</v>
      </c>
      <c r="E134" s="130" t="s">
        <v>167</v>
      </c>
      <c r="F134" s="131" t="s">
        <v>168</v>
      </c>
      <c r="G134" s="132" t="s">
        <v>132</v>
      </c>
      <c r="H134" s="133">
        <v>1</v>
      </c>
      <c r="I134" s="134"/>
      <c r="J134" s="135">
        <f>ROUND(I134*H134,2)</f>
        <v>0</v>
      </c>
      <c r="K134" s="131" t="s">
        <v>133</v>
      </c>
      <c r="L134" s="31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134</v>
      </c>
      <c r="AT134" s="140" t="s">
        <v>129</v>
      </c>
      <c r="AU134" s="140" t="s">
        <v>86</v>
      </c>
      <c r="AY134" s="16" t="s">
        <v>128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86</v>
      </c>
      <c r="BK134" s="141">
        <f>ROUND(I134*H134,2)</f>
        <v>0</v>
      </c>
      <c r="BL134" s="16" t="s">
        <v>134</v>
      </c>
      <c r="BM134" s="140" t="s">
        <v>169</v>
      </c>
    </row>
    <row r="135" spans="2:65" s="1" customFormat="1" ht="28.8">
      <c r="B135" s="31"/>
      <c r="D135" s="142" t="s">
        <v>136</v>
      </c>
      <c r="F135" s="143" t="s">
        <v>170</v>
      </c>
      <c r="I135" s="144"/>
      <c r="L135" s="31"/>
      <c r="M135" s="145"/>
      <c r="T135" s="55"/>
      <c r="AT135" s="16" t="s">
        <v>136</v>
      </c>
      <c r="AU135" s="16" t="s">
        <v>86</v>
      </c>
    </row>
    <row r="136" spans="2:65" s="1" customFormat="1" ht="16.5" customHeight="1">
      <c r="B136" s="31"/>
      <c r="C136" s="129" t="s">
        <v>171</v>
      </c>
      <c r="D136" s="129" t="s">
        <v>129</v>
      </c>
      <c r="E136" s="130" t="s">
        <v>172</v>
      </c>
      <c r="F136" s="131" t="s">
        <v>173</v>
      </c>
      <c r="G136" s="132" t="s">
        <v>132</v>
      </c>
      <c r="H136" s="133">
        <v>1</v>
      </c>
      <c r="I136" s="134"/>
      <c r="J136" s="135">
        <f>ROUND(I136*H136,2)</f>
        <v>0</v>
      </c>
      <c r="K136" s="131" t="s">
        <v>174</v>
      </c>
      <c r="L136" s="31"/>
      <c r="M136" s="136" t="s">
        <v>1</v>
      </c>
      <c r="N136" s="137" t="s">
        <v>44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134</v>
      </c>
      <c r="AT136" s="140" t="s">
        <v>129</v>
      </c>
      <c r="AU136" s="140" t="s">
        <v>86</v>
      </c>
      <c r="AY136" s="16" t="s">
        <v>128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86</v>
      </c>
      <c r="BK136" s="141">
        <f>ROUND(I136*H136,2)</f>
        <v>0</v>
      </c>
      <c r="BL136" s="16" t="s">
        <v>134</v>
      </c>
      <c r="BM136" s="140" t="s">
        <v>175</v>
      </c>
    </row>
    <row r="137" spans="2:65" s="1" customFormat="1" ht="38.4">
      <c r="B137" s="31"/>
      <c r="D137" s="142" t="s">
        <v>136</v>
      </c>
      <c r="F137" s="143" t="s">
        <v>176</v>
      </c>
      <c r="I137" s="144"/>
      <c r="L137" s="31"/>
      <c r="M137" s="145"/>
      <c r="T137" s="55"/>
      <c r="AT137" s="16" t="s">
        <v>136</v>
      </c>
      <c r="AU137" s="16" t="s">
        <v>86</v>
      </c>
    </row>
    <row r="138" spans="2:65" s="10" customFormat="1" ht="25.95" customHeight="1">
      <c r="B138" s="119"/>
      <c r="D138" s="120" t="s">
        <v>78</v>
      </c>
      <c r="E138" s="121" t="s">
        <v>177</v>
      </c>
      <c r="F138" s="121" t="s">
        <v>178</v>
      </c>
      <c r="I138" s="122"/>
      <c r="J138" s="123">
        <f>BK138</f>
        <v>0</v>
      </c>
      <c r="L138" s="119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0" t="s">
        <v>151</v>
      </c>
      <c r="AT138" s="127" t="s">
        <v>78</v>
      </c>
      <c r="AU138" s="127" t="s">
        <v>79</v>
      </c>
      <c r="AY138" s="120" t="s">
        <v>128</v>
      </c>
      <c r="BK138" s="128">
        <f>BK139</f>
        <v>0</v>
      </c>
    </row>
    <row r="139" spans="2:65" s="1" customFormat="1" ht="37.799999999999997" customHeight="1">
      <c r="B139" s="31"/>
      <c r="C139" s="129" t="s">
        <v>179</v>
      </c>
      <c r="D139" s="129" t="s">
        <v>129</v>
      </c>
      <c r="E139" s="130" t="s">
        <v>180</v>
      </c>
      <c r="F139" s="131" t="s">
        <v>181</v>
      </c>
      <c r="G139" s="132" t="s">
        <v>132</v>
      </c>
      <c r="H139" s="133">
        <v>1</v>
      </c>
      <c r="I139" s="134"/>
      <c r="J139" s="135">
        <f>ROUND(I139*H139,2)</f>
        <v>0</v>
      </c>
      <c r="K139" s="131" t="s">
        <v>133</v>
      </c>
      <c r="L139" s="31"/>
      <c r="M139" s="146" t="s">
        <v>1</v>
      </c>
      <c r="N139" s="147" t="s">
        <v>44</v>
      </c>
      <c r="O139" s="148"/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40" t="s">
        <v>134</v>
      </c>
      <c r="AT139" s="140" t="s">
        <v>129</v>
      </c>
      <c r="AU139" s="140" t="s">
        <v>86</v>
      </c>
      <c r="AY139" s="16" t="s">
        <v>128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6" t="s">
        <v>86</v>
      </c>
      <c r="BK139" s="141">
        <f>ROUND(I139*H139,2)</f>
        <v>0</v>
      </c>
      <c r="BL139" s="16" t="s">
        <v>134</v>
      </c>
      <c r="BM139" s="140" t="s">
        <v>182</v>
      </c>
    </row>
    <row r="140" spans="2:65" s="1" customFormat="1" ht="6.9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31"/>
    </row>
  </sheetData>
  <sheetProtection algorithmName="SHA-512" hashValue="y+K0WQtF5FH/Rf/F9Z4zm5xyvL5Pq6cs+wNlB6gKLma2YGHx72ZCISdI0WeMK5bQfZCmXaNj1KKloB+i+UE1mA==" saltValue="f4GVzWhUTXzcI1P/53CogrAPyd4L4xDY9myTTPzFM8B/hRLFuIAvbTtop/gx3W1itgFxZpUQcN+E9SxDBs97GA==" spinCount="100000" sheet="1" objects="1" scenarios="1" formatColumns="0" formatRows="0" autoFilter="0"/>
  <autoFilter ref="C117:K139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102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Rozšíření komunikace a parkoviště u hřbitova, Skřečoň</v>
      </c>
      <c r="F7" s="230"/>
      <c r="G7" s="230"/>
      <c r="H7" s="230"/>
      <c r="L7" s="19"/>
    </row>
    <row r="8" spans="2:46" ht="12" customHeight="1">
      <c r="B8" s="19"/>
      <c r="D8" s="26" t="s">
        <v>103</v>
      </c>
      <c r="L8" s="19"/>
    </row>
    <row r="9" spans="2:46" s="1" customFormat="1" ht="16.5" customHeight="1">
      <c r="B9" s="31"/>
      <c r="E9" s="229" t="s">
        <v>183</v>
      </c>
      <c r="F9" s="231"/>
      <c r="G9" s="231"/>
      <c r="H9" s="231"/>
      <c r="L9" s="31"/>
    </row>
    <row r="10" spans="2:46" s="1" customFormat="1" ht="12" customHeight="1">
      <c r="B10" s="31"/>
      <c r="D10" s="26" t="s">
        <v>184</v>
      </c>
      <c r="L10" s="31"/>
    </row>
    <row r="11" spans="2:46" s="1" customFormat="1" ht="16.5" customHeight="1">
      <c r="B11" s="31"/>
      <c r="E11" s="187" t="s">
        <v>185</v>
      </c>
      <c r="F11" s="231"/>
      <c r="G11" s="231"/>
      <c r="H11" s="231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14. 4. 2025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29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30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28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32</v>
      </c>
      <c r="I22" s="26" t="s">
        <v>25</v>
      </c>
      <c r="J22" s="24" t="s">
        <v>33</v>
      </c>
      <c r="L22" s="31"/>
    </row>
    <row r="23" spans="2:12" s="1" customFormat="1" ht="18" customHeight="1">
      <c r="B23" s="31"/>
      <c r="E23" s="24" t="s">
        <v>34</v>
      </c>
      <c r="I23" s="26" t="s">
        <v>28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36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" customHeight="1">
      <c r="B35" s="31"/>
      <c r="D35" s="54" t="s">
        <v>43</v>
      </c>
      <c r="E35" s="26" t="s">
        <v>44</v>
      </c>
      <c r="F35" s="85">
        <f>ROUND((SUM(BE125:BE298)),  2)</f>
        <v>0</v>
      </c>
      <c r="I35" s="95">
        <v>0.21</v>
      </c>
      <c r="J35" s="85">
        <f>ROUND(((SUM(BE125:BE298))*I35),  2)</f>
        <v>0</v>
      </c>
      <c r="L35" s="31"/>
    </row>
    <row r="36" spans="2:12" s="1" customFormat="1" ht="14.4" customHeight="1">
      <c r="B36" s="31"/>
      <c r="E36" s="26" t="s">
        <v>45</v>
      </c>
      <c r="F36" s="85">
        <f>ROUND((SUM(BF125:BF298)),  2)</f>
        <v>0</v>
      </c>
      <c r="I36" s="95">
        <v>0.12</v>
      </c>
      <c r="J36" s="85">
        <f>ROUND(((SUM(BF125:BF298))*I36),  2)</f>
        <v>0</v>
      </c>
      <c r="L36" s="31"/>
    </row>
    <row r="37" spans="2:12" s="1" customFormat="1" ht="14.4" hidden="1" customHeight="1">
      <c r="B37" s="31"/>
      <c r="E37" s="26" t="s">
        <v>46</v>
      </c>
      <c r="F37" s="85">
        <f>ROUND((SUM(BG125:BG298)),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47</v>
      </c>
      <c r="F38" s="85">
        <f>ROUND((SUM(BH125:BH298)),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48</v>
      </c>
      <c r="F39" s="85">
        <f>ROUND((SUM(BI125:BI298)),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105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Rozšíření komunikace a parkoviště u hřbitova, Skřečoň</v>
      </c>
      <c r="F85" s="230"/>
      <c r="G85" s="230"/>
      <c r="H85" s="230"/>
      <c r="L85" s="31"/>
    </row>
    <row r="86" spans="2:12" ht="12" customHeight="1">
      <c r="B86" s="19"/>
      <c r="C86" s="26" t="s">
        <v>103</v>
      </c>
      <c r="L86" s="19"/>
    </row>
    <row r="87" spans="2:12" s="1" customFormat="1" ht="16.5" customHeight="1">
      <c r="B87" s="31"/>
      <c r="E87" s="229" t="s">
        <v>183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184</v>
      </c>
      <c r="L88" s="31"/>
    </row>
    <row r="89" spans="2:12" s="1" customFormat="1" ht="16.5" customHeight="1">
      <c r="B89" s="31"/>
      <c r="E89" s="187" t="str">
        <f>E11</f>
        <v>101.1 - Rozšíření komunikace a parkoviště</v>
      </c>
      <c r="F89" s="231"/>
      <c r="G89" s="231"/>
      <c r="H89" s="231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Bohumín - Skřečoň</v>
      </c>
      <c r="I91" s="26" t="s">
        <v>22</v>
      </c>
      <c r="J91" s="51" t="str">
        <f>IF(J14="","",J14)</f>
        <v>14. 4. 2025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Bohumín</v>
      </c>
      <c r="I93" s="26" t="s">
        <v>32</v>
      </c>
      <c r="J93" s="29" t="str">
        <f>E23</f>
        <v>Ing. Miroslav Knápek</v>
      </c>
      <c r="L93" s="31"/>
    </row>
    <row r="94" spans="2:12" s="1" customFormat="1" ht="15.15" customHeight="1">
      <c r="B94" s="31"/>
      <c r="C94" s="26" t="s">
        <v>30</v>
      </c>
      <c r="F94" s="24" t="str">
        <f>IF(E20="","",E20)</f>
        <v>Vyplň údaj</v>
      </c>
      <c r="I94" s="26" t="s">
        <v>36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106</v>
      </c>
      <c r="D96" s="96"/>
      <c r="E96" s="96"/>
      <c r="F96" s="96"/>
      <c r="G96" s="96"/>
      <c r="H96" s="96"/>
      <c r="I96" s="96"/>
      <c r="J96" s="105" t="s">
        <v>107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108</v>
      </c>
      <c r="J98" s="65">
        <f>J125</f>
        <v>0</v>
      </c>
      <c r="L98" s="31"/>
      <c r="AU98" s="16" t="s">
        <v>109</v>
      </c>
    </row>
    <row r="99" spans="2:47" s="8" customFormat="1" ht="24.9" customHeight="1">
      <c r="B99" s="107"/>
      <c r="D99" s="108" t="s">
        <v>186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11" customFormat="1" ht="19.95" customHeight="1">
      <c r="B100" s="151"/>
      <c r="D100" s="152" t="s">
        <v>187</v>
      </c>
      <c r="E100" s="153"/>
      <c r="F100" s="153"/>
      <c r="G100" s="153"/>
      <c r="H100" s="153"/>
      <c r="I100" s="153"/>
      <c r="J100" s="154">
        <f>J127</f>
        <v>0</v>
      </c>
      <c r="L100" s="151"/>
    </row>
    <row r="101" spans="2:47" s="11" customFormat="1" ht="19.95" customHeight="1">
      <c r="B101" s="151"/>
      <c r="D101" s="152" t="s">
        <v>188</v>
      </c>
      <c r="E101" s="153"/>
      <c r="F101" s="153"/>
      <c r="G101" s="153"/>
      <c r="H101" s="153"/>
      <c r="I101" s="153"/>
      <c r="J101" s="154">
        <f>J199</f>
        <v>0</v>
      </c>
      <c r="L101" s="151"/>
    </row>
    <row r="102" spans="2:47" s="11" customFormat="1" ht="19.95" customHeight="1">
      <c r="B102" s="151"/>
      <c r="D102" s="152" t="s">
        <v>189</v>
      </c>
      <c r="E102" s="153"/>
      <c r="F102" s="153"/>
      <c r="G102" s="153"/>
      <c r="H102" s="153"/>
      <c r="I102" s="153"/>
      <c r="J102" s="154">
        <f>J248</f>
        <v>0</v>
      </c>
      <c r="L102" s="151"/>
    </row>
    <row r="103" spans="2:47" s="11" customFormat="1" ht="19.95" customHeight="1">
      <c r="B103" s="151"/>
      <c r="D103" s="152" t="s">
        <v>190</v>
      </c>
      <c r="E103" s="153"/>
      <c r="F103" s="153"/>
      <c r="G103" s="153"/>
      <c r="H103" s="153"/>
      <c r="I103" s="153"/>
      <c r="J103" s="154">
        <f>J297</f>
        <v>0</v>
      </c>
      <c r="L103" s="15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112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29" t="str">
        <f>E7</f>
        <v>Rozšíření komunikace a parkoviště u hřbitova, Skřečoň</v>
      </c>
      <c r="F113" s="230"/>
      <c r="G113" s="230"/>
      <c r="H113" s="230"/>
      <c r="L113" s="31"/>
    </row>
    <row r="114" spans="2:65" ht="12" customHeight="1">
      <c r="B114" s="19"/>
      <c r="C114" s="26" t="s">
        <v>103</v>
      </c>
      <c r="L114" s="19"/>
    </row>
    <row r="115" spans="2:65" s="1" customFormat="1" ht="16.5" customHeight="1">
      <c r="B115" s="31"/>
      <c r="E115" s="229" t="s">
        <v>183</v>
      </c>
      <c r="F115" s="231"/>
      <c r="G115" s="231"/>
      <c r="H115" s="231"/>
      <c r="L115" s="31"/>
    </row>
    <row r="116" spans="2:65" s="1" customFormat="1" ht="12" customHeight="1">
      <c r="B116" s="31"/>
      <c r="C116" s="26" t="s">
        <v>184</v>
      </c>
      <c r="L116" s="31"/>
    </row>
    <row r="117" spans="2:65" s="1" customFormat="1" ht="16.5" customHeight="1">
      <c r="B117" s="31"/>
      <c r="E117" s="187" t="str">
        <f>E11</f>
        <v>101.1 - Rozšíření komunikace a parkoviště</v>
      </c>
      <c r="F117" s="231"/>
      <c r="G117" s="231"/>
      <c r="H117" s="231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>Bohumín - Skřečoň</v>
      </c>
      <c r="I119" s="26" t="s">
        <v>22</v>
      </c>
      <c r="J119" s="51" t="str">
        <f>IF(J14="","",J14)</f>
        <v>14. 4. 2025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Město Bohumín</v>
      </c>
      <c r="I121" s="26" t="s">
        <v>32</v>
      </c>
      <c r="J121" s="29" t="str">
        <f>E23</f>
        <v>Ing. Miroslav Knápek</v>
      </c>
      <c r="L121" s="31"/>
    </row>
    <row r="122" spans="2:65" s="1" customFormat="1" ht="15.15" customHeight="1">
      <c r="B122" s="31"/>
      <c r="C122" s="26" t="s">
        <v>30</v>
      </c>
      <c r="F122" s="24" t="str">
        <f>IF(E20="","",E20)</f>
        <v>Vyplň údaj</v>
      </c>
      <c r="I122" s="26" t="s">
        <v>36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9" customFormat="1" ht="29.25" customHeight="1">
      <c r="B124" s="111"/>
      <c r="C124" s="112" t="s">
        <v>113</v>
      </c>
      <c r="D124" s="113" t="s">
        <v>64</v>
      </c>
      <c r="E124" s="113" t="s">
        <v>60</v>
      </c>
      <c r="F124" s="113" t="s">
        <v>61</v>
      </c>
      <c r="G124" s="113" t="s">
        <v>114</v>
      </c>
      <c r="H124" s="113" t="s">
        <v>115</v>
      </c>
      <c r="I124" s="113" t="s">
        <v>116</v>
      </c>
      <c r="J124" s="113" t="s">
        <v>107</v>
      </c>
      <c r="K124" s="114" t="s">
        <v>117</v>
      </c>
      <c r="L124" s="111"/>
      <c r="M124" s="58" t="s">
        <v>1</v>
      </c>
      <c r="N124" s="59" t="s">
        <v>43</v>
      </c>
      <c r="O124" s="59" t="s">
        <v>118</v>
      </c>
      <c r="P124" s="59" t="s">
        <v>119</v>
      </c>
      <c r="Q124" s="59" t="s">
        <v>120</v>
      </c>
      <c r="R124" s="59" t="s">
        <v>121</v>
      </c>
      <c r="S124" s="59" t="s">
        <v>122</v>
      </c>
      <c r="T124" s="60" t="s">
        <v>123</v>
      </c>
    </row>
    <row r="125" spans="2:65" s="1" customFormat="1" ht="22.8" customHeight="1">
      <c r="B125" s="31"/>
      <c r="C125" s="63" t="s">
        <v>124</v>
      </c>
      <c r="J125" s="115">
        <f>BK125</f>
        <v>0</v>
      </c>
      <c r="L125" s="31"/>
      <c r="M125" s="61"/>
      <c r="N125" s="52"/>
      <c r="O125" s="52"/>
      <c r="P125" s="116">
        <f>P126</f>
        <v>0</v>
      </c>
      <c r="Q125" s="52"/>
      <c r="R125" s="116">
        <f>R126</f>
        <v>361.101068</v>
      </c>
      <c r="S125" s="52"/>
      <c r="T125" s="117">
        <f>T126</f>
        <v>0</v>
      </c>
      <c r="AT125" s="16" t="s">
        <v>78</v>
      </c>
      <c r="AU125" s="16" t="s">
        <v>109</v>
      </c>
      <c r="BK125" s="118">
        <f>BK126</f>
        <v>0</v>
      </c>
    </row>
    <row r="126" spans="2:65" s="10" customFormat="1" ht="25.95" customHeight="1">
      <c r="B126" s="119"/>
      <c r="D126" s="120" t="s">
        <v>78</v>
      </c>
      <c r="E126" s="121" t="s">
        <v>191</v>
      </c>
      <c r="F126" s="121" t="s">
        <v>192</v>
      </c>
      <c r="I126" s="122"/>
      <c r="J126" s="123">
        <f>BK126</f>
        <v>0</v>
      </c>
      <c r="L126" s="119"/>
      <c r="M126" s="124"/>
      <c r="P126" s="125">
        <f>P127+P199+P248+P297</f>
        <v>0</v>
      </c>
      <c r="R126" s="125">
        <f>R127+R199+R248+R297</f>
        <v>361.101068</v>
      </c>
      <c r="T126" s="126">
        <f>T127+T199+T248+T297</f>
        <v>0</v>
      </c>
      <c r="AR126" s="120" t="s">
        <v>86</v>
      </c>
      <c r="AT126" s="127" t="s">
        <v>78</v>
      </c>
      <c r="AU126" s="127" t="s">
        <v>79</v>
      </c>
      <c r="AY126" s="120" t="s">
        <v>128</v>
      </c>
      <c r="BK126" s="128">
        <f>BK127+BK199+BK248+BK297</f>
        <v>0</v>
      </c>
    </row>
    <row r="127" spans="2:65" s="10" customFormat="1" ht="22.8" customHeight="1">
      <c r="B127" s="119"/>
      <c r="D127" s="120" t="s">
        <v>78</v>
      </c>
      <c r="E127" s="155" t="s">
        <v>86</v>
      </c>
      <c r="F127" s="155" t="s">
        <v>193</v>
      </c>
      <c r="I127" s="122"/>
      <c r="J127" s="156">
        <f>BK127</f>
        <v>0</v>
      </c>
      <c r="L127" s="119"/>
      <c r="M127" s="124"/>
      <c r="P127" s="125">
        <f>SUM(P128:P198)</f>
        <v>0</v>
      </c>
      <c r="R127" s="125">
        <f>SUM(R128:R198)</f>
        <v>10.097200000000001</v>
      </c>
      <c r="T127" s="126">
        <f>SUM(T128:T198)</f>
        <v>0</v>
      </c>
      <c r="AR127" s="120" t="s">
        <v>86</v>
      </c>
      <c r="AT127" s="127" t="s">
        <v>78</v>
      </c>
      <c r="AU127" s="127" t="s">
        <v>86</v>
      </c>
      <c r="AY127" s="120" t="s">
        <v>128</v>
      </c>
      <c r="BK127" s="128">
        <f>SUM(BK128:BK198)</f>
        <v>0</v>
      </c>
    </row>
    <row r="128" spans="2:65" s="1" customFormat="1" ht="24.15" customHeight="1">
      <c r="B128" s="31"/>
      <c r="C128" s="129" t="s">
        <v>86</v>
      </c>
      <c r="D128" s="129" t="s">
        <v>129</v>
      </c>
      <c r="E128" s="130" t="s">
        <v>194</v>
      </c>
      <c r="F128" s="131" t="s">
        <v>195</v>
      </c>
      <c r="G128" s="132" t="s">
        <v>196</v>
      </c>
      <c r="H128" s="133">
        <v>623</v>
      </c>
      <c r="I128" s="134"/>
      <c r="J128" s="135">
        <f>ROUND(I128*H128,2)</f>
        <v>0</v>
      </c>
      <c r="K128" s="131" t="s">
        <v>133</v>
      </c>
      <c r="L128" s="31"/>
      <c r="M128" s="136" t="s">
        <v>1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127</v>
      </c>
      <c r="AT128" s="140" t="s">
        <v>129</v>
      </c>
      <c r="AU128" s="140" t="s">
        <v>88</v>
      </c>
      <c r="AY128" s="16" t="s">
        <v>128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86</v>
      </c>
      <c r="BK128" s="141">
        <f>ROUND(I128*H128,2)</f>
        <v>0</v>
      </c>
      <c r="BL128" s="16" t="s">
        <v>127</v>
      </c>
      <c r="BM128" s="140" t="s">
        <v>197</v>
      </c>
    </row>
    <row r="129" spans="2:65" s="12" customFormat="1" ht="10.199999999999999">
      <c r="B129" s="157"/>
      <c r="D129" s="142" t="s">
        <v>198</v>
      </c>
      <c r="E129" s="158" t="s">
        <v>1</v>
      </c>
      <c r="F129" s="159" t="s">
        <v>199</v>
      </c>
      <c r="H129" s="160">
        <v>623</v>
      </c>
      <c r="I129" s="161"/>
      <c r="L129" s="157"/>
      <c r="M129" s="162"/>
      <c r="T129" s="163"/>
      <c r="AT129" s="158" t="s">
        <v>198</v>
      </c>
      <c r="AU129" s="158" t="s">
        <v>88</v>
      </c>
      <c r="AV129" s="12" t="s">
        <v>88</v>
      </c>
      <c r="AW129" s="12" t="s">
        <v>35</v>
      </c>
      <c r="AX129" s="12" t="s">
        <v>79</v>
      </c>
      <c r="AY129" s="158" t="s">
        <v>128</v>
      </c>
    </row>
    <row r="130" spans="2:65" s="13" customFormat="1" ht="10.199999999999999">
      <c r="B130" s="164"/>
      <c r="D130" s="142" t="s">
        <v>198</v>
      </c>
      <c r="E130" s="165" t="s">
        <v>1</v>
      </c>
      <c r="F130" s="166" t="s">
        <v>200</v>
      </c>
      <c r="H130" s="167">
        <v>623</v>
      </c>
      <c r="I130" s="168"/>
      <c r="L130" s="164"/>
      <c r="M130" s="169"/>
      <c r="T130" s="170"/>
      <c r="AT130" s="165" t="s">
        <v>198</v>
      </c>
      <c r="AU130" s="165" t="s">
        <v>88</v>
      </c>
      <c r="AV130" s="13" t="s">
        <v>127</v>
      </c>
      <c r="AW130" s="13" t="s">
        <v>35</v>
      </c>
      <c r="AX130" s="13" t="s">
        <v>86</v>
      </c>
      <c r="AY130" s="165" t="s">
        <v>128</v>
      </c>
    </row>
    <row r="131" spans="2:65" s="1" customFormat="1" ht="33" customHeight="1">
      <c r="B131" s="31"/>
      <c r="C131" s="129" t="s">
        <v>88</v>
      </c>
      <c r="D131" s="129" t="s">
        <v>129</v>
      </c>
      <c r="E131" s="130" t="s">
        <v>201</v>
      </c>
      <c r="F131" s="131" t="s">
        <v>202</v>
      </c>
      <c r="G131" s="132" t="s">
        <v>203</v>
      </c>
      <c r="H131" s="133">
        <v>100</v>
      </c>
      <c r="I131" s="134"/>
      <c r="J131" s="135">
        <f>ROUND(I131*H131,2)</f>
        <v>0</v>
      </c>
      <c r="K131" s="131" t="s">
        <v>133</v>
      </c>
      <c r="L131" s="31"/>
      <c r="M131" s="136" t="s">
        <v>1</v>
      </c>
      <c r="N131" s="137" t="s">
        <v>44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127</v>
      </c>
      <c r="AT131" s="140" t="s">
        <v>129</v>
      </c>
      <c r="AU131" s="140" t="s">
        <v>88</v>
      </c>
      <c r="AY131" s="16" t="s">
        <v>128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86</v>
      </c>
      <c r="BK131" s="141">
        <f>ROUND(I131*H131,2)</f>
        <v>0</v>
      </c>
      <c r="BL131" s="16" t="s">
        <v>127</v>
      </c>
      <c r="BM131" s="140" t="s">
        <v>204</v>
      </c>
    </row>
    <row r="132" spans="2:65" s="12" customFormat="1" ht="20.399999999999999">
      <c r="B132" s="157"/>
      <c r="D132" s="142" t="s">
        <v>198</v>
      </c>
      <c r="E132" s="158" t="s">
        <v>1</v>
      </c>
      <c r="F132" s="159" t="s">
        <v>205</v>
      </c>
      <c r="H132" s="160">
        <v>100</v>
      </c>
      <c r="I132" s="161"/>
      <c r="L132" s="157"/>
      <c r="M132" s="162"/>
      <c r="T132" s="163"/>
      <c r="AT132" s="158" t="s">
        <v>198</v>
      </c>
      <c r="AU132" s="158" t="s">
        <v>88</v>
      </c>
      <c r="AV132" s="12" t="s">
        <v>88</v>
      </c>
      <c r="AW132" s="12" t="s">
        <v>35</v>
      </c>
      <c r="AX132" s="12" t="s">
        <v>79</v>
      </c>
      <c r="AY132" s="158" t="s">
        <v>128</v>
      </c>
    </row>
    <row r="133" spans="2:65" s="13" customFormat="1" ht="10.199999999999999">
      <c r="B133" s="164"/>
      <c r="D133" s="142" t="s">
        <v>198</v>
      </c>
      <c r="E133" s="165" t="s">
        <v>1</v>
      </c>
      <c r="F133" s="166" t="s">
        <v>200</v>
      </c>
      <c r="H133" s="167">
        <v>100</v>
      </c>
      <c r="I133" s="168"/>
      <c r="L133" s="164"/>
      <c r="M133" s="169"/>
      <c r="T133" s="170"/>
      <c r="AT133" s="165" t="s">
        <v>198</v>
      </c>
      <c r="AU133" s="165" t="s">
        <v>88</v>
      </c>
      <c r="AV133" s="13" t="s">
        <v>127</v>
      </c>
      <c r="AW133" s="13" t="s">
        <v>35</v>
      </c>
      <c r="AX133" s="13" t="s">
        <v>86</v>
      </c>
      <c r="AY133" s="165" t="s">
        <v>128</v>
      </c>
    </row>
    <row r="134" spans="2:65" s="1" customFormat="1" ht="37.799999999999997" customHeight="1">
      <c r="B134" s="31"/>
      <c r="C134" s="129" t="s">
        <v>142</v>
      </c>
      <c r="D134" s="129" t="s">
        <v>129</v>
      </c>
      <c r="E134" s="130" t="s">
        <v>206</v>
      </c>
      <c r="F134" s="131" t="s">
        <v>207</v>
      </c>
      <c r="G134" s="132" t="s">
        <v>203</v>
      </c>
      <c r="H134" s="133">
        <v>147.1</v>
      </c>
      <c r="I134" s="134"/>
      <c r="J134" s="135">
        <f>ROUND(I134*H134,2)</f>
        <v>0</v>
      </c>
      <c r="K134" s="131" t="s">
        <v>133</v>
      </c>
      <c r="L134" s="31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127</v>
      </c>
      <c r="AT134" s="140" t="s">
        <v>129</v>
      </c>
      <c r="AU134" s="140" t="s">
        <v>88</v>
      </c>
      <c r="AY134" s="16" t="s">
        <v>128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86</v>
      </c>
      <c r="BK134" s="141">
        <f>ROUND(I134*H134,2)</f>
        <v>0</v>
      </c>
      <c r="BL134" s="16" t="s">
        <v>127</v>
      </c>
      <c r="BM134" s="140" t="s">
        <v>208</v>
      </c>
    </row>
    <row r="135" spans="2:65" s="12" customFormat="1" ht="20.399999999999999">
      <c r="B135" s="157"/>
      <c r="D135" s="142" t="s">
        <v>198</v>
      </c>
      <c r="E135" s="158" t="s">
        <v>1</v>
      </c>
      <c r="F135" s="159" t="s">
        <v>209</v>
      </c>
      <c r="H135" s="160">
        <v>124.6</v>
      </c>
      <c r="I135" s="161"/>
      <c r="L135" s="157"/>
      <c r="M135" s="162"/>
      <c r="T135" s="163"/>
      <c r="AT135" s="158" t="s">
        <v>198</v>
      </c>
      <c r="AU135" s="158" t="s">
        <v>88</v>
      </c>
      <c r="AV135" s="12" t="s">
        <v>88</v>
      </c>
      <c r="AW135" s="12" t="s">
        <v>35</v>
      </c>
      <c r="AX135" s="12" t="s">
        <v>79</v>
      </c>
      <c r="AY135" s="158" t="s">
        <v>128</v>
      </c>
    </row>
    <row r="136" spans="2:65" s="12" customFormat="1" ht="20.399999999999999">
      <c r="B136" s="157"/>
      <c r="D136" s="142" t="s">
        <v>198</v>
      </c>
      <c r="E136" s="158" t="s">
        <v>1</v>
      </c>
      <c r="F136" s="159" t="s">
        <v>210</v>
      </c>
      <c r="H136" s="160">
        <v>22.5</v>
      </c>
      <c r="I136" s="161"/>
      <c r="L136" s="157"/>
      <c r="M136" s="162"/>
      <c r="T136" s="163"/>
      <c r="AT136" s="158" t="s">
        <v>198</v>
      </c>
      <c r="AU136" s="158" t="s">
        <v>88</v>
      </c>
      <c r="AV136" s="12" t="s">
        <v>88</v>
      </c>
      <c r="AW136" s="12" t="s">
        <v>35</v>
      </c>
      <c r="AX136" s="12" t="s">
        <v>79</v>
      </c>
      <c r="AY136" s="158" t="s">
        <v>128</v>
      </c>
    </row>
    <row r="137" spans="2:65" s="13" customFormat="1" ht="10.199999999999999">
      <c r="B137" s="164"/>
      <c r="D137" s="142" t="s">
        <v>198</v>
      </c>
      <c r="E137" s="165" t="s">
        <v>1</v>
      </c>
      <c r="F137" s="166" t="s">
        <v>200</v>
      </c>
      <c r="H137" s="167">
        <v>147.1</v>
      </c>
      <c r="I137" s="168"/>
      <c r="L137" s="164"/>
      <c r="M137" s="169"/>
      <c r="T137" s="170"/>
      <c r="AT137" s="165" t="s">
        <v>198</v>
      </c>
      <c r="AU137" s="165" t="s">
        <v>88</v>
      </c>
      <c r="AV137" s="13" t="s">
        <v>127</v>
      </c>
      <c r="AW137" s="13" t="s">
        <v>35</v>
      </c>
      <c r="AX137" s="13" t="s">
        <v>86</v>
      </c>
      <c r="AY137" s="165" t="s">
        <v>128</v>
      </c>
    </row>
    <row r="138" spans="2:65" s="1" customFormat="1" ht="37.799999999999997" customHeight="1">
      <c r="B138" s="31"/>
      <c r="C138" s="129" t="s">
        <v>127</v>
      </c>
      <c r="D138" s="129" t="s">
        <v>129</v>
      </c>
      <c r="E138" s="130" t="s">
        <v>211</v>
      </c>
      <c r="F138" s="131" t="s">
        <v>212</v>
      </c>
      <c r="G138" s="132" t="s">
        <v>203</v>
      </c>
      <c r="H138" s="133">
        <v>90</v>
      </c>
      <c r="I138" s="134"/>
      <c r="J138" s="135">
        <f>ROUND(I138*H138,2)</f>
        <v>0</v>
      </c>
      <c r="K138" s="131" t="s">
        <v>133</v>
      </c>
      <c r="L138" s="31"/>
      <c r="M138" s="136" t="s">
        <v>1</v>
      </c>
      <c r="N138" s="137" t="s">
        <v>44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127</v>
      </c>
      <c r="AT138" s="140" t="s">
        <v>129</v>
      </c>
      <c r="AU138" s="140" t="s">
        <v>88</v>
      </c>
      <c r="AY138" s="16" t="s">
        <v>128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86</v>
      </c>
      <c r="BK138" s="141">
        <f>ROUND(I138*H138,2)</f>
        <v>0</v>
      </c>
      <c r="BL138" s="16" t="s">
        <v>127</v>
      </c>
      <c r="BM138" s="140" t="s">
        <v>213</v>
      </c>
    </row>
    <row r="139" spans="2:65" s="12" customFormat="1" ht="20.399999999999999">
      <c r="B139" s="157"/>
      <c r="D139" s="142" t="s">
        <v>198</v>
      </c>
      <c r="E139" s="158" t="s">
        <v>1</v>
      </c>
      <c r="F139" s="159" t="s">
        <v>214</v>
      </c>
      <c r="H139" s="160">
        <v>100</v>
      </c>
      <c r="I139" s="161"/>
      <c r="L139" s="157"/>
      <c r="M139" s="162"/>
      <c r="T139" s="163"/>
      <c r="AT139" s="158" t="s">
        <v>198</v>
      </c>
      <c r="AU139" s="158" t="s">
        <v>88</v>
      </c>
      <c r="AV139" s="12" t="s">
        <v>88</v>
      </c>
      <c r="AW139" s="12" t="s">
        <v>35</v>
      </c>
      <c r="AX139" s="12" t="s">
        <v>79</v>
      </c>
      <c r="AY139" s="158" t="s">
        <v>128</v>
      </c>
    </row>
    <row r="140" spans="2:65" s="12" customFormat="1" ht="20.399999999999999">
      <c r="B140" s="157"/>
      <c r="D140" s="142" t="s">
        <v>198</v>
      </c>
      <c r="E140" s="158" t="s">
        <v>1</v>
      </c>
      <c r="F140" s="159" t="s">
        <v>215</v>
      </c>
      <c r="H140" s="160">
        <v>-10</v>
      </c>
      <c r="I140" s="161"/>
      <c r="L140" s="157"/>
      <c r="M140" s="162"/>
      <c r="T140" s="163"/>
      <c r="AT140" s="158" t="s">
        <v>198</v>
      </c>
      <c r="AU140" s="158" t="s">
        <v>88</v>
      </c>
      <c r="AV140" s="12" t="s">
        <v>88</v>
      </c>
      <c r="AW140" s="12" t="s">
        <v>35</v>
      </c>
      <c r="AX140" s="12" t="s">
        <v>79</v>
      </c>
      <c r="AY140" s="158" t="s">
        <v>128</v>
      </c>
    </row>
    <row r="141" spans="2:65" s="13" customFormat="1" ht="10.199999999999999">
      <c r="B141" s="164"/>
      <c r="D141" s="142" t="s">
        <v>198</v>
      </c>
      <c r="E141" s="165" t="s">
        <v>1</v>
      </c>
      <c r="F141" s="166" t="s">
        <v>200</v>
      </c>
      <c r="H141" s="167">
        <v>90</v>
      </c>
      <c r="I141" s="168"/>
      <c r="L141" s="164"/>
      <c r="M141" s="169"/>
      <c r="T141" s="170"/>
      <c r="AT141" s="165" t="s">
        <v>198</v>
      </c>
      <c r="AU141" s="165" t="s">
        <v>88</v>
      </c>
      <c r="AV141" s="13" t="s">
        <v>127</v>
      </c>
      <c r="AW141" s="13" t="s">
        <v>35</v>
      </c>
      <c r="AX141" s="13" t="s">
        <v>86</v>
      </c>
      <c r="AY141" s="165" t="s">
        <v>128</v>
      </c>
    </row>
    <row r="142" spans="2:65" s="1" customFormat="1" ht="37.799999999999997" customHeight="1">
      <c r="B142" s="31"/>
      <c r="C142" s="129" t="s">
        <v>151</v>
      </c>
      <c r="D142" s="129" t="s">
        <v>129</v>
      </c>
      <c r="E142" s="130" t="s">
        <v>216</v>
      </c>
      <c r="F142" s="131" t="s">
        <v>217</v>
      </c>
      <c r="G142" s="132" t="s">
        <v>203</v>
      </c>
      <c r="H142" s="133">
        <v>450</v>
      </c>
      <c r="I142" s="134"/>
      <c r="J142" s="135">
        <f>ROUND(I142*H142,2)</f>
        <v>0</v>
      </c>
      <c r="K142" s="131" t="s">
        <v>133</v>
      </c>
      <c r="L142" s="31"/>
      <c r="M142" s="136" t="s">
        <v>1</v>
      </c>
      <c r="N142" s="137" t="s">
        <v>44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127</v>
      </c>
      <c r="AT142" s="140" t="s">
        <v>129</v>
      </c>
      <c r="AU142" s="140" t="s">
        <v>88</v>
      </c>
      <c r="AY142" s="16" t="s">
        <v>128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6" t="s">
        <v>86</v>
      </c>
      <c r="BK142" s="141">
        <f>ROUND(I142*H142,2)</f>
        <v>0</v>
      </c>
      <c r="BL142" s="16" t="s">
        <v>127</v>
      </c>
      <c r="BM142" s="140" t="s">
        <v>218</v>
      </c>
    </row>
    <row r="143" spans="2:65" s="14" customFormat="1" ht="10.199999999999999">
      <c r="B143" s="171"/>
      <c r="D143" s="142" t="s">
        <v>198</v>
      </c>
      <c r="E143" s="172" t="s">
        <v>1</v>
      </c>
      <c r="F143" s="173" t="s">
        <v>219</v>
      </c>
      <c r="H143" s="172" t="s">
        <v>1</v>
      </c>
      <c r="I143" s="174"/>
      <c r="L143" s="171"/>
      <c r="M143" s="175"/>
      <c r="T143" s="176"/>
      <c r="AT143" s="172" t="s">
        <v>198</v>
      </c>
      <c r="AU143" s="172" t="s">
        <v>88</v>
      </c>
      <c r="AV143" s="14" t="s">
        <v>86</v>
      </c>
      <c r="AW143" s="14" t="s">
        <v>35</v>
      </c>
      <c r="AX143" s="14" t="s">
        <v>79</v>
      </c>
      <c r="AY143" s="172" t="s">
        <v>128</v>
      </c>
    </row>
    <row r="144" spans="2:65" s="12" customFormat="1" ht="20.399999999999999">
      <c r="B144" s="157"/>
      <c r="D144" s="142" t="s">
        <v>198</v>
      </c>
      <c r="E144" s="158" t="s">
        <v>1</v>
      </c>
      <c r="F144" s="159" t="s">
        <v>220</v>
      </c>
      <c r="H144" s="160">
        <v>450</v>
      </c>
      <c r="I144" s="161"/>
      <c r="L144" s="157"/>
      <c r="M144" s="162"/>
      <c r="T144" s="163"/>
      <c r="AT144" s="158" t="s">
        <v>198</v>
      </c>
      <c r="AU144" s="158" t="s">
        <v>88</v>
      </c>
      <c r="AV144" s="12" t="s">
        <v>88</v>
      </c>
      <c r="AW144" s="12" t="s">
        <v>35</v>
      </c>
      <c r="AX144" s="12" t="s">
        <v>79</v>
      </c>
      <c r="AY144" s="158" t="s">
        <v>128</v>
      </c>
    </row>
    <row r="145" spans="2:65" s="13" customFormat="1" ht="10.199999999999999">
      <c r="B145" s="164"/>
      <c r="D145" s="142" t="s">
        <v>198</v>
      </c>
      <c r="E145" s="165" t="s">
        <v>1</v>
      </c>
      <c r="F145" s="166" t="s">
        <v>200</v>
      </c>
      <c r="H145" s="167">
        <v>450</v>
      </c>
      <c r="I145" s="168"/>
      <c r="L145" s="164"/>
      <c r="M145" s="169"/>
      <c r="T145" s="170"/>
      <c r="AT145" s="165" t="s">
        <v>198</v>
      </c>
      <c r="AU145" s="165" t="s">
        <v>88</v>
      </c>
      <c r="AV145" s="13" t="s">
        <v>127</v>
      </c>
      <c r="AW145" s="13" t="s">
        <v>35</v>
      </c>
      <c r="AX145" s="13" t="s">
        <v>86</v>
      </c>
      <c r="AY145" s="165" t="s">
        <v>128</v>
      </c>
    </row>
    <row r="146" spans="2:65" s="1" customFormat="1" ht="24.15" customHeight="1">
      <c r="B146" s="31"/>
      <c r="C146" s="129" t="s">
        <v>156</v>
      </c>
      <c r="D146" s="129" t="s">
        <v>129</v>
      </c>
      <c r="E146" s="130" t="s">
        <v>221</v>
      </c>
      <c r="F146" s="131" t="s">
        <v>222</v>
      </c>
      <c r="G146" s="132" t="s">
        <v>203</v>
      </c>
      <c r="H146" s="133">
        <v>22.5</v>
      </c>
      <c r="I146" s="134"/>
      <c r="J146" s="135">
        <f>ROUND(I146*H146,2)</f>
        <v>0</v>
      </c>
      <c r="K146" s="131" t="s">
        <v>133</v>
      </c>
      <c r="L146" s="31"/>
      <c r="M146" s="136" t="s">
        <v>1</v>
      </c>
      <c r="N146" s="137" t="s">
        <v>44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127</v>
      </c>
      <c r="AT146" s="140" t="s">
        <v>129</v>
      </c>
      <c r="AU146" s="140" t="s">
        <v>88</v>
      </c>
      <c r="AY146" s="16" t="s">
        <v>128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6" t="s">
        <v>86</v>
      </c>
      <c r="BK146" s="141">
        <f>ROUND(I146*H146,2)</f>
        <v>0</v>
      </c>
      <c r="BL146" s="16" t="s">
        <v>127</v>
      </c>
      <c r="BM146" s="140" t="s">
        <v>223</v>
      </c>
    </row>
    <row r="147" spans="2:65" s="12" customFormat="1" ht="20.399999999999999">
      <c r="B147" s="157"/>
      <c r="D147" s="142" t="s">
        <v>198</v>
      </c>
      <c r="E147" s="158" t="s">
        <v>1</v>
      </c>
      <c r="F147" s="159" t="s">
        <v>224</v>
      </c>
      <c r="H147" s="160">
        <v>22.5</v>
      </c>
      <c r="I147" s="161"/>
      <c r="L147" s="157"/>
      <c r="M147" s="162"/>
      <c r="T147" s="163"/>
      <c r="AT147" s="158" t="s">
        <v>198</v>
      </c>
      <c r="AU147" s="158" t="s">
        <v>88</v>
      </c>
      <c r="AV147" s="12" t="s">
        <v>88</v>
      </c>
      <c r="AW147" s="12" t="s">
        <v>35</v>
      </c>
      <c r="AX147" s="12" t="s">
        <v>79</v>
      </c>
      <c r="AY147" s="158" t="s">
        <v>128</v>
      </c>
    </row>
    <row r="148" spans="2:65" s="13" customFormat="1" ht="10.199999999999999">
      <c r="B148" s="164"/>
      <c r="D148" s="142" t="s">
        <v>198</v>
      </c>
      <c r="E148" s="165" t="s">
        <v>1</v>
      </c>
      <c r="F148" s="166" t="s">
        <v>200</v>
      </c>
      <c r="H148" s="167">
        <v>22.5</v>
      </c>
      <c r="I148" s="168"/>
      <c r="L148" s="164"/>
      <c r="M148" s="169"/>
      <c r="T148" s="170"/>
      <c r="AT148" s="165" t="s">
        <v>198</v>
      </c>
      <c r="AU148" s="165" t="s">
        <v>88</v>
      </c>
      <c r="AV148" s="13" t="s">
        <v>127</v>
      </c>
      <c r="AW148" s="13" t="s">
        <v>35</v>
      </c>
      <c r="AX148" s="13" t="s">
        <v>86</v>
      </c>
      <c r="AY148" s="165" t="s">
        <v>128</v>
      </c>
    </row>
    <row r="149" spans="2:65" s="1" customFormat="1" ht="33" customHeight="1">
      <c r="B149" s="31"/>
      <c r="C149" s="129" t="s">
        <v>161</v>
      </c>
      <c r="D149" s="129" t="s">
        <v>129</v>
      </c>
      <c r="E149" s="130" t="s">
        <v>225</v>
      </c>
      <c r="F149" s="131" t="s">
        <v>226</v>
      </c>
      <c r="G149" s="132" t="s">
        <v>227</v>
      </c>
      <c r="H149" s="133">
        <v>162</v>
      </c>
      <c r="I149" s="134"/>
      <c r="J149" s="135">
        <f>ROUND(I149*H149,2)</f>
        <v>0</v>
      </c>
      <c r="K149" s="131" t="s">
        <v>133</v>
      </c>
      <c r="L149" s="31"/>
      <c r="M149" s="136" t="s">
        <v>1</v>
      </c>
      <c r="N149" s="137" t="s">
        <v>44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127</v>
      </c>
      <c r="AT149" s="140" t="s">
        <v>129</v>
      </c>
      <c r="AU149" s="140" t="s">
        <v>88</v>
      </c>
      <c r="AY149" s="16" t="s">
        <v>128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86</v>
      </c>
      <c r="BK149" s="141">
        <f>ROUND(I149*H149,2)</f>
        <v>0</v>
      </c>
      <c r="BL149" s="16" t="s">
        <v>127</v>
      </c>
      <c r="BM149" s="140" t="s">
        <v>228</v>
      </c>
    </row>
    <row r="150" spans="2:65" s="12" customFormat="1" ht="20.399999999999999">
      <c r="B150" s="157"/>
      <c r="D150" s="142" t="s">
        <v>198</v>
      </c>
      <c r="E150" s="158" t="s">
        <v>1</v>
      </c>
      <c r="F150" s="159" t="s">
        <v>229</v>
      </c>
      <c r="H150" s="160">
        <v>162</v>
      </c>
      <c r="I150" s="161"/>
      <c r="L150" s="157"/>
      <c r="M150" s="162"/>
      <c r="T150" s="163"/>
      <c r="AT150" s="158" t="s">
        <v>198</v>
      </c>
      <c r="AU150" s="158" t="s">
        <v>88</v>
      </c>
      <c r="AV150" s="12" t="s">
        <v>88</v>
      </c>
      <c r="AW150" s="12" t="s">
        <v>35</v>
      </c>
      <c r="AX150" s="12" t="s">
        <v>79</v>
      </c>
      <c r="AY150" s="158" t="s">
        <v>128</v>
      </c>
    </row>
    <row r="151" spans="2:65" s="13" customFormat="1" ht="10.199999999999999">
      <c r="B151" s="164"/>
      <c r="D151" s="142" t="s">
        <v>198</v>
      </c>
      <c r="E151" s="165" t="s">
        <v>1</v>
      </c>
      <c r="F151" s="166" t="s">
        <v>200</v>
      </c>
      <c r="H151" s="167">
        <v>162</v>
      </c>
      <c r="I151" s="168"/>
      <c r="L151" s="164"/>
      <c r="M151" s="169"/>
      <c r="T151" s="170"/>
      <c r="AT151" s="165" t="s">
        <v>198</v>
      </c>
      <c r="AU151" s="165" t="s">
        <v>88</v>
      </c>
      <c r="AV151" s="13" t="s">
        <v>127</v>
      </c>
      <c r="AW151" s="13" t="s">
        <v>35</v>
      </c>
      <c r="AX151" s="13" t="s">
        <v>86</v>
      </c>
      <c r="AY151" s="165" t="s">
        <v>128</v>
      </c>
    </row>
    <row r="152" spans="2:65" s="1" customFormat="1" ht="16.5" customHeight="1">
      <c r="B152" s="31"/>
      <c r="C152" s="129" t="s">
        <v>166</v>
      </c>
      <c r="D152" s="129" t="s">
        <v>129</v>
      </c>
      <c r="E152" s="130" t="s">
        <v>230</v>
      </c>
      <c r="F152" s="131" t="s">
        <v>231</v>
      </c>
      <c r="G152" s="132" t="s">
        <v>203</v>
      </c>
      <c r="H152" s="133">
        <v>214.6</v>
      </c>
      <c r="I152" s="134"/>
      <c r="J152" s="135">
        <f>ROUND(I152*H152,2)</f>
        <v>0</v>
      </c>
      <c r="K152" s="131" t="s">
        <v>133</v>
      </c>
      <c r="L152" s="31"/>
      <c r="M152" s="136" t="s">
        <v>1</v>
      </c>
      <c r="N152" s="137" t="s">
        <v>44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127</v>
      </c>
      <c r="AT152" s="140" t="s">
        <v>129</v>
      </c>
      <c r="AU152" s="140" t="s">
        <v>88</v>
      </c>
      <c r="AY152" s="16" t="s">
        <v>128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86</v>
      </c>
      <c r="BK152" s="141">
        <f>ROUND(I152*H152,2)</f>
        <v>0</v>
      </c>
      <c r="BL152" s="16" t="s">
        <v>127</v>
      </c>
      <c r="BM152" s="140" t="s">
        <v>232</v>
      </c>
    </row>
    <row r="153" spans="2:65" s="12" customFormat="1" ht="10.199999999999999">
      <c r="B153" s="157"/>
      <c r="D153" s="142" t="s">
        <v>198</v>
      </c>
      <c r="E153" s="158" t="s">
        <v>1</v>
      </c>
      <c r="F153" s="159" t="s">
        <v>233</v>
      </c>
      <c r="H153" s="160">
        <v>124.6</v>
      </c>
      <c r="I153" s="161"/>
      <c r="L153" s="157"/>
      <c r="M153" s="162"/>
      <c r="T153" s="163"/>
      <c r="AT153" s="158" t="s">
        <v>198</v>
      </c>
      <c r="AU153" s="158" t="s">
        <v>88</v>
      </c>
      <c r="AV153" s="12" t="s">
        <v>88</v>
      </c>
      <c r="AW153" s="12" t="s">
        <v>35</v>
      </c>
      <c r="AX153" s="12" t="s">
        <v>79</v>
      </c>
      <c r="AY153" s="158" t="s">
        <v>128</v>
      </c>
    </row>
    <row r="154" spans="2:65" s="12" customFormat="1" ht="10.199999999999999">
      <c r="B154" s="157"/>
      <c r="D154" s="142" t="s">
        <v>198</v>
      </c>
      <c r="E154" s="158" t="s">
        <v>1</v>
      </c>
      <c r="F154" s="159" t="s">
        <v>234</v>
      </c>
      <c r="H154" s="160">
        <v>90</v>
      </c>
      <c r="I154" s="161"/>
      <c r="L154" s="157"/>
      <c r="M154" s="162"/>
      <c r="T154" s="163"/>
      <c r="AT154" s="158" t="s">
        <v>198</v>
      </c>
      <c r="AU154" s="158" t="s">
        <v>88</v>
      </c>
      <c r="AV154" s="12" t="s">
        <v>88</v>
      </c>
      <c r="AW154" s="12" t="s">
        <v>35</v>
      </c>
      <c r="AX154" s="12" t="s">
        <v>79</v>
      </c>
      <c r="AY154" s="158" t="s">
        <v>128</v>
      </c>
    </row>
    <row r="155" spans="2:65" s="13" customFormat="1" ht="10.199999999999999">
      <c r="B155" s="164"/>
      <c r="D155" s="142" t="s">
        <v>198</v>
      </c>
      <c r="E155" s="165" t="s">
        <v>1</v>
      </c>
      <c r="F155" s="166" t="s">
        <v>200</v>
      </c>
      <c r="H155" s="167">
        <v>214.6</v>
      </c>
      <c r="I155" s="168"/>
      <c r="L155" s="164"/>
      <c r="M155" s="169"/>
      <c r="T155" s="170"/>
      <c r="AT155" s="165" t="s">
        <v>198</v>
      </c>
      <c r="AU155" s="165" t="s">
        <v>88</v>
      </c>
      <c r="AV155" s="13" t="s">
        <v>127</v>
      </c>
      <c r="AW155" s="13" t="s">
        <v>35</v>
      </c>
      <c r="AX155" s="13" t="s">
        <v>86</v>
      </c>
      <c r="AY155" s="165" t="s">
        <v>128</v>
      </c>
    </row>
    <row r="156" spans="2:65" s="1" customFormat="1" ht="24.15" customHeight="1">
      <c r="B156" s="31"/>
      <c r="C156" s="129" t="s">
        <v>171</v>
      </c>
      <c r="D156" s="129" t="s">
        <v>129</v>
      </c>
      <c r="E156" s="130" t="s">
        <v>235</v>
      </c>
      <c r="F156" s="131" t="s">
        <v>236</v>
      </c>
      <c r="G156" s="132" t="s">
        <v>203</v>
      </c>
      <c r="H156" s="133">
        <v>10</v>
      </c>
      <c r="I156" s="134"/>
      <c r="J156" s="135">
        <f>ROUND(I156*H156,2)</f>
        <v>0</v>
      </c>
      <c r="K156" s="131" t="s">
        <v>133</v>
      </c>
      <c r="L156" s="31"/>
      <c r="M156" s="136" t="s">
        <v>1</v>
      </c>
      <c r="N156" s="137" t="s">
        <v>44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127</v>
      </c>
      <c r="AT156" s="140" t="s">
        <v>129</v>
      </c>
      <c r="AU156" s="140" t="s">
        <v>88</v>
      </c>
      <c r="AY156" s="16" t="s">
        <v>128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86</v>
      </c>
      <c r="BK156" s="141">
        <f>ROUND(I156*H156,2)</f>
        <v>0</v>
      </c>
      <c r="BL156" s="16" t="s">
        <v>127</v>
      </c>
      <c r="BM156" s="140" t="s">
        <v>237</v>
      </c>
    </row>
    <row r="157" spans="2:65" s="12" customFormat="1" ht="10.199999999999999">
      <c r="B157" s="157"/>
      <c r="D157" s="142" t="s">
        <v>198</v>
      </c>
      <c r="E157" s="158" t="s">
        <v>1</v>
      </c>
      <c r="F157" s="159" t="s">
        <v>238</v>
      </c>
      <c r="H157" s="160">
        <v>10</v>
      </c>
      <c r="I157" s="161"/>
      <c r="L157" s="157"/>
      <c r="M157" s="162"/>
      <c r="T157" s="163"/>
      <c r="AT157" s="158" t="s">
        <v>198</v>
      </c>
      <c r="AU157" s="158" t="s">
        <v>88</v>
      </c>
      <c r="AV157" s="12" t="s">
        <v>88</v>
      </c>
      <c r="AW157" s="12" t="s">
        <v>35</v>
      </c>
      <c r="AX157" s="12" t="s">
        <v>79</v>
      </c>
      <c r="AY157" s="158" t="s">
        <v>128</v>
      </c>
    </row>
    <row r="158" spans="2:65" s="13" customFormat="1" ht="10.199999999999999">
      <c r="B158" s="164"/>
      <c r="D158" s="142" t="s">
        <v>198</v>
      </c>
      <c r="E158" s="165" t="s">
        <v>1</v>
      </c>
      <c r="F158" s="166" t="s">
        <v>200</v>
      </c>
      <c r="H158" s="167">
        <v>10</v>
      </c>
      <c r="I158" s="168"/>
      <c r="L158" s="164"/>
      <c r="M158" s="169"/>
      <c r="T158" s="170"/>
      <c r="AT158" s="165" t="s">
        <v>198</v>
      </c>
      <c r="AU158" s="165" t="s">
        <v>88</v>
      </c>
      <c r="AV158" s="13" t="s">
        <v>127</v>
      </c>
      <c r="AW158" s="13" t="s">
        <v>35</v>
      </c>
      <c r="AX158" s="13" t="s">
        <v>86</v>
      </c>
      <c r="AY158" s="165" t="s">
        <v>128</v>
      </c>
    </row>
    <row r="159" spans="2:65" s="1" customFormat="1" ht="24.15" customHeight="1">
      <c r="B159" s="31"/>
      <c r="C159" s="129" t="s">
        <v>179</v>
      </c>
      <c r="D159" s="129" t="s">
        <v>129</v>
      </c>
      <c r="E159" s="130" t="s">
        <v>239</v>
      </c>
      <c r="F159" s="131" t="s">
        <v>240</v>
      </c>
      <c r="G159" s="132" t="s">
        <v>196</v>
      </c>
      <c r="H159" s="133">
        <v>150</v>
      </c>
      <c r="I159" s="134"/>
      <c r="J159" s="135">
        <f>ROUND(I159*H159,2)</f>
        <v>0</v>
      </c>
      <c r="K159" s="131" t="s">
        <v>133</v>
      </c>
      <c r="L159" s="31"/>
      <c r="M159" s="136" t="s">
        <v>1</v>
      </c>
      <c r="N159" s="137" t="s">
        <v>44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127</v>
      </c>
      <c r="AT159" s="140" t="s">
        <v>129</v>
      </c>
      <c r="AU159" s="140" t="s">
        <v>88</v>
      </c>
      <c r="AY159" s="16" t="s">
        <v>128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6" t="s">
        <v>86</v>
      </c>
      <c r="BK159" s="141">
        <f>ROUND(I159*H159,2)</f>
        <v>0</v>
      </c>
      <c r="BL159" s="16" t="s">
        <v>127</v>
      </c>
      <c r="BM159" s="140" t="s">
        <v>241</v>
      </c>
    </row>
    <row r="160" spans="2:65" s="12" customFormat="1" ht="10.199999999999999">
      <c r="B160" s="157"/>
      <c r="D160" s="142" t="s">
        <v>198</v>
      </c>
      <c r="E160" s="158" t="s">
        <v>1</v>
      </c>
      <c r="F160" s="159" t="s">
        <v>242</v>
      </c>
      <c r="H160" s="160">
        <v>150</v>
      </c>
      <c r="I160" s="161"/>
      <c r="L160" s="157"/>
      <c r="M160" s="162"/>
      <c r="T160" s="163"/>
      <c r="AT160" s="158" t="s">
        <v>198</v>
      </c>
      <c r="AU160" s="158" t="s">
        <v>88</v>
      </c>
      <c r="AV160" s="12" t="s">
        <v>88</v>
      </c>
      <c r="AW160" s="12" t="s">
        <v>35</v>
      </c>
      <c r="AX160" s="12" t="s">
        <v>79</v>
      </c>
      <c r="AY160" s="158" t="s">
        <v>128</v>
      </c>
    </row>
    <row r="161" spans="2:65" s="13" customFormat="1" ht="10.199999999999999">
      <c r="B161" s="164"/>
      <c r="D161" s="142" t="s">
        <v>198</v>
      </c>
      <c r="E161" s="165" t="s">
        <v>1</v>
      </c>
      <c r="F161" s="166" t="s">
        <v>200</v>
      </c>
      <c r="H161" s="167">
        <v>150</v>
      </c>
      <c r="I161" s="168"/>
      <c r="L161" s="164"/>
      <c r="M161" s="169"/>
      <c r="T161" s="170"/>
      <c r="AT161" s="165" t="s">
        <v>198</v>
      </c>
      <c r="AU161" s="165" t="s">
        <v>88</v>
      </c>
      <c r="AV161" s="13" t="s">
        <v>127</v>
      </c>
      <c r="AW161" s="13" t="s">
        <v>35</v>
      </c>
      <c r="AX161" s="13" t="s">
        <v>86</v>
      </c>
      <c r="AY161" s="165" t="s">
        <v>128</v>
      </c>
    </row>
    <row r="162" spans="2:65" s="1" customFormat="1" ht="24.15" customHeight="1">
      <c r="B162" s="31"/>
      <c r="C162" s="129" t="s">
        <v>243</v>
      </c>
      <c r="D162" s="129" t="s">
        <v>129</v>
      </c>
      <c r="E162" s="130" t="s">
        <v>244</v>
      </c>
      <c r="F162" s="131" t="s">
        <v>245</v>
      </c>
      <c r="G162" s="132" t="s">
        <v>196</v>
      </c>
      <c r="H162" s="133">
        <v>150</v>
      </c>
      <c r="I162" s="134"/>
      <c r="J162" s="135">
        <f>ROUND(I162*H162,2)</f>
        <v>0</v>
      </c>
      <c r="K162" s="131" t="s">
        <v>133</v>
      </c>
      <c r="L162" s="31"/>
      <c r="M162" s="136" t="s">
        <v>1</v>
      </c>
      <c r="N162" s="137" t="s">
        <v>44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127</v>
      </c>
      <c r="AT162" s="140" t="s">
        <v>129</v>
      </c>
      <c r="AU162" s="140" t="s">
        <v>88</v>
      </c>
      <c r="AY162" s="16" t="s">
        <v>128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6" t="s">
        <v>86</v>
      </c>
      <c r="BK162" s="141">
        <f>ROUND(I162*H162,2)</f>
        <v>0</v>
      </c>
      <c r="BL162" s="16" t="s">
        <v>127</v>
      </c>
      <c r="BM162" s="140" t="s">
        <v>246</v>
      </c>
    </row>
    <row r="163" spans="2:65" s="12" customFormat="1" ht="10.199999999999999">
      <c r="B163" s="157"/>
      <c r="D163" s="142" t="s">
        <v>198</v>
      </c>
      <c r="E163" s="158" t="s">
        <v>1</v>
      </c>
      <c r="F163" s="159" t="s">
        <v>247</v>
      </c>
      <c r="H163" s="160">
        <v>150</v>
      </c>
      <c r="I163" s="161"/>
      <c r="L163" s="157"/>
      <c r="M163" s="162"/>
      <c r="T163" s="163"/>
      <c r="AT163" s="158" t="s">
        <v>198</v>
      </c>
      <c r="AU163" s="158" t="s">
        <v>88</v>
      </c>
      <c r="AV163" s="12" t="s">
        <v>88</v>
      </c>
      <c r="AW163" s="12" t="s">
        <v>35</v>
      </c>
      <c r="AX163" s="12" t="s">
        <v>79</v>
      </c>
      <c r="AY163" s="158" t="s">
        <v>128</v>
      </c>
    </row>
    <row r="164" spans="2:65" s="13" customFormat="1" ht="10.199999999999999">
      <c r="B164" s="164"/>
      <c r="D164" s="142" t="s">
        <v>198</v>
      </c>
      <c r="E164" s="165" t="s">
        <v>1</v>
      </c>
      <c r="F164" s="166" t="s">
        <v>200</v>
      </c>
      <c r="H164" s="167">
        <v>150</v>
      </c>
      <c r="I164" s="168"/>
      <c r="L164" s="164"/>
      <c r="M164" s="169"/>
      <c r="T164" s="170"/>
      <c r="AT164" s="165" t="s">
        <v>198</v>
      </c>
      <c r="AU164" s="165" t="s">
        <v>88</v>
      </c>
      <c r="AV164" s="13" t="s">
        <v>127</v>
      </c>
      <c r="AW164" s="13" t="s">
        <v>35</v>
      </c>
      <c r="AX164" s="13" t="s">
        <v>86</v>
      </c>
      <c r="AY164" s="165" t="s">
        <v>128</v>
      </c>
    </row>
    <row r="165" spans="2:65" s="1" customFormat="1" ht="16.5" customHeight="1">
      <c r="B165" s="31"/>
      <c r="C165" s="177" t="s">
        <v>8</v>
      </c>
      <c r="D165" s="177" t="s">
        <v>248</v>
      </c>
      <c r="E165" s="178" t="s">
        <v>249</v>
      </c>
      <c r="F165" s="179" t="s">
        <v>250</v>
      </c>
      <c r="G165" s="180" t="s">
        <v>251</v>
      </c>
      <c r="H165" s="181">
        <v>5.25</v>
      </c>
      <c r="I165" s="182"/>
      <c r="J165" s="183">
        <f>ROUND(I165*H165,2)</f>
        <v>0</v>
      </c>
      <c r="K165" s="179" t="s">
        <v>133</v>
      </c>
      <c r="L165" s="184"/>
      <c r="M165" s="185" t="s">
        <v>1</v>
      </c>
      <c r="N165" s="186" t="s">
        <v>44</v>
      </c>
      <c r="P165" s="138">
        <f>O165*H165</f>
        <v>0</v>
      </c>
      <c r="Q165" s="138">
        <v>1E-3</v>
      </c>
      <c r="R165" s="138">
        <f>Q165*H165</f>
        <v>5.2500000000000003E-3</v>
      </c>
      <c r="S165" s="138">
        <v>0</v>
      </c>
      <c r="T165" s="139">
        <f>S165*H165</f>
        <v>0</v>
      </c>
      <c r="AR165" s="140" t="s">
        <v>166</v>
      </c>
      <c r="AT165" s="140" t="s">
        <v>248</v>
      </c>
      <c r="AU165" s="140" t="s">
        <v>88</v>
      </c>
      <c r="AY165" s="16" t="s">
        <v>128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6" t="s">
        <v>86</v>
      </c>
      <c r="BK165" s="141">
        <f>ROUND(I165*H165,2)</f>
        <v>0</v>
      </c>
      <c r="BL165" s="16" t="s">
        <v>127</v>
      </c>
      <c r="BM165" s="140" t="s">
        <v>252</v>
      </c>
    </row>
    <row r="166" spans="2:65" s="12" customFormat="1" ht="10.199999999999999">
      <c r="B166" s="157"/>
      <c r="D166" s="142" t="s">
        <v>198</v>
      </c>
      <c r="E166" s="158" t="s">
        <v>1</v>
      </c>
      <c r="F166" s="159" t="s">
        <v>253</v>
      </c>
      <c r="H166" s="160">
        <v>5.25</v>
      </c>
      <c r="I166" s="161"/>
      <c r="L166" s="157"/>
      <c r="M166" s="162"/>
      <c r="T166" s="163"/>
      <c r="AT166" s="158" t="s">
        <v>198</v>
      </c>
      <c r="AU166" s="158" t="s">
        <v>88</v>
      </c>
      <c r="AV166" s="12" t="s">
        <v>88</v>
      </c>
      <c r="AW166" s="12" t="s">
        <v>35</v>
      </c>
      <c r="AX166" s="12" t="s">
        <v>79</v>
      </c>
      <c r="AY166" s="158" t="s">
        <v>128</v>
      </c>
    </row>
    <row r="167" spans="2:65" s="13" customFormat="1" ht="10.199999999999999">
      <c r="B167" s="164"/>
      <c r="D167" s="142" t="s">
        <v>198</v>
      </c>
      <c r="E167" s="165" t="s">
        <v>1</v>
      </c>
      <c r="F167" s="166" t="s">
        <v>200</v>
      </c>
      <c r="H167" s="167">
        <v>5.25</v>
      </c>
      <c r="I167" s="168"/>
      <c r="L167" s="164"/>
      <c r="M167" s="169"/>
      <c r="T167" s="170"/>
      <c r="AT167" s="165" t="s">
        <v>198</v>
      </c>
      <c r="AU167" s="165" t="s">
        <v>88</v>
      </c>
      <c r="AV167" s="13" t="s">
        <v>127</v>
      </c>
      <c r="AW167" s="13" t="s">
        <v>35</v>
      </c>
      <c r="AX167" s="13" t="s">
        <v>86</v>
      </c>
      <c r="AY167" s="165" t="s">
        <v>128</v>
      </c>
    </row>
    <row r="168" spans="2:65" s="1" customFormat="1" ht="24.15" customHeight="1">
      <c r="B168" s="31"/>
      <c r="C168" s="129" t="s">
        <v>254</v>
      </c>
      <c r="D168" s="129" t="s">
        <v>129</v>
      </c>
      <c r="E168" s="130" t="s">
        <v>255</v>
      </c>
      <c r="F168" s="131" t="s">
        <v>256</v>
      </c>
      <c r="G168" s="132" t="s">
        <v>196</v>
      </c>
      <c r="H168" s="133">
        <v>659</v>
      </c>
      <c r="I168" s="134"/>
      <c r="J168" s="135">
        <f>ROUND(I168*H168,2)</f>
        <v>0</v>
      </c>
      <c r="K168" s="131" t="s">
        <v>133</v>
      </c>
      <c r="L168" s="31"/>
      <c r="M168" s="136" t="s">
        <v>1</v>
      </c>
      <c r="N168" s="137" t="s">
        <v>44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127</v>
      </c>
      <c r="AT168" s="140" t="s">
        <v>129</v>
      </c>
      <c r="AU168" s="140" t="s">
        <v>88</v>
      </c>
      <c r="AY168" s="16" t="s">
        <v>128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86</v>
      </c>
      <c r="BK168" s="141">
        <f>ROUND(I168*H168,2)</f>
        <v>0</v>
      </c>
      <c r="BL168" s="16" t="s">
        <v>127</v>
      </c>
      <c r="BM168" s="140" t="s">
        <v>257</v>
      </c>
    </row>
    <row r="169" spans="2:65" s="12" customFormat="1" ht="10.199999999999999">
      <c r="B169" s="157"/>
      <c r="D169" s="142" t="s">
        <v>198</v>
      </c>
      <c r="E169" s="158" t="s">
        <v>1</v>
      </c>
      <c r="F169" s="159" t="s">
        <v>258</v>
      </c>
      <c r="H169" s="160">
        <v>394</v>
      </c>
      <c r="I169" s="161"/>
      <c r="L169" s="157"/>
      <c r="M169" s="162"/>
      <c r="T169" s="163"/>
      <c r="AT169" s="158" t="s">
        <v>198</v>
      </c>
      <c r="AU169" s="158" t="s">
        <v>88</v>
      </c>
      <c r="AV169" s="12" t="s">
        <v>88</v>
      </c>
      <c r="AW169" s="12" t="s">
        <v>35</v>
      </c>
      <c r="AX169" s="12" t="s">
        <v>79</v>
      </c>
      <c r="AY169" s="158" t="s">
        <v>128</v>
      </c>
    </row>
    <row r="170" spans="2:65" s="12" customFormat="1" ht="10.199999999999999">
      <c r="B170" s="157"/>
      <c r="D170" s="142" t="s">
        <v>198</v>
      </c>
      <c r="E170" s="158" t="s">
        <v>1</v>
      </c>
      <c r="F170" s="159" t="s">
        <v>259</v>
      </c>
      <c r="H170" s="160">
        <v>239</v>
      </c>
      <c r="I170" s="161"/>
      <c r="L170" s="157"/>
      <c r="M170" s="162"/>
      <c r="T170" s="163"/>
      <c r="AT170" s="158" t="s">
        <v>198</v>
      </c>
      <c r="AU170" s="158" t="s">
        <v>88</v>
      </c>
      <c r="AV170" s="12" t="s">
        <v>88</v>
      </c>
      <c r="AW170" s="12" t="s">
        <v>35</v>
      </c>
      <c r="AX170" s="12" t="s">
        <v>79</v>
      </c>
      <c r="AY170" s="158" t="s">
        <v>128</v>
      </c>
    </row>
    <row r="171" spans="2:65" s="12" customFormat="1" ht="10.199999999999999">
      <c r="B171" s="157"/>
      <c r="D171" s="142" t="s">
        <v>198</v>
      </c>
      <c r="E171" s="158" t="s">
        <v>1</v>
      </c>
      <c r="F171" s="159" t="s">
        <v>260</v>
      </c>
      <c r="H171" s="160">
        <v>26</v>
      </c>
      <c r="I171" s="161"/>
      <c r="L171" s="157"/>
      <c r="M171" s="162"/>
      <c r="T171" s="163"/>
      <c r="AT171" s="158" t="s">
        <v>198</v>
      </c>
      <c r="AU171" s="158" t="s">
        <v>88</v>
      </c>
      <c r="AV171" s="12" t="s">
        <v>88</v>
      </c>
      <c r="AW171" s="12" t="s">
        <v>35</v>
      </c>
      <c r="AX171" s="12" t="s">
        <v>79</v>
      </c>
      <c r="AY171" s="158" t="s">
        <v>128</v>
      </c>
    </row>
    <row r="172" spans="2:65" s="13" customFormat="1" ht="10.199999999999999">
      <c r="B172" s="164"/>
      <c r="D172" s="142" t="s">
        <v>198</v>
      </c>
      <c r="E172" s="165" t="s">
        <v>1</v>
      </c>
      <c r="F172" s="166" t="s">
        <v>200</v>
      </c>
      <c r="H172" s="167">
        <v>659</v>
      </c>
      <c r="I172" s="168"/>
      <c r="L172" s="164"/>
      <c r="M172" s="169"/>
      <c r="T172" s="170"/>
      <c r="AT172" s="165" t="s">
        <v>198</v>
      </c>
      <c r="AU172" s="165" t="s">
        <v>88</v>
      </c>
      <c r="AV172" s="13" t="s">
        <v>127</v>
      </c>
      <c r="AW172" s="13" t="s">
        <v>35</v>
      </c>
      <c r="AX172" s="13" t="s">
        <v>86</v>
      </c>
      <c r="AY172" s="165" t="s">
        <v>128</v>
      </c>
    </row>
    <row r="173" spans="2:65" s="1" customFormat="1" ht="24.15" customHeight="1">
      <c r="B173" s="31"/>
      <c r="C173" s="129" t="s">
        <v>261</v>
      </c>
      <c r="D173" s="129" t="s">
        <v>129</v>
      </c>
      <c r="E173" s="130" t="s">
        <v>262</v>
      </c>
      <c r="F173" s="131" t="s">
        <v>263</v>
      </c>
      <c r="G173" s="132" t="s">
        <v>196</v>
      </c>
      <c r="H173" s="133">
        <v>223</v>
      </c>
      <c r="I173" s="134"/>
      <c r="J173" s="135">
        <f>ROUND(I173*H173,2)</f>
        <v>0</v>
      </c>
      <c r="K173" s="131" t="s">
        <v>133</v>
      </c>
      <c r="L173" s="31"/>
      <c r="M173" s="136" t="s">
        <v>1</v>
      </c>
      <c r="N173" s="137" t="s">
        <v>44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127</v>
      </c>
      <c r="AT173" s="140" t="s">
        <v>129</v>
      </c>
      <c r="AU173" s="140" t="s">
        <v>88</v>
      </c>
      <c r="AY173" s="16" t="s">
        <v>128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86</v>
      </c>
      <c r="BK173" s="141">
        <f>ROUND(I173*H173,2)</f>
        <v>0</v>
      </c>
      <c r="BL173" s="16" t="s">
        <v>127</v>
      </c>
      <c r="BM173" s="140" t="s">
        <v>264</v>
      </c>
    </row>
    <row r="174" spans="2:65" s="12" customFormat="1" ht="10.199999999999999">
      <c r="B174" s="157"/>
      <c r="D174" s="142" t="s">
        <v>198</v>
      </c>
      <c r="E174" s="158" t="s">
        <v>1</v>
      </c>
      <c r="F174" s="159" t="s">
        <v>265</v>
      </c>
      <c r="H174" s="160">
        <v>207</v>
      </c>
      <c r="I174" s="161"/>
      <c r="L174" s="157"/>
      <c r="M174" s="162"/>
      <c r="T174" s="163"/>
      <c r="AT174" s="158" t="s">
        <v>198</v>
      </c>
      <c r="AU174" s="158" t="s">
        <v>88</v>
      </c>
      <c r="AV174" s="12" t="s">
        <v>88</v>
      </c>
      <c r="AW174" s="12" t="s">
        <v>35</v>
      </c>
      <c r="AX174" s="12" t="s">
        <v>79</v>
      </c>
      <c r="AY174" s="158" t="s">
        <v>128</v>
      </c>
    </row>
    <row r="175" spans="2:65" s="12" customFormat="1" ht="10.199999999999999">
      <c r="B175" s="157"/>
      <c r="D175" s="142" t="s">
        <v>198</v>
      </c>
      <c r="E175" s="158" t="s">
        <v>1</v>
      </c>
      <c r="F175" s="159" t="s">
        <v>266</v>
      </c>
      <c r="H175" s="160">
        <v>16</v>
      </c>
      <c r="I175" s="161"/>
      <c r="L175" s="157"/>
      <c r="M175" s="162"/>
      <c r="T175" s="163"/>
      <c r="AT175" s="158" t="s">
        <v>198</v>
      </c>
      <c r="AU175" s="158" t="s">
        <v>88</v>
      </c>
      <c r="AV175" s="12" t="s">
        <v>88</v>
      </c>
      <c r="AW175" s="12" t="s">
        <v>35</v>
      </c>
      <c r="AX175" s="12" t="s">
        <v>79</v>
      </c>
      <c r="AY175" s="158" t="s">
        <v>128</v>
      </c>
    </row>
    <row r="176" spans="2:65" s="13" customFormat="1" ht="10.199999999999999">
      <c r="B176" s="164"/>
      <c r="D176" s="142" t="s">
        <v>198</v>
      </c>
      <c r="E176" s="165" t="s">
        <v>1</v>
      </c>
      <c r="F176" s="166" t="s">
        <v>200</v>
      </c>
      <c r="H176" s="167">
        <v>223</v>
      </c>
      <c r="I176" s="168"/>
      <c r="L176" s="164"/>
      <c r="M176" s="169"/>
      <c r="T176" s="170"/>
      <c r="AT176" s="165" t="s">
        <v>198</v>
      </c>
      <c r="AU176" s="165" t="s">
        <v>88</v>
      </c>
      <c r="AV176" s="13" t="s">
        <v>127</v>
      </c>
      <c r="AW176" s="13" t="s">
        <v>35</v>
      </c>
      <c r="AX176" s="13" t="s">
        <v>86</v>
      </c>
      <c r="AY176" s="165" t="s">
        <v>128</v>
      </c>
    </row>
    <row r="177" spans="2:65" s="1" customFormat="1" ht="16.5" customHeight="1">
      <c r="B177" s="31"/>
      <c r="C177" s="177" t="s">
        <v>267</v>
      </c>
      <c r="D177" s="177" t="s">
        <v>248</v>
      </c>
      <c r="E177" s="178" t="s">
        <v>268</v>
      </c>
      <c r="F177" s="179" t="s">
        <v>269</v>
      </c>
      <c r="G177" s="180" t="s">
        <v>227</v>
      </c>
      <c r="H177" s="181">
        <v>9.9190000000000005</v>
      </c>
      <c r="I177" s="182"/>
      <c r="J177" s="183">
        <f>ROUND(I177*H177,2)</f>
        <v>0</v>
      </c>
      <c r="K177" s="179" t="s">
        <v>133</v>
      </c>
      <c r="L177" s="184"/>
      <c r="M177" s="185" t="s">
        <v>1</v>
      </c>
      <c r="N177" s="186" t="s">
        <v>44</v>
      </c>
      <c r="P177" s="138">
        <f>O177*H177</f>
        <v>0</v>
      </c>
      <c r="Q177" s="138">
        <v>1</v>
      </c>
      <c r="R177" s="138">
        <f>Q177*H177</f>
        <v>9.9190000000000005</v>
      </c>
      <c r="S177" s="138">
        <v>0</v>
      </c>
      <c r="T177" s="139">
        <f>S177*H177</f>
        <v>0</v>
      </c>
      <c r="AR177" s="140" t="s">
        <v>166</v>
      </c>
      <c r="AT177" s="140" t="s">
        <v>248</v>
      </c>
      <c r="AU177" s="140" t="s">
        <v>88</v>
      </c>
      <c r="AY177" s="16" t="s">
        <v>128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6" t="s">
        <v>86</v>
      </c>
      <c r="BK177" s="141">
        <f>ROUND(I177*H177,2)</f>
        <v>0</v>
      </c>
      <c r="BL177" s="16" t="s">
        <v>127</v>
      </c>
      <c r="BM177" s="140" t="s">
        <v>270</v>
      </c>
    </row>
    <row r="178" spans="2:65" s="12" customFormat="1" ht="10.199999999999999">
      <c r="B178" s="157"/>
      <c r="D178" s="142" t="s">
        <v>198</v>
      </c>
      <c r="E178" s="158" t="s">
        <v>1</v>
      </c>
      <c r="F178" s="159" t="s">
        <v>271</v>
      </c>
      <c r="H178" s="160">
        <v>9.9190000000000005</v>
      </c>
      <c r="I178" s="161"/>
      <c r="L178" s="157"/>
      <c r="M178" s="162"/>
      <c r="T178" s="163"/>
      <c r="AT178" s="158" t="s">
        <v>198</v>
      </c>
      <c r="AU178" s="158" t="s">
        <v>88</v>
      </c>
      <c r="AV178" s="12" t="s">
        <v>88</v>
      </c>
      <c r="AW178" s="12" t="s">
        <v>35</v>
      </c>
      <c r="AX178" s="12" t="s">
        <v>79</v>
      </c>
      <c r="AY178" s="158" t="s">
        <v>128</v>
      </c>
    </row>
    <row r="179" spans="2:65" s="13" customFormat="1" ht="10.199999999999999">
      <c r="B179" s="164"/>
      <c r="D179" s="142" t="s">
        <v>198</v>
      </c>
      <c r="E179" s="165" t="s">
        <v>1</v>
      </c>
      <c r="F179" s="166" t="s">
        <v>200</v>
      </c>
      <c r="H179" s="167">
        <v>9.9190000000000005</v>
      </c>
      <c r="I179" s="168"/>
      <c r="L179" s="164"/>
      <c r="M179" s="169"/>
      <c r="T179" s="170"/>
      <c r="AT179" s="165" t="s">
        <v>198</v>
      </c>
      <c r="AU179" s="165" t="s">
        <v>88</v>
      </c>
      <c r="AV179" s="13" t="s">
        <v>127</v>
      </c>
      <c r="AW179" s="13" t="s">
        <v>35</v>
      </c>
      <c r="AX179" s="13" t="s">
        <v>86</v>
      </c>
      <c r="AY179" s="165" t="s">
        <v>128</v>
      </c>
    </row>
    <row r="180" spans="2:65" s="1" customFormat="1" ht="21.75" customHeight="1">
      <c r="B180" s="31"/>
      <c r="C180" s="129" t="s">
        <v>272</v>
      </c>
      <c r="D180" s="129" t="s">
        <v>129</v>
      </c>
      <c r="E180" s="130" t="s">
        <v>273</v>
      </c>
      <c r="F180" s="131" t="s">
        <v>274</v>
      </c>
      <c r="G180" s="132" t="s">
        <v>196</v>
      </c>
      <c r="H180" s="133">
        <v>150</v>
      </c>
      <c r="I180" s="134"/>
      <c r="J180" s="135">
        <f>ROUND(I180*H180,2)</f>
        <v>0</v>
      </c>
      <c r="K180" s="131" t="s">
        <v>133</v>
      </c>
      <c r="L180" s="31"/>
      <c r="M180" s="136" t="s">
        <v>1</v>
      </c>
      <c r="N180" s="137" t="s">
        <v>44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127</v>
      </c>
      <c r="AT180" s="140" t="s">
        <v>129</v>
      </c>
      <c r="AU180" s="140" t="s">
        <v>88</v>
      </c>
      <c r="AY180" s="16" t="s">
        <v>128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86</v>
      </c>
      <c r="BK180" s="141">
        <f>ROUND(I180*H180,2)</f>
        <v>0</v>
      </c>
      <c r="BL180" s="16" t="s">
        <v>127</v>
      </c>
      <c r="BM180" s="140" t="s">
        <v>275</v>
      </c>
    </row>
    <row r="181" spans="2:65" s="12" customFormat="1" ht="10.199999999999999">
      <c r="B181" s="157"/>
      <c r="D181" s="142" t="s">
        <v>198</v>
      </c>
      <c r="E181" s="158" t="s">
        <v>1</v>
      </c>
      <c r="F181" s="159" t="s">
        <v>276</v>
      </c>
      <c r="H181" s="160">
        <v>150</v>
      </c>
      <c r="I181" s="161"/>
      <c r="L181" s="157"/>
      <c r="M181" s="162"/>
      <c r="T181" s="163"/>
      <c r="AT181" s="158" t="s">
        <v>198</v>
      </c>
      <c r="AU181" s="158" t="s">
        <v>88</v>
      </c>
      <c r="AV181" s="12" t="s">
        <v>88</v>
      </c>
      <c r="AW181" s="12" t="s">
        <v>35</v>
      </c>
      <c r="AX181" s="12" t="s">
        <v>79</v>
      </c>
      <c r="AY181" s="158" t="s">
        <v>128</v>
      </c>
    </row>
    <row r="182" spans="2:65" s="13" customFormat="1" ht="10.199999999999999">
      <c r="B182" s="164"/>
      <c r="D182" s="142" t="s">
        <v>198</v>
      </c>
      <c r="E182" s="165" t="s">
        <v>1</v>
      </c>
      <c r="F182" s="166" t="s">
        <v>200</v>
      </c>
      <c r="H182" s="167">
        <v>150</v>
      </c>
      <c r="I182" s="168"/>
      <c r="L182" s="164"/>
      <c r="M182" s="169"/>
      <c r="T182" s="170"/>
      <c r="AT182" s="165" t="s">
        <v>198</v>
      </c>
      <c r="AU182" s="165" t="s">
        <v>88</v>
      </c>
      <c r="AV182" s="13" t="s">
        <v>127</v>
      </c>
      <c r="AW182" s="13" t="s">
        <v>35</v>
      </c>
      <c r="AX182" s="13" t="s">
        <v>86</v>
      </c>
      <c r="AY182" s="165" t="s">
        <v>128</v>
      </c>
    </row>
    <row r="183" spans="2:65" s="1" customFormat="1" ht="21.75" customHeight="1">
      <c r="B183" s="31"/>
      <c r="C183" s="129" t="s">
        <v>277</v>
      </c>
      <c r="D183" s="129" t="s">
        <v>129</v>
      </c>
      <c r="E183" s="130" t="s">
        <v>278</v>
      </c>
      <c r="F183" s="131" t="s">
        <v>279</v>
      </c>
      <c r="G183" s="132" t="s">
        <v>196</v>
      </c>
      <c r="H183" s="133">
        <v>150</v>
      </c>
      <c r="I183" s="134"/>
      <c r="J183" s="135">
        <f>ROUND(I183*H183,2)</f>
        <v>0</v>
      </c>
      <c r="K183" s="131" t="s">
        <v>133</v>
      </c>
      <c r="L183" s="31"/>
      <c r="M183" s="136" t="s">
        <v>1</v>
      </c>
      <c r="N183" s="137" t="s">
        <v>44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127</v>
      </c>
      <c r="AT183" s="140" t="s">
        <v>129</v>
      </c>
      <c r="AU183" s="140" t="s">
        <v>88</v>
      </c>
      <c r="AY183" s="16" t="s">
        <v>128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86</v>
      </c>
      <c r="BK183" s="141">
        <f>ROUND(I183*H183,2)</f>
        <v>0</v>
      </c>
      <c r="BL183" s="16" t="s">
        <v>127</v>
      </c>
      <c r="BM183" s="140" t="s">
        <v>280</v>
      </c>
    </row>
    <row r="184" spans="2:65" s="12" customFormat="1" ht="10.199999999999999">
      <c r="B184" s="157"/>
      <c r="D184" s="142" t="s">
        <v>198</v>
      </c>
      <c r="E184" s="158" t="s">
        <v>1</v>
      </c>
      <c r="F184" s="159" t="s">
        <v>281</v>
      </c>
      <c r="H184" s="160">
        <v>150</v>
      </c>
      <c r="I184" s="161"/>
      <c r="L184" s="157"/>
      <c r="M184" s="162"/>
      <c r="T184" s="163"/>
      <c r="AT184" s="158" t="s">
        <v>198</v>
      </c>
      <c r="AU184" s="158" t="s">
        <v>88</v>
      </c>
      <c r="AV184" s="12" t="s">
        <v>88</v>
      </c>
      <c r="AW184" s="12" t="s">
        <v>35</v>
      </c>
      <c r="AX184" s="12" t="s">
        <v>79</v>
      </c>
      <c r="AY184" s="158" t="s">
        <v>128</v>
      </c>
    </row>
    <row r="185" spans="2:65" s="13" customFormat="1" ht="10.199999999999999">
      <c r="B185" s="164"/>
      <c r="D185" s="142" t="s">
        <v>198</v>
      </c>
      <c r="E185" s="165" t="s">
        <v>1</v>
      </c>
      <c r="F185" s="166" t="s">
        <v>200</v>
      </c>
      <c r="H185" s="167">
        <v>150</v>
      </c>
      <c r="I185" s="168"/>
      <c r="L185" s="164"/>
      <c r="M185" s="169"/>
      <c r="T185" s="170"/>
      <c r="AT185" s="165" t="s">
        <v>198</v>
      </c>
      <c r="AU185" s="165" t="s">
        <v>88</v>
      </c>
      <c r="AV185" s="13" t="s">
        <v>127</v>
      </c>
      <c r="AW185" s="13" t="s">
        <v>35</v>
      </c>
      <c r="AX185" s="13" t="s">
        <v>86</v>
      </c>
      <c r="AY185" s="165" t="s">
        <v>128</v>
      </c>
    </row>
    <row r="186" spans="2:65" s="1" customFormat="1" ht="16.5" customHeight="1">
      <c r="B186" s="31"/>
      <c r="C186" s="129" t="s">
        <v>282</v>
      </c>
      <c r="D186" s="129" t="s">
        <v>129</v>
      </c>
      <c r="E186" s="130" t="s">
        <v>283</v>
      </c>
      <c r="F186" s="131" t="s">
        <v>284</v>
      </c>
      <c r="G186" s="132" t="s">
        <v>196</v>
      </c>
      <c r="H186" s="133">
        <v>150</v>
      </c>
      <c r="I186" s="134"/>
      <c r="J186" s="135">
        <f>ROUND(I186*H186,2)</f>
        <v>0</v>
      </c>
      <c r="K186" s="131" t="s">
        <v>133</v>
      </c>
      <c r="L186" s="31"/>
      <c r="M186" s="136" t="s">
        <v>1</v>
      </c>
      <c r="N186" s="137" t="s">
        <v>44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127</v>
      </c>
      <c r="AT186" s="140" t="s">
        <v>129</v>
      </c>
      <c r="AU186" s="140" t="s">
        <v>88</v>
      </c>
      <c r="AY186" s="16" t="s">
        <v>128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86</v>
      </c>
      <c r="BK186" s="141">
        <f>ROUND(I186*H186,2)</f>
        <v>0</v>
      </c>
      <c r="BL186" s="16" t="s">
        <v>127</v>
      </c>
      <c r="BM186" s="140" t="s">
        <v>285</v>
      </c>
    </row>
    <row r="187" spans="2:65" s="12" customFormat="1" ht="10.199999999999999">
      <c r="B187" s="157"/>
      <c r="D187" s="142" t="s">
        <v>198</v>
      </c>
      <c r="E187" s="158" t="s">
        <v>1</v>
      </c>
      <c r="F187" s="159" t="s">
        <v>281</v>
      </c>
      <c r="H187" s="160">
        <v>150</v>
      </c>
      <c r="I187" s="161"/>
      <c r="L187" s="157"/>
      <c r="M187" s="162"/>
      <c r="T187" s="163"/>
      <c r="AT187" s="158" t="s">
        <v>198</v>
      </c>
      <c r="AU187" s="158" t="s">
        <v>88</v>
      </c>
      <c r="AV187" s="12" t="s">
        <v>88</v>
      </c>
      <c r="AW187" s="12" t="s">
        <v>35</v>
      </c>
      <c r="AX187" s="12" t="s">
        <v>79</v>
      </c>
      <c r="AY187" s="158" t="s">
        <v>128</v>
      </c>
    </row>
    <row r="188" spans="2:65" s="13" customFormat="1" ht="10.199999999999999">
      <c r="B188" s="164"/>
      <c r="D188" s="142" t="s">
        <v>198</v>
      </c>
      <c r="E188" s="165" t="s">
        <v>1</v>
      </c>
      <c r="F188" s="166" t="s">
        <v>200</v>
      </c>
      <c r="H188" s="167">
        <v>150</v>
      </c>
      <c r="I188" s="168"/>
      <c r="L188" s="164"/>
      <c r="M188" s="169"/>
      <c r="T188" s="170"/>
      <c r="AT188" s="165" t="s">
        <v>198</v>
      </c>
      <c r="AU188" s="165" t="s">
        <v>88</v>
      </c>
      <c r="AV188" s="13" t="s">
        <v>127</v>
      </c>
      <c r="AW188" s="13" t="s">
        <v>35</v>
      </c>
      <c r="AX188" s="13" t="s">
        <v>86</v>
      </c>
      <c r="AY188" s="165" t="s">
        <v>128</v>
      </c>
    </row>
    <row r="189" spans="2:65" s="1" customFormat="1" ht="24.15" customHeight="1">
      <c r="B189" s="31"/>
      <c r="C189" s="129" t="s">
        <v>286</v>
      </c>
      <c r="D189" s="129" t="s">
        <v>129</v>
      </c>
      <c r="E189" s="130" t="s">
        <v>287</v>
      </c>
      <c r="F189" s="131" t="s">
        <v>288</v>
      </c>
      <c r="G189" s="132" t="s">
        <v>289</v>
      </c>
      <c r="H189" s="133">
        <v>3</v>
      </c>
      <c r="I189" s="134"/>
      <c r="J189" s="135">
        <f>ROUND(I189*H189,2)</f>
        <v>0</v>
      </c>
      <c r="K189" s="131" t="s">
        <v>133</v>
      </c>
      <c r="L189" s="31"/>
      <c r="M189" s="136" t="s">
        <v>1</v>
      </c>
      <c r="N189" s="137" t="s">
        <v>44</v>
      </c>
      <c r="P189" s="138">
        <f>O189*H189</f>
        <v>0</v>
      </c>
      <c r="Q189" s="138">
        <v>5.765E-2</v>
      </c>
      <c r="R189" s="138">
        <f>Q189*H189</f>
        <v>0.17294999999999999</v>
      </c>
      <c r="S189" s="138">
        <v>0</v>
      </c>
      <c r="T189" s="139">
        <f>S189*H189</f>
        <v>0</v>
      </c>
      <c r="AR189" s="140" t="s">
        <v>127</v>
      </c>
      <c r="AT189" s="140" t="s">
        <v>129</v>
      </c>
      <c r="AU189" s="140" t="s">
        <v>88</v>
      </c>
      <c r="AY189" s="16" t="s">
        <v>128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86</v>
      </c>
      <c r="BK189" s="141">
        <f>ROUND(I189*H189,2)</f>
        <v>0</v>
      </c>
      <c r="BL189" s="16" t="s">
        <v>127</v>
      </c>
      <c r="BM189" s="140" t="s">
        <v>290</v>
      </c>
    </row>
    <row r="190" spans="2:65" s="12" customFormat="1" ht="10.199999999999999">
      <c r="B190" s="157"/>
      <c r="D190" s="142" t="s">
        <v>198</v>
      </c>
      <c r="E190" s="158" t="s">
        <v>1</v>
      </c>
      <c r="F190" s="159" t="s">
        <v>291</v>
      </c>
      <c r="H190" s="160">
        <v>3</v>
      </c>
      <c r="I190" s="161"/>
      <c r="L190" s="157"/>
      <c r="M190" s="162"/>
      <c r="T190" s="163"/>
      <c r="AT190" s="158" t="s">
        <v>198</v>
      </c>
      <c r="AU190" s="158" t="s">
        <v>88</v>
      </c>
      <c r="AV190" s="12" t="s">
        <v>88</v>
      </c>
      <c r="AW190" s="12" t="s">
        <v>35</v>
      </c>
      <c r="AX190" s="12" t="s">
        <v>79</v>
      </c>
      <c r="AY190" s="158" t="s">
        <v>128</v>
      </c>
    </row>
    <row r="191" spans="2:65" s="13" customFormat="1" ht="10.199999999999999">
      <c r="B191" s="164"/>
      <c r="D191" s="142" t="s">
        <v>198</v>
      </c>
      <c r="E191" s="165" t="s">
        <v>1</v>
      </c>
      <c r="F191" s="166" t="s">
        <v>200</v>
      </c>
      <c r="H191" s="167">
        <v>3</v>
      </c>
      <c r="I191" s="168"/>
      <c r="L191" s="164"/>
      <c r="M191" s="169"/>
      <c r="T191" s="170"/>
      <c r="AT191" s="165" t="s">
        <v>198</v>
      </c>
      <c r="AU191" s="165" t="s">
        <v>88</v>
      </c>
      <c r="AV191" s="13" t="s">
        <v>127</v>
      </c>
      <c r="AW191" s="13" t="s">
        <v>35</v>
      </c>
      <c r="AX191" s="13" t="s">
        <v>86</v>
      </c>
      <c r="AY191" s="165" t="s">
        <v>128</v>
      </c>
    </row>
    <row r="192" spans="2:65" s="1" customFormat="1" ht="16.5" customHeight="1">
      <c r="B192" s="31"/>
      <c r="C192" s="129" t="s">
        <v>292</v>
      </c>
      <c r="D192" s="129" t="s">
        <v>129</v>
      </c>
      <c r="E192" s="130" t="s">
        <v>293</v>
      </c>
      <c r="F192" s="131" t="s">
        <v>294</v>
      </c>
      <c r="G192" s="132" t="s">
        <v>203</v>
      </c>
      <c r="H192" s="133">
        <v>7.5</v>
      </c>
      <c r="I192" s="134"/>
      <c r="J192" s="135">
        <f>ROUND(I192*H192,2)</f>
        <v>0</v>
      </c>
      <c r="K192" s="131" t="s">
        <v>133</v>
      </c>
      <c r="L192" s="31"/>
      <c r="M192" s="136" t="s">
        <v>1</v>
      </c>
      <c r="N192" s="137" t="s">
        <v>44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127</v>
      </c>
      <c r="AT192" s="140" t="s">
        <v>129</v>
      </c>
      <c r="AU192" s="140" t="s">
        <v>88</v>
      </c>
      <c r="AY192" s="16" t="s">
        <v>128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86</v>
      </c>
      <c r="BK192" s="141">
        <f>ROUND(I192*H192,2)</f>
        <v>0</v>
      </c>
      <c r="BL192" s="16" t="s">
        <v>127</v>
      </c>
      <c r="BM192" s="140" t="s">
        <v>295</v>
      </c>
    </row>
    <row r="193" spans="2:65" s="12" customFormat="1" ht="20.399999999999999">
      <c r="B193" s="157"/>
      <c r="D193" s="142" t="s">
        <v>198</v>
      </c>
      <c r="E193" s="158" t="s">
        <v>1</v>
      </c>
      <c r="F193" s="159" t="s">
        <v>296</v>
      </c>
      <c r="H193" s="160">
        <v>7.5</v>
      </c>
      <c r="I193" s="161"/>
      <c r="L193" s="157"/>
      <c r="M193" s="162"/>
      <c r="T193" s="163"/>
      <c r="AT193" s="158" t="s">
        <v>198</v>
      </c>
      <c r="AU193" s="158" t="s">
        <v>88</v>
      </c>
      <c r="AV193" s="12" t="s">
        <v>88</v>
      </c>
      <c r="AW193" s="12" t="s">
        <v>35</v>
      </c>
      <c r="AX193" s="12" t="s">
        <v>79</v>
      </c>
      <c r="AY193" s="158" t="s">
        <v>128</v>
      </c>
    </row>
    <row r="194" spans="2:65" s="13" customFormat="1" ht="10.199999999999999">
      <c r="B194" s="164"/>
      <c r="D194" s="142" t="s">
        <v>198</v>
      </c>
      <c r="E194" s="165" t="s">
        <v>1</v>
      </c>
      <c r="F194" s="166" t="s">
        <v>200</v>
      </c>
      <c r="H194" s="167">
        <v>7.5</v>
      </c>
      <c r="I194" s="168"/>
      <c r="L194" s="164"/>
      <c r="M194" s="169"/>
      <c r="T194" s="170"/>
      <c r="AT194" s="165" t="s">
        <v>198</v>
      </c>
      <c r="AU194" s="165" t="s">
        <v>88</v>
      </c>
      <c r="AV194" s="13" t="s">
        <v>127</v>
      </c>
      <c r="AW194" s="13" t="s">
        <v>35</v>
      </c>
      <c r="AX194" s="13" t="s">
        <v>86</v>
      </c>
      <c r="AY194" s="165" t="s">
        <v>128</v>
      </c>
    </row>
    <row r="195" spans="2:65" s="1" customFormat="1" ht="21.75" customHeight="1">
      <c r="B195" s="31"/>
      <c r="C195" s="129" t="s">
        <v>7</v>
      </c>
      <c r="D195" s="129" t="s">
        <v>129</v>
      </c>
      <c r="E195" s="130" t="s">
        <v>297</v>
      </c>
      <c r="F195" s="131" t="s">
        <v>298</v>
      </c>
      <c r="G195" s="132" t="s">
        <v>203</v>
      </c>
      <c r="H195" s="133">
        <v>7.5</v>
      </c>
      <c r="I195" s="134"/>
      <c r="J195" s="135">
        <f>ROUND(I195*H195,2)</f>
        <v>0</v>
      </c>
      <c r="K195" s="131" t="s">
        <v>133</v>
      </c>
      <c r="L195" s="31"/>
      <c r="M195" s="136" t="s">
        <v>1</v>
      </c>
      <c r="N195" s="137" t="s">
        <v>44</v>
      </c>
      <c r="P195" s="138">
        <f>O195*H195</f>
        <v>0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127</v>
      </c>
      <c r="AT195" s="140" t="s">
        <v>129</v>
      </c>
      <c r="AU195" s="140" t="s">
        <v>88</v>
      </c>
      <c r="AY195" s="16" t="s">
        <v>128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6" t="s">
        <v>86</v>
      </c>
      <c r="BK195" s="141">
        <f>ROUND(I195*H195,2)</f>
        <v>0</v>
      </c>
      <c r="BL195" s="16" t="s">
        <v>127</v>
      </c>
      <c r="BM195" s="140" t="s">
        <v>299</v>
      </c>
    </row>
    <row r="196" spans="2:65" s="1" customFormat="1" ht="24.15" customHeight="1">
      <c r="B196" s="31"/>
      <c r="C196" s="129" t="s">
        <v>300</v>
      </c>
      <c r="D196" s="129" t="s">
        <v>129</v>
      </c>
      <c r="E196" s="130" t="s">
        <v>301</v>
      </c>
      <c r="F196" s="131" t="s">
        <v>302</v>
      </c>
      <c r="G196" s="132" t="s">
        <v>203</v>
      </c>
      <c r="H196" s="133">
        <v>52.5</v>
      </c>
      <c r="I196" s="134"/>
      <c r="J196" s="135">
        <f>ROUND(I196*H196,2)</f>
        <v>0</v>
      </c>
      <c r="K196" s="131" t="s">
        <v>133</v>
      </c>
      <c r="L196" s="31"/>
      <c r="M196" s="136" t="s">
        <v>1</v>
      </c>
      <c r="N196" s="137" t="s">
        <v>44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127</v>
      </c>
      <c r="AT196" s="140" t="s">
        <v>129</v>
      </c>
      <c r="AU196" s="140" t="s">
        <v>88</v>
      </c>
      <c r="AY196" s="16" t="s">
        <v>128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6" t="s">
        <v>86</v>
      </c>
      <c r="BK196" s="141">
        <f>ROUND(I196*H196,2)</f>
        <v>0</v>
      </c>
      <c r="BL196" s="16" t="s">
        <v>127</v>
      </c>
      <c r="BM196" s="140" t="s">
        <v>303</v>
      </c>
    </row>
    <row r="197" spans="2:65" s="12" customFormat="1" ht="10.199999999999999">
      <c r="B197" s="157"/>
      <c r="D197" s="142" t="s">
        <v>198</v>
      </c>
      <c r="E197" s="158" t="s">
        <v>1</v>
      </c>
      <c r="F197" s="159" t="s">
        <v>304</v>
      </c>
      <c r="H197" s="160">
        <v>52.5</v>
      </c>
      <c r="I197" s="161"/>
      <c r="L197" s="157"/>
      <c r="M197" s="162"/>
      <c r="T197" s="163"/>
      <c r="AT197" s="158" t="s">
        <v>198</v>
      </c>
      <c r="AU197" s="158" t="s">
        <v>88</v>
      </c>
      <c r="AV197" s="12" t="s">
        <v>88</v>
      </c>
      <c r="AW197" s="12" t="s">
        <v>35</v>
      </c>
      <c r="AX197" s="12" t="s">
        <v>79</v>
      </c>
      <c r="AY197" s="158" t="s">
        <v>128</v>
      </c>
    </row>
    <row r="198" spans="2:65" s="13" customFormat="1" ht="10.199999999999999">
      <c r="B198" s="164"/>
      <c r="D198" s="142" t="s">
        <v>198</v>
      </c>
      <c r="E198" s="165" t="s">
        <v>1</v>
      </c>
      <c r="F198" s="166" t="s">
        <v>200</v>
      </c>
      <c r="H198" s="167">
        <v>52.5</v>
      </c>
      <c r="I198" s="168"/>
      <c r="L198" s="164"/>
      <c r="M198" s="169"/>
      <c r="T198" s="170"/>
      <c r="AT198" s="165" t="s">
        <v>198</v>
      </c>
      <c r="AU198" s="165" t="s">
        <v>88</v>
      </c>
      <c r="AV198" s="13" t="s">
        <v>127</v>
      </c>
      <c r="AW198" s="13" t="s">
        <v>35</v>
      </c>
      <c r="AX198" s="13" t="s">
        <v>86</v>
      </c>
      <c r="AY198" s="165" t="s">
        <v>128</v>
      </c>
    </row>
    <row r="199" spans="2:65" s="10" customFormat="1" ht="22.8" customHeight="1">
      <c r="B199" s="119"/>
      <c r="D199" s="120" t="s">
        <v>78</v>
      </c>
      <c r="E199" s="155" t="s">
        <v>151</v>
      </c>
      <c r="F199" s="155" t="s">
        <v>305</v>
      </c>
      <c r="I199" s="122"/>
      <c r="J199" s="156">
        <f>BK199</f>
        <v>0</v>
      </c>
      <c r="L199" s="119"/>
      <c r="M199" s="124"/>
      <c r="P199" s="125">
        <f>SUM(P200:P247)</f>
        <v>0</v>
      </c>
      <c r="R199" s="125">
        <f>SUM(R200:R247)</f>
        <v>303.72793999999999</v>
      </c>
      <c r="T199" s="126">
        <f>SUM(T200:T247)</f>
        <v>0</v>
      </c>
      <c r="AR199" s="120" t="s">
        <v>86</v>
      </c>
      <c r="AT199" s="127" t="s">
        <v>78</v>
      </c>
      <c r="AU199" s="127" t="s">
        <v>86</v>
      </c>
      <c r="AY199" s="120" t="s">
        <v>128</v>
      </c>
      <c r="BK199" s="128">
        <f>SUM(BK200:BK247)</f>
        <v>0</v>
      </c>
    </row>
    <row r="200" spans="2:65" s="1" customFormat="1" ht="21.75" customHeight="1">
      <c r="B200" s="31"/>
      <c r="C200" s="129" t="s">
        <v>306</v>
      </c>
      <c r="D200" s="129" t="s">
        <v>129</v>
      </c>
      <c r="E200" s="130" t="s">
        <v>307</v>
      </c>
      <c r="F200" s="131" t="s">
        <v>308</v>
      </c>
      <c r="G200" s="132" t="s">
        <v>196</v>
      </c>
      <c r="H200" s="133">
        <v>26</v>
      </c>
      <c r="I200" s="134"/>
      <c r="J200" s="135">
        <f>ROUND(I200*H200,2)</f>
        <v>0</v>
      </c>
      <c r="K200" s="131" t="s">
        <v>133</v>
      </c>
      <c r="L200" s="31"/>
      <c r="M200" s="136" t="s">
        <v>1</v>
      </c>
      <c r="N200" s="137" t="s">
        <v>44</v>
      </c>
      <c r="P200" s="138">
        <f>O200*H200</f>
        <v>0</v>
      </c>
      <c r="Q200" s="138">
        <v>0.34499999999999997</v>
      </c>
      <c r="R200" s="138">
        <f>Q200*H200</f>
        <v>8.9699999999999989</v>
      </c>
      <c r="S200" s="138">
        <v>0</v>
      </c>
      <c r="T200" s="139">
        <f>S200*H200</f>
        <v>0</v>
      </c>
      <c r="AR200" s="140" t="s">
        <v>127</v>
      </c>
      <c r="AT200" s="140" t="s">
        <v>129</v>
      </c>
      <c r="AU200" s="140" t="s">
        <v>88</v>
      </c>
      <c r="AY200" s="16" t="s">
        <v>128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6" t="s">
        <v>86</v>
      </c>
      <c r="BK200" s="141">
        <f>ROUND(I200*H200,2)</f>
        <v>0</v>
      </c>
      <c r="BL200" s="16" t="s">
        <v>127</v>
      </c>
      <c r="BM200" s="140" t="s">
        <v>309</v>
      </c>
    </row>
    <row r="201" spans="2:65" s="12" customFormat="1" ht="10.199999999999999">
      <c r="B201" s="157"/>
      <c r="D201" s="142" t="s">
        <v>198</v>
      </c>
      <c r="E201" s="158" t="s">
        <v>1</v>
      </c>
      <c r="F201" s="159" t="s">
        <v>310</v>
      </c>
      <c r="H201" s="160">
        <v>26</v>
      </c>
      <c r="I201" s="161"/>
      <c r="L201" s="157"/>
      <c r="M201" s="162"/>
      <c r="T201" s="163"/>
      <c r="AT201" s="158" t="s">
        <v>198</v>
      </c>
      <c r="AU201" s="158" t="s">
        <v>88</v>
      </c>
      <c r="AV201" s="12" t="s">
        <v>88</v>
      </c>
      <c r="AW201" s="12" t="s">
        <v>35</v>
      </c>
      <c r="AX201" s="12" t="s">
        <v>79</v>
      </c>
      <c r="AY201" s="158" t="s">
        <v>128</v>
      </c>
    </row>
    <row r="202" spans="2:65" s="13" customFormat="1" ht="10.199999999999999">
      <c r="B202" s="164"/>
      <c r="D202" s="142" t="s">
        <v>198</v>
      </c>
      <c r="E202" s="165" t="s">
        <v>1</v>
      </c>
      <c r="F202" s="166" t="s">
        <v>200</v>
      </c>
      <c r="H202" s="167">
        <v>26</v>
      </c>
      <c r="I202" s="168"/>
      <c r="L202" s="164"/>
      <c r="M202" s="169"/>
      <c r="T202" s="170"/>
      <c r="AT202" s="165" t="s">
        <v>198</v>
      </c>
      <c r="AU202" s="165" t="s">
        <v>88</v>
      </c>
      <c r="AV202" s="13" t="s">
        <v>127</v>
      </c>
      <c r="AW202" s="13" t="s">
        <v>35</v>
      </c>
      <c r="AX202" s="13" t="s">
        <v>86</v>
      </c>
      <c r="AY202" s="165" t="s">
        <v>128</v>
      </c>
    </row>
    <row r="203" spans="2:65" s="1" customFormat="1" ht="24.15" customHeight="1">
      <c r="B203" s="31"/>
      <c r="C203" s="129" t="s">
        <v>311</v>
      </c>
      <c r="D203" s="129" t="s">
        <v>129</v>
      </c>
      <c r="E203" s="130" t="s">
        <v>312</v>
      </c>
      <c r="F203" s="131" t="s">
        <v>313</v>
      </c>
      <c r="G203" s="132" t="s">
        <v>196</v>
      </c>
      <c r="H203" s="133">
        <v>239</v>
      </c>
      <c r="I203" s="134"/>
      <c r="J203" s="135">
        <f>ROUND(I203*H203,2)</f>
        <v>0</v>
      </c>
      <c r="K203" s="131" t="s">
        <v>133</v>
      </c>
      <c r="L203" s="31"/>
      <c r="M203" s="136" t="s">
        <v>1</v>
      </c>
      <c r="N203" s="137" t="s">
        <v>44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127</v>
      </c>
      <c r="AT203" s="140" t="s">
        <v>129</v>
      </c>
      <c r="AU203" s="140" t="s">
        <v>88</v>
      </c>
      <c r="AY203" s="16" t="s">
        <v>128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6" t="s">
        <v>86</v>
      </c>
      <c r="BK203" s="141">
        <f>ROUND(I203*H203,2)</f>
        <v>0</v>
      </c>
      <c r="BL203" s="16" t="s">
        <v>127</v>
      </c>
      <c r="BM203" s="140" t="s">
        <v>314</v>
      </c>
    </row>
    <row r="204" spans="2:65" s="12" customFormat="1" ht="10.199999999999999">
      <c r="B204" s="157"/>
      <c r="D204" s="142" t="s">
        <v>198</v>
      </c>
      <c r="E204" s="158" t="s">
        <v>1</v>
      </c>
      <c r="F204" s="159" t="s">
        <v>315</v>
      </c>
      <c r="H204" s="160">
        <v>239</v>
      </c>
      <c r="I204" s="161"/>
      <c r="L204" s="157"/>
      <c r="M204" s="162"/>
      <c r="T204" s="163"/>
      <c r="AT204" s="158" t="s">
        <v>198</v>
      </c>
      <c r="AU204" s="158" t="s">
        <v>88</v>
      </c>
      <c r="AV204" s="12" t="s">
        <v>88</v>
      </c>
      <c r="AW204" s="12" t="s">
        <v>35</v>
      </c>
      <c r="AX204" s="12" t="s">
        <v>79</v>
      </c>
      <c r="AY204" s="158" t="s">
        <v>128</v>
      </c>
    </row>
    <row r="205" spans="2:65" s="13" customFormat="1" ht="10.199999999999999">
      <c r="B205" s="164"/>
      <c r="D205" s="142" t="s">
        <v>198</v>
      </c>
      <c r="E205" s="165" t="s">
        <v>1</v>
      </c>
      <c r="F205" s="166" t="s">
        <v>200</v>
      </c>
      <c r="H205" s="167">
        <v>239</v>
      </c>
      <c r="I205" s="168"/>
      <c r="L205" s="164"/>
      <c r="M205" s="169"/>
      <c r="T205" s="170"/>
      <c r="AT205" s="165" t="s">
        <v>198</v>
      </c>
      <c r="AU205" s="165" t="s">
        <v>88</v>
      </c>
      <c r="AV205" s="13" t="s">
        <v>127</v>
      </c>
      <c r="AW205" s="13" t="s">
        <v>35</v>
      </c>
      <c r="AX205" s="13" t="s">
        <v>86</v>
      </c>
      <c r="AY205" s="165" t="s">
        <v>128</v>
      </c>
    </row>
    <row r="206" spans="2:65" s="1" customFormat="1" ht="24.15" customHeight="1">
      <c r="B206" s="31"/>
      <c r="C206" s="129" t="s">
        <v>316</v>
      </c>
      <c r="D206" s="129" t="s">
        <v>129</v>
      </c>
      <c r="E206" s="130" t="s">
        <v>317</v>
      </c>
      <c r="F206" s="131" t="s">
        <v>318</v>
      </c>
      <c r="G206" s="132" t="s">
        <v>196</v>
      </c>
      <c r="H206" s="133">
        <v>394</v>
      </c>
      <c r="I206" s="134"/>
      <c r="J206" s="135">
        <f>ROUND(I206*H206,2)</f>
        <v>0</v>
      </c>
      <c r="K206" s="131" t="s">
        <v>133</v>
      </c>
      <c r="L206" s="31"/>
      <c r="M206" s="136" t="s">
        <v>1</v>
      </c>
      <c r="N206" s="137" t="s">
        <v>44</v>
      </c>
      <c r="P206" s="138">
        <f>O206*H206</f>
        <v>0</v>
      </c>
      <c r="Q206" s="138">
        <v>0.57499999999999996</v>
      </c>
      <c r="R206" s="138">
        <f>Q206*H206</f>
        <v>226.54999999999998</v>
      </c>
      <c r="S206" s="138">
        <v>0</v>
      </c>
      <c r="T206" s="139">
        <f>S206*H206</f>
        <v>0</v>
      </c>
      <c r="AR206" s="140" t="s">
        <v>127</v>
      </c>
      <c r="AT206" s="140" t="s">
        <v>129</v>
      </c>
      <c r="AU206" s="140" t="s">
        <v>88</v>
      </c>
      <c r="AY206" s="16" t="s">
        <v>128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6" t="s">
        <v>86</v>
      </c>
      <c r="BK206" s="141">
        <f>ROUND(I206*H206,2)</f>
        <v>0</v>
      </c>
      <c r="BL206" s="16" t="s">
        <v>127</v>
      </c>
      <c r="BM206" s="140" t="s">
        <v>319</v>
      </c>
    </row>
    <row r="207" spans="2:65" s="12" customFormat="1" ht="10.199999999999999">
      <c r="B207" s="157"/>
      <c r="D207" s="142" t="s">
        <v>198</v>
      </c>
      <c r="E207" s="158" t="s">
        <v>1</v>
      </c>
      <c r="F207" s="159" t="s">
        <v>320</v>
      </c>
      <c r="H207" s="160">
        <v>394</v>
      </c>
      <c r="I207" s="161"/>
      <c r="L207" s="157"/>
      <c r="M207" s="162"/>
      <c r="T207" s="163"/>
      <c r="AT207" s="158" t="s">
        <v>198</v>
      </c>
      <c r="AU207" s="158" t="s">
        <v>88</v>
      </c>
      <c r="AV207" s="12" t="s">
        <v>88</v>
      </c>
      <c r="AW207" s="12" t="s">
        <v>35</v>
      </c>
      <c r="AX207" s="12" t="s">
        <v>79</v>
      </c>
      <c r="AY207" s="158" t="s">
        <v>128</v>
      </c>
    </row>
    <row r="208" spans="2:65" s="13" customFormat="1" ht="10.199999999999999">
      <c r="B208" s="164"/>
      <c r="D208" s="142" t="s">
        <v>198</v>
      </c>
      <c r="E208" s="165" t="s">
        <v>1</v>
      </c>
      <c r="F208" s="166" t="s">
        <v>200</v>
      </c>
      <c r="H208" s="167">
        <v>394</v>
      </c>
      <c r="I208" s="168"/>
      <c r="L208" s="164"/>
      <c r="M208" s="169"/>
      <c r="T208" s="170"/>
      <c r="AT208" s="165" t="s">
        <v>198</v>
      </c>
      <c r="AU208" s="165" t="s">
        <v>88</v>
      </c>
      <c r="AV208" s="13" t="s">
        <v>127</v>
      </c>
      <c r="AW208" s="13" t="s">
        <v>35</v>
      </c>
      <c r="AX208" s="13" t="s">
        <v>86</v>
      </c>
      <c r="AY208" s="165" t="s">
        <v>128</v>
      </c>
    </row>
    <row r="209" spans="2:65" s="1" customFormat="1" ht="33" customHeight="1">
      <c r="B209" s="31"/>
      <c r="C209" s="129" t="s">
        <v>321</v>
      </c>
      <c r="D209" s="129" t="s">
        <v>129</v>
      </c>
      <c r="E209" s="130" t="s">
        <v>322</v>
      </c>
      <c r="F209" s="131" t="s">
        <v>323</v>
      </c>
      <c r="G209" s="132" t="s">
        <v>196</v>
      </c>
      <c r="H209" s="133">
        <v>394</v>
      </c>
      <c r="I209" s="134"/>
      <c r="J209" s="135">
        <f>ROUND(I209*H209,2)</f>
        <v>0</v>
      </c>
      <c r="K209" s="131" t="s">
        <v>133</v>
      </c>
      <c r="L209" s="31"/>
      <c r="M209" s="136" t="s">
        <v>1</v>
      </c>
      <c r="N209" s="137" t="s">
        <v>44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127</v>
      </c>
      <c r="AT209" s="140" t="s">
        <v>129</v>
      </c>
      <c r="AU209" s="140" t="s">
        <v>88</v>
      </c>
      <c r="AY209" s="16" t="s">
        <v>128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6" t="s">
        <v>86</v>
      </c>
      <c r="BK209" s="141">
        <f>ROUND(I209*H209,2)</f>
        <v>0</v>
      </c>
      <c r="BL209" s="16" t="s">
        <v>127</v>
      </c>
      <c r="BM209" s="140" t="s">
        <v>324</v>
      </c>
    </row>
    <row r="210" spans="2:65" s="12" customFormat="1" ht="10.199999999999999">
      <c r="B210" s="157"/>
      <c r="D210" s="142" t="s">
        <v>198</v>
      </c>
      <c r="E210" s="158" t="s">
        <v>1</v>
      </c>
      <c r="F210" s="159" t="s">
        <v>325</v>
      </c>
      <c r="H210" s="160">
        <v>394</v>
      </c>
      <c r="I210" s="161"/>
      <c r="L210" s="157"/>
      <c r="M210" s="162"/>
      <c r="T210" s="163"/>
      <c r="AT210" s="158" t="s">
        <v>198</v>
      </c>
      <c r="AU210" s="158" t="s">
        <v>88</v>
      </c>
      <c r="AV210" s="12" t="s">
        <v>88</v>
      </c>
      <c r="AW210" s="12" t="s">
        <v>35</v>
      </c>
      <c r="AX210" s="12" t="s">
        <v>79</v>
      </c>
      <c r="AY210" s="158" t="s">
        <v>128</v>
      </c>
    </row>
    <row r="211" spans="2:65" s="13" customFormat="1" ht="10.199999999999999">
      <c r="B211" s="164"/>
      <c r="D211" s="142" t="s">
        <v>198</v>
      </c>
      <c r="E211" s="165" t="s">
        <v>1</v>
      </c>
      <c r="F211" s="166" t="s">
        <v>200</v>
      </c>
      <c r="H211" s="167">
        <v>394</v>
      </c>
      <c r="I211" s="168"/>
      <c r="L211" s="164"/>
      <c r="M211" s="169"/>
      <c r="T211" s="170"/>
      <c r="AT211" s="165" t="s">
        <v>198</v>
      </c>
      <c r="AU211" s="165" t="s">
        <v>88</v>
      </c>
      <c r="AV211" s="13" t="s">
        <v>127</v>
      </c>
      <c r="AW211" s="13" t="s">
        <v>35</v>
      </c>
      <c r="AX211" s="13" t="s">
        <v>86</v>
      </c>
      <c r="AY211" s="165" t="s">
        <v>128</v>
      </c>
    </row>
    <row r="212" spans="2:65" s="1" customFormat="1" ht="24.15" customHeight="1">
      <c r="B212" s="31"/>
      <c r="C212" s="129" t="s">
        <v>326</v>
      </c>
      <c r="D212" s="129" t="s">
        <v>129</v>
      </c>
      <c r="E212" s="130" t="s">
        <v>327</v>
      </c>
      <c r="F212" s="131" t="s">
        <v>328</v>
      </c>
      <c r="G212" s="132" t="s">
        <v>196</v>
      </c>
      <c r="H212" s="133">
        <v>394</v>
      </c>
      <c r="I212" s="134"/>
      <c r="J212" s="135">
        <f>ROUND(I212*H212,2)</f>
        <v>0</v>
      </c>
      <c r="K212" s="131" t="s">
        <v>133</v>
      </c>
      <c r="L212" s="31"/>
      <c r="M212" s="136" t="s">
        <v>1</v>
      </c>
      <c r="N212" s="137" t="s">
        <v>44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127</v>
      </c>
      <c r="AT212" s="140" t="s">
        <v>129</v>
      </c>
      <c r="AU212" s="140" t="s">
        <v>88</v>
      </c>
      <c r="AY212" s="16" t="s">
        <v>128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86</v>
      </c>
      <c r="BK212" s="141">
        <f>ROUND(I212*H212,2)</f>
        <v>0</v>
      </c>
      <c r="BL212" s="16" t="s">
        <v>127</v>
      </c>
      <c r="BM212" s="140" t="s">
        <v>329</v>
      </c>
    </row>
    <row r="213" spans="2:65" s="12" customFormat="1" ht="10.199999999999999">
      <c r="B213" s="157"/>
      <c r="D213" s="142" t="s">
        <v>198</v>
      </c>
      <c r="E213" s="158" t="s">
        <v>1</v>
      </c>
      <c r="F213" s="159" t="s">
        <v>330</v>
      </c>
      <c r="H213" s="160">
        <v>394</v>
      </c>
      <c r="I213" s="161"/>
      <c r="L213" s="157"/>
      <c r="M213" s="162"/>
      <c r="T213" s="163"/>
      <c r="AT213" s="158" t="s">
        <v>198</v>
      </c>
      <c r="AU213" s="158" t="s">
        <v>88</v>
      </c>
      <c r="AV213" s="12" t="s">
        <v>88</v>
      </c>
      <c r="AW213" s="12" t="s">
        <v>35</v>
      </c>
      <c r="AX213" s="12" t="s">
        <v>79</v>
      </c>
      <c r="AY213" s="158" t="s">
        <v>128</v>
      </c>
    </row>
    <row r="214" spans="2:65" s="13" customFormat="1" ht="10.199999999999999">
      <c r="B214" s="164"/>
      <c r="D214" s="142" t="s">
        <v>198</v>
      </c>
      <c r="E214" s="165" t="s">
        <v>1</v>
      </c>
      <c r="F214" s="166" t="s">
        <v>200</v>
      </c>
      <c r="H214" s="167">
        <v>394</v>
      </c>
      <c r="I214" s="168"/>
      <c r="L214" s="164"/>
      <c r="M214" s="169"/>
      <c r="T214" s="170"/>
      <c r="AT214" s="165" t="s">
        <v>198</v>
      </c>
      <c r="AU214" s="165" t="s">
        <v>88</v>
      </c>
      <c r="AV214" s="13" t="s">
        <v>127</v>
      </c>
      <c r="AW214" s="13" t="s">
        <v>35</v>
      </c>
      <c r="AX214" s="13" t="s">
        <v>86</v>
      </c>
      <c r="AY214" s="165" t="s">
        <v>128</v>
      </c>
    </row>
    <row r="215" spans="2:65" s="1" customFormat="1" ht="33" customHeight="1">
      <c r="B215" s="31"/>
      <c r="C215" s="129" t="s">
        <v>331</v>
      </c>
      <c r="D215" s="129" t="s">
        <v>129</v>
      </c>
      <c r="E215" s="130" t="s">
        <v>332</v>
      </c>
      <c r="F215" s="131" t="s">
        <v>333</v>
      </c>
      <c r="G215" s="132" t="s">
        <v>196</v>
      </c>
      <c r="H215" s="133">
        <v>394</v>
      </c>
      <c r="I215" s="134"/>
      <c r="J215" s="135">
        <f>ROUND(I215*H215,2)</f>
        <v>0</v>
      </c>
      <c r="K215" s="131" t="s">
        <v>133</v>
      </c>
      <c r="L215" s="31"/>
      <c r="M215" s="136" t="s">
        <v>1</v>
      </c>
      <c r="N215" s="137" t="s">
        <v>44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127</v>
      </c>
      <c r="AT215" s="140" t="s">
        <v>129</v>
      </c>
      <c r="AU215" s="140" t="s">
        <v>88</v>
      </c>
      <c r="AY215" s="16" t="s">
        <v>128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6" t="s">
        <v>86</v>
      </c>
      <c r="BK215" s="141">
        <f>ROUND(I215*H215,2)</f>
        <v>0</v>
      </c>
      <c r="BL215" s="16" t="s">
        <v>127</v>
      </c>
      <c r="BM215" s="140" t="s">
        <v>334</v>
      </c>
    </row>
    <row r="216" spans="2:65" s="12" customFormat="1" ht="10.199999999999999">
      <c r="B216" s="157"/>
      <c r="D216" s="142" t="s">
        <v>198</v>
      </c>
      <c r="E216" s="158" t="s">
        <v>1</v>
      </c>
      <c r="F216" s="159" t="s">
        <v>335</v>
      </c>
      <c r="H216" s="160">
        <v>394</v>
      </c>
      <c r="I216" s="161"/>
      <c r="L216" s="157"/>
      <c r="M216" s="162"/>
      <c r="T216" s="163"/>
      <c r="AT216" s="158" t="s">
        <v>198</v>
      </c>
      <c r="AU216" s="158" t="s">
        <v>88</v>
      </c>
      <c r="AV216" s="12" t="s">
        <v>88</v>
      </c>
      <c r="AW216" s="12" t="s">
        <v>35</v>
      </c>
      <c r="AX216" s="12" t="s">
        <v>79</v>
      </c>
      <c r="AY216" s="158" t="s">
        <v>128</v>
      </c>
    </row>
    <row r="217" spans="2:65" s="13" customFormat="1" ht="10.199999999999999">
      <c r="B217" s="164"/>
      <c r="D217" s="142" t="s">
        <v>198</v>
      </c>
      <c r="E217" s="165" t="s">
        <v>1</v>
      </c>
      <c r="F217" s="166" t="s">
        <v>200</v>
      </c>
      <c r="H217" s="167">
        <v>394</v>
      </c>
      <c r="I217" s="168"/>
      <c r="L217" s="164"/>
      <c r="M217" s="169"/>
      <c r="T217" s="170"/>
      <c r="AT217" s="165" t="s">
        <v>198</v>
      </c>
      <c r="AU217" s="165" t="s">
        <v>88</v>
      </c>
      <c r="AV217" s="13" t="s">
        <v>127</v>
      </c>
      <c r="AW217" s="13" t="s">
        <v>35</v>
      </c>
      <c r="AX217" s="13" t="s">
        <v>86</v>
      </c>
      <c r="AY217" s="165" t="s">
        <v>128</v>
      </c>
    </row>
    <row r="218" spans="2:65" s="1" customFormat="1" ht="24.15" customHeight="1">
      <c r="B218" s="31"/>
      <c r="C218" s="129" t="s">
        <v>336</v>
      </c>
      <c r="D218" s="129" t="s">
        <v>129</v>
      </c>
      <c r="E218" s="130" t="s">
        <v>337</v>
      </c>
      <c r="F218" s="131" t="s">
        <v>338</v>
      </c>
      <c r="G218" s="132" t="s">
        <v>196</v>
      </c>
      <c r="H218" s="133">
        <v>25</v>
      </c>
      <c r="I218" s="134"/>
      <c r="J218" s="135">
        <f>ROUND(I218*H218,2)</f>
        <v>0</v>
      </c>
      <c r="K218" s="131" t="s">
        <v>133</v>
      </c>
      <c r="L218" s="31"/>
      <c r="M218" s="136" t="s">
        <v>1</v>
      </c>
      <c r="N218" s="137" t="s">
        <v>44</v>
      </c>
      <c r="P218" s="138">
        <f>O218*H218</f>
        <v>0</v>
      </c>
      <c r="Q218" s="138">
        <v>8.9219999999999994E-2</v>
      </c>
      <c r="R218" s="138">
        <f>Q218*H218</f>
        <v>2.2304999999999997</v>
      </c>
      <c r="S218" s="138">
        <v>0</v>
      </c>
      <c r="T218" s="139">
        <f>S218*H218</f>
        <v>0</v>
      </c>
      <c r="AR218" s="140" t="s">
        <v>127</v>
      </c>
      <c r="AT218" s="140" t="s">
        <v>129</v>
      </c>
      <c r="AU218" s="140" t="s">
        <v>88</v>
      </c>
      <c r="AY218" s="16" t="s">
        <v>128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86</v>
      </c>
      <c r="BK218" s="141">
        <f>ROUND(I218*H218,2)</f>
        <v>0</v>
      </c>
      <c r="BL218" s="16" t="s">
        <v>127</v>
      </c>
      <c r="BM218" s="140" t="s">
        <v>339</v>
      </c>
    </row>
    <row r="219" spans="2:65" s="14" customFormat="1" ht="10.199999999999999">
      <c r="B219" s="171"/>
      <c r="D219" s="142" t="s">
        <v>198</v>
      </c>
      <c r="E219" s="172" t="s">
        <v>1</v>
      </c>
      <c r="F219" s="173" t="s">
        <v>340</v>
      </c>
      <c r="H219" s="172" t="s">
        <v>1</v>
      </c>
      <c r="I219" s="174"/>
      <c r="L219" s="171"/>
      <c r="M219" s="175"/>
      <c r="T219" s="176"/>
      <c r="AT219" s="172" t="s">
        <v>198</v>
      </c>
      <c r="AU219" s="172" t="s">
        <v>88</v>
      </c>
      <c r="AV219" s="14" t="s">
        <v>86</v>
      </c>
      <c r="AW219" s="14" t="s">
        <v>35</v>
      </c>
      <c r="AX219" s="14" t="s">
        <v>79</v>
      </c>
      <c r="AY219" s="172" t="s">
        <v>128</v>
      </c>
    </row>
    <row r="220" spans="2:65" s="12" customFormat="1" ht="10.199999999999999">
      <c r="B220" s="157"/>
      <c r="D220" s="142" t="s">
        <v>198</v>
      </c>
      <c r="E220" s="158" t="s">
        <v>1</v>
      </c>
      <c r="F220" s="159" t="s">
        <v>341</v>
      </c>
      <c r="H220" s="160">
        <v>21</v>
      </c>
      <c r="I220" s="161"/>
      <c r="L220" s="157"/>
      <c r="M220" s="162"/>
      <c r="T220" s="163"/>
      <c r="AT220" s="158" t="s">
        <v>198</v>
      </c>
      <c r="AU220" s="158" t="s">
        <v>88</v>
      </c>
      <c r="AV220" s="12" t="s">
        <v>88</v>
      </c>
      <c r="AW220" s="12" t="s">
        <v>35</v>
      </c>
      <c r="AX220" s="12" t="s">
        <v>79</v>
      </c>
      <c r="AY220" s="158" t="s">
        <v>128</v>
      </c>
    </row>
    <row r="221" spans="2:65" s="12" customFormat="1" ht="10.199999999999999">
      <c r="B221" s="157"/>
      <c r="D221" s="142" t="s">
        <v>198</v>
      </c>
      <c r="E221" s="158" t="s">
        <v>1</v>
      </c>
      <c r="F221" s="159" t="s">
        <v>342</v>
      </c>
      <c r="H221" s="160">
        <v>4</v>
      </c>
      <c r="I221" s="161"/>
      <c r="L221" s="157"/>
      <c r="M221" s="162"/>
      <c r="T221" s="163"/>
      <c r="AT221" s="158" t="s">
        <v>198</v>
      </c>
      <c r="AU221" s="158" t="s">
        <v>88</v>
      </c>
      <c r="AV221" s="12" t="s">
        <v>88</v>
      </c>
      <c r="AW221" s="12" t="s">
        <v>35</v>
      </c>
      <c r="AX221" s="12" t="s">
        <v>79</v>
      </c>
      <c r="AY221" s="158" t="s">
        <v>128</v>
      </c>
    </row>
    <row r="222" spans="2:65" s="13" customFormat="1" ht="10.199999999999999">
      <c r="B222" s="164"/>
      <c r="D222" s="142" t="s">
        <v>198</v>
      </c>
      <c r="E222" s="165" t="s">
        <v>1</v>
      </c>
      <c r="F222" s="166" t="s">
        <v>200</v>
      </c>
      <c r="H222" s="167">
        <v>25</v>
      </c>
      <c r="I222" s="168"/>
      <c r="L222" s="164"/>
      <c r="M222" s="169"/>
      <c r="T222" s="170"/>
      <c r="AT222" s="165" t="s">
        <v>198</v>
      </c>
      <c r="AU222" s="165" t="s">
        <v>88</v>
      </c>
      <c r="AV222" s="13" t="s">
        <v>127</v>
      </c>
      <c r="AW222" s="13" t="s">
        <v>35</v>
      </c>
      <c r="AX222" s="13" t="s">
        <v>86</v>
      </c>
      <c r="AY222" s="165" t="s">
        <v>128</v>
      </c>
    </row>
    <row r="223" spans="2:65" s="1" customFormat="1" ht="24.15" customHeight="1">
      <c r="B223" s="31"/>
      <c r="C223" s="177" t="s">
        <v>343</v>
      </c>
      <c r="D223" s="177" t="s">
        <v>248</v>
      </c>
      <c r="E223" s="178" t="s">
        <v>344</v>
      </c>
      <c r="F223" s="179" t="s">
        <v>345</v>
      </c>
      <c r="G223" s="180" t="s">
        <v>196</v>
      </c>
      <c r="H223" s="181">
        <v>21.63</v>
      </c>
      <c r="I223" s="182"/>
      <c r="J223" s="183">
        <f>ROUND(I223*H223,2)</f>
        <v>0</v>
      </c>
      <c r="K223" s="179" t="s">
        <v>133</v>
      </c>
      <c r="L223" s="184"/>
      <c r="M223" s="185" t="s">
        <v>1</v>
      </c>
      <c r="N223" s="186" t="s">
        <v>44</v>
      </c>
      <c r="P223" s="138">
        <f>O223*H223</f>
        <v>0</v>
      </c>
      <c r="Q223" s="138">
        <v>0.13200000000000001</v>
      </c>
      <c r="R223" s="138">
        <f>Q223*H223</f>
        <v>2.8551600000000001</v>
      </c>
      <c r="S223" s="138">
        <v>0</v>
      </c>
      <c r="T223" s="139">
        <f>S223*H223</f>
        <v>0</v>
      </c>
      <c r="AR223" s="140" t="s">
        <v>166</v>
      </c>
      <c r="AT223" s="140" t="s">
        <v>248</v>
      </c>
      <c r="AU223" s="140" t="s">
        <v>88</v>
      </c>
      <c r="AY223" s="16" t="s">
        <v>128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6" t="s">
        <v>86</v>
      </c>
      <c r="BK223" s="141">
        <f>ROUND(I223*H223,2)</f>
        <v>0</v>
      </c>
      <c r="BL223" s="16" t="s">
        <v>127</v>
      </c>
      <c r="BM223" s="140" t="s">
        <v>346</v>
      </c>
    </row>
    <row r="224" spans="2:65" s="12" customFormat="1" ht="10.199999999999999">
      <c r="B224" s="157"/>
      <c r="D224" s="142" t="s">
        <v>198</v>
      </c>
      <c r="E224" s="158" t="s">
        <v>1</v>
      </c>
      <c r="F224" s="159" t="s">
        <v>347</v>
      </c>
      <c r="H224" s="160">
        <v>21.63</v>
      </c>
      <c r="I224" s="161"/>
      <c r="L224" s="157"/>
      <c r="M224" s="162"/>
      <c r="T224" s="163"/>
      <c r="AT224" s="158" t="s">
        <v>198</v>
      </c>
      <c r="AU224" s="158" t="s">
        <v>88</v>
      </c>
      <c r="AV224" s="12" t="s">
        <v>88</v>
      </c>
      <c r="AW224" s="12" t="s">
        <v>35</v>
      </c>
      <c r="AX224" s="12" t="s">
        <v>79</v>
      </c>
      <c r="AY224" s="158" t="s">
        <v>128</v>
      </c>
    </row>
    <row r="225" spans="2:65" s="13" customFormat="1" ht="10.199999999999999">
      <c r="B225" s="164"/>
      <c r="D225" s="142" t="s">
        <v>198</v>
      </c>
      <c r="E225" s="165" t="s">
        <v>1</v>
      </c>
      <c r="F225" s="166" t="s">
        <v>200</v>
      </c>
      <c r="H225" s="167">
        <v>21.63</v>
      </c>
      <c r="I225" s="168"/>
      <c r="L225" s="164"/>
      <c r="M225" s="169"/>
      <c r="T225" s="170"/>
      <c r="AT225" s="165" t="s">
        <v>198</v>
      </c>
      <c r="AU225" s="165" t="s">
        <v>88</v>
      </c>
      <c r="AV225" s="13" t="s">
        <v>127</v>
      </c>
      <c r="AW225" s="13" t="s">
        <v>35</v>
      </c>
      <c r="AX225" s="13" t="s">
        <v>86</v>
      </c>
      <c r="AY225" s="165" t="s">
        <v>128</v>
      </c>
    </row>
    <row r="226" spans="2:65" s="1" customFormat="1" ht="24.15" customHeight="1">
      <c r="B226" s="31"/>
      <c r="C226" s="177" t="s">
        <v>348</v>
      </c>
      <c r="D226" s="177" t="s">
        <v>248</v>
      </c>
      <c r="E226" s="178" t="s">
        <v>349</v>
      </c>
      <c r="F226" s="179" t="s">
        <v>350</v>
      </c>
      <c r="G226" s="180" t="s">
        <v>196</v>
      </c>
      <c r="H226" s="181">
        <v>4.12</v>
      </c>
      <c r="I226" s="182"/>
      <c r="J226" s="183">
        <f>ROUND(I226*H226,2)</f>
        <v>0</v>
      </c>
      <c r="K226" s="179" t="s">
        <v>133</v>
      </c>
      <c r="L226" s="184"/>
      <c r="M226" s="185" t="s">
        <v>1</v>
      </c>
      <c r="N226" s="186" t="s">
        <v>44</v>
      </c>
      <c r="P226" s="138">
        <f>O226*H226</f>
        <v>0</v>
      </c>
      <c r="Q226" s="138">
        <v>0.13100000000000001</v>
      </c>
      <c r="R226" s="138">
        <f>Q226*H226</f>
        <v>0.53972000000000009</v>
      </c>
      <c r="S226" s="138">
        <v>0</v>
      </c>
      <c r="T226" s="139">
        <f>S226*H226</f>
        <v>0</v>
      </c>
      <c r="AR226" s="140" t="s">
        <v>166</v>
      </c>
      <c r="AT226" s="140" t="s">
        <v>248</v>
      </c>
      <c r="AU226" s="140" t="s">
        <v>88</v>
      </c>
      <c r="AY226" s="16" t="s">
        <v>128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6" t="s">
        <v>86</v>
      </c>
      <c r="BK226" s="141">
        <f>ROUND(I226*H226,2)</f>
        <v>0</v>
      </c>
      <c r="BL226" s="16" t="s">
        <v>127</v>
      </c>
      <c r="BM226" s="140" t="s">
        <v>351</v>
      </c>
    </row>
    <row r="227" spans="2:65" s="12" customFormat="1" ht="20.399999999999999">
      <c r="B227" s="157"/>
      <c r="D227" s="142" t="s">
        <v>198</v>
      </c>
      <c r="E227" s="158" t="s">
        <v>1</v>
      </c>
      <c r="F227" s="159" t="s">
        <v>352</v>
      </c>
      <c r="H227" s="160">
        <v>4.12</v>
      </c>
      <c r="I227" s="161"/>
      <c r="L227" s="157"/>
      <c r="M227" s="162"/>
      <c r="T227" s="163"/>
      <c r="AT227" s="158" t="s">
        <v>198</v>
      </c>
      <c r="AU227" s="158" t="s">
        <v>88</v>
      </c>
      <c r="AV227" s="12" t="s">
        <v>88</v>
      </c>
      <c r="AW227" s="12" t="s">
        <v>35</v>
      </c>
      <c r="AX227" s="12" t="s">
        <v>79</v>
      </c>
      <c r="AY227" s="158" t="s">
        <v>128</v>
      </c>
    </row>
    <row r="228" spans="2:65" s="13" customFormat="1" ht="10.199999999999999">
      <c r="B228" s="164"/>
      <c r="D228" s="142" t="s">
        <v>198</v>
      </c>
      <c r="E228" s="165" t="s">
        <v>1</v>
      </c>
      <c r="F228" s="166" t="s">
        <v>200</v>
      </c>
      <c r="H228" s="167">
        <v>4.12</v>
      </c>
      <c r="I228" s="168"/>
      <c r="L228" s="164"/>
      <c r="M228" s="169"/>
      <c r="T228" s="170"/>
      <c r="AT228" s="165" t="s">
        <v>198</v>
      </c>
      <c r="AU228" s="165" t="s">
        <v>88</v>
      </c>
      <c r="AV228" s="13" t="s">
        <v>127</v>
      </c>
      <c r="AW228" s="13" t="s">
        <v>35</v>
      </c>
      <c r="AX228" s="13" t="s">
        <v>86</v>
      </c>
      <c r="AY228" s="165" t="s">
        <v>128</v>
      </c>
    </row>
    <row r="229" spans="2:65" s="1" customFormat="1" ht="37.799999999999997" customHeight="1">
      <c r="B229" s="31"/>
      <c r="C229" s="129" t="s">
        <v>353</v>
      </c>
      <c r="D229" s="129" t="s">
        <v>129</v>
      </c>
      <c r="E229" s="130" t="s">
        <v>354</v>
      </c>
      <c r="F229" s="131" t="s">
        <v>355</v>
      </c>
      <c r="G229" s="132" t="s">
        <v>196</v>
      </c>
      <c r="H229" s="133">
        <v>4</v>
      </c>
      <c r="I229" s="134"/>
      <c r="J229" s="135">
        <f>ROUND(I229*H229,2)</f>
        <v>0</v>
      </c>
      <c r="K229" s="131" t="s">
        <v>133</v>
      </c>
      <c r="L229" s="31"/>
      <c r="M229" s="136" t="s">
        <v>1</v>
      </c>
      <c r="N229" s="137" t="s">
        <v>44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127</v>
      </c>
      <c r="AT229" s="140" t="s">
        <v>129</v>
      </c>
      <c r="AU229" s="140" t="s">
        <v>88</v>
      </c>
      <c r="AY229" s="16" t="s">
        <v>128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6" t="s">
        <v>86</v>
      </c>
      <c r="BK229" s="141">
        <f>ROUND(I229*H229,2)</f>
        <v>0</v>
      </c>
      <c r="BL229" s="16" t="s">
        <v>127</v>
      </c>
      <c r="BM229" s="140" t="s">
        <v>356</v>
      </c>
    </row>
    <row r="230" spans="2:65" s="1" customFormat="1" ht="33" customHeight="1">
      <c r="B230" s="31"/>
      <c r="C230" s="129" t="s">
        <v>357</v>
      </c>
      <c r="D230" s="129" t="s">
        <v>129</v>
      </c>
      <c r="E230" s="130" t="s">
        <v>358</v>
      </c>
      <c r="F230" s="131" t="s">
        <v>359</v>
      </c>
      <c r="G230" s="132" t="s">
        <v>196</v>
      </c>
      <c r="H230" s="133">
        <v>239</v>
      </c>
      <c r="I230" s="134"/>
      <c r="J230" s="135">
        <f>ROUND(I230*H230,2)</f>
        <v>0</v>
      </c>
      <c r="K230" s="131" t="s">
        <v>133</v>
      </c>
      <c r="L230" s="31"/>
      <c r="M230" s="136" t="s">
        <v>1</v>
      </c>
      <c r="N230" s="137" t="s">
        <v>44</v>
      </c>
      <c r="P230" s="138">
        <f>O230*H230</f>
        <v>0</v>
      </c>
      <c r="Q230" s="138">
        <v>0.11162</v>
      </c>
      <c r="R230" s="138">
        <f>Q230*H230</f>
        <v>26.67718</v>
      </c>
      <c r="S230" s="138">
        <v>0</v>
      </c>
      <c r="T230" s="139">
        <f>S230*H230</f>
        <v>0</v>
      </c>
      <c r="AR230" s="140" t="s">
        <v>127</v>
      </c>
      <c r="AT230" s="140" t="s">
        <v>129</v>
      </c>
      <c r="AU230" s="140" t="s">
        <v>88</v>
      </c>
      <c r="AY230" s="16" t="s">
        <v>128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6" t="s">
        <v>86</v>
      </c>
      <c r="BK230" s="141">
        <f>ROUND(I230*H230,2)</f>
        <v>0</v>
      </c>
      <c r="BL230" s="16" t="s">
        <v>127</v>
      </c>
      <c r="BM230" s="140" t="s">
        <v>360</v>
      </c>
    </row>
    <row r="231" spans="2:65" s="14" customFormat="1" ht="10.199999999999999">
      <c r="B231" s="171"/>
      <c r="D231" s="142" t="s">
        <v>198</v>
      </c>
      <c r="E231" s="172" t="s">
        <v>1</v>
      </c>
      <c r="F231" s="173" t="s">
        <v>361</v>
      </c>
      <c r="H231" s="172" t="s">
        <v>1</v>
      </c>
      <c r="I231" s="174"/>
      <c r="L231" s="171"/>
      <c r="M231" s="175"/>
      <c r="T231" s="176"/>
      <c r="AT231" s="172" t="s">
        <v>198</v>
      </c>
      <c r="AU231" s="172" t="s">
        <v>88</v>
      </c>
      <c r="AV231" s="14" t="s">
        <v>86</v>
      </c>
      <c r="AW231" s="14" t="s">
        <v>35</v>
      </c>
      <c r="AX231" s="14" t="s">
        <v>79</v>
      </c>
      <c r="AY231" s="172" t="s">
        <v>128</v>
      </c>
    </row>
    <row r="232" spans="2:65" s="12" customFormat="1" ht="10.199999999999999">
      <c r="B232" s="157"/>
      <c r="D232" s="142" t="s">
        <v>198</v>
      </c>
      <c r="E232" s="158" t="s">
        <v>1</v>
      </c>
      <c r="F232" s="159" t="s">
        <v>265</v>
      </c>
      <c r="H232" s="160">
        <v>207</v>
      </c>
      <c r="I232" s="161"/>
      <c r="L232" s="157"/>
      <c r="M232" s="162"/>
      <c r="T232" s="163"/>
      <c r="AT232" s="158" t="s">
        <v>198</v>
      </c>
      <c r="AU232" s="158" t="s">
        <v>88</v>
      </c>
      <c r="AV232" s="12" t="s">
        <v>88</v>
      </c>
      <c r="AW232" s="12" t="s">
        <v>35</v>
      </c>
      <c r="AX232" s="12" t="s">
        <v>79</v>
      </c>
      <c r="AY232" s="158" t="s">
        <v>128</v>
      </c>
    </row>
    <row r="233" spans="2:65" s="12" customFormat="1" ht="10.199999999999999">
      <c r="B233" s="157"/>
      <c r="D233" s="142" t="s">
        <v>198</v>
      </c>
      <c r="E233" s="158" t="s">
        <v>1</v>
      </c>
      <c r="F233" s="159" t="s">
        <v>266</v>
      </c>
      <c r="H233" s="160">
        <v>16</v>
      </c>
      <c r="I233" s="161"/>
      <c r="L233" s="157"/>
      <c r="M233" s="162"/>
      <c r="T233" s="163"/>
      <c r="AT233" s="158" t="s">
        <v>198</v>
      </c>
      <c r="AU233" s="158" t="s">
        <v>88</v>
      </c>
      <c r="AV233" s="12" t="s">
        <v>88</v>
      </c>
      <c r="AW233" s="12" t="s">
        <v>35</v>
      </c>
      <c r="AX233" s="12" t="s">
        <v>79</v>
      </c>
      <c r="AY233" s="158" t="s">
        <v>128</v>
      </c>
    </row>
    <row r="234" spans="2:65" s="12" customFormat="1" ht="10.199999999999999">
      <c r="B234" s="157"/>
      <c r="D234" s="142" t="s">
        <v>198</v>
      </c>
      <c r="E234" s="158" t="s">
        <v>1</v>
      </c>
      <c r="F234" s="159" t="s">
        <v>362</v>
      </c>
      <c r="H234" s="160">
        <v>16</v>
      </c>
      <c r="I234" s="161"/>
      <c r="L234" s="157"/>
      <c r="M234" s="162"/>
      <c r="T234" s="163"/>
      <c r="AT234" s="158" t="s">
        <v>198</v>
      </c>
      <c r="AU234" s="158" t="s">
        <v>88</v>
      </c>
      <c r="AV234" s="12" t="s">
        <v>88</v>
      </c>
      <c r="AW234" s="12" t="s">
        <v>35</v>
      </c>
      <c r="AX234" s="12" t="s">
        <v>79</v>
      </c>
      <c r="AY234" s="158" t="s">
        <v>128</v>
      </c>
    </row>
    <row r="235" spans="2:65" s="13" customFormat="1" ht="10.199999999999999">
      <c r="B235" s="164"/>
      <c r="D235" s="142" t="s">
        <v>198</v>
      </c>
      <c r="E235" s="165" t="s">
        <v>1</v>
      </c>
      <c r="F235" s="166" t="s">
        <v>200</v>
      </c>
      <c r="H235" s="167">
        <v>239</v>
      </c>
      <c r="I235" s="168"/>
      <c r="L235" s="164"/>
      <c r="M235" s="169"/>
      <c r="T235" s="170"/>
      <c r="AT235" s="165" t="s">
        <v>198</v>
      </c>
      <c r="AU235" s="165" t="s">
        <v>88</v>
      </c>
      <c r="AV235" s="13" t="s">
        <v>127</v>
      </c>
      <c r="AW235" s="13" t="s">
        <v>35</v>
      </c>
      <c r="AX235" s="13" t="s">
        <v>86</v>
      </c>
      <c r="AY235" s="165" t="s">
        <v>128</v>
      </c>
    </row>
    <row r="236" spans="2:65" s="1" customFormat="1" ht="24.15" customHeight="1">
      <c r="B236" s="31"/>
      <c r="C236" s="177" t="s">
        <v>363</v>
      </c>
      <c r="D236" s="177" t="s">
        <v>248</v>
      </c>
      <c r="E236" s="178" t="s">
        <v>364</v>
      </c>
      <c r="F236" s="179" t="s">
        <v>365</v>
      </c>
      <c r="G236" s="180" t="s">
        <v>196</v>
      </c>
      <c r="H236" s="181">
        <v>211.14</v>
      </c>
      <c r="I236" s="182"/>
      <c r="J236" s="183">
        <f>ROUND(I236*H236,2)</f>
        <v>0</v>
      </c>
      <c r="K236" s="179" t="s">
        <v>133</v>
      </c>
      <c r="L236" s="184"/>
      <c r="M236" s="185" t="s">
        <v>1</v>
      </c>
      <c r="N236" s="186" t="s">
        <v>44</v>
      </c>
      <c r="P236" s="138">
        <f>O236*H236</f>
        <v>0</v>
      </c>
      <c r="Q236" s="138">
        <v>0.14499999999999999</v>
      </c>
      <c r="R236" s="138">
        <f>Q236*H236</f>
        <v>30.615299999999994</v>
      </c>
      <c r="S236" s="138">
        <v>0</v>
      </c>
      <c r="T236" s="139">
        <f>S236*H236</f>
        <v>0</v>
      </c>
      <c r="AR236" s="140" t="s">
        <v>166</v>
      </c>
      <c r="AT236" s="140" t="s">
        <v>248</v>
      </c>
      <c r="AU236" s="140" t="s">
        <v>88</v>
      </c>
      <c r="AY236" s="16" t="s">
        <v>128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6" t="s">
        <v>86</v>
      </c>
      <c r="BK236" s="141">
        <f>ROUND(I236*H236,2)</f>
        <v>0</v>
      </c>
      <c r="BL236" s="16" t="s">
        <v>127</v>
      </c>
      <c r="BM236" s="140" t="s">
        <v>366</v>
      </c>
    </row>
    <row r="237" spans="2:65" s="12" customFormat="1" ht="10.199999999999999">
      <c r="B237" s="157"/>
      <c r="D237" s="142" t="s">
        <v>198</v>
      </c>
      <c r="E237" s="158" t="s">
        <v>1</v>
      </c>
      <c r="F237" s="159" t="s">
        <v>367</v>
      </c>
      <c r="H237" s="160">
        <v>211.14</v>
      </c>
      <c r="I237" s="161"/>
      <c r="L237" s="157"/>
      <c r="M237" s="162"/>
      <c r="T237" s="163"/>
      <c r="AT237" s="158" t="s">
        <v>198</v>
      </c>
      <c r="AU237" s="158" t="s">
        <v>88</v>
      </c>
      <c r="AV237" s="12" t="s">
        <v>88</v>
      </c>
      <c r="AW237" s="12" t="s">
        <v>35</v>
      </c>
      <c r="AX237" s="12" t="s">
        <v>79</v>
      </c>
      <c r="AY237" s="158" t="s">
        <v>128</v>
      </c>
    </row>
    <row r="238" spans="2:65" s="13" customFormat="1" ht="10.199999999999999">
      <c r="B238" s="164"/>
      <c r="D238" s="142" t="s">
        <v>198</v>
      </c>
      <c r="E238" s="165" t="s">
        <v>1</v>
      </c>
      <c r="F238" s="166" t="s">
        <v>200</v>
      </c>
      <c r="H238" s="167">
        <v>211.14</v>
      </c>
      <c r="I238" s="168"/>
      <c r="L238" s="164"/>
      <c r="M238" s="169"/>
      <c r="T238" s="170"/>
      <c r="AT238" s="165" t="s">
        <v>198</v>
      </c>
      <c r="AU238" s="165" t="s">
        <v>88</v>
      </c>
      <c r="AV238" s="13" t="s">
        <v>127</v>
      </c>
      <c r="AW238" s="13" t="s">
        <v>35</v>
      </c>
      <c r="AX238" s="13" t="s">
        <v>86</v>
      </c>
      <c r="AY238" s="165" t="s">
        <v>128</v>
      </c>
    </row>
    <row r="239" spans="2:65" s="1" customFormat="1" ht="24.15" customHeight="1">
      <c r="B239" s="31"/>
      <c r="C239" s="177" t="s">
        <v>368</v>
      </c>
      <c r="D239" s="177" t="s">
        <v>248</v>
      </c>
      <c r="E239" s="178" t="s">
        <v>369</v>
      </c>
      <c r="F239" s="179" t="s">
        <v>370</v>
      </c>
      <c r="G239" s="180" t="s">
        <v>196</v>
      </c>
      <c r="H239" s="181">
        <v>16.48</v>
      </c>
      <c r="I239" s="182"/>
      <c r="J239" s="183">
        <f>ROUND(I239*H239,2)</f>
        <v>0</v>
      </c>
      <c r="K239" s="179" t="s">
        <v>133</v>
      </c>
      <c r="L239" s="184"/>
      <c r="M239" s="185" t="s">
        <v>1</v>
      </c>
      <c r="N239" s="186" t="s">
        <v>44</v>
      </c>
      <c r="P239" s="138">
        <f>O239*H239</f>
        <v>0</v>
      </c>
      <c r="Q239" s="138">
        <v>0.14499999999999999</v>
      </c>
      <c r="R239" s="138">
        <f>Q239*H239</f>
        <v>2.3895999999999997</v>
      </c>
      <c r="S239" s="138">
        <v>0</v>
      </c>
      <c r="T239" s="139">
        <f>S239*H239</f>
        <v>0</v>
      </c>
      <c r="AR239" s="140" t="s">
        <v>166</v>
      </c>
      <c r="AT239" s="140" t="s">
        <v>248</v>
      </c>
      <c r="AU239" s="140" t="s">
        <v>88</v>
      </c>
      <c r="AY239" s="16" t="s">
        <v>128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6" t="s">
        <v>86</v>
      </c>
      <c r="BK239" s="141">
        <f>ROUND(I239*H239,2)</f>
        <v>0</v>
      </c>
      <c r="BL239" s="16" t="s">
        <v>127</v>
      </c>
      <c r="BM239" s="140" t="s">
        <v>371</v>
      </c>
    </row>
    <row r="240" spans="2:65" s="12" customFormat="1" ht="10.199999999999999">
      <c r="B240" s="157"/>
      <c r="D240" s="142" t="s">
        <v>198</v>
      </c>
      <c r="E240" s="158" t="s">
        <v>1</v>
      </c>
      <c r="F240" s="159" t="s">
        <v>372</v>
      </c>
      <c r="H240" s="160">
        <v>16.48</v>
      </c>
      <c r="I240" s="161"/>
      <c r="L240" s="157"/>
      <c r="M240" s="162"/>
      <c r="T240" s="163"/>
      <c r="AT240" s="158" t="s">
        <v>198</v>
      </c>
      <c r="AU240" s="158" t="s">
        <v>88</v>
      </c>
      <c r="AV240" s="12" t="s">
        <v>88</v>
      </c>
      <c r="AW240" s="12" t="s">
        <v>35</v>
      </c>
      <c r="AX240" s="12" t="s">
        <v>79</v>
      </c>
      <c r="AY240" s="158" t="s">
        <v>128</v>
      </c>
    </row>
    <row r="241" spans="2:65" s="13" customFormat="1" ht="10.199999999999999">
      <c r="B241" s="164"/>
      <c r="D241" s="142" t="s">
        <v>198</v>
      </c>
      <c r="E241" s="165" t="s">
        <v>1</v>
      </c>
      <c r="F241" s="166" t="s">
        <v>200</v>
      </c>
      <c r="H241" s="167">
        <v>16.48</v>
      </c>
      <c r="I241" s="168"/>
      <c r="L241" s="164"/>
      <c r="M241" s="169"/>
      <c r="T241" s="170"/>
      <c r="AT241" s="165" t="s">
        <v>198</v>
      </c>
      <c r="AU241" s="165" t="s">
        <v>88</v>
      </c>
      <c r="AV241" s="13" t="s">
        <v>127</v>
      </c>
      <c r="AW241" s="13" t="s">
        <v>35</v>
      </c>
      <c r="AX241" s="13" t="s">
        <v>86</v>
      </c>
      <c r="AY241" s="165" t="s">
        <v>128</v>
      </c>
    </row>
    <row r="242" spans="2:65" s="1" customFormat="1" ht="24.15" customHeight="1">
      <c r="B242" s="31"/>
      <c r="C242" s="177" t="s">
        <v>373</v>
      </c>
      <c r="D242" s="177" t="s">
        <v>248</v>
      </c>
      <c r="E242" s="178" t="s">
        <v>374</v>
      </c>
      <c r="F242" s="179" t="s">
        <v>375</v>
      </c>
      <c r="G242" s="180" t="s">
        <v>196</v>
      </c>
      <c r="H242" s="181">
        <v>16.48</v>
      </c>
      <c r="I242" s="182"/>
      <c r="J242" s="183">
        <f>ROUND(I242*H242,2)</f>
        <v>0</v>
      </c>
      <c r="K242" s="179" t="s">
        <v>133</v>
      </c>
      <c r="L242" s="184"/>
      <c r="M242" s="185" t="s">
        <v>1</v>
      </c>
      <c r="N242" s="186" t="s">
        <v>44</v>
      </c>
      <c r="P242" s="138">
        <f>O242*H242</f>
        <v>0</v>
      </c>
      <c r="Q242" s="138">
        <v>0.17599999999999999</v>
      </c>
      <c r="R242" s="138">
        <f>Q242*H242</f>
        <v>2.9004799999999999</v>
      </c>
      <c r="S242" s="138">
        <v>0</v>
      </c>
      <c r="T242" s="139">
        <f>S242*H242</f>
        <v>0</v>
      </c>
      <c r="AR242" s="140" t="s">
        <v>166</v>
      </c>
      <c r="AT242" s="140" t="s">
        <v>248</v>
      </c>
      <c r="AU242" s="140" t="s">
        <v>88</v>
      </c>
      <c r="AY242" s="16" t="s">
        <v>128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6" t="s">
        <v>86</v>
      </c>
      <c r="BK242" s="141">
        <f>ROUND(I242*H242,2)</f>
        <v>0</v>
      </c>
      <c r="BL242" s="16" t="s">
        <v>127</v>
      </c>
      <c r="BM242" s="140" t="s">
        <v>376</v>
      </c>
    </row>
    <row r="243" spans="2:65" s="12" customFormat="1" ht="10.199999999999999">
      <c r="B243" s="157"/>
      <c r="D243" s="142" t="s">
        <v>198</v>
      </c>
      <c r="E243" s="158" t="s">
        <v>1</v>
      </c>
      <c r="F243" s="159" t="s">
        <v>372</v>
      </c>
      <c r="H243" s="160">
        <v>16.48</v>
      </c>
      <c r="I243" s="161"/>
      <c r="L243" s="157"/>
      <c r="M243" s="162"/>
      <c r="T243" s="163"/>
      <c r="AT243" s="158" t="s">
        <v>198</v>
      </c>
      <c r="AU243" s="158" t="s">
        <v>88</v>
      </c>
      <c r="AV243" s="12" t="s">
        <v>88</v>
      </c>
      <c r="AW243" s="12" t="s">
        <v>35</v>
      </c>
      <c r="AX243" s="12" t="s">
        <v>79</v>
      </c>
      <c r="AY243" s="158" t="s">
        <v>128</v>
      </c>
    </row>
    <row r="244" spans="2:65" s="13" customFormat="1" ht="10.199999999999999">
      <c r="B244" s="164"/>
      <c r="D244" s="142" t="s">
        <v>198</v>
      </c>
      <c r="E244" s="165" t="s">
        <v>1</v>
      </c>
      <c r="F244" s="166" t="s">
        <v>200</v>
      </c>
      <c r="H244" s="167">
        <v>16.48</v>
      </c>
      <c r="I244" s="168"/>
      <c r="L244" s="164"/>
      <c r="M244" s="169"/>
      <c r="T244" s="170"/>
      <c r="AT244" s="165" t="s">
        <v>198</v>
      </c>
      <c r="AU244" s="165" t="s">
        <v>88</v>
      </c>
      <c r="AV244" s="13" t="s">
        <v>127</v>
      </c>
      <c r="AW244" s="13" t="s">
        <v>35</v>
      </c>
      <c r="AX244" s="13" t="s">
        <v>86</v>
      </c>
      <c r="AY244" s="165" t="s">
        <v>128</v>
      </c>
    </row>
    <row r="245" spans="2:65" s="1" customFormat="1" ht="33" customHeight="1">
      <c r="B245" s="31"/>
      <c r="C245" s="129" t="s">
        <v>377</v>
      </c>
      <c r="D245" s="129" t="s">
        <v>129</v>
      </c>
      <c r="E245" s="130" t="s">
        <v>378</v>
      </c>
      <c r="F245" s="131" t="s">
        <v>379</v>
      </c>
      <c r="G245" s="132" t="s">
        <v>196</v>
      </c>
      <c r="H245" s="133">
        <v>32</v>
      </c>
      <c r="I245" s="134"/>
      <c r="J245" s="135">
        <f>ROUND(I245*H245,2)</f>
        <v>0</v>
      </c>
      <c r="K245" s="131" t="s">
        <v>133</v>
      </c>
      <c r="L245" s="31"/>
      <c r="M245" s="136" t="s">
        <v>1</v>
      </c>
      <c r="N245" s="137" t="s">
        <v>44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127</v>
      </c>
      <c r="AT245" s="140" t="s">
        <v>129</v>
      </c>
      <c r="AU245" s="140" t="s">
        <v>88</v>
      </c>
      <c r="AY245" s="16" t="s">
        <v>128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6" t="s">
        <v>86</v>
      </c>
      <c r="BK245" s="141">
        <f>ROUND(I245*H245,2)</f>
        <v>0</v>
      </c>
      <c r="BL245" s="16" t="s">
        <v>127</v>
      </c>
      <c r="BM245" s="140" t="s">
        <v>380</v>
      </c>
    </row>
    <row r="246" spans="2:65" s="12" customFormat="1" ht="10.199999999999999">
      <c r="B246" s="157"/>
      <c r="D246" s="142" t="s">
        <v>198</v>
      </c>
      <c r="E246" s="158" t="s">
        <v>1</v>
      </c>
      <c r="F246" s="159" t="s">
        <v>381</v>
      </c>
      <c r="H246" s="160">
        <v>32</v>
      </c>
      <c r="I246" s="161"/>
      <c r="L246" s="157"/>
      <c r="M246" s="162"/>
      <c r="T246" s="163"/>
      <c r="AT246" s="158" t="s">
        <v>198</v>
      </c>
      <c r="AU246" s="158" t="s">
        <v>88</v>
      </c>
      <c r="AV246" s="12" t="s">
        <v>88</v>
      </c>
      <c r="AW246" s="12" t="s">
        <v>35</v>
      </c>
      <c r="AX246" s="12" t="s">
        <v>79</v>
      </c>
      <c r="AY246" s="158" t="s">
        <v>128</v>
      </c>
    </row>
    <row r="247" spans="2:65" s="13" customFormat="1" ht="10.199999999999999">
      <c r="B247" s="164"/>
      <c r="D247" s="142" t="s">
        <v>198</v>
      </c>
      <c r="E247" s="165" t="s">
        <v>1</v>
      </c>
      <c r="F247" s="166" t="s">
        <v>200</v>
      </c>
      <c r="H247" s="167">
        <v>32</v>
      </c>
      <c r="I247" s="168"/>
      <c r="L247" s="164"/>
      <c r="M247" s="169"/>
      <c r="T247" s="170"/>
      <c r="AT247" s="165" t="s">
        <v>198</v>
      </c>
      <c r="AU247" s="165" t="s">
        <v>88</v>
      </c>
      <c r="AV247" s="13" t="s">
        <v>127</v>
      </c>
      <c r="AW247" s="13" t="s">
        <v>35</v>
      </c>
      <c r="AX247" s="13" t="s">
        <v>86</v>
      </c>
      <c r="AY247" s="165" t="s">
        <v>128</v>
      </c>
    </row>
    <row r="248" spans="2:65" s="10" customFormat="1" ht="22.8" customHeight="1">
      <c r="B248" s="119"/>
      <c r="D248" s="120" t="s">
        <v>78</v>
      </c>
      <c r="E248" s="155" t="s">
        <v>171</v>
      </c>
      <c r="F248" s="155" t="s">
        <v>382</v>
      </c>
      <c r="I248" s="122"/>
      <c r="J248" s="156">
        <f>BK248</f>
        <v>0</v>
      </c>
      <c r="L248" s="119"/>
      <c r="M248" s="124"/>
      <c r="P248" s="125">
        <f>SUM(P249:P296)</f>
        <v>0</v>
      </c>
      <c r="R248" s="125">
        <f>SUM(R249:R296)</f>
        <v>47.275928</v>
      </c>
      <c r="T248" s="126">
        <f>SUM(T249:T296)</f>
        <v>0</v>
      </c>
      <c r="AR248" s="120" t="s">
        <v>86</v>
      </c>
      <c r="AT248" s="127" t="s">
        <v>78</v>
      </c>
      <c r="AU248" s="127" t="s">
        <v>86</v>
      </c>
      <c r="AY248" s="120" t="s">
        <v>128</v>
      </c>
      <c r="BK248" s="128">
        <f>SUM(BK249:BK296)</f>
        <v>0</v>
      </c>
    </row>
    <row r="249" spans="2:65" s="1" customFormat="1" ht="24.15" customHeight="1">
      <c r="B249" s="31"/>
      <c r="C249" s="129" t="s">
        <v>383</v>
      </c>
      <c r="D249" s="129" t="s">
        <v>129</v>
      </c>
      <c r="E249" s="130" t="s">
        <v>384</v>
      </c>
      <c r="F249" s="131" t="s">
        <v>385</v>
      </c>
      <c r="G249" s="132" t="s">
        <v>289</v>
      </c>
      <c r="H249" s="133">
        <v>2</v>
      </c>
      <c r="I249" s="134"/>
      <c r="J249" s="135">
        <f>ROUND(I249*H249,2)</f>
        <v>0</v>
      </c>
      <c r="K249" s="131" t="s">
        <v>133</v>
      </c>
      <c r="L249" s="31"/>
      <c r="M249" s="136" t="s">
        <v>1</v>
      </c>
      <c r="N249" s="137" t="s">
        <v>44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127</v>
      </c>
      <c r="AT249" s="140" t="s">
        <v>129</v>
      </c>
      <c r="AU249" s="140" t="s">
        <v>88</v>
      </c>
      <c r="AY249" s="16" t="s">
        <v>128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6" t="s">
        <v>86</v>
      </c>
      <c r="BK249" s="141">
        <f>ROUND(I249*H249,2)</f>
        <v>0</v>
      </c>
      <c r="BL249" s="16" t="s">
        <v>127</v>
      </c>
      <c r="BM249" s="140" t="s">
        <v>386</v>
      </c>
    </row>
    <row r="250" spans="2:65" s="12" customFormat="1" ht="10.199999999999999">
      <c r="B250" s="157"/>
      <c r="D250" s="142" t="s">
        <v>198</v>
      </c>
      <c r="E250" s="158" t="s">
        <v>1</v>
      </c>
      <c r="F250" s="159" t="s">
        <v>387</v>
      </c>
      <c r="H250" s="160">
        <v>2</v>
      </c>
      <c r="I250" s="161"/>
      <c r="L250" s="157"/>
      <c r="M250" s="162"/>
      <c r="T250" s="163"/>
      <c r="AT250" s="158" t="s">
        <v>198</v>
      </c>
      <c r="AU250" s="158" t="s">
        <v>88</v>
      </c>
      <c r="AV250" s="12" t="s">
        <v>88</v>
      </c>
      <c r="AW250" s="12" t="s">
        <v>35</v>
      </c>
      <c r="AX250" s="12" t="s">
        <v>79</v>
      </c>
      <c r="AY250" s="158" t="s">
        <v>128</v>
      </c>
    </row>
    <row r="251" spans="2:65" s="13" customFormat="1" ht="10.199999999999999">
      <c r="B251" s="164"/>
      <c r="D251" s="142" t="s">
        <v>198</v>
      </c>
      <c r="E251" s="165" t="s">
        <v>1</v>
      </c>
      <c r="F251" s="166" t="s">
        <v>200</v>
      </c>
      <c r="H251" s="167">
        <v>2</v>
      </c>
      <c r="I251" s="168"/>
      <c r="L251" s="164"/>
      <c r="M251" s="169"/>
      <c r="T251" s="170"/>
      <c r="AT251" s="165" t="s">
        <v>198</v>
      </c>
      <c r="AU251" s="165" t="s">
        <v>88</v>
      </c>
      <c r="AV251" s="13" t="s">
        <v>127</v>
      </c>
      <c r="AW251" s="13" t="s">
        <v>35</v>
      </c>
      <c r="AX251" s="13" t="s">
        <v>86</v>
      </c>
      <c r="AY251" s="165" t="s">
        <v>128</v>
      </c>
    </row>
    <row r="252" spans="2:65" s="1" customFormat="1" ht="16.5" customHeight="1">
      <c r="B252" s="31"/>
      <c r="C252" s="177" t="s">
        <v>388</v>
      </c>
      <c r="D252" s="177" t="s">
        <v>248</v>
      </c>
      <c r="E252" s="178" t="s">
        <v>389</v>
      </c>
      <c r="F252" s="179" t="s">
        <v>390</v>
      </c>
      <c r="G252" s="180" t="s">
        <v>289</v>
      </c>
      <c r="H252" s="181">
        <v>2</v>
      </c>
      <c r="I252" s="182"/>
      <c r="J252" s="183">
        <f>ROUND(I252*H252,2)</f>
        <v>0</v>
      </c>
      <c r="K252" s="179" t="s">
        <v>174</v>
      </c>
      <c r="L252" s="184"/>
      <c r="M252" s="185" t="s">
        <v>1</v>
      </c>
      <c r="N252" s="186" t="s">
        <v>44</v>
      </c>
      <c r="P252" s="138">
        <f>O252*H252</f>
        <v>0</v>
      </c>
      <c r="Q252" s="138">
        <v>2.0999999999999999E-3</v>
      </c>
      <c r="R252" s="138">
        <f>Q252*H252</f>
        <v>4.1999999999999997E-3</v>
      </c>
      <c r="S252" s="138">
        <v>0</v>
      </c>
      <c r="T252" s="139">
        <f>S252*H252</f>
        <v>0</v>
      </c>
      <c r="AR252" s="140" t="s">
        <v>166</v>
      </c>
      <c r="AT252" s="140" t="s">
        <v>248</v>
      </c>
      <c r="AU252" s="140" t="s">
        <v>88</v>
      </c>
      <c r="AY252" s="16" t="s">
        <v>128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6" t="s">
        <v>86</v>
      </c>
      <c r="BK252" s="141">
        <f>ROUND(I252*H252,2)</f>
        <v>0</v>
      </c>
      <c r="BL252" s="16" t="s">
        <v>127</v>
      </c>
      <c r="BM252" s="140" t="s">
        <v>391</v>
      </c>
    </row>
    <row r="253" spans="2:65" s="12" customFormat="1" ht="10.199999999999999">
      <c r="B253" s="157"/>
      <c r="D253" s="142" t="s">
        <v>198</v>
      </c>
      <c r="E253" s="158" t="s">
        <v>1</v>
      </c>
      <c r="F253" s="159" t="s">
        <v>392</v>
      </c>
      <c r="H253" s="160">
        <v>2</v>
      </c>
      <c r="I253" s="161"/>
      <c r="L253" s="157"/>
      <c r="M253" s="162"/>
      <c r="T253" s="163"/>
      <c r="AT253" s="158" t="s">
        <v>198</v>
      </c>
      <c r="AU253" s="158" t="s">
        <v>88</v>
      </c>
      <c r="AV253" s="12" t="s">
        <v>88</v>
      </c>
      <c r="AW253" s="12" t="s">
        <v>35</v>
      </c>
      <c r="AX253" s="12" t="s">
        <v>79</v>
      </c>
      <c r="AY253" s="158" t="s">
        <v>128</v>
      </c>
    </row>
    <row r="254" spans="2:65" s="13" customFormat="1" ht="10.199999999999999">
      <c r="B254" s="164"/>
      <c r="D254" s="142" t="s">
        <v>198</v>
      </c>
      <c r="E254" s="165" t="s">
        <v>1</v>
      </c>
      <c r="F254" s="166" t="s">
        <v>200</v>
      </c>
      <c r="H254" s="167">
        <v>2</v>
      </c>
      <c r="I254" s="168"/>
      <c r="L254" s="164"/>
      <c r="M254" s="169"/>
      <c r="T254" s="170"/>
      <c r="AT254" s="165" t="s">
        <v>198</v>
      </c>
      <c r="AU254" s="165" t="s">
        <v>88</v>
      </c>
      <c r="AV254" s="13" t="s">
        <v>127</v>
      </c>
      <c r="AW254" s="13" t="s">
        <v>35</v>
      </c>
      <c r="AX254" s="13" t="s">
        <v>86</v>
      </c>
      <c r="AY254" s="165" t="s">
        <v>128</v>
      </c>
    </row>
    <row r="255" spans="2:65" s="1" customFormat="1" ht="24.15" customHeight="1">
      <c r="B255" s="31"/>
      <c r="C255" s="129" t="s">
        <v>393</v>
      </c>
      <c r="D255" s="129" t="s">
        <v>129</v>
      </c>
      <c r="E255" s="130" t="s">
        <v>394</v>
      </c>
      <c r="F255" s="131" t="s">
        <v>395</v>
      </c>
      <c r="G255" s="132" t="s">
        <v>289</v>
      </c>
      <c r="H255" s="133">
        <v>4</v>
      </c>
      <c r="I255" s="134"/>
      <c r="J255" s="135">
        <f>ROUND(I255*H255,2)</f>
        <v>0</v>
      </c>
      <c r="K255" s="131" t="s">
        <v>133</v>
      </c>
      <c r="L255" s="31"/>
      <c r="M255" s="136" t="s">
        <v>1</v>
      </c>
      <c r="N255" s="137" t="s">
        <v>44</v>
      </c>
      <c r="P255" s="138">
        <f>O255*H255</f>
        <v>0</v>
      </c>
      <c r="Q255" s="138">
        <v>6.9999999999999999E-4</v>
      </c>
      <c r="R255" s="138">
        <f>Q255*H255</f>
        <v>2.8E-3</v>
      </c>
      <c r="S255" s="138">
        <v>0</v>
      </c>
      <c r="T255" s="139">
        <f>S255*H255</f>
        <v>0</v>
      </c>
      <c r="AR255" s="140" t="s">
        <v>127</v>
      </c>
      <c r="AT255" s="140" t="s">
        <v>129</v>
      </c>
      <c r="AU255" s="140" t="s">
        <v>88</v>
      </c>
      <c r="AY255" s="16" t="s">
        <v>128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6" t="s">
        <v>86</v>
      </c>
      <c r="BK255" s="141">
        <f>ROUND(I255*H255,2)</f>
        <v>0</v>
      </c>
      <c r="BL255" s="16" t="s">
        <v>127</v>
      </c>
      <c r="BM255" s="140" t="s">
        <v>396</v>
      </c>
    </row>
    <row r="256" spans="2:65" s="14" customFormat="1" ht="10.199999999999999">
      <c r="B256" s="171"/>
      <c r="D256" s="142" t="s">
        <v>198</v>
      </c>
      <c r="E256" s="172" t="s">
        <v>1</v>
      </c>
      <c r="F256" s="173" t="s">
        <v>397</v>
      </c>
      <c r="H256" s="172" t="s">
        <v>1</v>
      </c>
      <c r="I256" s="174"/>
      <c r="L256" s="171"/>
      <c r="M256" s="175"/>
      <c r="T256" s="176"/>
      <c r="AT256" s="172" t="s">
        <v>198</v>
      </c>
      <c r="AU256" s="172" t="s">
        <v>88</v>
      </c>
      <c r="AV256" s="14" t="s">
        <v>86</v>
      </c>
      <c r="AW256" s="14" t="s">
        <v>35</v>
      </c>
      <c r="AX256" s="14" t="s">
        <v>79</v>
      </c>
      <c r="AY256" s="172" t="s">
        <v>128</v>
      </c>
    </row>
    <row r="257" spans="2:65" s="12" customFormat="1" ht="10.199999999999999">
      <c r="B257" s="157"/>
      <c r="D257" s="142" t="s">
        <v>198</v>
      </c>
      <c r="E257" s="158" t="s">
        <v>1</v>
      </c>
      <c r="F257" s="159" t="s">
        <v>398</v>
      </c>
      <c r="H257" s="160">
        <v>1</v>
      </c>
      <c r="I257" s="161"/>
      <c r="L257" s="157"/>
      <c r="M257" s="162"/>
      <c r="T257" s="163"/>
      <c r="AT257" s="158" t="s">
        <v>198</v>
      </c>
      <c r="AU257" s="158" t="s">
        <v>88</v>
      </c>
      <c r="AV257" s="12" t="s">
        <v>88</v>
      </c>
      <c r="AW257" s="12" t="s">
        <v>35</v>
      </c>
      <c r="AX257" s="12" t="s">
        <v>79</v>
      </c>
      <c r="AY257" s="158" t="s">
        <v>128</v>
      </c>
    </row>
    <row r="258" spans="2:65" s="12" customFormat="1" ht="10.199999999999999">
      <c r="B258" s="157"/>
      <c r="D258" s="142" t="s">
        <v>198</v>
      </c>
      <c r="E258" s="158" t="s">
        <v>1</v>
      </c>
      <c r="F258" s="159" t="s">
        <v>399</v>
      </c>
      <c r="H258" s="160">
        <v>1</v>
      </c>
      <c r="I258" s="161"/>
      <c r="L258" s="157"/>
      <c r="M258" s="162"/>
      <c r="T258" s="163"/>
      <c r="AT258" s="158" t="s">
        <v>198</v>
      </c>
      <c r="AU258" s="158" t="s">
        <v>88</v>
      </c>
      <c r="AV258" s="12" t="s">
        <v>88</v>
      </c>
      <c r="AW258" s="12" t="s">
        <v>35</v>
      </c>
      <c r="AX258" s="12" t="s">
        <v>79</v>
      </c>
      <c r="AY258" s="158" t="s">
        <v>128</v>
      </c>
    </row>
    <row r="259" spans="2:65" s="12" customFormat="1" ht="10.199999999999999">
      <c r="B259" s="157"/>
      <c r="D259" s="142" t="s">
        <v>198</v>
      </c>
      <c r="E259" s="158" t="s">
        <v>1</v>
      </c>
      <c r="F259" s="159" t="s">
        <v>400</v>
      </c>
      <c r="H259" s="160">
        <v>1</v>
      </c>
      <c r="I259" s="161"/>
      <c r="L259" s="157"/>
      <c r="M259" s="162"/>
      <c r="T259" s="163"/>
      <c r="AT259" s="158" t="s">
        <v>198</v>
      </c>
      <c r="AU259" s="158" t="s">
        <v>88</v>
      </c>
      <c r="AV259" s="12" t="s">
        <v>88</v>
      </c>
      <c r="AW259" s="12" t="s">
        <v>35</v>
      </c>
      <c r="AX259" s="12" t="s">
        <v>79</v>
      </c>
      <c r="AY259" s="158" t="s">
        <v>128</v>
      </c>
    </row>
    <row r="260" spans="2:65" s="12" customFormat="1" ht="10.199999999999999">
      <c r="B260" s="157"/>
      <c r="D260" s="142" t="s">
        <v>198</v>
      </c>
      <c r="E260" s="158" t="s">
        <v>1</v>
      </c>
      <c r="F260" s="159" t="s">
        <v>399</v>
      </c>
      <c r="H260" s="160">
        <v>1</v>
      </c>
      <c r="I260" s="161"/>
      <c r="L260" s="157"/>
      <c r="M260" s="162"/>
      <c r="T260" s="163"/>
      <c r="AT260" s="158" t="s">
        <v>198</v>
      </c>
      <c r="AU260" s="158" t="s">
        <v>88</v>
      </c>
      <c r="AV260" s="12" t="s">
        <v>88</v>
      </c>
      <c r="AW260" s="12" t="s">
        <v>35</v>
      </c>
      <c r="AX260" s="12" t="s">
        <v>79</v>
      </c>
      <c r="AY260" s="158" t="s">
        <v>128</v>
      </c>
    </row>
    <row r="261" spans="2:65" s="13" customFormat="1" ht="10.199999999999999">
      <c r="B261" s="164"/>
      <c r="D261" s="142" t="s">
        <v>198</v>
      </c>
      <c r="E261" s="165" t="s">
        <v>1</v>
      </c>
      <c r="F261" s="166" t="s">
        <v>200</v>
      </c>
      <c r="H261" s="167">
        <v>4</v>
      </c>
      <c r="I261" s="168"/>
      <c r="L261" s="164"/>
      <c r="M261" s="169"/>
      <c r="T261" s="170"/>
      <c r="AT261" s="165" t="s">
        <v>198</v>
      </c>
      <c r="AU261" s="165" t="s">
        <v>88</v>
      </c>
      <c r="AV261" s="13" t="s">
        <v>127</v>
      </c>
      <c r="AW261" s="13" t="s">
        <v>35</v>
      </c>
      <c r="AX261" s="13" t="s">
        <v>86</v>
      </c>
      <c r="AY261" s="165" t="s">
        <v>128</v>
      </c>
    </row>
    <row r="262" spans="2:65" s="1" customFormat="1" ht="24.15" customHeight="1">
      <c r="B262" s="31"/>
      <c r="C262" s="177" t="s">
        <v>401</v>
      </c>
      <c r="D262" s="177" t="s">
        <v>248</v>
      </c>
      <c r="E262" s="178" t="s">
        <v>402</v>
      </c>
      <c r="F262" s="179" t="s">
        <v>403</v>
      </c>
      <c r="G262" s="180" t="s">
        <v>289</v>
      </c>
      <c r="H262" s="181">
        <v>2</v>
      </c>
      <c r="I262" s="182"/>
      <c r="J262" s="183">
        <f>ROUND(I262*H262,2)</f>
        <v>0</v>
      </c>
      <c r="K262" s="179" t="s">
        <v>133</v>
      </c>
      <c r="L262" s="184"/>
      <c r="M262" s="185" t="s">
        <v>1</v>
      </c>
      <c r="N262" s="186" t="s">
        <v>44</v>
      </c>
      <c r="P262" s="138">
        <f>O262*H262</f>
        <v>0</v>
      </c>
      <c r="Q262" s="138">
        <v>3.5000000000000001E-3</v>
      </c>
      <c r="R262" s="138">
        <f>Q262*H262</f>
        <v>7.0000000000000001E-3</v>
      </c>
      <c r="S262" s="138">
        <v>0</v>
      </c>
      <c r="T262" s="139">
        <f>S262*H262</f>
        <v>0</v>
      </c>
      <c r="AR262" s="140" t="s">
        <v>166</v>
      </c>
      <c r="AT262" s="140" t="s">
        <v>248</v>
      </c>
      <c r="AU262" s="140" t="s">
        <v>88</v>
      </c>
      <c r="AY262" s="16" t="s">
        <v>128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6" t="s">
        <v>86</v>
      </c>
      <c r="BK262" s="141">
        <f>ROUND(I262*H262,2)</f>
        <v>0</v>
      </c>
      <c r="BL262" s="16" t="s">
        <v>127</v>
      </c>
      <c r="BM262" s="140" t="s">
        <v>404</v>
      </c>
    </row>
    <row r="263" spans="2:65" s="12" customFormat="1" ht="10.199999999999999">
      <c r="B263" s="157"/>
      <c r="D263" s="142" t="s">
        <v>198</v>
      </c>
      <c r="E263" s="158" t="s">
        <v>1</v>
      </c>
      <c r="F263" s="159" t="s">
        <v>398</v>
      </c>
      <c r="H263" s="160">
        <v>1</v>
      </c>
      <c r="I263" s="161"/>
      <c r="L263" s="157"/>
      <c r="M263" s="162"/>
      <c r="T263" s="163"/>
      <c r="AT263" s="158" t="s">
        <v>198</v>
      </c>
      <c r="AU263" s="158" t="s">
        <v>88</v>
      </c>
      <c r="AV263" s="12" t="s">
        <v>88</v>
      </c>
      <c r="AW263" s="12" t="s">
        <v>35</v>
      </c>
      <c r="AX263" s="12" t="s">
        <v>79</v>
      </c>
      <c r="AY263" s="158" t="s">
        <v>128</v>
      </c>
    </row>
    <row r="264" spans="2:65" s="12" customFormat="1" ht="10.199999999999999">
      <c r="B264" s="157"/>
      <c r="D264" s="142" t="s">
        <v>198</v>
      </c>
      <c r="E264" s="158" t="s">
        <v>1</v>
      </c>
      <c r="F264" s="159" t="s">
        <v>400</v>
      </c>
      <c r="H264" s="160">
        <v>1</v>
      </c>
      <c r="I264" s="161"/>
      <c r="L264" s="157"/>
      <c r="M264" s="162"/>
      <c r="T264" s="163"/>
      <c r="AT264" s="158" t="s">
        <v>198</v>
      </c>
      <c r="AU264" s="158" t="s">
        <v>88</v>
      </c>
      <c r="AV264" s="12" t="s">
        <v>88</v>
      </c>
      <c r="AW264" s="12" t="s">
        <v>35</v>
      </c>
      <c r="AX264" s="12" t="s">
        <v>79</v>
      </c>
      <c r="AY264" s="158" t="s">
        <v>128</v>
      </c>
    </row>
    <row r="265" spans="2:65" s="13" customFormat="1" ht="10.199999999999999">
      <c r="B265" s="164"/>
      <c r="D265" s="142" t="s">
        <v>198</v>
      </c>
      <c r="E265" s="165" t="s">
        <v>1</v>
      </c>
      <c r="F265" s="166" t="s">
        <v>200</v>
      </c>
      <c r="H265" s="167">
        <v>2</v>
      </c>
      <c r="I265" s="168"/>
      <c r="L265" s="164"/>
      <c r="M265" s="169"/>
      <c r="T265" s="170"/>
      <c r="AT265" s="165" t="s">
        <v>198</v>
      </c>
      <c r="AU265" s="165" t="s">
        <v>88</v>
      </c>
      <c r="AV265" s="13" t="s">
        <v>127</v>
      </c>
      <c r="AW265" s="13" t="s">
        <v>35</v>
      </c>
      <c r="AX265" s="13" t="s">
        <v>86</v>
      </c>
      <c r="AY265" s="165" t="s">
        <v>128</v>
      </c>
    </row>
    <row r="266" spans="2:65" s="1" customFormat="1" ht="21.75" customHeight="1">
      <c r="B266" s="31"/>
      <c r="C266" s="177" t="s">
        <v>405</v>
      </c>
      <c r="D266" s="177" t="s">
        <v>248</v>
      </c>
      <c r="E266" s="178" t="s">
        <v>406</v>
      </c>
      <c r="F266" s="179" t="s">
        <v>407</v>
      </c>
      <c r="G266" s="180" t="s">
        <v>289</v>
      </c>
      <c r="H266" s="181">
        <v>2</v>
      </c>
      <c r="I266" s="182"/>
      <c r="J266" s="183">
        <f>ROUND(I266*H266,2)</f>
        <v>0</v>
      </c>
      <c r="K266" s="179" t="s">
        <v>133</v>
      </c>
      <c r="L266" s="184"/>
      <c r="M266" s="185" t="s">
        <v>1</v>
      </c>
      <c r="N266" s="186" t="s">
        <v>44</v>
      </c>
      <c r="P266" s="138">
        <f>O266*H266</f>
        <v>0</v>
      </c>
      <c r="Q266" s="138">
        <v>8.9999999999999998E-4</v>
      </c>
      <c r="R266" s="138">
        <f>Q266*H266</f>
        <v>1.8E-3</v>
      </c>
      <c r="S266" s="138">
        <v>0</v>
      </c>
      <c r="T266" s="139">
        <f>S266*H266</f>
        <v>0</v>
      </c>
      <c r="AR266" s="140" t="s">
        <v>166</v>
      </c>
      <c r="AT266" s="140" t="s">
        <v>248</v>
      </c>
      <c r="AU266" s="140" t="s">
        <v>88</v>
      </c>
      <c r="AY266" s="16" t="s">
        <v>128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6" t="s">
        <v>86</v>
      </c>
      <c r="BK266" s="141">
        <f>ROUND(I266*H266,2)</f>
        <v>0</v>
      </c>
      <c r="BL266" s="16" t="s">
        <v>127</v>
      </c>
      <c r="BM266" s="140" t="s">
        <v>408</v>
      </c>
    </row>
    <row r="267" spans="2:65" s="12" customFormat="1" ht="10.199999999999999">
      <c r="B267" s="157"/>
      <c r="D267" s="142" t="s">
        <v>198</v>
      </c>
      <c r="E267" s="158" t="s">
        <v>1</v>
      </c>
      <c r="F267" s="159" t="s">
        <v>409</v>
      </c>
      <c r="H267" s="160">
        <v>2</v>
      </c>
      <c r="I267" s="161"/>
      <c r="L267" s="157"/>
      <c r="M267" s="162"/>
      <c r="T267" s="163"/>
      <c r="AT267" s="158" t="s">
        <v>198</v>
      </c>
      <c r="AU267" s="158" t="s">
        <v>88</v>
      </c>
      <c r="AV267" s="12" t="s">
        <v>88</v>
      </c>
      <c r="AW267" s="12" t="s">
        <v>35</v>
      </c>
      <c r="AX267" s="12" t="s">
        <v>79</v>
      </c>
      <c r="AY267" s="158" t="s">
        <v>128</v>
      </c>
    </row>
    <row r="268" spans="2:65" s="13" customFormat="1" ht="10.199999999999999">
      <c r="B268" s="164"/>
      <c r="D268" s="142" t="s">
        <v>198</v>
      </c>
      <c r="E268" s="165" t="s">
        <v>1</v>
      </c>
      <c r="F268" s="166" t="s">
        <v>200</v>
      </c>
      <c r="H268" s="167">
        <v>2</v>
      </c>
      <c r="I268" s="168"/>
      <c r="L268" s="164"/>
      <c r="M268" s="169"/>
      <c r="T268" s="170"/>
      <c r="AT268" s="165" t="s">
        <v>198</v>
      </c>
      <c r="AU268" s="165" t="s">
        <v>88</v>
      </c>
      <c r="AV268" s="13" t="s">
        <v>127</v>
      </c>
      <c r="AW268" s="13" t="s">
        <v>35</v>
      </c>
      <c r="AX268" s="13" t="s">
        <v>86</v>
      </c>
      <c r="AY268" s="165" t="s">
        <v>128</v>
      </c>
    </row>
    <row r="269" spans="2:65" s="1" customFormat="1" ht="24.15" customHeight="1">
      <c r="B269" s="31"/>
      <c r="C269" s="129" t="s">
        <v>410</v>
      </c>
      <c r="D269" s="129" t="s">
        <v>129</v>
      </c>
      <c r="E269" s="130" t="s">
        <v>411</v>
      </c>
      <c r="F269" s="131" t="s">
        <v>412</v>
      </c>
      <c r="G269" s="132" t="s">
        <v>289</v>
      </c>
      <c r="H269" s="133">
        <v>2</v>
      </c>
      <c r="I269" s="134"/>
      <c r="J269" s="135">
        <f>ROUND(I269*H269,2)</f>
        <v>0</v>
      </c>
      <c r="K269" s="131" t="s">
        <v>133</v>
      </c>
      <c r="L269" s="31"/>
      <c r="M269" s="136" t="s">
        <v>1</v>
      </c>
      <c r="N269" s="137" t="s">
        <v>44</v>
      </c>
      <c r="P269" s="138">
        <f>O269*H269</f>
        <v>0</v>
      </c>
      <c r="Q269" s="138">
        <v>0.11241</v>
      </c>
      <c r="R269" s="138">
        <f>Q269*H269</f>
        <v>0.22481999999999999</v>
      </c>
      <c r="S269" s="138">
        <v>0</v>
      </c>
      <c r="T269" s="139">
        <f>S269*H269</f>
        <v>0</v>
      </c>
      <c r="AR269" s="140" t="s">
        <v>127</v>
      </c>
      <c r="AT269" s="140" t="s">
        <v>129</v>
      </c>
      <c r="AU269" s="140" t="s">
        <v>88</v>
      </c>
      <c r="AY269" s="16" t="s">
        <v>128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6" t="s">
        <v>86</v>
      </c>
      <c r="BK269" s="141">
        <f>ROUND(I269*H269,2)</f>
        <v>0</v>
      </c>
      <c r="BL269" s="16" t="s">
        <v>127</v>
      </c>
      <c r="BM269" s="140" t="s">
        <v>413</v>
      </c>
    </row>
    <row r="270" spans="2:65" s="12" customFormat="1" ht="10.199999999999999">
      <c r="B270" s="157"/>
      <c r="D270" s="142" t="s">
        <v>198</v>
      </c>
      <c r="E270" s="158" t="s">
        <v>1</v>
      </c>
      <c r="F270" s="159" t="s">
        <v>414</v>
      </c>
      <c r="H270" s="160">
        <v>2</v>
      </c>
      <c r="I270" s="161"/>
      <c r="L270" s="157"/>
      <c r="M270" s="162"/>
      <c r="T270" s="163"/>
      <c r="AT270" s="158" t="s">
        <v>198</v>
      </c>
      <c r="AU270" s="158" t="s">
        <v>88</v>
      </c>
      <c r="AV270" s="12" t="s">
        <v>88</v>
      </c>
      <c r="AW270" s="12" t="s">
        <v>35</v>
      </c>
      <c r="AX270" s="12" t="s">
        <v>79</v>
      </c>
      <c r="AY270" s="158" t="s">
        <v>128</v>
      </c>
    </row>
    <row r="271" spans="2:65" s="13" customFormat="1" ht="10.199999999999999">
      <c r="B271" s="164"/>
      <c r="D271" s="142" t="s">
        <v>198</v>
      </c>
      <c r="E271" s="165" t="s">
        <v>1</v>
      </c>
      <c r="F271" s="166" t="s">
        <v>200</v>
      </c>
      <c r="H271" s="167">
        <v>2</v>
      </c>
      <c r="I271" s="168"/>
      <c r="L271" s="164"/>
      <c r="M271" s="169"/>
      <c r="T271" s="170"/>
      <c r="AT271" s="165" t="s">
        <v>198</v>
      </c>
      <c r="AU271" s="165" t="s">
        <v>88</v>
      </c>
      <c r="AV271" s="13" t="s">
        <v>127</v>
      </c>
      <c r="AW271" s="13" t="s">
        <v>35</v>
      </c>
      <c r="AX271" s="13" t="s">
        <v>86</v>
      </c>
      <c r="AY271" s="165" t="s">
        <v>128</v>
      </c>
    </row>
    <row r="272" spans="2:65" s="1" customFormat="1" ht="21.75" customHeight="1">
      <c r="B272" s="31"/>
      <c r="C272" s="177" t="s">
        <v>415</v>
      </c>
      <c r="D272" s="177" t="s">
        <v>248</v>
      </c>
      <c r="E272" s="178" t="s">
        <v>416</v>
      </c>
      <c r="F272" s="179" t="s">
        <v>417</v>
      </c>
      <c r="G272" s="180" t="s">
        <v>289</v>
      </c>
      <c r="H272" s="181">
        <v>2</v>
      </c>
      <c r="I272" s="182"/>
      <c r="J272" s="183">
        <f>ROUND(I272*H272,2)</f>
        <v>0</v>
      </c>
      <c r="K272" s="179" t="s">
        <v>133</v>
      </c>
      <c r="L272" s="184"/>
      <c r="M272" s="185" t="s">
        <v>1</v>
      </c>
      <c r="N272" s="186" t="s">
        <v>44</v>
      </c>
      <c r="P272" s="138">
        <f>O272*H272</f>
        <v>0</v>
      </c>
      <c r="Q272" s="138">
        <v>6.1000000000000004E-3</v>
      </c>
      <c r="R272" s="138">
        <f>Q272*H272</f>
        <v>1.2200000000000001E-2</v>
      </c>
      <c r="S272" s="138">
        <v>0</v>
      </c>
      <c r="T272" s="139">
        <f>S272*H272</f>
        <v>0</v>
      </c>
      <c r="AR272" s="140" t="s">
        <v>166</v>
      </c>
      <c r="AT272" s="140" t="s">
        <v>248</v>
      </c>
      <c r="AU272" s="140" t="s">
        <v>88</v>
      </c>
      <c r="AY272" s="16" t="s">
        <v>128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6" t="s">
        <v>86</v>
      </c>
      <c r="BK272" s="141">
        <f>ROUND(I272*H272,2)</f>
        <v>0</v>
      </c>
      <c r="BL272" s="16" t="s">
        <v>127</v>
      </c>
      <c r="BM272" s="140" t="s">
        <v>418</v>
      </c>
    </row>
    <row r="273" spans="2:65" s="1" customFormat="1" ht="24.15" customHeight="1">
      <c r="B273" s="31"/>
      <c r="C273" s="129" t="s">
        <v>419</v>
      </c>
      <c r="D273" s="129" t="s">
        <v>129</v>
      </c>
      <c r="E273" s="130" t="s">
        <v>420</v>
      </c>
      <c r="F273" s="131" t="s">
        <v>421</v>
      </c>
      <c r="G273" s="132" t="s">
        <v>196</v>
      </c>
      <c r="H273" s="133">
        <v>0.8</v>
      </c>
      <c r="I273" s="134"/>
      <c r="J273" s="135">
        <f>ROUND(I273*H273,2)</f>
        <v>0</v>
      </c>
      <c r="K273" s="131" t="s">
        <v>133</v>
      </c>
      <c r="L273" s="31"/>
      <c r="M273" s="136" t="s">
        <v>1</v>
      </c>
      <c r="N273" s="137" t="s">
        <v>44</v>
      </c>
      <c r="P273" s="138">
        <f>O273*H273</f>
        <v>0</v>
      </c>
      <c r="Q273" s="138">
        <v>1.4499999999999999E-3</v>
      </c>
      <c r="R273" s="138">
        <f>Q273*H273</f>
        <v>1.16E-3</v>
      </c>
      <c r="S273" s="138">
        <v>0</v>
      </c>
      <c r="T273" s="139">
        <f>S273*H273</f>
        <v>0</v>
      </c>
      <c r="AR273" s="140" t="s">
        <v>127</v>
      </c>
      <c r="AT273" s="140" t="s">
        <v>129</v>
      </c>
      <c r="AU273" s="140" t="s">
        <v>88</v>
      </c>
      <c r="AY273" s="16" t="s">
        <v>128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6" t="s">
        <v>86</v>
      </c>
      <c r="BK273" s="141">
        <f>ROUND(I273*H273,2)</f>
        <v>0</v>
      </c>
      <c r="BL273" s="16" t="s">
        <v>127</v>
      </c>
      <c r="BM273" s="140" t="s">
        <v>422</v>
      </c>
    </row>
    <row r="274" spans="2:65" s="12" customFormat="1" ht="20.399999999999999">
      <c r="B274" s="157"/>
      <c r="D274" s="142" t="s">
        <v>198</v>
      </c>
      <c r="E274" s="158" t="s">
        <v>1</v>
      </c>
      <c r="F274" s="159" t="s">
        <v>423</v>
      </c>
      <c r="H274" s="160">
        <v>0.8</v>
      </c>
      <c r="I274" s="161"/>
      <c r="L274" s="157"/>
      <c r="M274" s="162"/>
      <c r="T274" s="163"/>
      <c r="AT274" s="158" t="s">
        <v>198</v>
      </c>
      <c r="AU274" s="158" t="s">
        <v>88</v>
      </c>
      <c r="AV274" s="12" t="s">
        <v>88</v>
      </c>
      <c r="AW274" s="12" t="s">
        <v>35</v>
      </c>
      <c r="AX274" s="12" t="s">
        <v>79</v>
      </c>
      <c r="AY274" s="158" t="s">
        <v>128</v>
      </c>
    </row>
    <row r="275" spans="2:65" s="13" customFormat="1" ht="10.199999999999999">
      <c r="B275" s="164"/>
      <c r="D275" s="142" t="s">
        <v>198</v>
      </c>
      <c r="E275" s="165" t="s">
        <v>1</v>
      </c>
      <c r="F275" s="166" t="s">
        <v>200</v>
      </c>
      <c r="H275" s="167">
        <v>0.8</v>
      </c>
      <c r="I275" s="168"/>
      <c r="L275" s="164"/>
      <c r="M275" s="169"/>
      <c r="T275" s="170"/>
      <c r="AT275" s="165" t="s">
        <v>198</v>
      </c>
      <c r="AU275" s="165" t="s">
        <v>88</v>
      </c>
      <c r="AV275" s="13" t="s">
        <v>127</v>
      </c>
      <c r="AW275" s="13" t="s">
        <v>35</v>
      </c>
      <c r="AX275" s="13" t="s">
        <v>86</v>
      </c>
      <c r="AY275" s="165" t="s">
        <v>128</v>
      </c>
    </row>
    <row r="276" spans="2:65" s="1" customFormat="1" ht="16.5" customHeight="1">
      <c r="B276" s="31"/>
      <c r="C276" s="129" t="s">
        <v>424</v>
      </c>
      <c r="D276" s="129" t="s">
        <v>129</v>
      </c>
      <c r="E276" s="130" t="s">
        <v>425</v>
      </c>
      <c r="F276" s="131" t="s">
        <v>426</v>
      </c>
      <c r="G276" s="132" t="s">
        <v>196</v>
      </c>
      <c r="H276" s="133">
        <v>0.8</v>
      </c>
      <c r="I276" s="134"/>
      <c r="J276" s="135">
        <f>ROUND(I276*H276,2)</f>
        <v>0</v>
      </c>
      <c r="K276" s="131" t="s">
        <v>133</v>
      </c>
      <c r="L276" s="31"/>
      <c r="M276" s="136" t="s">
        <v>1</v>
      </c>
      <c r="N276" s="137" t="s">
        <v>44</v>
      </c>
      <c r="P276" s="138">
        <f>O276*H276</f>
        <v>0</v>
      </c>
      <c r="Q276" s="138">
        <v>1.0000000000000001E-5</v>
      </c>
      <c r="R276" s="138">
        <f>Q276*H276</f>
        <v>8.0000000000000013E-6</v>
      </c>
      <c r="S276" s="138">
        <v>0</v>
      </c>
      <c r="T276" s="139">
        <f>S276*H276</f>
        <v>0</v>
      </c>
      <c r="AR276" s="140" t="s">
        <v>127</v>
      </c>
      <c r="AT276" s="140" t="s">
        <v>129</v>
      </c>
      <c r="AU276" s="140" t="s">
        <v>88</v>
      </c>
      <c r="AY276" s="16" t="s">
        <v>128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6" t="s">
        <v>86</v>
      </c>
      <c r="BK276" s="141">
        <f>ROUND(I276*H276,2)</f>
        <v>0</v>
      </c>
      <c r="BL276" s="16" t="s">
        <v>127</v>
      </c>
      <c r="BM276" s="140" t="s">
        <v>427</v>
      </c>
    </row>
    <row r="277" spans="2:65" s="12" customFormat="1" ht="20.399999999999999">
      <c r="B277" s="157"/>
      <c r="D277" s="142" t="s">
        <v>198</v>
      </c>
      <c r="E277" s="158" t="s">
        <v>1</v>
      </c>
      <c r="F277" s="159" t="s">
        <v>428</v>
      </c>
      <c r="H277" s="160">
        <v>0.8</v>
      </c>
      <c r="I277" s="161"/>
      <c r="L277" s="157"/>
      <c r="M277" s="162"/>
      <c r="T277" s="163"/>
      <c r="AT277" s="158" t="s">
        <v>198</v>
      </c>
      <c r="AU277" s="158" t="s">
        <v>88</v>
      </c>
      <c r="AV277" s="12" t="s">
        <v>88</v>
      </c>
      <c r="AW277" s="12" t="s">
        <v>35</v>
      </c>
      <c r="AX277" s="12" t="s">
        <v>79</v>
      </c>
      <c r="AY277" s="158" t="s">
        <v>128</v>
      </c>
    </row>
    <row r="278" spans="2:65" s="13" customFormat="1" ht="10.199999999999999">
      <c r="B278" s="164"/>
      <c r="D278" s="142" t="s">
        <v>198</v>
      </c>
      <c r="E278" s="165" t="s">
        <v>1</v>
      </c>
      <c r="F278" s="166" t="s">
        <v>200</v>
      </c>
      <c r="H278" s="167">
        <v>0.8</v>
      </c>
      <c r="I278" s="168"/>
      <c r="L278" s="164"/>
      <c r="M278" s="169"/>
      <c r="T278" s="170"/>
      <c r="AT278" s="165" t="s">
        <v>198</v>
      </c>
      <c r="AU278" s="165" t="s">
        <v>88</v>
      </c>
      <c r="AV278" s="13" t="s">
        <v>127</v>
      </c>
      <c r="AW278" s="13" t="s">
        <v>35</v>
      </c>
      <c r="AX278" s="13" t="s">
        <v>86</v>
      </c>
      <c r="AY278" s="165" t="s">
        <v>128</v>
      </c>
    </row>
    <row r="279" spans="2:65" s="1" customFormat="1" ht="33" customHeight="1">
      <c r="B279" s="31"/>
      <c r="C279" s="129" t="s">
        <v>429</v>
      </c>
      <c r="D279" s="129" t="s">
        <v>129</v>
      </c>
      <c r="E279" s="130" t="s">
        <v>430</v>
      </c>
      <c r="F279" s="131" t="s">
        <v>431</v>
      </c>
      <c r="G279" s="132" t="s">
        <v>432</v>
      </c>
      <c r="H279" s="133">
        <v>195</v>
      </c>
      <c r="I279" s="134"/>
      <c r="J279" s="135">
        <f>ROUND(I279*H279,2)</f>
        <v>0</v>
      </c>
      <c r="K279" s="131" t="s">
        <v>133</v>
      </c>
      <c r="L279" s="31"/>
      <c r="M279" s="136" t="s">
        <v>1</v>
      </c>
      <c r="N279" s="137" t="s">
        <v>44</v>
      </c>
      <c r="P279" s="138">
        <f>O279*H279</f>
        <v>0</v>
      </c>
      <c r="Q279" s="138">
        <v>0.16850000000000001</v>
      </c>
      <c r="R279" s="138">
        <f>Q279*H279</f>
        <v>32.857500000000002</v>
      </c>
      <c r="S279" s="138">
        <v>0</v>
      </c>
      <c r="T279" s="139">
        <f>S279*H279</f>
        <v>0</v>
      </c>
      <c r="AR279" s="140" t="s">
        <v>127</v>
      </c>
      <c r="AT279" s="140" t="s">
        <v>129</v>
      </c>
      <c r="AU279" s="140" t="s">
        <v>88</v>
      </c>
      <c r="AY279" s="16" t="s">
        <v>128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6" t="s">
        <v>86</v>
      </c>
      <c r="BK279" s="141">
        <f>ROUND(I279*H279,2)</f>
        <v>0</v>
      </c>
      <c r="BL279" s="16" t="s">
        <v>127</v>
      </c>
      <c r="BM279" s="140" t="s">
        <v>433</v>
      </c>
    </row>
    <row r="280" spans="2:65" s="12" customFormat="1" ht="10.199999999999999">
      <c r="B280" s="157"/>
      <c r="D280" s="142" t="s">
        <v>198</v>
      </c>
      <c r="E280" s="158" t="s">
        <v>1</v>
      </c>
      <c r="F280" s="159" t="s">
        <v>434</v>
      </c>
      <c r="H280" s="160">
        <v>195</v>
      </c>
      <c r="I280" s="161"/>
      <c r="L280" s="157"/>
      <c r="M280" s="162"/>
      <c r="T280" s="163"/>
      <c r="AT280" s="158" t="s">
        <v>198</v>
      </c>
      <c r="AU280" s="158" t="s">
        <v>88</v>
      </c>
      <c r="AV280" s="12" t="s">
        <v>88</v>
      </c>
      <c r="AW280" s="12" t="s">
        <v>35</v>
      </c>
      <c r="AX280" s="12" t="s">
        <v>79</v>
      </c>
      <c r="AY280" s="158" t="s">
        <v>128</v>
      </c>
    </row>
    <row r="281" spans="2:65" s="13" customFormat="1" ht="10.199999999999999">
      <c r="B281" s="164"/>
      <c r="D281" s="142" t="s">
        <v>198</v>
      </c>
      <c r="E281" s="165" t="s">
        <v>1</v>
      </c>
      <c r="F281" s="166" t="s">
        <v>200</v>
      </c>
      <c r="H281" s="167">
        <v>195</v>
      </c>
      <c r="I281" s="168"/>
      <c r="L281" s="164"/>
      <c r="M281" s="169"/>
      <c r="T281" s="170"/>
      <c r="AT281" s="165" t="s">
        <v>198</v>
      </c>
      <c r="AU281" s="165" t="s">
        <v>88</v>
      </c>
      <c r="AV281" s="13" t="s">
        <v>127</v>
      </c>
      <c r="AW281" s="13" t="s">
        <v>35</v>
      </c>
      <c r="AX281" s="13" t="s">
        <v>86</v>
      </c>
      <c r="AY281" s="165" t="s">
        <v>128</v>
      </c>
    </row>
    <row r="282" spans="2:65" s="1" customFormat="1" ht="16.5" customHeight="1">
      <c r="B282" s="31"/>
      <c r="C282" s="177" t="s">
        <v>435</v>
      </c>
      <c r="D282" s="177" t="s">
        <v>248</v>
      </c>
      <c r="E282" s="178" t="s">
        <v>436</v>
      </c>
      <c r="F282" s="179" t="s">
        <v>437</v>
      </c>
      <c r="G282" s="180" t="s">
        <v>432</v>
      </c>
      <c r="H282" s="181">
        <v>196.95</v>
      </c>
      <c r="I282" s="182"/>
      <c r="J282" s="183">
        <f>ROUND(I282*H282,2)</f>
        <v>0</v>
      </c>
      <c r="K282" s="179" t="s">
        <v>133</v>
      </c>
      <c r="L282" s="184"/>
      <c r="M282" s="185" t="s">
        <v>1</v>
      </c>
      <c r="N282" s="186" t="s">
        <v>44</v>
      </c>
      <c r="P282" s="138">
        <f>O282*H282</f>
        <v>0</v>
      </c>
      <c r="Q282" s="138">
        <v>5.6000000000000001E-2</v>
      </c>
      <c r="R282" s="138">
        <f>Q282*H282</f>
        <v>11.029199999999999</v>
      </c>
      <c r="S282" s="138">
        <v>0</v>
      </c>
      <c r="T282" s="139">
        <f>S282*H282</f>
        <v>0</v>
      </c>
      <c r="AR282" s="140" t="s">
        <v>166</v>
      </c>
      <c r="AT282" s="140" t="s">
        <v>248</v>
      </c>
      <c r="AU282" s="140" t="s">
        <v>88</v>
      </c>
      <c r="AY282" s="16" t="s">
        <v>128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6" t="s">
        <v>86</v>
      </c>
      <c r="BK282" s="141">
        <f>ROUND(I282*H282,2)</f>
        <v>0</v>
      </c>
      <c r="BL282" s="16" t="s">
        <v>127</v>
      </c>
      <c r="BM282" s="140" t="s">
        <v>438</v>
      </c>
    </row>
    <row r="283" spans="2:65" s="12" customFormat="1" ht="10.199999999999999">
      <c r="B283" s="157"/>
      <c r="D283" s="142" t="s">
        <v>198</v>
      </c>
      <c r="E283" s="158" t="s">
        <v>1</v>
      </c>
      <c r="F283" s="159" t="s">
        <v>439</v>
      </c>
      <c r="H283" s="160">
        <v>196.95</v>
      </c>
      <c r="I283" s="161"/>
      <c r="L283" s="157"/>
      <c r="M283" s="162"/>
      <c r="T283" s="163"/>
      <c r="AT283" s="158" t="s">
        <v>198</v>
      </c>
      <c r="AU283" s="158" t="s">
        <v>88</v>
      </c>
      <c r="AV283" s="12" t="s">
        <v>88</v>
      </c>
      <c r="AW283" s="12" t="s">
        <v>35</v>
      </c>
      <c r="AX283" s="12" t="s">
        <v>79</v>
      </c>
      <c r="AY283" s="158" t="s">
        <v>128</v>
      </c>
    </row>
    <row r="284" spans="2:65" s="13" customFormat="1" ht="10.199999999999999">
      <c r="B284" s="164"/>
      <c r="D284" s="142" t="s">
        <v>198</v>
      </c>
      <c r="E284" s="165" t="s">
        <v>1</v>
      </c>
      <c r="F284" s="166" t="s">
        <v>200</v>
      </c>
      <c r="H284" s="167">
        <v>196.95</v>
      </c>
      <c r="I284" s="168"/>
      <c r="L284" s="164"/>
      <c r="M284" s="169"/>
      <c r="T284" s="170"/>
      <c r="AT284" s="165" t="s">
        <v>198</v>
      </c>
      <c r="AU284" s="165" t="s">
        <v>88</v>
      </c>
      <c r="AV284" s="13" t="s">
        <v>127</v>
      </c>
      <c r="AW284" s="13" t="s">
        <v>35</v>
      </c>
      <c r="AX284" s="13" t="s">
        <v>86</v>
      </c>
      <c r="AY284" s="165" t="s">
        <v>128</v>
      </c>
    </row>
    <row r="285" spans="2:65" s="1" customFormat="1" ht="24.15" customHeight="1">
      <c r="B285" s="31"/>
      <c r="C285" s="129" t="s">
        <v>440</v>
      </c>
      <c r="D285" s="129" t="s">
        <v>129</v>
      </c>
      <c r="E285" s="130" t="s">
        <v>441</v>
      </c>
      <c r="F285" s="131" t="s">
        <v>442</v>
      </c>
      <c r="G285" s="132" t="s">
        <v>432</v>
      </c>
      <c r="H285" s="133">
        <v>25</v>
      </c>
      <c r="I285" s="134"/>
      <c r="J285" s="135">
        <f>ROUND(I285*H285,2)</f>
        <v>0</v>
      </c>
      <c r="K285" s="131" t="s">
        <v>174</v>
      </c>
      <c r="L285" s="31"/>
      <c r="M285" s="136" t="s">
        <v>1</v>
      </c>
      <c r="N285" s="137" t="s">
        <v>44</v>
      </c>
      <c r="P285" s="138">
        <f>O285*H285</f>
        <v>0</v>
      </c>
      <c r="Q285" s="138">
        <v>0.10095</v>
      </c>
      <c r="R285" s="138">
        <f>Q285*H285</f>
        <v>2.5237500000000002</v>
      </c>
      <c r="S285" s="138">
        <v>0</v>
      </c>
      <c r="T285" s="139">
        <f>S285*H285</f>
        <v>0</v>
      </c>
      <c r="AR285" s="140" t="s">
        <v>127</v>
      </c>
      <c r="AT285" s="140" t="s">
        <v>129</v>
      </c>
      <c r="AU285" s="140" t="s">
        <v>88</v>
      </c>
      <c r="AY285" s="16" t="s">
        <v>128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6" t="s">
        <v>86</v>
      </c>
      <c r="BK285" s="141">
        <f>ROUND(I285*H285,2)</f>
        <v>0</v>
      </c>
      <c r="BL285" s="16" t="s">
        <v>127</v>
      </c>
      <c r="BM285" s="140" t="s">
        <v>443</v>
      </c>
    </row>
    <row r="286" spans="2:65" s="12" customFormat="1" ht="10.199999999999999">
      <c r="B286" s="157"/>
      <c r="D286" s="142" t="s">
        <v>198</v>
      </c>
      <c r="E286" s="158" t="s">
        <v>1</v>
      </c>
      <c r="F286" s="159" t="s">
        <v>444</v>
      </c>
      <c r="H286" s="160">
        <v>25</v>
      </c>
      <c r="I286" s="161"/>
      <c r="L286" s="157"/>
      <c r="M286" s="162"/>
      <c r="T286" s="163"/>
      <c r="AT286" s="158" t="s">
        <v>198</v>
      </c>
      <c r="AU286" s="158" t="s">
        <v>88</v>
      </c>
      <c r="AV286" s="12" t="s">
        <v>88</v>
      </c>
      <c r="AW286" s="12" t="s">
        <v>35</v>
      </c>
      <c r="AX286" s="12" t="s">
        <v>79</v>
      </c>
      <c r="AY286" s="158" t="s">
        <v>128</v>
      </c>
    </row>
    <row r="287" spans="2:65" s="13" customFormat="1" ht="10.199999999999999">
      <c r="B287" s="164"/>
      <c r="D287" s="142" t="s">
        <v>198</v>
      </c>
      <c r="E287" s="165" t="s">
        <v>1</v>
      </c>
      <c r="F287" s="166" t="s">
        <v>200</v>
      </c>
      <c r="H287" s="167">
        <v>25</v>
      </c>
      <c r="I287" s="168"/>
      <c r="L287" s="164"/>
      <c r="M287" s="169"/>
      <c r="T287" s="170"/>
      <c r="AT287" s="165" t="s">
        <v>198</v>
      </c>
      <c r="AU287" s="165" t="s">
        <v>88</v>
      </c>
      <c r="AV287" s="13" t="s">
        <v>127</v>
      </c>
      <c r="AW287" s="13" t="s">
        <v>35</v>
      </c>
      <c r="AX287" s="13" t="s">
        <v>86</v>
      </c>
      <c r="AY287" s="165" t="s">
        <v>128</v>
      </c>
    </row>
    <row r="288" spans="2:65" s="1" customFormat="1" ht="16.5" customHeight="1">
      <c r="B288" s="31"/>
      <c r="C288" s="177" t="s">
        <v>445</v>
      </c>
      <c r="D288" s="177" t="s">
        <v>248</v>
      </c>
      <c r="E288" s="178" t="s">
        <v>446</v>
      </c>
      <c r="F288" s="179" t="s">
        <v>447</v>
      </c>
      <c r="G288" s="180" t="s">
        <v>432</v>
      </c>
      <c r="H288" s="181">
        <v>25.25</v>
      </c>
      <c r="I288" s="182"/>
      <c r="J288" s="183">
        <f>ROUND(I288*H288,2)</f>
        <v>0</v>
      </c>
      <c r="K288" s="179" t="s">
        <v>133</v>
      </c>
      <c r="L288" s="184"/>
      <c r="M288" s="185" t="s">
        <v>1</v>
      </c>
      <c r="N288" s="186" t="s">
        <v>44</v>
      </c>
      <c r="P288" s="138">
        <f>O288*H288</f>
        <v>0</v>
      </c>
      <c r="Q288" s="138">
        <v>2.4E-2</v>
      </c>
      <c r="R288" s="138">
        <f>Q288*H288</f>
        <v>0.60599999999999998</v>
      </c>
      <c r="S288" s="138">
        <v>0</v>
      </c>
      <c r="T288" s="139">
        <f>S288*H288</f>
        <v>0</v>
      </c>
      <c r="AR288" s="140" t="s">
        <v>166</v>
      </c>
      <c r="AT288" s="140" t="s">
        <v>248</v>
      </c>
      <c r="AU288" s="140" t="s">
        <v>88</v>
      </c>
      <c r="AY288" s="16" t="s">
        <v>128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6" t="s">
        <v>86</v>
      </c>
      <c r="BK288" s="141">
        <f>ROUND(I288*H288,2)</f>
        <v>0</v>
      </c>
      <c r="BL288" s="16" t="s">
        <v>127</v>
      </c>
      <c r="BM288" s="140" t="s">
        <v>448</v>
      </c>
    </row>
    <row r="289" spans="2:65" s="12" customFormat="1" ht="10.199999999999999">
      <c r="B289" s="157"/>
      <c r="D289" s="142" t="s">
        <v>198</v>
      </c>
      <c r="E289" s="158" t="s">
        <v>1</v>
      </c>
      <c r="F289" s="159" t="s">
        <v>449</v>
      </c>
      <c r="H289" s="160">
        <v>25.25</v>
      </c>
      <c r="I289" s="161"/>
      <c r="L289" s="157"/>
      <c r="M289" s="162"/>
      <c r="T289" s="163"/>
      <c r="AT289" s="158" t="s">
        <v>198</v>
      </c>
      <c r="AU289" s="158" t="s">
        <v>88</v>
      </c>
      <c r="AV289" s="12" t="s">
        <v>88</v>
      </c>
      <c r="AW289" s="12" t="s">
        <v>35</v>
      </c>
      <c r="AX289" s="12" t="s">
        <v>79</v>
      </c>
      <c r="AY289" s="158" t="s">
        <v>128</v>
      </c>
    </row>
    <row r="290" spans="2:65" s="13" customFormat="1" ht="10.199999999999999">
      <c r="B290" s="164"/>
      <c r="D290" s="142" t="s">
        <v>198</v>
      </c>
      <c r="E290" s="165" t="s">
        <v>1</v>
      </c>
      <c r="F290" s="166" t="s">
        <v>200</v>
      </c>
      <c r="H290" s="167">
        <v>25.25</v>
      </c>
      <c r="I290" s="168"/>
      <c r="L290" s="164"/>
      <c r="M290" s="169"/>
      <c r="T290" s="170"/>
      <c r="AT290" s="165" t="s">
        <v>198</v>
      </c>
      <c r="AU290" s="165" t="s">
        <v>88</v>
      </c>
      <c r="AV290" s="13" t="s">
        <v>127</v>
      </c>
      <c r="AW290" s="13" t="s">
        <v>35</v>
      </c>
      <c r="AX290" s="13" t="s">
        <v>86</v>
      </c>
      <c r="AY290" s="165" t="s">
        <v>128</v>
      </c>
    </row>
    <row r="291" spans="2:65" s="1" customFormat="1" ht="33" customHeight="1">
      <c r="B291" s="31"/>
      <c r="C291" s="129" t="s">
        <v>450</v>
      </c>
      <c r="D291" s="129" t="s">
        <v>129</v>
      </c>
      <c r="E291" s="130" t="s">
        <v>451</v>
      </c>
      <c r="F291" s="131" t="s">
        <v>452</v>
      </c>
      <c r="G291" s="132" t="s">
        <v>432</v>
      </c>
      <c r="H291" s="133">
        <v>9</v>
      </c>
      <c r="I291" s="134"/>
      <c r="J291" s="135">
        <f>ROUND(I291*H291,2)</f>
        <v>0</v>
      </c>
      <c r="K291" s="131" t="s">
        <v>133</v>
      </c>
      <c r="L291" s="31"/>
      <c r="M291" s="136" t="s">
        <v>1</v>
      </c>
      <c r="N291" s="137" t="s">
        <v>44</v>
      </c>
      <c r="P291" s="138">
        <f>O291*H291</f>
        <v>0</v>
      </c>
      <c r="Q291" s="138">
        <v>6.0999999999999997E-4</v>
      </c>
      <c r="R291" s="138">
        <f>Q291*H291</f>
        <v>5.4900000000000001E-3</v>
      </c>
      <c r="S291" s="138">
        <v>0</v>
      </c>
      <c r="T291" s="139">
        <f>S291*H291</f>
        <v>0</v>
      </c>
      <c r="AR291" s="140" t="s">
        <v>127</v>
      </c>
      <c r="AT291" s="140" t="s">
        <v>129</v>
      </c>
      <c r="AU291" s="140" t="s">
        <v>88</v>
      </c>
      <c r="AY291" s="16" t="s">
        <v>128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6" t="s">
        <v>86</v>
      </c>
      <c r="BK291" s="141">
        <f>ROUND(I291*H291,2)</f>
        <v>0</v>
      </c>
      <c r="BL291" s="16" t="s">
        <v>127</v>
      </c>
      <c r="BM291" s="140" t="s">
        <v>453</v>
      </c>
    </row>
    <row r="292" spans="2:65" s="12" customFormat="1" ht="10.199999999999999">
      <c r="B292" s="157"/>
      <c r="D292" s="142" t="s">
        <v>198</v>
      </c>
      <c r="E292" s="158" t="s">
        <v>1</v>
      </c>
      <c r="F292" s="159" t="s">
        <v>454</v>
      </c>
      <c r="H292" s="160">
        <v>9</v>
      </c>
      <c r="I292" s="161"/>
      <c r="L292" s="157"/>
      <c r="M292" s="162"/>
      <c r="T292" s="163"/>
      <c r="AT292" s="158" t="s">
        <v>198</v>
      </c>
      <c r="AU292" s="158" t="s">
        <v>88</v>
      </c>
      <c r="AV292" s="12" t="s">
        <v>88</v>
      </c>
      <c r="AW292" s="12" t="s">
        <v>35</v>
      </c>
      <c r="AX292" s="12" t="s">
        <v>79</v>
      </c>
      <c r="AY292" s="158" t="s">
        <v>128</v>
      </c>
    </row>
    <row r="293" spans="2:65" s="13" customFormat="1" ht="10.199999999999999">
      <c r="B293" s="164"/>
      <c r="D293" s="142" t="s">
        <v>198</v>
      </c>
      <c r="E293" s="165" t="s">
        <v>1</v>
      </c>
      <c r="F293" s="166" t="s">
        <v>200</v>
      </c>
      <c r="H293" s="167">
        <v>9</v>
      </c>
      <c r="I293" s="168"/>
      <c r="L293" s="164"/>
      <c r="M293" s="169"/>
      <c r="T293" s="170"/>
      <c r="AT293" s="165" t="s">
        <v>198</v>
      </c>
      <c r="AU293" s="165" t="s">
        <v>88</v>
      </c>
      <c r="AV293" s="13" t="s">
        <v>127</v>
      </c>
      <c r="AW293" s="13" t="s">
        <v>35</v>
      </c>
      <c r="AX293" s="13" t="s">
        <v>86</v>
      </c>
      <c r="AY293" s="165" t="s">
        <v>128</v>
      </c>
    </row>
    <row r="294" spans="2:65" s="1" customFormat="1" ht="16.5" customHeight="1">
      <c r="B294" s="31"/>
      <c r="C294" s="129" t="s">
        <v>455</v>
      </c>
      <c r="D294" s="129" t="s">
        <v>129</v>
      </c>
      <c r="E294" s="130" t="s">
        <v>456</v>
      </c>
      <c r="F294" s="131" t="s">
        <v>457</v>
      </c>
      <c r="G294" s="132" t="s">
        <v>432</v>
      </c>
      <c r="H294" s="133">
        <v>9</v>
      </c>
      <c r="I294" s="134"/>
      <c r="J294" s="135">
        <f>ROUND(I294*H294,2)</f>
        <v>0</v>
      </c>
      <c r="K294" s="131" t="s">
        <v>133</v>
      </c>
      <c r="L294" s="31"/>
      <c r="M294" s="136" t="s">
        <v>1</v>
      </c>
      <c r="N294" s="137" t="s">
        <v>44</v>
      </c>
      <c r="P294" s="138">
        <f>O294*H294</f>
        <v>0</v>
      </c>
      <c r="Q294" s="138">
        <v>0</v>
      </c>
      <c r="R294" s="138">
        <f>Q294*H294</f>
        <v>0</v>
      </c>
      <c r="S294" s="138">
        <v>0</v>
      </c>
      <c r="T294" s="139">
        <f>S294*H294</f>
        <v>0</v>
      </c>
      <c r="AR294" s="140" t="s">
        <v>127</v>
      </c>
      <c r="AT294" s="140" t="s">
        <v>129</v>
      </c>
      <c r="AU294" s="140" t="s">
        <v>88</v>
      </c>
      <c r="AY294" s="16" t="s">
        <v>128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6" t="s">
        <v>86</v>
      </c>
      <c r="BK294" s="141">
        <f>ROUND(I294*H294,2)</f>
        <v>0</v>
      </c>
      <c r="BL294" s="16" t="s">
        <v>127</v>
      </c>
      <c r="BM294" s="140" t="s">
        <v>458</v>
      </c>
    </row>
    <row r="295" spans="2:65" s="12" customFormat="1" ht="10.199999999999999">
      <c r="B295" s="157"/>
      <c r="D295" s="142" t="s">
        <v>198</v>
      </c>
      <c r="E295" s="158" t="s">
        <v>1</v>
      </c>
      <c r="F295" s="159" t="s">
        <v>459</v>
      </c>
      <c r="H295" s="160">
        <v>9</v>
      </c>
      <c r="I295" s="161"/>
      <c r="L295" s="157"/>
      <c r="M295" s="162"/>
      <c r="T295" s="163"/>
      <c r="AT295" s="158" t="s">
        <v>198</v>
      </c>
      <c r="AU295" s="158" t="s">
        <v>88</v>
      </c>
      <c r="AV295" s="12" t="s">
        <v>88</v>
      </c>
      <c r="AW295" s="12" t="s">
        <v>35</v>
      </c>
      <c r="AX295" s="12" t="s">
        <v>79</v>
      </c>
      <c r="AY295" s="158" t="s">
        <v>128</v>
      </c>
    </row>
    <row r="296" spans="2:65" s="13" customFormat="1" ht="10.199999999999999">
      <c r="B296" s="164"/>
      <c r="D296" s="142" t="s">
        <v>198</v>
      </c>
      <c r="E296" s="165" t="s">
        <v>1</v>
      </c>
      <c r="F296" s="166" t="s">
        <v>200</v>
      </c>
      <c r="H296" s="167">
        <v>9</v>
      </c>
      <c r="I296" s="168"/>
      <c r="L296" s="164"/>
      <c r="M296" s="169"/>
      <c r="T296" s="170"/>
      <c r="AT296" s="165" t="s">
        <v>198</v>
      </c>
      <c r="AU296" s="165" t="s">
        <v>88</v>
      </c>
      <c r="AV296" s="13" t="s">
        <v>127</v>
      </c>
      <c r="AW296" s="13" t="s">
        <v>35</v>
      </c>
      <c r="AX296" s="13" t="s">
        <v>86</v>
      </c>
      <c r="AY296" s="165" t="s">
        <v>128</v>
      </c>
    </row>
    <row r="297" spans="2:65" s="10" customFormat="1" ht="22.8" customHeight="1">
      <c r="B297" s="119"/>
      <c r="D297" s="120" t="s">
        <v>78</v>
      </c>
      <c r="E297" s="155" t="s">
        <v>460</v>
      </c>
      <c r="F297" s="155" t="s">
        <v>461</v>
      </c>
      <c r="I297" s="122"/>
      <c r="J297" s="156">
        <f>BK297</f>
        <v>0</v>
      </c>
      <c r="L297" s="119"/>
      <c r="M297" s="124"/>
      <c r="P297" s="125">
        <f>P298</f>
        <v>0</v>
      </c>
      <c r="R297" s="125">
        <f>R298</f>
        <v>0</v>
      </c>
      <c r="T297" s="126">
        <f>T298</f>
        <v>0</v>
      </c>
      <c r="AR297" s="120" t="s">
        <v>86</v>
      </c>
      <c r="AT297" s="127" t="s">
        <v>78</v>
      </c>
      <c r="AU297" s="127" t="s">
        <v>86</v>
      </c>
      <c r="AY297" s="120" t="s">
        <v>128</v>
      </c>
      <c r="BK297" s="128">
        <f>BK298</f>
        <v>0</v>
      </c>
    </row>
    <row r="298" spans="2:65" s="1" customFormat="1" ht="24.15" customHeight="1">
      <c r="B298" s="31"/>
      <c r="C298" s="129" t="s">
        <v>462</v>
      </c>
      <c r="D298" s="129" t="s">
        <v>129</v>
      </c>
      <c r="E298" s="130" t="s">
        <v>463</v>
      </c>
      <c r="F298" s="131" t="s">
        <v>464</v>
      </c>
      <c r="G298" s="132" t="s">
        <v>227</v>
      </c>
      <c r="H298" s="133">
        <v>361.101</v>
      </c>
      <c r="I298" s="134"/>
      <c r="J298" s="135">
        <f>ROUND(I298*H298,2)</f>
        <v>0</v>
      </c>
      <c r="K298" s="131" t="s">
        <v>133</v>
      </c>
      <c r="L298" s="31"/>
      <c r="M298" s="146" t="s">
        <v>1</v>
      </c>
      <c r="N298" s="147" t="s">
        <v>44</v>
      </c>
      <c r="O298" s="148"/>
      <c r="P298" s="149">
        <f>O298*H298</f>
        <v>0</v>
      </c>
      <c r="Q298" s="149">
        <v>0</v>
      </c>
      <c r="R298" s="149">
        <f>Q298*H298</f>
        <v>0</v>
      </c>
      <c r="S298" s="149">
        <v>0</v>
      </c>
      <c r="T298" s="150">
        <f>S298*H298</f>
        <v>0</v>
      </c>
      <c r="AR298" s="140" t="s">
        <v>127</v>
      </c>
      <c r="AT298" s="140" t="s">
        <v>129</v>
      </c>
      <c r="AU298" s="140" t="s">
        <v>88</v>
      </c>
      <c r="AY298" s="16" t="s">
        <v>128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6" t="s">
        <v>86</v>
      </c>
      <c r="BK298" s="141">
        <f>ROUND(I298*H298,2)</f>
        <v>0</v>
      </c>
      <c r="BL298" s="16" t="s">
        <v>127</v>
      </c>
      <c r="BM298" s="140" t="s">
        <v>465</v>
      </c>
    </row>
    <row r="299" spans="2:65" s="1" customFormat="1" ht="6.9" customHeight="1">
      <c r="B299" s="43"/>
      <c r="C299" s="44"/>
      <c r="D299" s="44"/>
      <c r="E299" s="44"/>
      <c r="F299" s="44"/>
      <c r="G299" s="44"/>
      <c r="H299" s="44"/>
      <c r="I299" s="44"/>
      <c r="J299" s="44"/>
      <c r="K299" s="44"/>
      <c r="L299" s="31"/>
    </row>
  </sheetData>
  <sheetProtection algorithmName="SHA-512" hashValue="EgUeNMNm4fT4tVs1cXspvQSDrb9+8a4isogeLLVQfy+sf7BYGLqX87wlt1oUlMb4HNYe8DFOa7HWVZrjQcpwsA==" saltValue="xORBuZm+BrTeEiXk1sVWXGrWHnQtRqrnZzlQHqrwXbh8ZA9oIZlYwYkhRDVVVUVUPUSsA1McckeebYDbztInpw==" spinCount="100000" sheet="1" objects="1" scenarios="1" formatColumns="0" formatRows="0" autoFilter="0"/>
  <autoFilter ref="C124:K298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102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Rozšíření komunikace a parkoviště u hřbitova, Skřečoň</v>
      </c>
      <c r="F7" s="230"/>
      <c r="G7" s="230"/>
      <c r="H7" s="230"/>
      <c r="L7" s="19"/>
    </row>
    <row r="8" spans="2:46" ht="12" customHeight="1">
      <c r="B8" s="19"/>
      <c r="D8" s="26" t="s">
        <v>103</v>
      </c>
      <c r="L8" s="19"/>
    </row>
    <row r="9" spans="2:46" s="1" customFormat="1" ht="16.5" customHeight="1">
      <c r="B9" s="31"/>
      <c r="E9" s="229" t="s">
        <v>183</v>
      </c>
      <c r="F9" s="231"/>
      <c r="G9" s="231"/>
      <c r="H9" s="231"/>
      <c r="L9" s="31"/>
    </row>
    <row r="10" spans="2:46" s="1" customFormat="1" ht="12" customHeight="1">
      <c r="B10" s="31"/>
      <c r="D10" s="26" t="s">
        <v>184</v>
      </c>
      <c r="L10" s="31"/>
    </row>
    <row r="11" spans="2:46" s="1" customFormat="1" ht="30" customHeight="1">
      <c r="B11" s="31"/>
      <c r="E11" s="187" t="s">
        <v>466</v>
      </c>
      <c r="F11" s="231"/>
      <c r="G11" s="231"/>
      <c r="H11" s="231"/>
      <c r="L11" s="31"/>
    </row>
    <row r="12" spans="2:46" s="1" customFormat="1" ht="10.199999999999999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14. 4. 2025</v>
      </c>
      <c r="L14" s="31"/>
    </row>
    <row r="15" spans="2:46" s="1" customFormat="1" ht="10.8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29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30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3"/>
      <c r="G20" s="213"/>
      <c r="H20" s="213"/>
      <c r="I20" s="26" t="s">
        <v>28</v>
      </c>
      <c r="J20" s="27" t="str">
        <f>'Rekapitulace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32</v>
      </c>
      <c r="I22" s="26" t="s">
        <v>25</v>
      </c>
      <c r="J22" s="24" t="s">
        <v>33</v>
      </c>
      <c r="L22" s="31"/>
    </row>
    <row r="23" spans="2:12" s="1" customFormat="1" ht="18" customHeight="1">
      <c r="B23" s="31"/>
      <c r="E23" s="24" t="s">
        <v>34</v>
      </c>
      <c r="I23" s="26" t="s">
        <v>28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36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28</v>
      </c>
      <c r="J26" s="24" t="str">
        <f>IF('Rekapitulace stavby'!AN20="","",'Rekapitulace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ROUND(J125,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" customHeight="1">
      <c r="B35" s="31"/>
      <c r="D35" s="54" t="s">
        <v>43</v>
      </c>
      <c r="E35" s="26" t="s">
        <v>44</v>
      </c>
      <c r="F35" s="85">
        <f>ROUND((SUM(BE125:BE155)),  2)</f>
        <v>0</v>
      </c>
      <c r="I35" s="95">
        <v>0.21</v>
      </c>
      <c r="J35" s="85">
        <f>ROUND(((SUM(BE125:BE155))*I35),  2)</f>
        <v>0</v>
      </c>
      <c r="L35" s="31"/>
    </row>
    <row r="36" spans="2:12" s="1" customFormat="1" ht="14.4" customHeight="1">
      <c r="B36" s="31"/>
      <c r="E36" s="26" t="s">
        <v>45</v>
      </c>
      <c r="F36" s="85">
        <f>ROUND((SUM(BF125:BF155)),  2)</f>
        <v>0</v>
      </c>
      <c r="I36" s="95">
        <v>0.12</v>
      </c>
      <c r="J36" s="85">
        <f>ROUND(((SUM(BF125:BF155))*I36),  2)</f>
        <v>0</v>
      </c>
      <c r="L36" s="31"/>
    </row>
    <row r="37" spans="2:12" s="1" customFormat="1" ht="14.4" hidden="1" customHeight="1">
      <c r="B37" s="31"/>
      <c r="E37" s="26" t="s">
        <v>46</v>
      </c>
      <c r="F37" s="85">
        <f>ROUND((SUM(BG125:BG155)),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47</v>
      </c>
      <c r="F38" s="85">
        <f>ROUND((SUM(BH125:BH155)),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48</v>
      </c>
      <c r="F39" s="85">
        <f>ROUND((SUM(BI125:BI155)),  2)</f>
        <v>0</v>
      </c>
      <c r="I39" s="95">
        <v>0</v>
      </c>
      <c r="J39" s="8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" customHeight="1">
      <c r="B82" s="31"/>
      <c r="C82" s="20" t="s">
        <v>105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Rozšíření komunikace a parkoviště u hřbitova, Skřečoň</v>
      </c>
      <c r="F85" s="230"/>
      <c r="G85" s="230"/>
      <c r="H85" s="230"/>
      <c r="L85" s="31"/>
    </row>
    <row r="86" spans="2:12" ht="12" customHeight="1">
      <c r="B86" s="19"/>
      <c r="C86" s="26" t="s">
        <v>103</v>
      </c>
      <c r="L86" s="19"/>
    </row>
    <row r="87" spans="2:12" s="1" customFormat="1" ht="16.5" customHeight="1">
      <c r="B87" s="31"/>
      <c r="E87" s="229" t="s">
        <v>183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184</v>
      </c>
      <c r="L88" s="31"/>
    </row>
    <row r="89" spans="2:12" s="1" customFormat="1" ht="30" customHeight="1">
      <c r="B89" s="31"/>
      <c r="E89" s="187" t="str">
        <f>E11</f>
        <v>101.2 - Rozšíření komunikace a parkoviště - výměna podloží se souhlasem investora</v>
      </c>
      <c r="F89" s="231"/>
      <c r="G89" s="231"/>
      <c r="H89" s="231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Bohumín - Skřečoň</v>
      </c>
      <c r="I91" s="26" t="s">
        <v>22</v>
      </c>
      <c r="J91" s="51" t="str">
        <f>IF(J14="","",J14)</f>
        <v>14. 4. 2025</v>
      </c>
      <c r="L91" s="31"/>
    </row>
    <row r="92" spans="2:12" s="1" customFormat="1" ht="6.9" customHeight="1">
      <c r="B92" s="31"/>
      <c r="L92" s="31"/>
    </row>
    <row r="93" spans="2:12" s="1" customFormat="1" ht="15.15" customHeight="1">
      <c r="B93" s="31"/>
      <c r="C93" s="26" t="s">
        <v>24</v>
      </c>
      <c r="F93" s="24" t="str">
        <f>E17</f>
        <v>Město Bohumín</v>
      </c>
      <c r="I93" s="26" t="s">
        <v>32</v>
      </c>
      <c r="J93" s="29" t="str">
        <f>E23</f>
        <v>Ing. Miroslav Knápek</v>
      </c>
      <c r="L93" s="31"/>
    </row>
    <row r="94" spans="2:12" s="1" customFormat="1" ht="15.15" customHeight="1">
      <c r="B94" s="31"/>
      <c r="C94" s="26" t="s">
        <v>30</v>
      </c>
      <c r="F94" s="24" t="str">
        <f>IF(E20="","",E20)</f>
        <v>Vyplň údaj</v>
      </c>
      <c r="I94" s="26" t="s">
        <v>36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106</v>
      </c>
      <c r="D96" s="96"/>
      <c r="E96" s="96"/>
      <c r="F96" s="96"/>
      <c r="G96" s="96"/>
      <c r="H96" s="96"/>
      <c r="I96" s="96"/>
      <c r="J96" s="105" t="s">
        <v>107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8" customHeight="1">
      <c r="B98" s="31"/>
      <c r="C98" s="106" t="s">
        <v>108</v>
      </c>
      <c r="J98" s="65">
        <f>J125</f>
        <v>0</v>
      </c>
      <c r="L98" s="31"/>
      <c r="AU98" s="16" t="s">
        <v>109</v>
      </c>
    </row>
    <row r="99" spans="2:47" s="8" customFormat="1" ht="24.9" customHeight="1">
      <c r="B99" s="107"/>
      <c r="D99" s="108" t="s">
        <v>186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11" customFormat="1" ht="19.95" customHeight="1">
      <c r="B100" s="151"/>
      <c r="D100" s="152" t="s">
        <v>187</v>
      </c>
      <c r="E100" s="153"/>
      <c r="F100" s="153"/>
      <c r="G100" s="153"/>
      <c r="H100" s="153"/>
      <c r="I100" s="153"/>
      <c r="J100" s="154">
        <f>J127</f>
        <v>0</v>
      </c>
      <c r="L100" s="151"/>
    </row>
    <row r="101" spans="2:47" s="11" customFormat="1" ht="19.95" customHeight="1">
      <c r="B101" s="151"/>
      <c r="D101" s="152" t="s">
        <v>188</v>
      </c>
      <c r="E101" s="153"/>
      <c r="F101" s="153"/>
      <c r="G101" s="153"/>
      <c r="H101" s="153"/>
      <c r="I101" s="153"/>
      <c r="J101" s="154">
        <f>J145</f>
        <v>0</v>
      </c>
      <c r="L101" s="151"/>
    </row>
    <row r="102" spans="2:47" s="11" customFormat="1" ht="19.95" customHeight="1">
      <c r="B102" s="151"/>
      <c r="D102" s="152" t="s">
        <v>189</v>
      </c>
      <c r="E102" s="153"/>
      <c r="F102" s="153"/>
      <c r="G102" s="153"/>
      <c r="H102" s="153"/>
      <c r="I102" s="153"/>
      <c r="J102" s="154">
        <f>J150</f>
        <v>0</v>
      </c>
      <c r="L102" s="151"/>
    </row>
    <row r="103" spans="2:47" s="11" customFormat="1" ht="19.95" customHeight="1">
      <c r="B103" s="151"/>
      <c r="D103" s="152" t="s">
        <v>190</v>
      </c>
      <c r="E103" s="153"/>
      <c r="F103" s="153"/>
      <c r="G103" s="153"/>
      <c r="H103" s="153"/>
      <c r="I103" s="153"/>
      <c r="J103" s="154">
        <f>J154</f>
        <v>0</v>
      </c>
      <c r="L103" s="151"/>
    </row>
    <row r="104" spans="2:47" s="1" customFormat="1" ht="21.75" customHeight="1">
      <c r="B104" s="31"/>
      <c r="L104" s="31"/>
    </row>
    <row r="105" spans="2:47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47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47" s="1" customFormat="1" ht="24.9" customHeight="1">
      <c r="B110" s="31"/>
      <c r="C110" s="20" t="s">
        <v>112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29" t="str">
        <f>E7</f>
        <v>Rozšíření komunikace a parkoviště u hřbitova, Skřečoň</v>
      </c>
      <c r="F113" s="230"/>
      <c r="G113" s="230"/>
      <c r="H113" s="230"/>
      <c r="L113" s="31"/>
    </row>
    <row r="114" spans="2:65" ht="12" customHeight="1">
      <c r="B114" s="19"/>
      <c r="C114" s="26" t="s">
        <v>103</v>
      </c>
      <c r="L114" s="19"/>
    </row>
    <row r="115" spans="2:65" s="1" customFormat="1" ht="16.5" customHeight="1">
      <c r="B115" s="31"/>
      <c r="E115" s="229" t="s">
        <v>183</v>
      </c>
      <c r="F115" s="231"/>
      <c r="G115" s="231"/>
      <c r="H115" s="231"/>
      <c r="L115" s="31"/>
    </row>
    <row r="116" spans="2:65" s="1" customFormat="1" ht="12" customHeight="1">
      <c r="B116" s="31"/>
      <c r="C116" s="26" t="s">
        <v>184</v>
      </c>
      <c r="L116" s="31"/>
    </row>
    <row r="117" spans="2:65" s="1" customFormat="1" ht="30" customHeight="1">
      <c r="B117" s="31"/>
      <c r="E117" s="187" t="str">
        <f>E11</f>
        <v>101.2 - Rozšíření komunikace a parkoviště - výměna podloží se souhlasem investora</v>
      </c>
      <c r="F117" s="231"/>
      <c r="G117" s="231"/>
      <c r="H117" s="231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F14</f>
        <v>Bohumín - Skřečoň</v>
      </c>
      <c r="I119" s="26" t="s">
        <v>22</v>
      </c>
      <c r="J119" s="51" t="str">
        <f>IF(J14="","",J14)</f>
        <v>14. 4. 2025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E17</f>
        <v>Město Bohumín</v>
      </c>
      <c r="I121" s="26" t="s">
        <v>32</v>
      </c>
      <c r="J121" s="29" t="str">
        <f>E23</f>
        <v>Ing. Miroslav Knápek</v>
      </c>
      <c r="L121" s="31"/>
    </row>
    <row r="122" spans="2:65" s="1" customFormat="1" ht="15.15" customHeight="1">
      <c r="B122" s="31"/>
      <c r="C122" s="26" t="s">
        <v>30</v>
      </c>
      <c r="F122" s="24" t="str">
        <f>IF(E20="","",E20)</f>
        <v>Vyplň údaj</v>
      </c>
      <c r="I122" s="26" t="s">
        <v>36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9" customFormat="1" ht="29.25" customHeight="1">
      <c r="B124" s="111"/>
      <c r="C124" s="112" t="s">
        <v>113</v>
      </c>
      <c r="D124" s="113" t="s">
        <v>64</v>
      </c>
      <c r="E124" s="113" t="s">
        <v>60</v>
      </c>
      <c r="F124" s="113" t="s">
        <v>61</v>
      </c>
      <c r="G124" s="113" t="s">
        <v>114</v>
      </c>
      <c r="H124" s="113" t="s">
        <v>115</v>
      </c>
      <c r="I124" s="113" t="s">
        <v>116</v>
      </c>
      <c r="J124" s="113" t="s">
        <v>107</v>
      </c>
      <c r="K124" s="114" t="s">
        <v>117</v>
      </c>
      <c r="L124" s="111"/>
      <c r="M124" s="58" t="s">
        <v>1</v>
      </c>
      <c r="N124" s="59" t="s">
        <v>43</v>
      </c>
      <c r="O124" s="59" t="s">
        <v>118</v>
      </c>
      <c r="P124" s="59" t="s">
        <v>119</v>
      </c>
      <c r="Q124" s="59" t="s">
        <v>120</v>
      </c>
      <c r="R124" s="59" t="s">
        <v>121</v>
      </c>
      <c r="S124" s="59" t="s">
        <v>122</v>
      </c>
      <c r="T124" s="60" t="s">
        <v>123</v>
      </c>
    </row>
    <row r="125" spans="2:65" s="1" customFormat="1" ht="22.8" customHeight="1">
      <c r="B125" s="31"/>
      <c r="C125" s="63" t="s">
        <v>124</v>
      </c>
      <c r="J125" s="115">
        <f>BK125</f>
        <v>0</v>
      </c>
      <c r="L125" s="31"/>
      <c r="M125" s="61"/>
      <c r="N125" s="52"/>
      <c r="O125" s="52"/>
      <c r="P125" s="116">
        <f>P126</f>
        <v>0</v>
      </c>
      <c r="Q125" s="52"/>
      <c r="R125" s="116">
        <f>R126</f>
        <v>455.01972999999998</v>
      </c>
      <c r="S125" s="52"/>
      <c r="T125" s="117">
        <f>T126</f>
        <v>0</v>
      </c>
      <c r="AT125" s="16" t="s">
        <v>78</v>
      </c>
      <c r="AU125" s="16" t="s">
        <v>109</v>
      </c>
      <c r="BK125" s="118">
        <f>BK126</f>
        <v>0</v>
      </c>
    </row>
    <row r="126" spans="2:65" s="10" customFormat="1" ht="25.95" customHeight="1">
      <c r="B126" s="119"/>
      <c r="D126" s="120" t="s">
        <v>78</v>
      </c>
      <c r="E126" s="121" t="s">
        <v>191</v>
      </c>
      <c r="F126" s="121" t="s">
        <v>192</v>
      </c>
      <c r="I126" s="122"/>
      <c r="J126" s="123">
        <f>BK126</f>
        <v>0</v>
      </c>
      <c r="L126" s="119"/>
      <c r="M126" s="124"/>
      <c r="P126" s="125">
        <f>P127+P145+P150+P154</f>
        <v>0</v>
      </c>
      <c r="R126" s="125">
        <f>R127+R145+R150+R154</f>
        <v>455.01972999999998</v>
      </c>
      <c r="T126" s="126">
        <f>T127+T145+T150+T154</f>
        <v>0</v>
      </c>
      <c r="AR126" s="120" t="s">
        <v>86</v>
      </c>
      <c r="AT126" s="127" t="s">
        <v>78</v>
      </c>
      <c r="AU126" s="127" t="s">
        <v>79</v>
      </c>
      <c r="AY126" s="120" t="s">
        <v>128</v>
      </c>
      <c r="BK126" s="128">
        <f>BK127+BK145+BK150+BK154</f>
        <v>0</v>
      </c>
    </row>
    <row r="127" spans="2:65" s="10" customFormat="1" ht="22.8" customHeight="1">
      <c r="B127" s="119"/>
      <c r="D127" s="120" t="s">
        <v>78</v>
      </c>
      <c r="E127" s="155" t="s">
        <v>86</v>
      </c>
      <c r="F127" s="155" t="s">
        <v>193</v>
      </c>
      <c r="I127" s="122"/>
      <c r="J127" s="156">
        <f>BK127</f>
        <v>0</v>
      </c>
      <c r="L127" s="119"/>
      <c r="M127" s="124"/>
      <c r="P127" s="125">
        <f>SUM(P128:P144)</f>
        <v>0</v>
      </c>
      <c r="R127" s="125">
        <f>SUM(R128:R144)</f>
        <v>0</v>
      </c>
      <c r="T127" s="126">
        <f>SUM(T128:T144)</f>
        <v>0</v>
      </c>
      <c r="AR127" s="120" t="s">
        <v>86</v>
      </c>
      <c r="AT127" s="127" t="s">
        <v>78</v>
      </c>
      <c r="AU127" s="127" t="s">
        <v>86</v>
      </c>
      <c r="AY127" s="120" t="s">
        <v>128</v>
      </c>
      <c r="BK127" s="128">
        <f>SUM(BK128:BK144)</f>
        <v>0</v>
      </c>
    </row>
    <row r="128" spans="2:65" s="1" customFormat="1" ht="33" customHeight="1">
      <c r="B128" s="31"/>
      <c r="C128" s="129" t="s">
        <v>86</v>
      </c>
      <c r="D128" s="129" t="s">
        <v>129</v>
      </c>
      <c r="E128" s="130" t="s">
        <v>467</v>
      </c>
      <c r="F128" s="131" t="s">
        <v>468</v>
      </c>
      <c r="G128" s="132" t="s">
        <v>203</v>
      </c>
      <c r="H128" s="133">
        <v>197.7</v>
      </c>
      <c r="I128" s="134"/>
      <c r="J128" s="135">
        <f>ROUND(I128*H128,2)</f>
        <v>0</v>
      </c>
      <c r="K128" s="131" t="s">
        <v>133</v>
      </c>
      <c r="L128" s="31"/>
      <c r="M128" s="136" t="s">
        <v>1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127</v>
      </c>
      <c r="AT128" s="140" t="s">
        <v>129</v>
      </c>
      <c r="AU128" s="140" t="s">
        <v>88</v>
      </c>
      <c r="AY128" s="16" t="s">
        <v>128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86</v>
      </c>
      <c r="BK128" s="141">
        <f>ROUND(I128*H128,2)</f>
        <v>0</v>
      </c>
      <c r="BL128" s="16" t="s">
        <v>127</v>
      </c>
      <c r="BM128" s="140" t="s">
        <v>469</v>
      </c>
    </row>
    <row r="129" spans="2:65" s="12" customFormat="1" ht="10.199999999999999">
      <c r="B129" s="157"/>
      <c r="D129" s="142" t="s">
        <v>198</v>
      </c>
      <c r="E129" s="158" t="s">
        <v>1</v>
      </c>
      <c r="F129" s="159" t="s">
        <v>470</v>
      </c>
      <c r="H129" s="160">
        <v>197.7</v>
      </c>
      <c r="I129" s="161"/>
      <c r="L129" s="157"/>
      <c r="M129" s="162"/>
      <c r="T129" s="163"/>
      <c r="AT129" s="158" t="s">
        <v>198</v>
      </c>
      <c r="AU129" s="158" t="s">
        <v>88</v>
      </c>
      <c r="AV129" s="12" t="s">
        <v>88</v>
      </c>
      <c r="AW129" s="12" t="s">
        <v>35</v>
      </c>
      <c r="AX129" s="12" t="s">
        <v>79</v>
      </c>
      <c r="AY129" s="158" t="s">
        <v>128</v>
      </c>
    </row>
    <row r="130" spans="2:65" s="13" customFormat="1" ht="10.199999999999999">
      <c r="B130" s="164"/>
      <c r="D130" s="142" t="s">
        <v>198</v>
      </c>
      <c r="E130" s="165" t="s">
        <v>1</v>
      </c>
      <c r="F130" s="166" t="s">
        <v>200</v>
      </c>
      <c r="H130" s="167">
        <v>197.7</v>
      </c>
      <c r="I130" s="168"/>
      <c r="L130" s="164"/>
      <c r="M130" s="169"/>
      <c r="T130" s="170"/>
      <c r="AT130" s="165" t="s">
        <v>198</v>
      </c>
      <c r="AU130" s="165" t="s">
        <v>88</v>
      </c>
      <c r="AV130" s="13" t="s">
        <v>127</v>
      </c>
      <c r="AW130" s="13" t="s">
        <v>35</v>
      </c>
      <c r="AX130" s="13" t="s">
        <v>86</v>
      </c>
      <c r="AY130" s="165" t="s">
        <v>128</v>
      </c>
    </row>
    <row r="131" spans="2:65" s="1" customFormat="1" ht="37.799999999999997" customHeight="1">
      <c r="B131" s="31"/>
      <c r="C131" s="129" t="s">
        <v>88</v>
      </c>
      <c r="D131" s="129" t="s">
        <v>129</v>
      </c>
      <c r="E131" s="130" t="s">
        <v>211</v>
      </c>
      <c r="F131" s="131" t="s">
        <v>212</v>
      </c>
      <c r="G131" s="132" t="s">
        <v>203</v>
      </c>
      <c r="H131" s="133">
        <v>197.7</v>
      </c>
      <c r="I131" s="134"/>
      <c r="J131" s="135">
        <f>ROUND(I131*H131,2)</f>
        <v>0</v>
      </c>
      <c r="K131" s="131" t="s">
        <v>133</v>
      </c>
      <c r="L131" s="31"/>
      <c r="M131" s="136" t="s">
        <v>1</v>
      </c>
      <c r="N131" s="137" t="s">
        <v>44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127</v>
      </c>
      <c r="AT131" s="140" t="s">
        <v>129</v>
      </c>
      <c r="AU131" s="140" t="s">
        <v>88</v>
      </c>
      <c r="AY131" s="16" t="s">
        <v>128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86</v>
      </c>
      <c r="BK131" s="141">
        <f>ROUND(I131*H131,2)</f>
        <v>0</v>
      </c>
      <c r="BL131" s="16" t="s">
        <v>127</v>
      </c>
      <c r="BM131" s="140" t="s">
        <v>471</v>
      </c>
    </row>
    <row r="132" spans="2:65" s="12" customFormat="1" ht="10.199999999999999">
      <c r="B132" s="157"/>
      <c r="D132" s="142" t="s">
        <v>198</v>
      </c>
      <c r="E132" s="158" t="s">
        <v>1</v>
      </c>
      <c r="F132" s="159" t="s">
        <v>472</v>
      </c>
      <c r="H132" s="160">
        <v>197.7</v>
      </c>
      <c r="I132" s="161"/>
      <c r="L132" s="157"/>
      <c r="M132" s="162"/>
      <c r="T132" s="163"/>
      <c r="AT132" s="158" t="s">
        <v>198</v>
      </c>
      <c r="AU132" s="158" t="s">
        <v>88</v>
      </c>
      <c r="AV132" s="12" t="s">
        <v>88</v>
      </c>
      <c r="AW132" s="12" t="s">
        <v>35</v>
      </c>
      <c r="AX132" s="12" t="s">
        <v>79</v>
      </c>
      <c r="AY132" s="158" t="s">
        <v>128</v>
      </c>
    </row>
    <row r="133" spans="2:65" s="13" customFormat="1" ht="10.199999999999999">
      <c r="B133" s="164"/>
      <c r="D133" s="142" t="s">
        <v>198</v>
      </c>
      <c r="E133" s="165" t="s">
        <v>1</v>
      </c>
      <c r="F133" s="166" t="s">
        <v>200</v>
      </c>
      <c r="H133" s="167">
        <v>197.7</v>
      </c>
      <c r="I133" s="168"/>
      <c r="L133" s="164"/>
      <c r="M133" s="169"/>
      <c r="T133" s="170"/>
      <c r="AT133" s="165" t="s">
        <v>198</v>
      </c>
      <c r="AU133" s="165" t="s">
        <v>88</v>
      </c>
      <c r="AV133" s="13" t="s">
        <v>127</v>
      </c>
      <c r="AW133" s="13" t="s">
        <v>35</v>
      </c>
      <c r="AX133" s="13" t="s">
        <v>86</v>
      </c>
      <c r="AY133" s="165" t="s">
        <v>128</v>
      </c>
    </row>
    <row r="134" spans="2:65" s="1" customFormat="1" ht="37.799999999999997" customHeight="1">
      <c r="B134" s="31"/>
      <c r="C134" s="129" t="s">
        <v>142</v>
      </c>
      <c r="D134" s="129" t="s">
        <v>129</v>
      </c>
      <c r="E134" s="130" t="s">
        <v>216</v>
      </c>
      <c r="F134" s="131" t="s">
        <v>217</v>
      </c>
      <c r="G134" s="132" t="s">
        <v>203</v>
      </c>
      <c r="H134" s="133">
        <v>2767.8</v>
      </c>
      <c r="I134" s="134"/>
      <c r="J134" s="135">
        <f>ROUND(I134*H134,2)</f>
        <v>0</v>
      </c>
      <c r="K134" s="131" t="s">
        <v>133</v>
      </c>
      <c r="L134" s="31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127</v>
      </c>
      <c r="AT134" s="140" t="s">
        <v>129</v>
      </c>
      <c r="AU134" s="140" t="s">
        <v>88</v>
      </c>
      <c r="AY134" s="16" t="s">
        <v>128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86</v>
      </c>
      <c r="BK134" s="141">
        <f>ROUND(I134*H134,2)</f>
        <v>0</v>
      </c>
      <c r="BL134" s="16" t="s">
        <v>127</v>
      </c>
      <c r="BM134" s="140" t="s">
        <v>473</v>
      </c>
    </row>
    <row r="135" spans="2:65" s="14" customFormat="1" ht="10.199999999999999">
      <c r="B135" s="171"/>
      <c r="D135" s="142" t="s">
        <v>198</v>
      </c>
      <c r="E135" s="172" t="s">
        <v>1</v>
      </c>
      <c r="F135" s="173" t="s">
        <v>219</v>
      </c>
      <c r="H135" s="172" t="s">
        <v>1</v>
      </c>
      <c r="I135" s="174"/>
      <c r="L135" s="171"/>
      <c r="M135" s="175"/>
      <c r="T135" s="176"/>
      <c r="AT135" s="172" t="s">
        <v>198</v>
      </c>
      <c r="AU135" s="172" t="s">
        <v>88</v>
      </c>
      <c r="AV135" s="14" t="s">
        <v>86</v>
      </c>
      <c r="AW135" s="14" t="s">
        <v>35</v>
      </c>
      <c r="AX135" s="14" t="s">
        <v>79</v>
      </c>
      <c r="AY135" s="172" t="s">
        <v>128</v>
      </c>
    </row>
    <row r="136" spans="2:65" s="12" customFormat="1" ht="10.199999999999999">
      <c r="B136" s="157"/>
      <c r="D136" s="142" t="s">
        <v>198</v>
      </c>
      <c r="E136" s="158" t="s">
        <v>1</v>
      </c>
      <c r="F136" s="159" t="s">
        <v>474</v>
      </c>
      <c r="H136" s="160">
        <v>2767.8</v>
      </c>
      <c r="I136" s="161"/>
      <c r="L136" s="157"/>
      <c r="M136" s="162"/>
      <c r="T136" s="163"/>
      <c r="AT136" s="158" t="s">
        <v>198</v>
      </c>
      <c r="AU136" s="158" t="s">
        <v>88</v>
      </c>
      <c r="AV136" s="12" t="s">
        <v>88</v>
      </c>
      <c r="AW136" s="12" t="s">
        <v>35</v>
      </c>
      <c r="AX136" s="12" t="s">
        <v>79</v>
      </c>
      <c r="AY136" s="158" t="s">
        <v>128</v>
      </c>
    </row>
    <row r="137" spans="2:65" s="13" customFormat="1" ht="10.199999999999999">
      <c r="B137" s="164"/>
      <c r="D137" s="142" t="s">
        <v>198</v>
      </c>
      <c r="E137" s="165" t="s">
        <v>1</v>
      </c>
      <c r="F137" s="166" t="s">
        <v>200</v>
      </c>
      <c r="H137" s="167">
        <v>2767.8</v>
      </c>
      <c r="I137" s="168"/>
      <c r="L137" s="164"/>
      <c r="M137" s="169"/>
      <c r="T137" s="170"/>
      <c r="AT137" s="165" t="s">
        <v>198</v>
      </c>
      <c r="AU137" s="165" t="s">
        <v>88</v>
      </c>
      <c r="AV137" s="13" t="s">
        <v>127</v>
      </c>
      <c r="AW137" s="13" t="s">
        <v>35</v>
      </c>
      <c r="AX137" s="13" t="s">
        <v>86</v>
      </c>
      <c r="AY137" s="165" t="s">
        <v>128</v>
      </c>
    </row>
    <row r="138" spans="2:65" s="1" customFormat="1" ht="33" customHeight="1">
      <c r="B138" s="31"/>
      <c r="C138" s="129" t="s">
        <v>127</v>
      </c>
      <c r="D138" s="129" t="s">
        <v>129</v>
      </c>
      <c r="E138" s="130" t="s">
        <v>225</v>
      </c>
      <c r="F138" s="131" t="s">
        <v>226</v>
      </c>
      <c r="G138" s="132" t="s">
        <v>227</v>
      </c>
      <c r="H138" s="133">
        <v>355.86</v>
      </c>
      <c r="I138" s="134"/>
      <c r="J138" s="135">
        <f>ROUND(I138*H138,2)</f>
        <v>0</v>
      </c>
      <c r="K138" s="131" t="s">
        <v>133</v>
      </c>
      <c r="L138" s="31"/>
      <c r="M138" s="136" t="s">
        <v>1</v>
      </c>
      <c r="N138" s="137" t="s">
        <v>44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127</v>
      </c>
      <c r="AT138" s="140" t="s">
        <v>129</v>
      </c>
      <c r="AU138" s="140" t="s">
        <v>88</v>
      </c>
      <c r="AY138" s="16" t="s">
        <v>128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86</v>
      </c>
      <c r="BK138" s="141">
        <f>ROUND(I138*H138,2)</f>
        <v>0</v>
      </c>
      <c r="BL138" s="16" t="s">
        <v>127</v>
      </c>
      <c r="BM138" s="140" t="s">
        <v>475</v>
      </c>
    </row>
    <row r="139" spans="2:65" s="12" customFormat="1" ht="10.199999999999999">
      <c r="B139" s="157"/>
      <c r="D139" s="142" t="s">
        <v>198</v>
      </c>
      <c r="E139" s="158" t="s">
        <v>1</v>
      </c>
      <c r="F139" s="159" t="s">
        <v>476</v>
      </c>
      <c r="H139" s="160">
        <v>355.86</v>
      </c>
      <c r="I139" s="161"/>
      <c r="L139" s="157"/>
      <c r="M139" s="162"/>
      <c r="T139" s="163"/>
      <c r="AT139" s="158" t="s">
        <v>198</v>
      </c>
      <c r="AU139" s="158" t="s">
        <v>88</v>
      </c>
      <c r="AV139" s="12" t="s">
        <v>88</v>
      </c>
      <c r="AW139" s="12" t="s">
        <v>35</v>
      </c>
      <c r="AX139" s="12" t="s">
        <v>79</v>
      </c>
      <c r="AY139" s="158" t="s">
        <v>128</v>
      </c>
    </row>
    <row r="140" spans="2:65" s="13" customFormat="1" ht="10.199999999999999">
      <c r="B140" s="164"/>
      <c r="D140" s="142" t="s">
        <v>198</v>
      </c>
      <c r="E140" s="165" t="s">
        <v>1</v>
      </c>
      <c r="F140" s="166" t="s">
        <v>200</v>
      </c>
      <c r="H140" s="167">
        <v>355.86</v>
      </c>
      <c r="I140" s="168"/>
      <c r="L140" s="164"/>
      <c r="M140" s="169"/>
      <c r="T140" s="170"/>
      <c r="AT140" s="165" t="s">
        <v>198</v>
      </c>
      <c r="AU140" s="165" t="s">
        <v>88</v>
      </c>
      <c r="AV140" s="13" t="s">
        <v>127</v>
      </c>
      <c r="AW140" s="13" t="s">
        <v>35</v>
      </c>
      <c r="AX140" s="13" t="s">
        <v>86</v>
      </c>
      <c r="AY140" s="165" t="s">
        <v>128</v>
      </c>
    </row>
    <row r="141" spans="2:65" s="1" customFormat="1" ht="16.5" customHeight="1">
      <c r="B141" s="31"/>
      <c r="C141" s="129" t="s">
        <v>151</v>
      </c>
      <c r="D141" s="129" t="s">
        <v>129</v>
      </c>
      <c r="E141" s="130" t="s">
        <v>230</v>
      </c>
      <c r="F141" s="131" t="s">
        <v>231</v>
      </c>
      <c r="G141" s="132" t="s">
        <v>203</v>
      </c>
      <c r="H141" s="133">
        <v>197.7</v>
      </c>
      <c r="I141" s="134"/>
      <c r="J141" s="135">
        <f>ROUND(I141*H141,2)</f>
        <v>0</v>
      </c>
      <c r="K141" s="131" t="s">
        <v>133</v>
      </c>
      <c r="L141" s="31"/>
      <c r="M141" s="136" t="s">
        <v>1</v>
      </c>
      <c r="N141" s="137" t="s">
        <v>44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127</v>
      </c>
      <c r="AT141" s="140" t="s">
        <v>129</v>
      </c>
      <c r="AU141" s="140" t="s">
        <v>88</v>
      </c>
      <c r="AY141" s="16" t="s">
        <v>128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86</v>
      </c>
      <c r="BK141" s="141">
        <f>ROUND(I141*H141,2)</f>
        <v>0</v>
      </c>
      <c r="BL141" s="16" t="s">
        <v>127</v>
      </c>
      <c r="BM141" s="140" t="s">
        <v>477</v>
      </c>
    </row>
    <row r="142" spans="2:65" s="12" customFormat="1" ht="10.199999999999999">
      <c r="B142" s="157"/>
      <c r="D142" s="142" t="s">
        <v>198</v>
      </c>
      <c r="E142" s="158" t="s">
        <v>1</v>
      </c>
      <c r="F142" s="159" t="s">
        <v>472</v>
      </c>
      <c r="H142" s="160">
        <v>197.7</v>
      </c>
      <c r="I142" s="161"/>
      <c r="L142" s="157"/>
      <c r="M142" s="162"/>
      <c r="T142" s="163"/>
      <c r="AT142" s="158" t="s">
        <v>198</v>
      </c>
      <c r="AU142" s="158" t="s">
        <v>88</v>
      </c>
      <c r="AV142" s="12" t="s">
        <v>88</v>
      </c>
      <c r="AW142" s="12" t="s">
        <v>35</v>
      </c>
      <c r="AX142" s="12" t="s">
        <v>79</v>
      </c>
      <c r="AY142" s="158" t="s">
        <v>128</v>
      </c>
    </row>
    <row r="143" spans="2:65" s="13" customFormat="1" ht="10.199999999999999">
      <c r="B143" s="164"/>
      <c r="D143" s="142" t="s">
        <v>198</v>
      </c>
      <c r="E143" s="165" t="s">
        <v>1</v>
      </c>
      <c r="F143" s="166" t="s">
        <v>200</v>
      </c>
      <c r="H143" s="167">
        <v>197.7</v>
      </c>
      <c r="I143" s="168"/>
      <c r="L143" s="164"/>
      <c r="M143" s="169"/>
      <c r="T143" s="170"/>
      <c r="AT143" s="165" t="s">
        <v>198</v>
      </c>
      <c r="AU143" s="165" t="s">
        <v>88</v>
      </c>
      <c r="AV143" s="13" t="s">
        <v>127</v>
      </c>
      <c r="AW143" s="13" t="s">
        <v>35</v>
      </c>
      <c r="AX143" s="13" t="s">
        <v>86</v>
      </c>
      <c r="AY143" s="165" t="s">
        <v>128</v>
      </c>
    </row>
    <row r="144" spans="2:65" s="1" customFormat="1" ht="24.15" customHeight="1">
      <c r="B144" s="31"/>
      <c r="C144" s="129" t="s">
        <v>156</v>
      </c>
      <c r="D144" s="129" t="s">
        <v>129</v>
      </c>
      <c r="E144" s="130" t="s">
        <v>478</v>
      </c>
      <c r="F144" s="131" t="s">
        <v>479</v>
      </c>
      <c r="G144" s="132" t="s">
        <v>196</v>
      </c>
      <c r="H144" s="133">
        <v>659</v>
      </c>
      <c r="I144" s="134"/>
      <c r="J144" s="135">
        <f>ROUND(I144*H144,2)</f>
        <v>0</v>
      </c>
      <c r="K144" s="131" t="s">
        <v>133</v>
      </c>
      <c r="L144" s="31"/>
      <c r="M144" s="136" t="s">
        <v>1</v>
      </c>
      <c r="N144" s="137" t="s">
        <v>44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127</v>
      </c>
      <c r="AT144" s="140" t="s">
        <v>129</v>
      </c>
      <c r="AU144" s="140" t="s">
        <v>88</v>
      </c>
      <c r="AY144" s="16" t="s">
        <v>128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6" t="s">
        <v>86</v>
      </c>
      <c r="BK144" s="141">
        <f>ROUND(I144*H144,2)</f>
        <v>0</v>
      </c>
      <c r="BL144" s="16" t="s">
        <v>127</v>
      </c>
      <c r="BM144" s="140" t="s">
        <v>480</v>
      </c>
    </row>
    <row r="145" spans="2:65" s="10" customFormat="1" ht="22.8" customHeight="1">
      <c r="B145" s="119"/>
      <c r="D145" s="120" t="s">
        <v>78</v>
      </c>
      <c r="E145" s="155" t="s">
        <v>151</v>
      </c>
      <c r="F145" s="155" t="s">
        <v>305</v>
      </c>
      <c r="I145" s="122"/>
      <c r="J145" s="156">
        <f>BK145</f>
        <v>0</v>
      </c>
      <c r="L145" s="119"/>
      <c r="M145" s="124"/>
      <c r="P145" s="125">
        <f>SUM(P146:P149)</f>
        <v>0</v>
      </c>
      <c r="R145" s="125">
        <f>SUM(R146:R149)</f>
        <v>454.71</v>
      </c>
      <c r="T145" s="126">
        <f>SUM(T146:T149)</f>
        <v>0</v>
      </c>
      <c r="AR145" s="120" t="s">
        <v>86</v>
      </c>
      <c r="AT145" s="127" t="s">
        <v>78</v>
      </c>
      <c r="AU145" s="127" t="s">
        <v>86</v>
      </c>
      <c r="AY145" s="120" t="s">
        <v>128</v>
      </c>
      <c r="BK145" s="128">
        <f>SUM(BK146:BK149)</f>
        <v>0</v>
      </c>
    </row>
    <row r="146" spans="2:65" s="1" customFormat="1" ht="24.15" customHeight="1">
      <c r="B146" s="31"/>
      <c r="C146" s="129" t="s">
        <v>161</v>
      </c>
      <c r="D146" s="129" t="s">
        <v>129</v>
      </c>
      <c r="E146" s="130" t="s">
        <v>481</v>
      </c>
      <c r="F146" s="131" t="s">
        <v>482</v>
      </c>
      <c r="G146" s="132" t="s">
        <v>196</v>
      </c>
      <c r="H146" s="133">
        <v>1318</v>
      </c>
      <c r="I146" s="134"/>
      <c r="J146" s="135">
        <f>ROUND(I146*H146,2)</f>
        <v>0</v>
      </c>
      <c r="K146" s="131" t="s">
        <v>133</v>
      </c>
      <c r="L146" s="31"/>
      <c r="M146" s="136" t="s">
        <v>1</v>
      </c>
      <c r="N146" s="137" t="s">
        <v>44</v>
      </c>
      <c r="P146" s="138">
        <f>O146*H146</f>
        <v>0</v>
      </c>
      <c r="Q146" s="138">
        <v>0.34499999999999997</v>
      </c>
      <c r="R146" s="138">
        <f>Q146*H146</f>
        <v>454.71</v>
      </c>
      <c r="S146" s="138">
        <v>0</v>
      </c>
      <c r="T146" s="139">
        <f>S146*H146</f>
        <v>0</v>
      </c>
      <c r="AR146" s="140" t="s">
        <v>127</v>
      </c>
      <c r="AT146" s="140" t="s">
        <v>129</v>
      </c>
      <c r="AU146" s="140" t="s">
        <v>88</v>
      </c>
      <c r="AY146" s="16" t="s">
        <v>128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6" t="s">
        <v>86</v>
      </c>
      <c r="BK146" s="141">
        <f>ROUND(I146*H146,2)</f>
        <v>0</v>
      </c>
      <c r="BL146" s="16" t="s">
        <v>127</v>
      </c>
      <c r="BM146" s="140" t="s">
        <v>483</v>
      </c>
    </row>
    <row r="147" spans="2:65" s="14" customFormat="1" ht="10.199999999999999">
      <c r="B147" s="171"/>
      <c r="D147" s="142" t="s">
        <v>198</v>
      </c>
      <c r="E147" s="172" t="s">
        <v>1</v>
      </c>
      <c r="F147" s="173" t="s">
        <v>484</v>
      </c>
      <c r="H147" s="172" t="s">
        <v>1</v>
      </c>
      <c r="I147" s="174"/>
      <c r="L147" s="171"/>
      <c r="M147" s="175"/>
      <c r="T147" s="176"/>
      <c r="AT147" s="172" t="s">
        <v>198</v>
      </c>
      <c r="AU147" s="172" t="s">
        <v>88</v>
      </c>
      <c r="AV147" s="14" t="s">
        <v>86</v>
      </c>
      <c r="AW147" s="14" t="s">
        <v>35</v>
      </c>
      <c r="AX147" s="14" t="s">
        <v>79</v>
      </c>
      <c r="AY147" s="172" t="s">
        <v>128</v>
      </c>
    </row>
    <row r="148" spans="2:65" s="12" customFormat="1" ht="10.199999999999999">
      <c r="B148" s="157"/>
      <c r="D148" s="142" t="s">
        <v>198</v>
      </c>
      <c r="E148" s="158" t="s">
        <v>1</v>
      </c>
      <c r="F148" s="159" t="s">
        <v>485</v>
      </c>
      <c r="H148" s="160">
        <v>1318</v>
      </c>
      <c r="I148" s="161"/>
      <c r="L148" s="157"/>
      <c r="M148" s="162"/>
      <c r="T148" s="163"/>
      <c r="AT148" s="158" t="s">
        <v>198</v>
      </c>
      <c r="AU148" s="158" t="s">
        <v>88</v>
      </c>
      <c r="AV148" s="12" t="s">
        <v>88</v>
      </c>
      <c r="AW148" s="12" t="s">
        <v>35</v>
      </c>
      <c r="AX148" s="12" t="s">
        <v>79</v>
      </c>
      <c r="AY148" s="158" t="s">
        <v>128</v>
      </c>
    </row>
    <row r="149" spans="2:65" s="13" customFormat="1" ht="10.199999999999999">
      <c r="B149" s="164"/>
      <c r="D149" s="142" t="s">
        <v>198</v>
      </c>
      <c r="E149" s="165" t="s">
        <v>1</v>
      </c>
      <c r="F149" s="166" t="s">
        <v>200</v>
      </c>
      <c r="H149" s="167">
        <v>1318</v>
      </c>
      <c r="I149" s="168"/>
      <c r="L149" s="164"/>
      <c r="M149" s="169"/>
      <c r="T149" s="170"/>
      <c r="AT149" s="165" t="s">
        <v>198</v>
      </c>
      <c r="AU149" s="165" t="s">
        <v>88</v>
      </c>
      <c r="AV149" s="13" t="s">
        <v>127</v>
      </c>
      <c r="AW149" s="13" t="s">
        <v>35</v>
      </c>
      <c r="AX149" s="13" t="s">
        <v>86</v>
      </c>
      <c r="AY149" s="165" t="s">
        <v>128</v>
      </c>
    </row>
    <row r="150" spans="2:65" s="10" customFormat="1" ht="22.8" customHeight="1">
      <c r="B150" s="119"/>
      <c r="D150" s="120" t="s">
        <v>78</v>
      </c>
      <c r="E150" s="155" t="s">
        <v>171</v>
      </c>
      <c r="F150" s="155" t="s">
        <v>382</v>
      </c>
      <c r="I150" s="122"/>
      <c r="J150" s="156">
        <f>BK150</f>
        <v>0</v>
      </c>
      <c r="L150" s="119"/>
      <c r="M150" s="124"/>
      <c r="P150" s="125">
        <f>SUM(P151:P153)</f>
        <v>0</v>
      </c>
      <c r="R150" s="125">
        <f>SUM(R151:R153)</f>
        <v>0.30973000000000001</v>
      </c>
      <c r="T150" s="126">
        <f>SUM(T151:T153)</f>
        <v>0</v>
      </c>
      <c r="AR150" s="120" t="s">
        <v>86</v>
      </c>
      <c r="AT150" s="127" t="s">
        <v>78</v>
      </c>
      <c r="AU150" s="127" t="s">
        <v>86</v>
      </c>
      <c r="AY150" s="120" t="s">
        <v>128</v>
      </c>
      <c r="BK150" s="128">
        <f>SUM(BK151:BK153)</f>
        <v>0</v>
      </c>
    </row>
    <row r="151" spans="2:65" s="1" customFormat="1" ht="24.15" customHeight="1">
      <c r="B151" s="31"/>
      <c r="C151" s="129" t="s">
        <v>166</v>
      </c>
      <c r="D151" s="129" t="s">
        <v>129</v>
      </c>
      <c r="E151" s="130" t="s">
        <v>486</v>
      </c>
      <c r="F151" s="131" t="s">
        <v>487</v>
      </c>
      <c r="G151" s="132" t="s">
        <v>196</v>
      </c>
      <c r="H151" s="133">
        <v>659</v>
      </c>
      <c r="I151" s="134"/>
      <c r="J151" s="135">
        <f>ROUND(I151*H151,2)</f>
        <v>0</v>
      </c>
      <c r="K151" s="131" t="s">
        <v>133</v>
      </c>
      <c r="L151" s="31"/>
      <c r="M151" s="136" t="s">
        <v>1</v>
      </c>
      <c r="N151" s="137" t="s">
        <v>44</v>
      </c>
      <c r="P151" s="138">
        <f>O151*H151</f>
        <v>0</v>
      </c>
      <c r="Q151" s="138">
        <v>4.6999999999999999E-4</v>
      </c>
      <c r="R151" s="138">
        <f>Q151*H151</f>
        <v>0.30973000000000001</v>
      </c>
      <c r="S151" s="138">
        <v>0</v>
      </c>
      <c r="T151" s="139">
        <f>S151*H151</f>
        <v>0</v>
      </c>
      <c r="AR151" s="140" t="s">
        <v>127</v>
      </c>
      <c r="AT151" s="140" t="s">
        <v>129</v>
      </c>
      <c r="AU151" s="140" t="s">
        <v>88</v>
      </c>
      <c r="AY151" s="16" t="s">
        <v>128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86</v>
      </c>
      <c r="BK151" s="141">
        <f>ROUND(I151*H151,2)</f>
        <v>0</v>
      </c>
      <c r="BL151" s="16" t="s">
        <v>127</v>
      </c>
      <c r="BM151" s="140" t="s">
        <v>488</v>
      </c>
    </row>
    <row r="152" spans="2:65" s="12" customFormat="1" ht="10.199999999999999">
      <c r="B152" s="157"/>
      <c r="D152" s="142" t="s">
        <v>198</v>
      </c>
      <c r="E152" s="158" t="s">
        <v>1</v>
      </c>
      <c r="F152" s="159" t="s">
        <v>489</v>
      </c>
      <c r="H152" s="160">
        <v>659</v>
      </c>
      <c r="I152" s="161"/>
      <c r="L152" s="157"/>
      <c r="M152" s="162"/>
      <c r="T152" s="163"/>
      <c r="AT152" s="158" t="s">
        <v>198</v>
      </c>
      <c r="AU152" s="158" t="s">
        <v>88</v>
      </c>
      <c r="AV152" s="12" t="s">
        <v>88</v>
      </c>
      <c r="AW152" s="12" t="s">
        <v>35</v>
      </c>
      <c r="AX152" s="12" t="s">
        <v>79</v>
      </c>
      <c r="AY152" s="158" t="s">
        <v>128</v>
      </c>
    </row>
    <row r="153" spans="2:65" s="13" customFormat="1" ht="10.199999999999999">
      <c r="B153" s="164"/>
      <c r="D153" s="142" t="s">
        <v>198</v>
      </c>
      <c r="E153" s="165" t="s">
        <v>1</v>
      </c>
      <c r="F153" s="166" t="s">
        <v>200</v>
      </c>
      <c r="H153" s="167">
        <v>659</v>
      </c>
      <c r="I153" s="168"/>
      <c r="L153" s="164"/>
      <c r="M153" s="169"/>
      <c r="T153" s="170"/>
      <c r="AT153" s="165" t="s">
        <v>198</v>
      </c>
      <c r="AU153" s="165" t="s">
        <v>88</v>
      </c>
      <c r="AV153" s="13" t="s">
        <v>127</v>
      </c>
      <c r="AW153" s="13" t="s">
        <v>35</v>
      </c>
      <c r="AX153" s="13" t="s">
        <v>86</v>
      </c>
      <c r="AY153" s="165" t="s">
        <v>128</v>
      </c>
    </row>
    <row r="154" spans="2:65" s="10" customFormat="1" ht="22.8" customHeight="1">
      <c r="B154" s="119"/>
      <c r="D154" s="120" t="s">
        <v>78</v>
      </c>
      <c r="E154" s="155" t="s">
        <v>460</v>
      </c>
      <c r="F154" s="155" t="s">
        <v>461</v>
      </c>
      <c r="I154" s="122"/>
      <c r="J154" s="156">
        <f>BK154</f>
        <v>0</v>
      </c>
      <c r="L154" s="119"/>
      <c r="M154" s="124"/>
      <c r="P154" s="125">
        <f>P155</f>
        <v>0</v>
      </c>
      <c r="R154" s="125">
        <f>R155</f>
        <v>0</v>
      </c>
      <c r="T154" s="126">
        <f>T155</f>
        <v>0</v>
      </c>
      <c r="AR154" s="120" t="s">
        <v>86</v>
      </c>
      <c r="AT154" s="127" t="s">
        <v>78</v>
      </c>
      <c r="AU154" s="127" t="s">
        <v>86</v>
      </c>
      <c r="AY154" s="120" t="s">
        <v>128</v>
      </c>
      <c r="BK154" s="128">
        <f>BK155</f>
        <v>0</v>
      </c>
    </row>
    <row r="155" spans="2:65" s="1" customFormat="1" ht="33" customHeight="1">
      <c r="B155" s="31"/>
      <c r="C155" s="129" t="s">
        <v>171</v>
      </c>
      <c r="D155" s="129" t="s">
        <v>129</v>
      </c>
      <c r="E155" s="130" t="s">
        <v>490</v>
      </c>
      <c r="F155" s="131" t="s">
        <v>491</v>
      </c>
      <c r="G155" s="132" t="s">
        <v>227</v>
      </c>
      <c r="H155" s="133">
        <v>455.02</v>
      </c>
      <c r="I155" s="134"/>
      <c r="J155" s="135">
        <f>ROUND(I155*H155,2)</f>
        <v>0</v>
      </c>
      <c r="K155" s="131" t="s">
        <v>133</v>
      </c>
      <c r="L155" s="31"/>
      <c r="M155" s="146" t="s">
        <v>1</v>
      </c>
      <c r="N155" s="147" t="s">
        <v>44</v>
      </c>
      <c r="O155" s="148"/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40" t="s">
        <v>127</v>
      </c>
      <c r="AT155" s="140" t="s">
        <v>129</v>
      </c>
      <c r="AU155" s="140" t="s">
        <v>88</v>
      </c>
      <c r="AY155" s="16" t="s">
        <v>128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86</v>
      </c>
      <c r="BK155" s="141">
        <f>ROUND(I155*H155,2)</f>
        <v>0</v>
      </c>
      <c r="BL155" s="16" t="s">
        <v>127</v>
      </c>
      <c r="BM155" s="140" t="s">
        <v>492</v>
      </c>
    </row>
    <row r="156" spans="2:65" s="1" customFormat="1" ht="6.9" customHeight="1"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31"/>
    </row>
  </sheetData>
  <sheetProtection algorithmName="SHA-512" hashValue="kYiQMeHNSp6PapbxL+cwRer3FTur1j9LwooeKUjVxLurb4H6L12NOlFbMaRt7sy6197ZNdqO7+gdiDS2S9apig==" saltValue="nzVOCd5XjSkGb+Lcg9z+zUNRcdmsVjDx65uAvkmJapiuvca/iOiCXzuDhYqYNFp72NBSFLmkV3/3yHuwimgJ/g==" spinCount="100000" sheet="1" objects="1" scenarios="1" formatColumns="0" formatRows="0" autoFilter="0"/>
  <autoFilter ref="C124:K155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101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" customHeight="1">
      <c r="B4" s="19"/>
      <c r="D4" s="20" t="s">
        <v>102</v>
      </c>
      <c r="L4" s="19"/>
      <c r="M4" s="92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Rozšíření komunikace a parkoviště u hřbitova, Skřečoň</v>
      </c>
      <c r="F7" s="230"/>
      <c r="G7" s="230"/>
      <c r="H7" s="230"/>
      <c r="L7" s="19"/>
    </row>
    <row r="8" spans="2:46" s="1" customFormat="1" ht="12" customHeight="1">
      <c r="B8" s="31"/>
      <c r="D8" s="26" t="s">
        <v>103</v>
      </c>
      <c r="L8" s="31"/>
    </row>
    <row r="9" spans="2:46" s="1" customFormat="1" ht="16.5" customHeight="1">
      <c r="B9" s="31"/>
      <c r="E9" s="187" t="s">
        <v>493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14. 4. 2025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213"/>
      <c r="G18" s="213"/>
      <c r="H18" s="213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93"/>
      <c r="E27" s="218" t="s">
        <v>1</v>
      </c>
      <c r="F27" s="218"/>
      <c r="G27" s="218"/>
      <c r="H27" s="218"/>
      <c r="L27" s="93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39</v>
      </c>
      <c r="J30" s="65">
        <f>ROUND(J131,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85">
        <f>ROUND((SUM(BE131:BE223)),  2)</f>
        <v>0</v>
      </c>
      <c r="I33" s="95">
        <v>0.21</v>
      </c>
      <c r="J33" s="85">
        <f>ROUND(((SUM(BE131:BE223))*I33),  2)</f>
        <v>0</v>
      </c>
      <c r="L33" s="31"/>
    </row>
    <row r="34" spans="2:12" s="1" customFormat="1" ht="14.4" customHeight="1">
      <c r="B34" s="31"/>
      <c r="E34" s="26" t="s">
        <v>45</v>
      </c>
      <c r="F34" s="85">
        <f>ROUND((SUM(BF131:BF223)),  2)</f>
        <v>0</v>
      </c>
      <c r="I34" s="95">
        <v>0.12</v>
      </c>
      <c r="J34" s="85">
        <f>ROUND(((SUM(BF131:BF223))*I34),  2)</f>
        <v>0</v>
      </c>
      <c r="L34" s="31"/>
    </row>
    <row r="35" spans="2:12" s="1" customFormat="1" ht="14.4" hidden="1" customHeight="1">
      <c r="B35" s="31"/>
      <c r="E35" s="26" t="s">
        <v>46</v>
      </c>
      <c r="F35" s="85">
        <f>ROUND((SUM(BG131:BG223)),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85">
        <f>ROUND((SUM(BH131:BH223)),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85">
        <f>ROUND((SUM(BI131:BI223)),  2)</f>
        <v>0</v>
      </c>
      <c r="I37" s="95">
        <v>0</v>
      </c>
      <c r="J37" s="85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6"/>
      <c r="D39" s="97" t="s">
        <v>49</v>
      </c>
      <c r="E39" s="56"/>
      <c r="F39" s="56"/>
      <c r="G39" s="98" t="s">
        <v>50</v>
      </c>
      <c r="H39" s="99" t="s">
        <v>51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105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9" t="str">
        <f>E7</f>
        <v>Rozšíření komunikace a parkoviště u hřbitova, Skřečoň</v>
      </c>
      <c r="F85" s="230"/>
      <c r="G85" s="230"/>
      <c r="H85" s="230"/>
      <c r="L85" s="31"/>
    </row>
    <row r="86" spans="2:47" s="1" customFormat="1" ht="12" customHeight="1">
      <c r="B86" s="31"/>
      <c r="C86" s="26" t="s">
        <v>103</v>
      </c>
      <c r="L86" s="31"/>
    </row>
    <row r="87" spans="2:47" s="1" customFormat="1" ht="16.5" customHeight="1">
      <c r="B87" s="31"/>
      <c r="E87" s="187" t="str">
        <f>E9</f>
        <v>SO 401 - Veřejné osvětlení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Bohumín - Skřečoň</v>
      </c>
      <c r="I89" s="26" t="s">
        <v>22</v>
      </c>
      <c r="J89" s="51" t="str">
        <f>IF(J12="","",J12)</f>
        <v>14. 4. 2025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Město Bohumín</v>
      </c>
      <c r="I91" s="26" t="s">
        <v>32</v>
      </c>
      <c r="J91" s="29" t="str">
        <f>E21</f>
        <v>Ing. Miroslav Knápek</v>
      </c>
      <c r="L91" s="31"/>
    </row>
    <row r="92" spans="2:47" s="1" customFormat="1" ht="15.15" customHeight="1">
      <c r="B92" s="31"/>
      <c r="C92" s="26" t="s">
        <v>30</v>
      </c>
      <c r="F92" s="24" t="str">
        <f>IF(E18="","",E18)</f>
        <v>Vyplň údaj</v>
      </c>
      <c r="I92" s="26" t="s">
        <v>36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106</v>
      </c>
      <c r="D94" s="96"/>
      <c r="E94" s="96"/>
      <c r="F94" s="96"/>
      <c r="G94" s="96"/>
      <c r="H94" s="96"/>
      <c r="I94" s="96"/>
      <c r="J94" s="105" t="s">
        <v>107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6" t="s">
        <v>108</v>
      </c>
      <c r="J96" s="65">
        <f>J131</f>
        <v>0</v>
      </c>
      <c r="L96" s="31"/>
      <c r="AU96" s="16" t="s">
        <v>109</v>
      </c>
    </row>
    <row r="97" spans="2:12" s="8" customFormat="1" ht="24.9" customHeight="1">
      <c r="B97" s="107"/>
      <c r="D97" s="108" t="s">
        <v>494</v>
      </c>
      <c r="E97" s="109"/>
      <c r="F97" s="109"/>
      <c r="G97" s="109"/>
      <c r="H97" s="109"/>
      <c r="I97" s="109"/>
      <c r="J97" s="110">
        <f>J132</f>
        <v>0</v>
      </c>
      <c r="L97" s="107"/>
    </row>
    <row r="98" spans="2:12" s="11" customFormat="1" ht="19.95" customHeight="1">
      <c r="B98" s="151"/>
      <c r="D98" s="152" t="s">
        <v>495</v>
      </c>
      <c r="E98" s="153"/>
      <c r="F98" s="153"/>
      <c r="G98" s="153"/>
      <c r="H98" s="153"/>
      <c r="I98" s="153"/>
      <c r="J98" s="154">
        <f>J133</f>
        <v>0</v>
      </c>
      <c r="L98" s="151"/>
    </row>
    <row r="99" spans="2:12" s="11" customFormat="1" ht="19.95" customHeight="1">
      <c r="B99" s="151"/>
      <c r="D99" s="152" t="s">
        <v>496</v>
      </c>
      <c r="E99" s="153"/>
      <c r="F99" s="153"/>
      <c r="G99" s="153"/>
      <c r="H99" s="153"/>
      <c r="I99" s="153"/>
      <c r="J99" s="154">
        <f>J136</f>
        <v>0</v>
      </c>
      <c r="L99" s="151"/>
    </row>
    <row r="100" spans="2:12" s="11" customFormat="1" ht="19.95" customHeight="1">
      <c r="B100" s="151"/>
      <c r="D100" s="152" t="s">
        <v>497</v>
      </c>
      <c r="E100" s="153"/>
      <c r="F100" s="153"/>
      <c r="G100" s="153"/>
      <c r="H100" s="153"/>
      <c r="I100" s="153"/>
      <c r="J100" s="154">
        <f>J154</f>
        <v>0</v>
      </c>
      <c r="L100" s="151"/>
    </row>
    <row r="101" spans="2:12" s="11" customFormat="1" ht="19.95" customHeight="1">
      <c r="B101" s="151"/>
      <c r="D101" s="152" t="s">
        <v>498</v>
      </c>
      <c r="E101" s="153"/>
      <c r="F101" s="153"/>
      <c r="G101" s="153"/>
      <c r="H101" s="153"/>
      <c r="I101" s="153"/>
      <c r="J101" s="154">
        <f>J171</f>
        <v>0</v>
      </c>
      <c r="L101" s="151"/>
    </row>
    <row r="102" spans="2:12" s="11" customFormat="1" ht="19.95" customHeight="1">
      <c r="B102" s="151"/>
      <c r="D102" s="152" t="s">
        <v>499</v>
      </c>
      <c r="E102" s="153"/>
      <c r="F102" s="153"/>
      <c r="G102" s="153"/>
      <c r="H102" s="153"/>
      <c r="I102" s="153"/>
      <c r="J102" s="154">
        <f>J175</f>
        <v>0</v>
      </c>
      <c r="L102" s="151"/>
    </row>
    <row r="103" spans="2:12" s="11" customFormat="1" ht="19.95" customHeight="1">
      <c r="B103" s="151"/>
      <c r="D103" s="152" t="s">
        <v>500</v>
      </c>
      <c r="E103" s="153"/>
      <c r="F103" s="153"/>
      <c r="G103" s="153"/>
      <c r="H103" s="153"/>
      <c r="I103" s="153"/>
      <c r="J103" s="154">
        <f>J179</f>
        <v>0</v>
      </c>
      <c r="L103" s="151"/>
    </row>
    <row r="104" spans="2:12" s="11" customFormat="1" ht="19.95" customHeight="1">
      <c r="B104" s="151"/>
      <c r="D104" s="152" t="s">
        <v>501</v>
      </c>
      <c r="E104" s="153"/>
      <c r="F104" s="153"/>
      <c r="G104" s="153"/>
      <c r="H104" s="153"/>
      <c r="I104" s="153"/>
      <c r="J104" s="154">
        <f>J181</f>
        <v>0</v>
      </c>
      <c r="L104" s="151"/>
    </row>
    <row r="105" spans="2:12" s="11" customFormat="1" ht="19.95" customHeight="1">
      <c r="B105" s="151"/>
      <c r="D105" s="152" t="s">
        <v>502</v>
      </c>
      <c r="E105" s="153"/>
      <c r="F105" s="153"/>
      <c r="G105" s="153"/>
      <c r="H105" s="153"/>
      <c r="I105" s="153"/>
      <c r="J105" s="154">
        <f>J183</f>
        <v>0</v>
      </c>
      <c r="L105" s="151"/>
    </row>
    <row r="106" spans="2:12" s="11" customFormat="1" ht="19.95" customHeight="1">
      <c r="B106" s="151"/>
      <c r="D106" s="152" t="s">
        <v>503</v>
      </c>
      <c r="E106" s="153"/>
      <c r="F106" s="153"/>
      <c r="G106" s="153"/>
      <c r="H106" s="153"/>
      <c r="I106" s="153"/>
      <c r="J106" s="154">
        <f>J186</f>
        <v>0</v>
      </c>
      <c r="L106" s="151"/>
    </row>
    <row r="107" spans="2:12" s="11" customFormat="1" ht="19.95" customHeight="1">
      <c r="B107" s="151"/>
      <c r="D107" s="152" t="s">
        <v>504</v>
      </c>
      <c r="E107" s="153"/>
      <c r="F107" s="153"/>
      <c r="G107" s="153"/>
      <c r="H107" s="153"/>
      <c r="I107" s="153"/>
      <c r="J107" s="154">
        <f>J190</f>
        <v>0</v>
      </c>
      <c r="L107" s="151"/>
    </row>
    <row r="108" spans="2:12" s="11" customFormat="1" ht="19.95" customHeight="1">
      <c r="B108" s="151"/>
      <c r="D108" s="152" t="s">
        <v>505</v>
      </c>
      <c r="E108" s="153"/>
      <c r="F108" s="153"/>
      <c r="G108" s="153"/>
      <c r="H108" s="153"/>
      <c r="I108" s="153"/>
      <c r="J108" s="154">
        <f>J210</f>
        <v>0</v>
      </c>
      <c r="L108" s="151"/>
    </row>
    <row r="109" spans="2:12" s="11" customFormat="1" ht="19.95" customHeight="1">
      <c r="B109" s="151"/>
      <c r="D109" s="152" t="s">
        <v>506</v>
      </c>
      <c r="E109" s="153"/>
      <c r="F109" s="153"/>
      <c r="G109" s="153"/>
      <c r="H109" s="153"/>
      <c r="I109" s="153"/>
      <c r="J109" s="154">
        <f>J214</f>
        <v>0</v>
      </c>
      <c r="L109" s="151"/>
    </row>
    <row r="110" spans="2:12" s="11" customFormat="1" ht="19.95" customHeight="1">
      <c r="B110" s="151"/>
      <c r="D110" s="152" t="s">
        <v>507</v>
      </c>
      <c r="E110" s="153"/>
      <c r="F110" s="153"/>
      <c r="G110" s="153"/>
      <c r="H110" s="153"/>
      <c r="I110" s="153"/>
      <c r="J110" s="154">
        <f>J218</f>
        <v>0</v>
      </c>
      <c r="L110" s="151"/>
    </row>
    <row r="111" spans="2:12" s="11" customFormat="1" ht="19.95" customHeight="1">
      <c r="B111" s="151"/>
      <c r="D111" s="152" t="s">
        <v>508</v>
      </c>
      <c r="E111" s="153"/>
      <c r="F111" s="153"/>
      <c r="G111" s="153"/>
      <c r="H111" s="153"/>
      <c r="I111" s="153"/>
      <c r="J111" s="154">
        <f>J220</f>
        <v>0</v>
      </c>
      <c r="L111" s="151"/>
    </row>
    <row r="112" spans="2:12" s="1" customFormat="1" ht="21.75" customHeight="1">
      <c r="B112" s="31"/>
      <c r="L112" s="31"/>
    </row>
    <row r="113" spans="2:12" s="1" customFormat="1" ht="6.9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" customHeight="1">
      <c r="B118" s="31"/>
      <c r="C118" s="20" t="s">
        <v>112</v>
      </c>
      <c r="L118" s="31"/>
    </row>
    <row r="119" spans="2:12" s="1" customFormat="1" ht="6.9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9" t="str">
        <f>E7</f>
        <v>Rozšíření komunikace a parkoviště u hřbitova, Skřečoň</v>
      </c>
      <c r="F121" s="230"/>
      <c r="G121" s="230"/>
      <c r="H121" s="230"/>
      <c r="L121" s="31"/>
    </row>
    <row r="122" spans="2:12" s="1" customFormat="1" ht="12" customHeight="1">
      <c r="B122" s="31"/>
      <c r="C122" s="26" t="s">
        <v>103</v>
      </c>
      <c r="L122" s="31"/>
    </row>
    <row r="123" spans="2:12" s="1" customFormat="1" ht="16.5" customHeight="1">
      <c r="B123" s="31"/>
      <c r="E123" s="187" t="str">
        <f>E9</f>
        <v>SO 401 - Veřejné osvětlení</v>
      </c>
      <c r="F123" s="231"/>
      <c r="G123" s="231"/>
      <c r="H123" s="231"/>
      <c r="L123" s="31"/>
    </row>
    <row r="124" spans="2:12" s="1" customFormat="1" ht="6.9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F12</f>
        <v>Bohumín - Skřečoň</v>
      </c>
      <c r="I125" s="26" t="s">
        <v>22</v>
      </c>
      <c r="J125" s="51" t="str">
        <f>IF(J12="","",J12)</f>
        <v>14. 4. 2025</v>
      </c>
      <c r="L125" s="31"/>
    </row>
    <row r="126" spans="2:12" s="1" customFormat="1" ht="6.9" customHeight="1">
      <c r="B126" s="31"/>
      <c r="L126" s="31"/>
    </row>
    <row r="127" spans="2:12" s="1" customFormat="1" ht="15.15" customHeight="1">
      <c r="B127" s="31"/>
      <c r="C127" s="26" t="s">
        <v>24</v>
      </c>
      <c r="F127" s="24" t="str">
        <f>E15</f>
        <v>Město Bohumín</v>
      </c>
      <c r="I127" s="26" t="s">
        <v>32</v>
      </c>
      <c r="J127" s="29" t="str">
        <f>E21</f>
        <v>Ing. Miroslav Knápek</v>
      </c>
      <c r="L127" s="31"/>
    </row>
    <row r="128" spans="2:12" s="1" customFormat="1" ht="15.15" customHeight="1">
      <c r="B128" s="31"/>
      <c r="C128" s="26" t="s">
        <v>30</v>
      </c>
      <c r="F128" s="24" t="str">
        <f>IF(E18="","",E18)</f>
        <v>Vyplň údaj</v>
      </c>
      <c r="I128" s="26" t="s">
        <v>36</v>
      </c>
      <c r="J128" s="29" t="str">
        <f>E24</f>
        <v xml:space="preserve"> </v>
      </c>
      <c r="L128" s="31"/>
    </row>
    <row r="129" spans="2:65" s="1" customFormat="1" ht="10.35" customHeight="1">
      <c r="B129" s="31"/>
      <c r="L129" s="31"/>
    </row>
    <row r="130" spans="2:65" s="9" customFormat="1" ht="29.25" customHeight="1">
      <c r="B130" s="111"/>
      <c r="C130" s="112" t="s">
        <v>113</v>
      </c>
      <c r="D130" s="113" t="s">
        <v>64</v>
      </c>
      <c r="E130" s="113" t="s">
        <v>60</v>
      </c>
      <c r="F130" s="113" t="s">
        <v>61</v>
      </c>
      <c r="G130" s="113" t="s">
        <v>114</v>
      </c>
      <c r="H130" s="113" t="s">
        <v>115</v>
      </c>
      <c r="I130" s="113" t="s">
        <v>116</v>
      </c>
      <c r="J130" s="113" t="s">
        <v>107</v>
      </c>
      <c r="K130" s="114" t="s">
        <v>117</v>
      </c>
      <c r="L130" s="111"/>
      <c r="M130" s="58" t="s">
        <v>1</v>
      </c>
      <c r="N130" s="59" t="s">
        <v>43</v>
      </c>
      <c r="O130" s="59" t="s">
        <v>118</v>
      </c>
      <c r="P130" s="59" t="s">
        <v>119</v>
      </c>
      <c r="Q130" s="59" t="s">
        <v>120</v>
      </c>
      <c r="R130" s="59" t="s">
        <v>121</v>
      </c>
      <c r="S130" s="59" t="s">
        <v>122</v>
      </c>
      <c r="T130" s="60" t="s">
        <v>123</v>
      </c>
    </row>
    <row r="131" spans="2:65" s="1" customFormat="1" ht="22.8" customHeight="1">
      <c r="B131" s="31"/>
      <c r="C131" s="63" t="s">
        <v>124</v>
      </c>
      <c r="J131" s="115">
        <f>BK131</f>
        <v>0</v>
      </c>
      <c r="L131" s="31"/>
      <c r="M131" s="61"/>
      <c r="N131" s="52"/>
      <c r="O131" s="52"/>
      <c r="P131" s="116">
        <f>P132</f>
        <v>0</v>
      </c>
      <c r="Q131" s="52"/>
      <c r="R131" s="116">
        <f>R132</f>
        <v>0</v>
      </c>
      <c r="S131" s="52"/>
      <c r="T131" s="117">
        <f>T132</f>
        <v>0</v>
      </c>
      <c r="AT131" s="16" t="s">
        <v>78</v>
      </c>
      <c r="AU131" s="16" t="s">
        <v>109</v>
      </c>
      <c r="BK131" s="118">
        <f>BK132</f>
        <v>0</v>
      </c>
    </row>
    <row r="132" spans="2:65" s="10" customFormat="1" ht="25.95" customHeight="1">
      <c r="B132" s="119"/>
      <c r="D132" s="120" t="s">
        <v>78</v>
      </c>
      <c r="E132" s="121" t="s">
        <v>248</v>
      </c>
      <c r="F132" s="121" t="s">
        <v>509</v>
      </c>
      <c r="I132" s="122"/>
      <c r="J132" s="123">
        <f>BK132</f>
        <v>0</v>
      </c>
      <c r="L132" s="119"/>
      <c r="M132" s="124"/>
      <c r="P132" s="125">
        <f>P133+P136+P154+P171+P175+P179+P181+P183+P186+P190+P210+P214+P218+P220</f>
        <v>0</v>
      </c>
      <c r="R132" s="125">
        <f>R133+R136+R154+R171+R175+R179+R181+R183+R186+R190+R210+R214+R218+R220</f>
        <v>0</v>
      </c>
      <c r="T132" s="126">
        <f>T133+T136+T154+T171+T175+T179+T181+T183+T186+T190+T210+T214+T218+T220</f>
        <v>0</v>
      </c>
      <c r="AR132" s="120" t="s">
        <v>142</v>
      </c>
      <c r="AT132" s="127" t="s">
        <v>78</v>
      </c>
      <c r="AU132" s="127" t="s">
        <v>79</v>
      </c>
      <c r="AY132" s="120" t="s">
        <v>128</v>
      </c>
      <c r="BK132" s="128">
        <f>BK133+BK136+BK154+BK171+BK175+BK179+BK181+BK183+BK186+BK190+BK210+BK214+BK218+BK220</f>
        <v>0</v>
      </c>
    </row>
    <row r="133" spans="2:65" s="10" customFormat="1" ht="22.8" customHeight="1">
      <c r="B133" s="119"/>
      <c r="D133" s="120" t="s">
        <v>78</v>
      </c>
      <c r="E133" s="155" t="s">
        <v>86</v>
      </c>
      <c r="F133" s="155" t="s">
        <v>510</v>
      </c>
      <c r="I133" s="122"/>
      <c r="J133" s="156">
        <f>BK133</f>
        <v>0</v>
      </c>
      <c r="L133" s="119"/>
      <c r="M133" s="124"/>
      <c r="P133" s="125">
        <f>SUM(P134:P135)</f>
        <v>0</v>
      </c>
      <c r="R133" s="125">
        <f>SUM(R134:R135)</f>
        <v>0</v>
      </c>
      <c r="T133" s="126">
        <f>SUM(T134:T135)</f>
        <v>0</v>
      </c>
      <c r="AR133" s="120" t="s">
        <v>86</v>
      </c>
      <c r="AT133" s="127" t="s">
        <v>78</v>
      </c>
      <c r="AU133" s="127" t="s">
        <v>86</v>
      </c>
      <c r="AY133" s="120" t="s">
        <v>128</v>
      </c>
      <c r="BK133" s="128">
        <f>SUM(BK134:BK135)</f>
        <v>0</v>
      </c>
    </row>
    <row r="134" spans="2:65" s="1" customFormat="1" ht="16.5" customHeight="1">
      <c r="B134" s="31"/>
      <c r="C134" s="129" t="s">
        <v>86</v>
      </c>
      <c r="D134" s="129" t="s">
        <v>129</v>
      </c>
      <c r="E134" s="130" t="s">
        <v>511</v>
      </c>
      <c r="F134" s="131" t="s">
        <v>512</v>
      </c>
      <c r="G134" s="132" t="s">
        <v>513</v>
      </c>
      <c r="H134" s="133">
        <v>12</v>
      </c>
      <c r="I134" s="134"/>
      <c r="J134" s="135">
        <f>ROUND(I134*H134,2)</f>
        <v>0</v>
      </c>
      <c r="K134" s="131" t="s">
        <v>1</v>
      </c>
      <c r="L134" s="31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127</v>
      </c>
      <c r="AT134" s="140" t="s">
        <v>129</v>
      </c>
      <c r="AU134" s="140" t="s">
        <v>88</v>
      </c>
      <c r="AY134" s="16" t="s">
        <v>128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86</v>
      </c>
      <c r="BK134" s="141">
        <f>ROUND(I134*H134,2)</f>
        <v>0</v>
      </c>
      <c r="BL134" s="16" t="s">
        <v>127</v>
      </c>
      <c r="BM134" s="140" t="s">
        <v>88</v>
      </c>
    </row>
    <row r="135" spans="2:65" s="1" customFormat="1" ht="16.5" customHeight="1">
      <c r="B135" s="31"/>
      <c r="C135" s="129" t="s">
        <v>88</v>
      </c>
      <c r="D135" s="129" t="s">
        <v>129</v>
      </c>
      <c r="E135" s="130" t="s">
        <v>514</v>
      </c>
      <c r="F135" s="131" t="s">
        <v>515</v>
      </c>
      <c r="G135" s="132" t="s">
        <v>513</v>
      </c>
      <c r="H135" s="133">
        <v>4</v>
      </c>
      <c r="I135" s="134"/>
      <c r="J135" s="135">
        <f>ROUND(I135*H135,2)</f>
        <v>0</v>
      </c>
      <c r="K135" s="131" t="s">
        <v>1</v>
      </c>
      <c r="L135" s="31"/>
      <c r="M135" s="136" t="s">
        <v>1</v>
      </c>
      <c r="N135" s="137" t="s">
        <v>44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127</v>
      </c>
      <c r="AT135" s="140" t="s">
        <v>129</v>
      </c>
      <c r="AU135" s="140" t="s">
        <v>88</v>
      </c>
      <c r="AY135" s="16" t="s">
        <v>128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86</v>
      </c>
      <c r="BK135" s="141">
        <f>ROUND(I135*H135,2)</f>
        <v>0</v>
      </c>
      <c r="BL135" s="16" t="s">
        <v>127</v>
      </c>
      <c r="BM135" s="140" t="s">
        <v>127</v>
      </c>
    </row>
    <row r="136" spans="2:65" s="10" customFormat="1" ht="22.8" customHeight="1">
      <c r="B136" s="119"/>
      <c r="D136" s="120" t="s">
        <v>78</v>
      </c>
      <c r="E136" s="155" t="s">
        <v>88</v>
      </c>
      <c r="F136" s="155" t="s">
        <v>516</v>
      </c>
      <c r="I136" s="122"/>
      <c r="J136" s="156">
        <f>BK136</f>
        <v>0</v>
      </c>
      <c r="L136" s="119"/>
      <c r="M136" s="124"/>
      <c r="P136" s="125">
        <f>SUM(P137:P153)</f>
        <v>0</v>
      </c>
      <c r="R136" s="125">
        <f>SUM(R137:R153)</f>
        <v>0</v>
      </c>
      <c r="T136" s="126">
        <f>SUM(T137:T153)</f>
        <v>0</v>
      </c>
      <c r="AR136" s="120" t="s">
        <v>86</v>
      </c>
      <c r="AT136" s="127" t="s">
        <v>78</v>
      </c>
      <c r="AU136" s="127" t="s">
        <v>86</v>
      </c>
      <c r="AY136" s="120" t="s">
        <v>128</v>
      </c>
      <c r="BK136" s="128">
        <f>SUM(BK137:BK153)</f>
        <v>0</v>
      </c>
    </row>
    <row r="137" spans="2:65" s="1" customFormat="1" ht="16.5" customHeight="1">
      <c r="B137" s="31"/>
      <c r="C137" s="129" t="s">
        <v>142</v>
      </c>
      <c r="D137" s="129" t="s">
        <v>129</v>
      </c>
      <c r="E137" s="130" t="s">
        <v>517</v>
      </c>
      <c r="F137" s="131" t="s">
        <v>518</v>
      </c>
      <c r="G137" s="132" t="s">
        <v>432</v>
      </c>
      <c r="H137" s="133">
        <v>4</v>
      </c>
      <c r="I137" s="134"/>
      <c r="J137" s="135">
        <f t="shared" ref="J137:J153" si="0">ROUND(I137*H137,2)</f>
        <v>0</v>
      </c>
      <c r="K137" s="131" t="s">
        <v>1</v>
      </c>
      <c r="L137" s="31"/>
      <c r="M137" s="136" t="s">
        <v>1</v>
      </c>
      <c r="N137" s="137" t="s">
        <v>44</v>
      </c>
      <c r="P137" s="138">
        <f t="shared" ref="P137:P153" si="1">O137*H137</f>
        <v>0</v>
      </c>
      <c r="Q137" s="138">
        <v>0</v>
      </c>
      <c r="R137" s="138">
        <f t="shared" ref="R137:R153" si="2">Q137*H137</f>
        <v>0</v>
      </c>
      <c r="S137" s="138">
        <v>0</v>
      </c>
      <c r="T137" s="139">
        <f t="shared" ref="T137:T153" si="3">S137*H137</f>
        <v>0</v>
      </c>
      <c r="AR137" s="140" t="s">
        <v>127</v>
      </c>
      <c r="AT137" s="140" t="s">
        <v>129</v>
      </c>
      <c r="AU137" s="140" t="s">
        <v>88</v>
      </c>
      <c r="AY137" s="16" t="s">
        <v>128</v>
      </c>
      <c r="BE137" s="141">
        <f t="shared" ref="BE137:BE153" si="4">IF(N137="základní",J137,0)</f>
        <v>0</v>
      </c>
      <c r="BF137" s="141">
        <f t="shared" ref="BF137:BF153" si="5">IF(N137="snížená",J137,0)</f>
        <v>0</v>
      </c>
      <c r="BG137" s="141">
        <f t="shared" ref="BG137:BG153" si="6">IF(N137="zákl. přenesená",J137,0)</f>
        <v>0</v>
      </c>
      <c r="BH137" s="141">
        <f t="shared" ref="BH137:BH153" si="7">IF(N137="sníž. přenesená",J137,0)</f>
        <v>0</v>
      </c>
      <c r="BI137" s="141">
        <f t="shared" ref="BI137:BI153" si="8">IF(N137="nulová",J137,0)</f>
        <v>0</v>
      </c>
      <c r="BJ137" s="16" t="s">
        <v>86</v>
      </c>
      <c r="BK137" s="141">
        <f t="shared" ref="BK137:BK153" si="9">ROUND(I137*H137,2)</f>
        <v>0</v>
      </c>
      <c r="BL137" s="16" t="s">
        <v>127</v>
      </c>
      <c r="BM137" s="140" t="s">
        <v>156</v>
      </c>
    </row>
    <row r="138" spans="2:65" s="1" customFormat="1" ht="16.5" customHeight="1">
      <c r="B138" s="31"/>
      <c r="C138" s="129" t="s">
        <v>127</v>
      </c>
      <c r="D138" s="129" t="s">
        <v>129</v>
      </c>
      <c r="E138" s="130" t="s">
        <v>519</v>
      </c>
      <c r="F138" s="131" t="s">
        <v>520</v>
      </c>
      <c r="G138" s="132" t="s">
        <v>432</v>
      </c>
      <c r="H138" s="133">
        <v>2</v>
      </c>
      <c r="I138" s="134"/>
      <c r="J138" s="135">
        <f t="shared" si="0"/>
        <v>0</v>
      </c>
      <c r="K138" s="131" t="s">
        <v>1</v>
      </c>
      <c r="L138" s="31"/>
      <c r="M138" s="136" t="s">
        <v>1</v>
      </c>
      <c r="N138" s="137" t="s">
        <v>44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127</v>
      </c>
      <c r="AT138" s="140" t="s">
        <v>129</v>
      </c>
      <c r="AU138" s="140" t="s">
        <v>88</v>
      </c>
      <c r="AY138" s="16" t="s">
        <v>128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6" t="s">
        <v>86</v>
      </c>
      <c r="BK138" s="141">
        <f t="shared" si="9"/>
        <v>0</v>
      </c>
      <c r="BL138" s="16" t="s">
        <v>127</v>
      </c>
      <c r="BM138" s="140" t="s">
        <v>166</v>
      </c>
    </row>
    <row r="139" spans="2:65" s="1" customFormat="1" ht="16.5" customHeight="1">
      <c r="B139" s="31"/>
      <c r="C139" s="129" t="s">
        <v>151</v>
      </c>
      <c r="D139" s="129" t="s">
        <v>129</v>
      </c>
      <c r="E139" s="130" t="s">
        <v>521</v>
      </c>
      <c r="F139" s="131" t="s">
        <v>522</v>
      </c>
      <c r="G139" s="132" t="s">
        <v>432</v>
      </c>
      <c r="H139" s="133">
        <v>40</v>
      </c>
      <c r="I139" s="134"/>
      <c r="J139" s="135">
        <f t="shared" si="0"/>
        <v>0</v>
      </c>
      <c r="K139" s="131" t="s">
        <v>1</v>
      </c>
      <c r="L139" s="31"/>
      <c r="M139" s="136" t="s">
        <v>1</v>
      </c>
      <c r="N139" s="137" t="s">
        <v>44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127</v>
      </c>
      <c r="AT139" s="140" t="s">
        <v>129</v>
      </c>
      <c r="AU139" s="140" t="s">
        <v>88</v>
      </c>
      <c r="AY139" s="16" t="s">
        <v>128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6" t="s">
        <v>86</v>
      </c>
      <c r="BK139" s="141">
        <f t="shared" si="9"/>
        <v>0</v>
      </c>
      <c r="BL139" s="16" t="s">
        <v>127</v>
      </c>
      <c r="BM139" s="140" t="s">
        <v>179</v>
      </c>
    </row>
    <row r="140" spans="2:65" s="1" customFormat="1" ht="16.5" customHeight="1">
      <c r="B140" s="31"/>
      <c r="C140" s="129" t="s">
        <v>156</v>
      </c>
      <c r="D140" s="129" t="s">
        <v>129</v>
      </c>
      <c r="E140" s="130" t="s">
        <v>523</v>
      </c>
      <c r="F140" s="131" t="s">
        <v>524</v>
      </c>
      <c r="G140" s="132" t="s">
        <v>289</v>
      </c>
      <c r="H140" s="133">
        <v>2</v>
      </c>
      <c r="I140" s="134"/>
      <c r="J140" s="135">
        <f t="shared" si="0"/>
        <v>0</v>
      </c>
      <c r="K140" s="131" t="s">
        <v>1</v>
      </c>
      <c r="L140" s="31"/>
      <c r="M140" s="136" t="s">
        <v>1</v>
      </c>
      <c r="N140" s="137" t="s">
        <v>44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40" t="s">
        <v>127</v>
      </c>
      <c r="AT140" s="140" t="s">
        <v>129</v>
      </c>
      <c r="AU140" s="140" t="s">
        <v>88</v>
      </c>
      <c r="AY140" s="16" t="s">
        <v>128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6" t="s">
        <v>86</v>
      </c>
      <c r="BK140" s="141">
        <f t="shared" si="9"/>
        <v>0</v>
      </c>
      <c r="BL140" s="16" t="s">
        <v>127</v>
      </c>
      <c r="BM140" s="140" t="s">
        <v>8</v>
      </c>
    </row>
    <row r="141" spans="2:65" s="1" customFormat="1" ht="16.5" customHeight="1">
      <c r="B141" s="31"/>
      <c r="C141" s="129" t="s">
        <v>161</v>
      </c>
      <c r="D141" s="129" t="s">
        <v>129</v>
      </c>
      <c r="E141" s="130" t="s">
        <v>525</v>
      </c>
      <c r="F141" s="131" t="s">
        <v>526</v>
      </c>
      <c r="G141" s="132" t="s">
        <v>289</v>
      </c>
      <c r="H141" s="133">
        <v>24</v>
      </c>
      <c r="I141" s="134"/>
      <c r="J141" s="135">
        <f t="shared" si="0"/>
        <v>0</v>
      </c>
      <c r="K141" s="131" t="s">
        <v>1</v>
      </c>
      <c r="L141" s="31"/>
      <c r="M141" s="136" t="s">
        <v>1</v>
      </c>
      <c r="N141" s="137" t="s">
        <v>44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127</v>
      </c>
      <c r="AT141" s="140" t="s">
        <v>129</v>
      </c>
      <c r="AU141" s="140" t="s">
        <v>88</v>
      </c>
      <c r="AY141" s="16" t="s">
        <v>128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6" t="s">
        <v>86</v>
      </c>
      <c r="BK141" s="141">
        <f t="shared" si="9"/>
        <v>0</v>
      </c>
      <c r="BL141" s="16" t="s">
        <v>127</v>
      </c>
      <c r="BM141" s="140" t="s">
        <v>261</v>
      </c>
    </row>
    <row r="142" spans="2:65" s="1" customFormat="1" ht="16.5" customHeight="1">
      <c r="B142" s="31"/>
      <c r="C142" s="129" t="s">
        <v>166</v>
      </c>
      <c r="D142" s="129" t="s">
        <v>129</v>
      </c>
      <c r="E142" s="130" t="s">
        <v>527</v>
      </c>
      <c r="F142" s="131" t="s">
        <v>528</v>
      </c>
      <c r="G142" s="132" t="s">
        <v>289</v>
      </c>
      <c r="H142" s="133">
        <v>6</v>
      </c>
      <c r="I142" s="134"/>
      <c r="J142" s="135">
        <f t="shared" si="0"/>
        <v>0</v>
      </c>
      <c r="K142" s="131" t="s">
        <v>1</v>
      </c>
      <c r="L142" s="31"/>
      <c r="M142" s="136" t="s">
        <v>1</v>
      </c>
      <c r="N142" s="137" t="s">
        <v>44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127</v>
      </c>
      <c r="AT142" s="140" t="s">
        <v>129</v>
      </c>
      <c r="AU142" s="140" t="s">
        <v>88</v>
      </c>
      <c r="AY142" s="16" t="s">
        <v>128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6" t="s">
        <v>86</v>
      </c>
      <c r="BK142" s="141">
        <f t="shared" si="9"/>
        <v>0</v>
      </c>
      <c r="BL142" s="16" t="s">
        <v>127</v>
      </c>
      <c r="BM142" s="140" t="s">
        <v>272</v>
      </c>
    </row>
    <row r="143" spans="2:65" s="1" customFormat="1" ht="16.5" customHeight="1">
      <c r="B143" s="31"/>
      <c r="C143" s="129" t="s">
        <v>171</v>
      </c>
      <c r="D143" s="129" t="s">
        <v>129</v>
      </c>
      <c r="E143" s="130" t="s">
        <v>529</v>
      </c>
      <c r="F143" s="131" t="s">
        <v>530</v>
      </c>
      <c r="G143" s="132" t="s">
        <v>289</v>
      </c>
      <c r="H143" s="133">
        <v>5</v>
      </c>
      <c r="I143" s="134"/>
      <c r="J143" s="135">
        <f t="shared" si="0"/>
        <v>0</v>
      </c>
      <c r="K143" s="131" t="s">
        <v>1</v>
      </c>
      <c r="L143" s="31"/>
      <c r="M143" s="136" t="s">
        <v>1</v>
      </c>
      <c r="N143" s="137" t="s">
        <v>44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127</v>
      </c>
      <c r="AT143" s="140" t="s">
        <v>129</v>
      </c>
      <c r="AU143" s="140" t="s">
        <v>88</v>
      </c>
      <c r="AY143" s="16" t="s">
        <v>128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6" t="s">
        <v>86</v>
      </c>
      <c r="BK143" s="141">
        <f t="shared" si="9"/>
        <v>0</v>
      </c>
      <c r="BL143" s="16" t="s">
        <v>127</v>
      </c>
      <c r="BM143" s="140" t="s">
        <v>282</v>
      </c>
    </row>
    <row r="144" spans="2:65" s="1" customFormat="1" ht="16.5" customHeight="1">
      <c r="B144" s="31"/>
      <c r="C144" s="129" t="s">
        <v>179</v>
      </c>
      <c r="D144" s="129" t="s">
        <v>129</v>
      </c>
      <c r="E144" s="130" t="s">
        <v>531</v>
      </c>
      <c r="F144" s="131" t="s">
        <v>532</v>
      </c>
      <c r="G144" s="132" t="s">
        <v>289</v>
      </c>
      <c r="H144" s="133">
        <v>2</v>
      </c>
      <c r="I144" s="134"/>
      <c r="J144" s="135">
        <f t="shared" si="0"/>
        <v>0</v>
      </c>
      <c r="K144" s="131" t="s">
        <v>1</v>
      </c>
      <c r="L144" s="31"/>
      <c r="M144" s="136" t="s">
        <v>1</v>
      </c>
      <c r="N144" s="137" t="s">
        <v>44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127</v>
      </c>
      <c r="AT144" s="140" t="s">
        <v>129</v>
      </c>
      <c r="AU144" s="140" t="s">
        <v>88</v>
      </c>
      <c r="AY144" s="16" t="s">
        <v>128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6" t="s">
        <v>86</v>
      </c>
      <c r="BK144" s="141">
        <f t="shared" si="9"/>
        <v>0</v>
      </c>
      <c r="BL144" s="16" t="s">
        <v>127</v>
      </c>
      <c r="BM144" s="140" t="s">
        <v>292</v>
      </c>
    </row>
    <row r="145" spans="2:65" s="1" customFormat="1" ht="16.5" customHeight="1">
      <c r="B145" s="31"/>
      <c r="C145" s="129" t="s">
        <v>243</v>
      </c>
      <c r="D145" s="129" t="s">
        <v>129</v>
      </c>
      <c r="E145" s="130" t="s">
        <v>533</v>
      </c>
      <c r="F145" s="131" t="s">
        <v>534</v>
      </c>
      <c r="G145" s="132" t="s">
        <v>289</v>
      </c>
      <c r="H145" s="133">
        <v>3</v>
      </c>
      <c r="I145" s="134"/>
      <c r="J145" s="135">
        <f t="shared" si="0"/>
        <v>0</v>
      </c>
      <c r="K145" s="131" t="s">
        <v>1</v>
      </c>
      <c r="L145" s="31"/>
      <c r="M145" s="136" t="s">
        <v>1</v>
      </c>
      <c r="N145" s="137" t="s">
        <v>44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127</v>
      </c>
      <c r="AT145" s="140" t="s">
        <v>129</v>
      </c>
      <c r="AU145" s="140" t="s">
        <v>88</v>
      </c>
      <c r="AY145" s="16" t="s">
        <v>128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6" t="s">
        <v>86</v>
      </c>
      <c r="BK145" s="141">
        <f t="shared" si="9"/>
        <v>0</v>
      </c>
      <c r="BL145" s="16" t="s">
        <v>127</v>
      </c>
      <c r="BM145" s="140" t="s">
        <v>300</v>
      </c>
    </row>
    <row r="146" spans="2:65" s="1" customFormat="1" ht="16.5" customHeight="1">
      <c r="B146" s="31"/>
      <c r="C146" s="129" t="s">
        <v>8</v>
      </c>
      <c r="D146" s="129" t="s">
        <v>129</v>
      </c>
      <c r="E146" s="130" t="s">
        <v>535</v>
      </c>
      <c r="F146" s="131" t="s">
        <v>536</v>
      </c>
      <c r="G146" s="132" t="s">
        <v>289</v>
      </c>
      <c r="H146" s="133">
        <v>1</v>
      </c>
      <c r="I146" s="134"/>
      <c r="J146" s="135">
        <f t="shared" si="0"/>
        <v>0</v>
      </c>
      <c r="K146" s="131" t="s">
        <v>1</v>
      </c>
      <c r="L146" s="31"/>
      <c r="M146" s="136" t="s">
        <v>1</v>
      </c>
      <c r="N146" s="137" t="s">
        <v>44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127</v>
      </c>
      <c r="AT146" s="140" t="s">
        <v>129</v>
      </c>
      <c r="AU146" s="140" t="s">
        <v>88</v>
      </c>
      <c r="AY146" s="16" t="s">
        <v>128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6" t="s">
        <v>86</v>
      </c>
      <c r="BK146" s="141">
        <f t="shared" si="9"/>
        <v>0</v>
      </c>
      <c r="BL146" s="16" t="s">
        <v>127</v>
      </c>
      <c r="BM146" s="140" t="s">
        <v>311</v>
      </c>
    </row>
    <row r="147" spans="2:65" s="1" customFormat="1" ht="16.5" customHeight="1">
      <c r="B147" s="31"/>
      <c r="C147" s="129" t="s">
        <v>254</v>
      </c>
      <c r="D147" s="129" t="s">
        <v>129</v>
      </c>
      <c r="E147" s="130" t="s">
        <v>537</v>
      </c>
      <c r="F147" s="131" t="s">
        <v>538</v>
      </c>
      <c r="G147" s="132" t="s">
        <v>289</v>
      </c>
      <c r="H147" s="133">
        <v>2</v>
      </c>
      <c r="I147" s="134"/>
      <c r="J147" s="135">
        <f t="shared" si="0"/>
        <v>0</v>
      </c>
      <c r="K147" s="131" t="s">
        <v>1</v>
      </c>
      <c r="L147" s="31"/>
      <c r="M147" s="136" t="s">
        <v>1</v>
      </c>
      <c r="N147" s="137" t="s">
        <v>44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127</v>
      </c>
      <c r="AT147" s="140" t="s">
        <v>129</v>
      </c>
      <c r="AU147" s="140" t="s">
        <v>88</v>
      </c>
      <c r="AY147" s="16" t="s">
        <v>128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6" t="s">
        <v>86</v>
      </c>
      <c r="BK147" s="141">
        <f t="shared" si="9"/>
        <v>0</v>
      </c>
      <c r="BL147" s="16" t="s">
        <v>127</v>
      </c>
      <c r="BM147" s="140" t="s">
        <v>321</v>
      </c>
    </row>
    <row r="148" spans="2:65" s="1" customFormat="1" ht="16.5" customHeight="1">
      <c r="B148" s="31"/>
      <c r="C148" s="129" t="s">
        <v>261</v>
      </c>
      <c r="D148" s="129" t="s">
        <v>129</v>
      </c>
      <c r="E148" s="130" t="s">
        <v>539</v>
      </c>
      <c r="F148" s="131" t="s">
        <v>540</v>
      </c>
      <c r="G148" s="132" t="s">
        <v>289</v>
      </c>
      <c r="H148" s="133">
        <v>2</v>
      </c>
      <c r="I148" s="134"/>
      <c r="J148" s="135">
        <f t="shared" si="0"/>
        <v>0</v>
      </c>
      <c r="K148" s="131" t="s">
        <v>1</v>
      </c>
      <c r="L148" s="31"/>
      <c r="M148" s="136" t="s">
        <v>1</v>
      </c>
      <c r="N148" s="137" t="s">
        <v>44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127</v>
      </c>
      <c r="AT148" s="140" t="s">
        <v>129</v>
      </c>
      <c r="AU148" s="140" t="s">
        <v>88</v>
      </c>
      <c r="AY148" s="16" t="s">
        <v>128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6" t="s">
        <v>86</v>
      </c>
      <c r="BK148" s="141">
        <f t="shared" si="9"/>
        <v>0</v>
      </c>
      <c r="BL148" s="16" t="s">
        <v>127</v>
      </c>
      <c r="BM148" s="140" t="s">
        <v>331</v>
      </c>
    </row>
    <row r="149" spans="2:65" s="1" customFormat="1" ht="16.5" customHeight="1">
      <c r="B149" s="31"/>
      <c r="C149" s="129" t="s">
        <v>267</v>
      </c>
      <c r="D149" s="129" t="s">
        <v>129</v>
      </c>
      <c r="E149" s="130" t="s">
        <v>541</v>
      </c>
      <c r="F149" s="131" t="s">
        <v>542</v>
      </c>
      <c r="G149" s="132" t="s">
        <v>289</v>
      </c>
      <c r="H149" s="133">
        <v>2</v>
      </c>
      <c r="I149" s="134"/>
      <c r="J149" s="135">
        <f t="shared" si="0"/>
        <v>0</v>
      </c>
      <c r="K149" s="131" t="s">
        <v>1</v>
      </c>
      <c r="L149" s="31"/>
      <c r="M149" s="136" t="s">
        <v>1</v>
      </c>
      <c r="N149" s="137" t="s">
        <v>44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127</v>
      </c>
      <c r="AT149" s="140" t="s">
        <v>129</v>
      </c>
      <c r="AU149" s="140" t="s">
        <v>88</v>
      </c>
      <c r="AY149" s="16" t="s">
        <v>128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6" t="s">
        <v>86</v>
      </c>
      <c r="BK149" s="141">
        <f t="shared" si="9"/>
        <v>0</v>
      </c>
      <c r="BL149" s="16" t="s">
        <v>127</v>
      </c>
      <c r="BM149" s="140" t="s">
        <v>343</v>
      </c>
    </row>
    <row r="150" spans="2:65" s="1" customFormat="1" ht="16.5" customHeight="1">
      <c r="B150" s="31"/>
      <c r="C150" s="129" t="s">
        <v>272</v>
      </c>
      <c r="D150" s="129" t="s">
        <v>129</v>
      </c>
      <c r="E150" s="130" t="s">
        <v>543</v>
      </c>
      <c r="F150" s="131" t="s">
        <v>544</v>
      </c>
      <c r="G150" s="132" t="s">
        <v>289</v>
      </c>
      <c r="H150" s="133">
        <v>2</v>
      </c>
      <c r="I150" s="134"/>
      <c r="J150" s="135">
        <f t="shared" si="0"/>
        <v>0</v>
      </c>
      <c r="K150" s="131" t="s">
        <v>1</v>
      </c>
      <c r="L150" s="31"/>
      <c r="M150" s="136" t="s">
        <v>1</v>
      </c>
      <c r="N150" s="137" t="s">
        <v>44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127</v>
      </c>
      <c r="AT150" s="140" t="s">
        <v>129</v>
      </c>
      <c r="AU150" s="140" t="s">
        <v>88</v>
      </c>
      <c r="AY150" s="16" t="s">
        <v>128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6" t="s">
        <v>86</v>
      </c>
      <c r="BK150" s="141">
        <f t="shared" si="9"/>
        <v>0</v>
      </c>
      <c r="BL150" s="16" t="s">
        <v>127</v>
      </c>
      <c r="BM150" s="140" t="s">
        <v>353</v>
      </c>
    </row>
    <row r="151" spans="2:65" s="1" customFormat="1" ht="16.5" customHeight="1">
      <c r="B151" s="31"/>
      <c r="C151" s="129" t="s">
        <v>277</v>
      </c>
      <c r="D151" s="129" t="s">
        <v>129</v>
      </c>
      <c r="E151" s="130" t="s">
        <v>545</v>
      </c>
      <c r="F151" s="131" t="s">
        <v>546</v>
      </c>
      <c r="G151" s="132" t="s">
        <v>432</v>
      </c>
      <c r="H151" s="133">
        <v>25</v>
      </c>
      <c r="I151" s="134"/>
      <c r="J151" s="135">
        <f t="shared" si="0"/>
        <v>0</v>
      </c>
      <c r="K151" s="131" t="s">
        <v>1</v>
      </c>
      <c r="L151" s="31"/>
      <c r="M151" s="136" t="s">
        <v>1</v>
      </c>
      <c r="N151" s="137" t="s">
        <v>44</v>
      </c>
      <c r="P151" s="138">
        <f t="shared" si="1"/>
        <v>0</v>
      </c>
      <c r="Q151" s="138">
        <v>0</v>
      </c>
      <c r="R151" s="138">
        <f t="shared" si="2"/>
        <v>0</v>
      </c>
      <c r="S151" s="138">
        <v>0</v>
      </c>
      <c r="T151" s="139">
        <f t="shared" si="3"/>
        <v>0</v>
      </c>
      <c r="AR151" s="140" t="s">
        <v>127</v>
      </c>
      <c r="AT151" s="140" t="s">
        <v>129</v>
      </c>
      <c r="AU151" s="140" t="s">
        <v>88</v>
      </c>
      <c r="AY151" s="16" t="s">
        <v>128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6" t="s">
        <v>86</v>
      </c>
      <c r="BK151" s="141">
        <f t="shared" si="9"/>
        <v>0</v>
      </c>
      <c r="BL151" s="16" t="s">
        <v>127</v>
      </c>
      <c r="BM151" s="140" t="s">
        <v>363</v>
      </c>
    </row>
    <row r="152" spans="2:65" s="1" customFormat="1" ht="16.5" customHeight="1">
      <c r="B152" s="31"/>
      <c r="C152" s="129" t="s">
        <v>282</v>
      </c>
      <c r="D152" s="129" t="s">
        <v>129</v>
      </c>
      <c r="E152" s="130" t="s">
        <v>547</v>
      </c>
      <c r="F152" s="131" t="s">
        <v>548</v>
      </c>
      <c r="G152" s="132" t="s">
        <v>432</v>
      </c>
      <c r="H152" s="133">
        <v>50</v>
      </c>
      <c r="I152" s="134"/>
      <c r="J152" s="135">
        <f t="shared" si="0"/>
        <v>0</v>
      </c>
      <c r="K152" s="131" t="s">
        <v>1</v>
      </c>
      <c r="L152" s="31"/>
      <c r="M152" s="136" t="s">
        <v>1</v>
      </c>
      <c r="N152" s="137" t="s">
        <v>44</v>
      </c>
      <c r="P152" s="138">
        <f t="shared" si="1"/>
        <v>0</v>
      </c>
      <c r="Q152" s="138">
        <v>0</v>
      </c>
      <c r="R152" s="138">
        <f t="shared" si="2"/>
        <v>0</v>
      </c>
      <c r="S152" s="138">
        <v>0</v>
      </c>
      <c r="T152" s="139">
        <f t="shared" si="3"/>
        <v>0</v>
      </c>
      <c r="AR152" s="140" t="s">
        <v>127</v>
      </c>
      <c r="AT152" s="140" t="s">
        <v>129</v>
      </c>
      <c r="AU152" s="140" t="s">
        <v>88</v>
      </c>
      <c r="AY152" s="16" t="s">
        <v>128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6" t="s">
        <v>86</v>
      </c>
      <c r="BK152" s="141">
        <f t="shared" si="9"/>
        <v>0</v>
      </c>
      <c r="BL152" s="16" t="s">
        <v>127</v>
      </c>
      <c r="BM152" s="140" t="s">
        <v>373</v>
      </c>
    </row>
    <row r="153" spans="2:65" s="1" customFormat="1" ht="16.5" customHeight="1">
      <c r="B153" s="31"/>
      <c r="C153" s="129" t="s">
        <v>286</v>
      </c>
      <c r="D153" s="129" t="s">
        <v>129</v>
      </c>
      <c r="E153" s="130" t="s">
        <v>549</v>
      </c>
      <c r="F153" s="131" t="s">
        <v>550</v>
      </c>
      <c r="G153" s="132" t="s">
        <v>289</v>
      </c>
      <c r="H153" s="133">
        <v>1</v>
      </c>
      <c r="I153" s="134"/>
      <c r="J153" s="135">
        <f t="shared" si="0"/>
        <v>0</v>
      </c>
      <c r="K153" s="131" t="s">
        <v>1</v>
      </c>
      <c r="L153" s="31"/>
      <c r="M153" s="136" t="s">
        <v>1</v>
      </c>
      <c r="N153" s="137" t="s">
        <v>44</v>
      </c>
      <c r="P153" s="138">
        <f t="shared" si="1"/>
        <v>0</v>
      </c>
      <c r="Q153" s="138">
        <v>0</v>
      </c>
      <c r="R153" s="138">
        <f t="shared" si="2"/>
        <v>0</v>
      </c>
      <c r="S153" s="138">
        <v>0</v>
      </c>
      <c r="T153" s="139">
        <f t="shared" si="3"/>
        <v>0</v>
      </c>
      <c r="AR153" s="140" t="s">
        <v>127</v>
      </c>
      <c r="AT153" s="140" t="s">
        <v>129</v>
      </c>
      <c r="AU153" s="140" t="s">
        <v>88</v>
      </c>
      <c r="AY153" s="16" t="s">
        <v>128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6" t="s">
        <v>86</v>
      </c>
      <c r="BK153" s="141">
        <f t="shared" si="9"/>
        <v>0</v>
      </c>
      <c r="BL153" s="16" t="s">
        <v>127</v>
      </c>
      <c r="BM153" s="140" t="s">
        <v>383</v>
      </c>
    </row>
    <row r="154" spans="2:65" s="10" customFormat="1" ht="22.8" customHeight="1">
      <c r="B154" s="119"/>
      <c r="D154" s="120" t="s">
        <v>78</v>
      </c>
      <c r="E154" s="155" t="s">
        <v>142</v>
      </c>
      <c r="F154" s="155" t="s">
        <v>551</v>
      </c>
      <c r="I154" s="122"/>
      <c r="J154" s="156">
        <f>BK154</f>
        <v>0</v>
      </c>
      <c r="L154" s="119"/>
      <c r="M154" s="124"/>
      <c r="P154" s="125">
        <f>SUM(P155:P170)</f>
        <v>0</v>
      </c>
      <c r="R154" s="125">
        <f>SUM(R155:R170)</f>
        <v>0</v>
      </c>
      <c r="T154" s="126">
        <f>SUM(T155:T170)</f>
        <v>0</v>
      </c>
      <c r="AR154" s="120" t="s">
        <v>86</v>
      </c>
      <c r="AT154" s="127" t="s">
        <v>78</v>
      </c>
      <c r="AU154" s="127" t="s">
        <v>86</v>
      </c>
      <c r="AY154" s="120" t="s">
        <v>128</v>
      </c>
      <c r="BK154" s="128">
        <f>SUM(BK155:BK170)</f>
        <v>0</v>
      </c>
    </row>
    <row r="155" spans="2:65" s="1" customFormat="1" ht="16.5" customHeight="1">
      <c r="B155" s="31"/>
      <c r="C155" s="177" t="s">
        <v>292</v>
      </c>
      <c r="D155" s="177" t="s">
        <v>248</v>
      </c>
      <c r="E155" s="178" t="s">
        <v>552</v>
      </c>
      <c r="F155" s="179" t="s">
        <v>522</v>
      </c>
      <c r="G155" s="180" t="s">
        <v>432</v>
      </c>
      <c r="H155" s="181">
        <v>42</v>
      </c>
      <c r="I155" s="182"/>
      <c r="J155" s="183">
        <f t="shared" ref="J155:J170" si="10">ROUND(I155*H155,2)</f>
        <v>0</v>
      </c>
      <c r="K155" s="179" t="s">
        <v>1</v>
      </c>
      <c r="L155" s="184"/>
      <c r="M155" s="185" t="s">
        <v>1</v>
      </c>
      <c r="N155" s="186" t="s">
        <v>44</v>
      </c>
      <c r="P155" s="138">
        <f t="shared" ref="P155:P170" si="11">O155*H155</f>
        <v>0</v>
      </c>
      <c r="Q155" s="138">
        <v>0</v>
      </c>
      <c r="R155" s="138">
        <f t="shared" ref="R155:R170" si="12">Q155*H155</f>
        <v>0</v>
      </c>
      <c r="S155" s="138">
        <v>0</v>
      </c>
      <c r="T155" s="139">
        <f t="shared" ref="T155:T170" si="13">S155*H155</f>
        <v>0</v>
      </c>
      <c r="AR155" s="140" t="s">
        <v>166</v>
      </c>
      <c r="AT155" s="140" t="s">
        <v>248</v>
      </c>
      <c r="AU155" s="140" t="s">
        <v>88</v>
      </c>
      <c r="AY155" s="16" t="s">
        <v>128</v>
      </c>
      <c r="BE155" s="141">
        <f t="shared" ref="BE155:BE170" si="14">IF(N155="základní",J155,0)</f>
        <v>0</v>
      </c>
      <c r="BF155" s="141">
        <f t="shared" ref="BF155:BF170" si="15">IF(N155="snížená",J155,0)</f>
        <v>0</v>
      </c>
      <c r="BG155" s="141">
        <f t="shared" ref="BG155:BG170" si="16">IF(N155="zákl. přenesená",J155,0)</f>
        <v>0</v>
      </c>
      <c r="BH155" s="141">
        <f t="shared" ref="BH155:BH170" si="17">IF(N155="sníž. přenesená",J155,0)</f>
        <v>0</v>
      </c>
      <c r="BI155" s="141">
        <f t="shared" ref="BI155:BI170" si="18">IF(N155="nulová",J155,0)</f>
        <v>0</v>
      </c>
      <c r="BJ155" s="16" t="s">
        <v>86</v>
      </c>
      <c r="BK155" s="141">
        <f t="shared" ref="BK155:BK170" si="19">ROUND(I155*H155,2)</f>
        <v>0</v>
      </c>
      <c r="BL155" s="16" t="s">
        <v>127</v>
      </c>
      <c r="BM155" s="140" t="s">
        <v>393</v>
      </c>
    </row>
    <row r="156" spans="2:65" s="1" customFormat="1" ht="21.75" customHeight="1">
      <c r="B156" s="31"/>
      <c r="C156" s="177" t="s">
        <v>7</v>
      </c>
      <c r="D156" s="177" t="s">
        <v>248</v>
      </c>
      <c r="E156" s="178" t="s">
        <v>553</v>
      </c>
      <c r="F156" s="179" t="s">
        <v>554</v>
      </c>
      <c r="G156" s="180" t="s">
        <v>289</v>
      </c>
      <c r="H156" s="181">
        <v>2</v>
      </c>
      <c r="I156" s="182"/>
      <c r="J156" s="183">
        <f t="shared" si="10"/>
        <v>0</v>
      </c>
      <c r="K156" s="179" t="s">
        <v>1</v>
      </c>
      <c r="L156" s="184"/>
      <c r="M156" s="185" t="s">
        <v>1</v>
      </c>
      <c r="N156" s="186" t="s">
        <v>44</v>
      </c>
      <c r="P156" s="138">
        <f t="shared" si="11"/>
        <v>0</v>
      </c>
      <c r="Q156" s="138">
        <v>0</v>
      </c>
      <c r="R156" s="138">
        <f t="shared" si="12"/>
        <v>0</v>
      </c>
      <c r="S156" s="138">
        <v>0</v>
      </c>
      <c r="T156" s="139">
        <f t="shared" si="13"/>
        <v>0</v>
      </c>
      <c r="AR156" s="140" t="s">
        <v>166</v>
      </c>
      <c r="AT156" s="140" t="s">
        <v>248</v>
      </c>
      <c r="AU156" s="140" t="s">
        <v>88</v>
      </c>
      <c r="AY156" s="16" t="s">
        <v>128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6" t="s">
        <v>86</v>
      </c>
      <c r="BK156" s="141">
        <f t="shared" si="19"/>
        <v>0</v>
      </c>
      <c r="BL156" s="16" t="s">
        <v>127</v>
      </c>
      <c r="BM156" s="140" t="s">
        <v>405</v>
      </c>
    </row>
    <row r="157" spans="2:65" s="1" customFormat="1" ht="16.5" customHeight="1">
      <c r="B157" s="31"/>
      <c r="C157" s="177" t="s">
        <v>300</v>
      </c>
      <c r="D157" s="177" t="s">
        <v>248</v>
      </c>
      <c r="E157" s="178" t="s">
        <v>555</v>
      </c>
      <c r="F157" s="179" t="s">
        <v>556</v>
      </c>
      <c r="G157" s="180" t="s">
        <v>289</v>
      </c>
      <c r="H157" s="181">
        <v>2</v>
      </c>
      <c r="I157" s="182"/>
      <c r="J157" s="183">
        <f t="shared" si="10"/>
        <v>0</v>
      </c>
      <c r="K157" s="179" t="s">
        <v>1</v>
      </c>
      <c r="L157" s="184"/>
      <c r="M157" s="185" t="s">
        <v>1</v>
      </c>
      <c r="N157" s="186" t="s">
        <v>44</v>
      </c>
      <c r="P157" s="138">
        <f t="shared" si="11"/>
        <v>0</v>
      </c>
      <c r="Q157" s="138">
        <v>0</v>
      </c>
      <c r="R157" s="138">
        <f t="shared" si="12"/>
        <v>0</v>
      </c>
      <c r="S157" s="138">
        <v>0</v>
      </c>
      <c r="T157" s="139">
        <f t="shared" si="13"/>
        <v>0</v>
      </c>
      <c r="AR157" s="140" t="s">
        <v>166</v>
      </c>
      <c r="AT157" s="140" t="s">
        <v>248</v>
      </c>
      <c r="AU157" s="140" t="s">
        <v>88</v>
      </c>
      <c r="AY157" s="16" t="s">
        <v>128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6" t="s">
        <v>86</v>
      </c>
      <c r="BK157" s="141">
        <f t="shared" si="19"/>
        <v>0</v>
      </c>
      <c r="BL157" s="16" t="s">
        <v>127</v>
      </c>
      <c r="BM157" s="140" t="s">
        <v>415</v>
      </c>
    </row>
    <row r="158" spans="2:65" s="1" customFormat="1" ht="16.5" customHeight="1">
      <c r="B158" s="31"/>
      <c r="C158" s="177" t="s">
        <v>306</v>
      </c>
      <c r="D158" s="177" t="s">
        <v>248</v>
      </c>
      <c r="E158" s="178" t="s">
        <v>557</v>
      </c>
      <c r="F158" s="179" t="s">
        <v>558</v>
      </c>
      <c r="G158" s="180" t="s">
        <v>432</v>
      </c>
      <c r="H158" s="181">
        <v>26.25</v>
      </c>
      <c r="I158" s="182"/>
      <c r="J158" s="183">
        <f t="shared" si="10"/>
        <v>0</v>
      </c>
      <c r="K158" s="179" t="s">
        <v>1</v>
      </c>
      <c r="L158" s="184"/>
      <c r="M158" s="185" t="s">
        <v>1</v>
      </c>
      <c r="N158" s="186" t="s">
        <v>44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166</v>
      </c>
      <c r="AT158" s="140" t="s">
        <v>248</v>
      </c>
      <c r="AU158" s="140" t="s">
        <v>88</v>
      </c>
      <c r="AY158" s="16" t="s">
        <v>128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6" t="s">
        <v>86</v>
      </c>
      <c r="BK158" s="141">
        <f t="shared" si="19"/>
        <v>0</v>
      </c>
      <c r="BL158" s="16" t="s">
        <v>127</v>
      </c>
      <c r="BM158" s="140" t="s">
        <v>424</v>
      </c>
    </row>
    <row r="159" spans="2:65" s="1" customFormat="1" ht="16.5" customHeight="1">
      <c r="B159" s="31"/>
      <c r="C159" s="177" t="s">
        <v>311</v>
      </c>
      <c r="D159" s="177" t="s">
        <v>248</v>
      </c>
      <c r="E159" s="178" t="s">
        <v>559</v>
      </c>
      <c r="F159" s="179" t="s">
        <v>560</v>
      </c>
      <c r="G159" s="180" t="s">
        <v>432</v>
      </c>
      <c r="H159" s="181">
        <v>52.5</v>
      </c>
      <c r="I159" s="182"/>
      <c r="J159" s="183">
        <f t="shared" si="10"/>
        <v>0</v>
      </c>
      <c r="K159" s="179" t="s">
        <v>1</v>
      </c>
      <c r="L159" s="184"/>
      <c r="M159" s="185" t="s">
        <v>1</v>
      </c>
      <c r="N159" s="186" t="s">
        <v>44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166</v>
      </c>
      <c r="AT159" s="140" t="s">
        <v>248</v>
      </c>
      <c r="AU159" s="140" t="s">
        <v>88</v>
      </c>
      <c r="AY159" s="16" t="s">
        <v>128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6" t="s">
        <v>86</v>
      </c>
      <c r="BK159" s="141">
        <f t="shared" si="19"/>
        <v>0</v>
      </c>
      <c r="BL159" s="16" t="s">
        <v>127</v>
      </c>
      <c r="BM159" s="140" t="s">
        <v>435</v>
      </c>
    </row>
    <row r="160" spans="2:65" s="1" customFormat="1" ht="16.5" customHeight="1">
      <c r="B160" s="31"/>
      <c r="C160" s="177" t="s">
        <v>316</v>
      </c>
      <c r="D160" s="177" t="s">
        <v>248</v>
      </c>
      <c r="E160" s="178" t="s">
        <v>561</v>
      </c>
      <c r="F160" s="179" t="s">
        <v>562</v>
      </c>
      <c r="G160" s="180" t="s">
        <v>289</v>
      </c>
      <c r="H160" s="181">
        <v>2</v>
      </c>
      <c r="I160" s="182"/>
      <c r="J160" s="183">
        <f t="shared" si="10"/>
        <v>0</v>
      </c>
      <c r="K160" s="179" t="s">
        <v>1</v>
      </c>
      <c r="L160" s="184"/>
      <c r="M160" s="185" t="s">
        <v>1</v>
      </c>
      <c r="N160" s="186" t="s">
        <v>44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166</v>
      </c>
      <c r="AT160" s="140" t="s">
        <v>248</v>
      </c>
      <c r="AU160" s="140" t="s">
        <v>88</v>
      </c>
      <c r="AY160" s="16" t="s">
        <v>128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6" t="s">
        <v>86</v>
      </c>
      <c r="BK160" s="141">
        <f t="shared" si="19"/>
        <v>0</v>
      </c>
      <c r="BL160" s="16" t="s">
        <v>127</v>
      </c>
      <c r="BM160" s="140" t="s">
        <v>445</v>
      </c>
    </row>
    <row r="161" spans="2:65" s="1" customFormat="1" ht="16.5" customHeight="1">
      <c r="B161" s="31"/>
      <c r="C161" s="177" t="s">
        <v>321</v>
      </c>
      <c r="D161" s="177" t="s">
        <v>248</v>
      </c>
      <c r="E161" s="178" t="s">
        <v>563</v>
      </c>
      <c r="F161" s="179" t="s">
        <v>564</v>
      </c>
      <c r="G161" s="180" t="s">
        <v>432</v>
      </c>
      <c r="H161" s="181">
        <v>4.2</v>
      </c>
      <c r="I161" s="182"/>
      <c r="J161" s="183">
        <f t="shared" si="10"/>
        <v>0</v>
      </c>
      <c r="K161" s="179" t="s">
        <v>1</v>
      </c>
      <c r="L161" s="184"/>
      <c r="M161" s="185" t="s">
        <v>1</v>
      </c>
      <c r="N161" s="186" t="s">
        <v>44</v>
      </c>
      <c r="P161" s="138">
        <f t="shared" si="11"/>
        <v>0</v>
      </c>
      <c r="Q161" s="138">
        <v>0</v>
      </c>
      <c r="R161" s="138">
        <f t="shared" si="12"/>
        <v>0</v>
      </c>
      <c r="S161" s="138">
        <v>0</v>
      </c>
      <c r="T161" s="139">
        <f t="shared" si="13"/>
        <v>0</v>
      </c>
      <c r="AR161" s="140" t="s">
        <v>166</v>
      </c>
      <c r="AT161" s="140" t="s">
        <v>248</v>
      </c>
      <c r="AU161" s="140" t="s">
        <v>88</v>
      </c>
      <c r="AY161" s="16" t="s">
        <v>128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6" t="s">
        <v>86</v>
      </c>
      <c r="BK161" s="141">
        <f t="shared" si="19"/>
        <v>0</v>
      </c>
      <c r="BL161" s="16" t="s">
        <v>127</v>
      </c>
      <c r="BM161" s="140" t="s">
        <v>455</v>
      </c>
    </row>
    <row r="162" spans="2:65" s="1" customFormat="1" ht="16.5" customHeight="1">
      <c r="B162" s="31"/>
      <c r="C162" s="177" t="s">
        <v>326</v>
      </c>
      <c r="D162" s="177" t="s">
        <v>248</v>
      </c>
      <c r="E162" s="178" t="s">
        <v>565</v>
      </c>
      <c r="F162" s="179" t="s">
        <v>566</v>
      </c>
      <c r="G162" s="180" t="s">
        <v>432</v>
      </c>
      <c r="H162" s="181">
        <v>2.1</v>
      </c>
      <c r="I162" s="182"/>
      <c r="J162" s="183">
        <f t="shared" si="10"/>
        <v>0</v>
      </c>
      <c r="K162" s="179" t="s">
        <v>1</v>
      </c>
      <c r="L162" s="184"/>
      <c r="M162" s="185" t="s">
        <v>1</v>
      </c>
      <c r="N162" s="186" t="s">
        <v>44</v>
      </c>
      <c r="P162" s="138">
        <f t="shared" si="11"/>
        <v>0</v>
      </c>
      <c r="Q162" s="138">
        <v>0</v>
      </c>
      <c r="R162" s="138">
        <f t="shared" si="12"/>
        <v>0</v>
      </c>
      <c r="S162" s="138">
        <v>0</v>
      </c>
      <c r="T162" s="139">
        <f t="shared" si="13"/>
        <v>0</v>
      </c>
      <c r="AR162" s="140" t="s">
        <v>166</v>
      </c>
      <c r="AT162" s="140" t="s">
        <v>248</v>
      </c>
      <c r="AU162" s="140" t="s">
        <v>88</v>
      </c>
      <c r="AY162" s="16" t="s">
        <v>128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6" t="s">
        <v>86</v>
      </c>
      <c r="BK162" s="141">
        <f t="shared" si="19"/>
        <v>0</v>
      </c>
      <c r="BL162" s="16" t="s">
        <v>127</v>
      </c>
      <c r="BM162" s="140" t="s">
        <v>567</v>
      </c>
    </row>
    <row r="163" spans="2:65" s="1" customFormat="1" ht="16.5" customHeight="1">
      <c r="B163" s="31"/>
      <c r="C163" s="177" t="s">
        <v>331</v>
      </c>
      <c r="D163" s="177" t="s">
        <v>248</v>
      </c>
      <c r="E163" s="178" t="s">
        <v>568</v>
      </c>
      <c r="F163" s="179" t="s">
        <v>532</v>
      </c>
      <c r="G163" s="180" t="s">
        <v>289</v>
      </c>
      <c r="H163" s="181">
        <v>2</v>
      </c>
      <c r="I163" s="182"/>
      <c r="J163" s="183">
        <f t="shared" si="10"/>
        <v>0</v>
      </c>
      <c r="K163" s="179" t="s">
        <v>1</v>
      </c>
      <c r="L163" s="184"/>
      <c r="M163" s="185" t="s">
        <v>1</v>
      </c>
      <c r="N163" s="186" t="s">
        <v>44</v>
      </c>
      <c r="P163" s="138">
        <f t="shared" si="11"/>
        <v>0</v>
      </c>
      <c r="Q163" s="138">
        <v>0</v>
      </c>
      <c r="R163" s="138">
        <f t="shared" si="12"/>
        <v>0</v>
      </c>
      <c r="S163" s="138">
        <v>0</v>
      </c>
      <c r="T163" s="139">
        <f t="shared" si="13"/>
        <v>0</v>
      </c>
      <c r="AR163" s="140" t="s">
        <v>166</v>
      </c>
      <c r="AT163" s="140" t="s">
        <v>248</v>
      </c>
      <c r="AU163" s="140" t="s">
        <v>88</v>
      </c>
      <c r="AY163" s="16" t="s">
        <v>128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6" t="s">
        <v>86</v>
      </c>
      <c r="BK163" s="141">
        <f t="shared" si="19"/>
        <v>0</v>
      </c>
      <c r="BL163" s="16" t="s">
        <v>127</v>
      </c>
      <c r="BM163" s="140" t="s">
        <v>569</v>
      </c>
    </row>
    <row r="164" spans="2:65" s="1" customFormat="1" ht="16.5" customHeight="1">
      <c r="B164" s="31"/>
      <c r="C164" s="177" t="s">
        <v>336</v>
      </c>
      <c r="D164" s="177" t="s">
        <v>248</v>
      </c>
      <c r="E164" s="178" t="s">
        <v>570</v>
      </c>
      <c r="F164" s="179" t="s">
        <v>571</v>
      </c>
      <c r="G164" s="180" t="s">
        <v>289</v>
      </c>
      <c r="H164" s="181">
        <v>5</v>
      </c>
      <c r="I164" s="182"/>
      <c r="J164" s="183">
        <f t="shared" si="10"/>
        <v>0</v>
      </c>
      <c r="K164" s="179" t="s">
        <v>1</v>
      </c>
      <c r="L164" s="184"/>
      <c r="M164" s="185" t="s">
        <v>1</v>
      </c>
      <c r="N164" s="186" t="s">
        <v>44</v>
      </c>
      <c r="P164" s="138">
        <f t="shared" si="11"/>
        <v>0</v>
      </c>
      <c r="Q164" s="138">
        <v>0</v>
      </c>
      <c r="R164" s="138">
        <f t="shared" si="12"/>
        <v>0</v>
      </c>
      <c r="S164" s="138">
        <v>0</v>
      </c>
      <c r="T164" s="139">
        <f t="shared" si="13"/>
        <v>0</v>
      </c>
      <c r="AR164" s="140" t="s">
        <v>166</v>
      </c>
      <c r="AT164" s="140" t="s">
        <v>248</v>
      </c>
      <c r="AU164" s="140" t="s">
        <v>88</v>
      </c>
      <c r="AY164" s="16" t="s">
        <v>128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6" t="s">
        <v>86</v>
      </c>
      <c r="BK164" s="141">
        <f t="shared" si="19"/>
        <v>0</v>
      </c>
      <c r="BL164" s="16" t="s">
        <v>127</v>
      </c>
      <c r="BM164" s="140" t="s">
        <v>572</v>
      </c>
    </row>
    <row r="165" spans="2:65" s="1" customFormat="1" ht="16.5" customHeight="1">
      <c r="B165" s="31"/>
      <c r="C165" s="177" t="s">
        <v>343</v>
      </c>
      <c r="D165" s="177" t="s">
        <v>248</v>
      </c>
      <c r="E165" s="178" t="s">
        <v>573</v>
      </c>
      <c r="F165" s="179" t="s">
        <v>544</v>
      </c>
      <c r="G165" s="180" t="s">
        <v>289</v>
      </c>
      <c r="H165" s="181">
        <v>2</v>
      </c>
      <c r="I165" s="182"/>
      <c r="J165" s="183">
        <f t="shared" si="10"/>
        <v>0</v>
      </c>
      <c r="K165" s="179" t="s">
        <v>1</v>
      </c>
      <c r="L165" s="184"/>
      <c r="M165" s="185" t="s">
        <v>1</v>
      </c>
      <c r="N165" s="186" t="s">
        <v>44</v>
      </c>
      <c r="P165" s="138">
        <f t="shared" si="11"/>
        <v>0</v>
      </c>
      <c r="Q165" s="138">
        <v>0</v>
      </c>
      <c r="R165" s="138">
        <f t="shared" si="12"/>
        <v>0</v>
      </c>
      <c r="S165" s="138">
        <v>0</v>
      </c>
      <c r="T165" s="139">
        <f t="shared" si="13"/>
        <v>0</v>
      </c>
      <c r="AR165" s="140" t="s">
        <v>166</v>
      </c>
      <c r="AT165" s="140" t="s">
        <v>248</v>
      </c>
      <c r="AU165" s="140" t="s">
        <v>88</v>
      </c>
      <c r="AY165" s="16" t="s">
        <v>128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6" t="s">
        <v>86</v>
      </c>
      <c r="BK165" s="141">
        <f t="shared" si="19"/>
        <v>0</v>
      </c>
      <c r="BL165" s="16" t="s">
        <v>127</v>
      </c>
      <c r="BM165" s="140" t="s">
        <v>574</v>
      </c>
    </row>
    <row r="166" spans="2:65" s="1" customFormat="1" ht="16.5" customHeight="1">
      <c r="B166" s="31"/>
      <c r="C166" s="177" t="s">
        <v>348</v>
      </c>
      <c r="D166" s="177" t="s">
        <v>248</v>
      </c>
      <c r="E166" s="178" t="s">
        <v>575</v>
      </c>
      <c r="F166" s="179" t="s">
        <v>576</v>
      </c>
      <c r="G166" s="180" t="s">
        <v>289</v>
      </c>
      <c r="H166" s="181">
        <v>2</v>
      </c>
      <c r="I166" s="182"/>
      <c r="J166" s="183">
        <f t="shared" si="10"/>
        <v>0</v>
      </c>
      <c r="K166" s="179" t="s">
        <v>1</v>
      </c>
      <c r="L166" s="184"/>
      <c r="M166" s="185" t="s">
        <v>1</v>
      </c>
      <c r="N166" s="186" t="s">
        <v>44</v>
      </c>
      <c r="P166" s="138">
        <f t="shared" si="11"/>
        <v>0</v>
      </c>
      <c r="Q166" s="138">
        <v>0</v>
      </c>
      <c r="R166" s="138">
        <f t="shared" si="12"/>
        <v>0</v>
      </c>
      <c r="S166" s="138">
        <v>0</v>
      </c>
      <c r="T166" s="139">
        <f t="shared" si="13"/>
        <v>0</v>
      </c>
      <c r="AR166" s="140" t="s">
        <v>166</v>
      </c>
      <c r="AT166" s="140" t="s">
        <v>248</v>
      </c>
      <c r="AU166" s="140" t="s">
        <v>88</v>
      </c>
      <c r="AY166" s="16" t="s">
        <v>128</v>
      </c>
      <c r="BE166" s="141">
        <f t="shared" si="14"/>
        <v>0</v>
      </c>
      <c r="BF166" s="141">
        <f t="shared" si="15"/>
        <v>0</v>
      </c>
      <c r="BG166" s="141">
        <f t="shared" si="16"/>
        <v>0</v>
      </c>
      <c r="BH166" s="141">
        <f t="shared" si="17"/>
        <v>0</v>
      </c>
      <c r="BI166" s="141">
        <f t="shared" si="18"/>
        <v>0</v>
      </c>
      <c r="BJ166" s="16" t="s">
        <v>86</v>
      </c>
      <c r="BK166" s="141">
        <f t="shared" si="19"/>
        <v>0</v>
      </c>
      <c r="BL166" s="16" t="s">
        <v>127</v>
      </c>
      <c r="BM166" s="140" t="s">
        <v>577</v>
      </c>
    </row>
    <row r="167" spans="2:65" s="1" customFormat="1" ht="16.5" customHeight="1">
      <c r="B167" s="31"/>
      <c r="C167" s="177" t="s">
        <v>353</v>
      </c>
      <c r="D167" s="177" t="s">
        <v>248</v>
      </c>
      <c r="E167" s="178" t="s">
        <v>578</v>
      </c>
      <c r="F167" s="179" t="s">
        <v>579</v>
      </c>
      <c r="G167" s="180" t="s">
        <v>289</v>
      </c>
      <c r="H167" s="181">
        <v>1</v>
      </c>
      <c r="I167" s="182"/>
      <c r="J167" s="183">
        <f t="shared" si="10"/>
        <v>0</v>
      </c>
      <c r="K167" s="179" t="s">
        <v>1</v>
      </c>
      <c r="L167" s="184"/>
      <c r="M167" s="185" t="s">
        <v>1</v>
      </c>
      <c r="N167" s="186" t="s">
        <v>44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166</v>
      </c>
      <c r="AT167" s="140" t="s">
        <v>248</v>
      </c>
      <c r="AU167" s="140" t="s">
        <v>88</v>
      </c>
      <c r="AY167" s="16" t="s">
        <v>128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6" t="s">
        <v>86</v>
      </c>
      <c r="BK167" s="141">
        <f t="shared" si="19"/>
        <v>0</v>
      </c>
      <c r="BL167" s="16" t="s">
        <v>127</v>
      </c>
      <c r="BM167" s="140" t="s">
        <v>580</v>
      </c>
    </row>
    <row r="168" spans="2:65" s="1" customFormat="1" ht="16.5" customHeight="1">
      <c r="B168" s="31"/>
      <c r="C168" s="177" t="s">
        <v>357</v>
      </c>
      <c r="D168" s="177" t="s">
        <v>248</v>
      </c>
      <c r="E168" s="178" t="s">
        <v>581</v>
      </c>
      <c r="F168" s="179" t="s">
        <v>582</v>
      </c>
      <c r="G168" s="180" t="s">
        <v>289</v>
      </c>
      <c r="H168" s="181">
        <v>1</v>
      </c>
      <c r="I168" s="182"/>
      <c r="J168" s="183">
        <f t="shared" si="10"/>
        <v>0</v>
      </c>
      <c r="K168" s="179" t="s">
        <v>1</v>
      </c>
      <c r="L168" s="184"/>
      <c r="M168" s="185" t="s">
        <v>1</v>
      </c>
      <c r="N168" s="186" t="s">
        <v>44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166</v>
      </c>
      <c r="AT168" s="140" t="s">
        <v>248</v>
      </c>
      <c r="AU168" s="140" t="s">
        <v>88</v>
      </c>
      <c r="AY168" s="16" t="s">
        <v>128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6" t="s">
        <v>86</v>
      </c>
      <c r="BK168" s="141">
        <f t="shared" si="19"/>
        <v>0</v>
      </c>
      <c r="BL168" s="16" t="s">
        <v>127</v>
      </c>
      <c r="BM168" s="140" t="s">
        <v>583</v>
      </c>
    </row>
    <row r="169" spans="2:65" s="1" customFormat="1" ht="16.5" customHeight="1">
      <c r="B169" s="31"/>
      <c r="C169" s="177" t="s">
        <v>363</v>
      </c>
      <c r="D169" s="177" t="s">
        <v>248</v>
      </c>
      <c r="E169" s="178" t="s">
        <v>584</v>
      </c>
      <c r="F169" s="179" t="s">
        <v>585</v>
      </c>
      <c r="G169" s="180" t="s">
        <v>289</v>
      </c>
      <c r="H169" s="181">
        <v>1</v>
      </c>
      <c r="I169" s="182"/>
      <c r="J169" s="183">
        <f t="shared" si="10"/>
        <v>0</v>
      </c>
      <c r="K169" s="179" t="s">
        <v>1</v>
      </c>
      <c r="L169" s="184"/>
      <c r="M169" s="185" t="s">
        <v>1</v>
      </c>
      <c r="N169" s="186" t="s">
        <v>44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166</v>
      </c>
      <c r="AT169" s="140" t="s">
        <v>248</v>
      </c>
      <c r="AU169" s="140" t="s">
        <v>88</v>
      </c>
      <c r="AY169" s="16" t="s">
        <v>128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6" t="s">
        <v>86</v>
      </c>
      <c r="BK169" s="141">
        <f t="shared" si="19"/>
        <v>0</v>
      </c>
      <c r="BL169" s="16" t="s">
        <v>127</v>
      </c>
      <c r="BM169" s="140" t="s">
        <v>586</v>
      </c>
    </row>
    <row r="170" spans="2:65" s="1" customFormat="1" ht="21.75" customHeight="1">
      <c r="B170" s="31"/>
      <c r="C170" s="177" t="s">
        <v>368</v>
      </c>
      <c r="D170" s="177" t="s">
        <v>248</v>
      </c>
      <c r="E170" s="178" t="s">
        <v>587</v>
      </c>
      <c r="F170" s="179" t="s">
        <v>588</v>
      </c>
      <c r="G170" s="180" t="s">
        <v>289</v>
      </c>
      <c r="H170" s="181">
        <v>2</v>
      </c>
      <c r="I170" s="182"/>
      <c r="J170" s="183">
        <f t="shared" si="10"/>
        <v>0</v>
      </c>
      <c r="K170" s="179" t="s">
        <v>1</v>
      </c>
      <c r="L170" s="184"/>
      <c r="M170" s="185" t="s">
        <v>1</v>
      </c>
      <c r="N170" s="186" t="s">
        <v>44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166</v>
      </c>
      <c r="AT170" s="140" t="s">
        <v>248</v>
      </c>
      <c r="AU170" s="140" t="s">
        <v>88</v>
      </c>
      <c r="AY170" s="16" t="s">
        <v>128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6" t="s">
        <v>86</v>
      </c>
      <c r="BK170" s="141">
        <f t="shared" si="19"/>
        <v>0</v>
      </c>
      <c r="BL170" s="16" t="s">
        <v>127</v>
      </c>
      <c r="BM170" s="140" t="s">
        <v>589</v>
      </c>
    </row>
    <row r="171" spans="2:65" s="10" customFormat="1" ht="22.8" customHeight="1">
      <c r="B171" s="119"/>
      <c r="D171" s="120" t="s">
        <v>78</v>
      </c>
      <c r="E171" s="155" t="s">
        <v>127</v>
      </c>
      <c r="F171" s="155" t="s">
        <v>590</v>
      </c>
      <c r="I171" s="122"/>
      <c r="J171" s="156">
        <f>BK171</f>
        <v>0</v>
      </c>
      <c r="L171" s="119"/>
      <c r="M171" s="124"/>
      <c r="P171" s="125">
        <f>SUM(P172:P174)</f>
        <v>0</v>
      </c>
      <c r="R171" s="125">
        <f>SUM(R172:R174)</f>
        <v>0</v>
      </c>
      <c r="T171" s="126">
        <f>SUM(T172:T174)</f>
        <v>0</v>
      </c>
      <c r="AR171" s="120" t="s">
        <v>86</v>
      </c>
      <c r="AT171" s="127" t="s">
        <v>78</v>
      </c>
      <c r="AU171" s="127" t="s">
        <v>86</v>
      </c>
      <c r="AY171" s="120" t="s">
        <v>128</v>
      </c>
      <c r="BK171" s="128">
        <f>SUM(BK172:BK174)</f>
        <v>0</v>
      </c>
    </row>
    <row r="172" spans="2:65" s="1" customFormat="1" ht="16.5" customHeight="1">
      <c r="B172" s="31"/>
      <c r="C172" s="129" t="s">
        <v>373</v>
      </c>
      <c r="D172" s="129" t="s">
        <v>129</v>
      </c>
      <c r="E172" s="130" t="s">
        <v>591</v>
      </c>
      <c r="F172" s="131" t="s">
        <v>592</v>
      </c>
      <c r="G172" s="132" t="s">
        <v>432</v>
      </c>
      <c r="H172" s="133">
        <v>42</v>
      </c>
      <c r="I172" s="134"/>
      <c r="J172" s="135">
        <f>ROUND(I172*H172,2)</f>
        <v>0</v>
      </c>
      <c r="K172" s="131" t="s">
        <v>1</v>
      </c>
      <c r="L172" s="31"/>
      <c r="M172" s="136" t="s">
        <v>1</v>
      </c>
      <c r="N172" s="137" t="s">
        <v>44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127</v>
      </c>
      <c r="AT172" s="140" t="s">
        <v>129</v>
      </c>
      <c r="AU172" s="140" t="s">
        <v>88</v>
      </c>
      <c r="AY172" s="16" t="s">
        <v>128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86</v>
      </c>
      <c r="BK172" s="141">
        <f>ROUND(I172*H172,2)</f>
        <v>0</v>
      </c>
      <c r="BL172" s="16" t="s">
        <v>127</v>
      </c>
      <c r="BM172" s="140" t="s">
        <v>593</v>
      </c>
    </row>
    <row r="173" spans="2:65" s="1" customFormat="1" ht="16.5" customHeight="1">
      <c r="B173" s="31"/>
      <c r="C173" s="129" t="s">
        <v>377</v>
      </c>
      <c r="D173" s="129" t="s">
        <v>129</v>
      </c>
      <c r="E173" s="130" t="s">
        <v>594</v>
      </c>
      <c r="F173" s="131" t="s">
        <v>595</v>
      </c>
      <c r="G173" s="132" t="s">
        <v>289</v>
      </c>
      <c r="H173" s="133">
        <v>6</v>
      </c>
      <c r="I173" s="134"/>
      <c r="J173" s="135">
        <f>ROUND(I173*H173,2)</f>
        <v>0</v>
      </c>
      <c r="K173" s="131" t="s">
        <v>1</v>
      </c>
      <c r="L173" s="31"/>
      <c r="M173" s="136" t="s">
        <v>1</v>
      </c>
      <c r="N173" s="137" t="s">
        <v>44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127</v>
      </c>
      <c r="AT173" s="140" t="s">
        <v>129</v>
      </c>
      <c r="AU173" s="140" t="s">
        <v>88</v>
      </c>
      <c r="AY173" s="16" t="s">
        <v>128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86</v>
      </c>
      <c r="BK173" s="141">
        <f>ROUND(I173*H173,2)</f>
        <v>0</v>
      </c>
      <c r="BL173" s="16" t="s">
        <v>127</v>
      </c>
      <c r="BM173" s="140" t="s">
        <v>596</v>
      </c>
    </row>
    <row r="174" spans="2:65" s="1" customFormat="1" ht="16.5" customHeight="1">
      <c r="B174" s="31"/>
      <c r="C174" s="129" t="s">
        <v>383</v>
      </c>
      <c r="D174" s="129" t="s">
        <v>129</v>
      </c>
      <c r="E174" s="130" t="s">
        <v>597</v>
      </c>
      <c r="F174" s="131" t="s">
        <v>598</v>
      </c>
      <c r="G174" s="132" t="s">
        <v>289</v>
      </c>
      <c r="H174" s="133">
        <v>5</v>
      </c>
      <c r="I174" s="134"/>
      <c r="J174" s="135">
        <f>ROUND(I174*H174,2)</f>
        <v>0</v>
      </c>
      <c r="K174" s="131" t="s">
        <v>1</v>
      </c>
      <c r="L174" s="31"/>
      <c r="M174" s="136" t="s">
        <v>1</v>
      </c>
      <c r="N174" s="137" t="s">
        <v>44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127</v>
      </c>
      <c r="AT174" s="140" t="s">
        <v>129</v>
      </c>
      <c r="AU174" s="140" t="s">
        <v>88</v>
      </c>
      <c r="AY174" s="16" t="s">
        <v>128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86</v>
      </c>
      <c r="BK174" s="141">
        <f>ROUND(I174*H174,2)</f>
        <v>0</v>
      </c>
      <c r="BL174" s="16" t="s">
        <v>127</v>
      </c>
      <c r="BM174" s="140" t="s">
        <v>599</v>
      </c>
    </row>
    <row r="175" spans="2:65" s="10" customFormat="1" ht="22.8" customHeight="1">
      <c r="B175" s="119"/>
      <c r="D175" s="120" t="s">
        <v>78</v>
      </c>
      <c r="E175" s="155" t="s">
        <v>151</v>
      </c>
      <c r="F175" s="155" t="s">
        <v>600</v>
      </c>
      <c r="I175" s="122"/>
      <c r="J175" s="156">
        <f>BK175</f>
        <v>0</v>
      </c>
      <c r="L175" s="119"/>
      <c r="M175" s="124"/>
      <c r="P175" s="125">
        <f>SUM(P176:P178)</f>
        <v>0</v>
      </c>
      <c r="R175" s="125">
        <f>SUM(R176:R178)</f>
        <v>0</v>
      </c>
      <c r="T175" s="126">
        <f>SUM(T176:T178)</f>
        <v>0</v>
      </c>
      <c r="AR175" s="120" t="s">
        <v>86</v>
      </c>
      <c r="AT175" s="127" t="s">
        <v>78</v>
      </c>
      <c r="AU175" s="127" t="s">
        <v>86</v>
      </c>
      <c r="AY175" s="120" t="s">
        <v>128</v>
      </c>
      <c r="BK175" s="128">
        <f>SUM(BK176:BK178)</f>
        <v>0</v>
      </c>
    </row>
    <row r="176" spans="2:65" s="1" customFormat="1" ht="16.5" customHeight="1">
      <c r="B176" s="31"/>
      <c r="C176" s="177" t="s">
        <v>388</v>
      </c>
      <c r="D176" s="177" t="s">
        <v>248</v>
      </c>
      <c r="E176" s="178" t="s">
        <v>601</v>
      </c>
      <c r="F176" s="179" t="s">
        <v>602</v>
      </c>
      <c r="G176" s="180" t="s">
        <v>251</v>
      </c>
      <c r="H176" s="181">
        <v>44.1</v>
      </c>
      <c r="I176" s="182"/>
      <c r="J176" s="183">
        <f>ROUND(I176*H176,2)</f>
        <v>0</v>
      </c>
      <c r="K176" s="179" t="s">
        <v>1</v>
      </c>
      <c r="L176" s="184"/>
      <c r="M176" s="185" t="s">
        <v>1</v>
      </c>
      <c r="N176" s="186" t="s">
        <v>44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166</v>
      </c>
      <c r="AT176" s="140" t="s">
        <v>248</v>
      </c>
      <c r="AU176" s="140" t="s">
        <v>88</v>
      </c>
      <c r="AY176" s="16" t="s">
        <v>128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86</v>
      </c>
      <c r="BK176" s="141">
        <f>ROUND(I176*H176,2)</f>
        <v>0</v>
      </c>
      <c r="BL176" s="16" t="s">
        <v>127</v>
      </c>
      <c r="BM176" s="140" t="s">
        <v>603</v>
      </c>
    </row>
    <row r="177" spans="2:65" s="1" customFormat="1" ht="16.5" customHeight="1">
      <c r="B177" s="31"/>
      <c r="C177" s="177" t="s">
        <v>393</v>
      </c>
      <c r="D177" s="177" t="s">
        <v>248</v>
      </c>
      <c r="E177" s="178" t="s">
        <v>604</v>
      </c>
      <c r="F177" s="179" t="s">
        <v>605</v>
      </c>
      <c r="G177" s="180" t="s">
        <v>289</v>
      </c>
      <c r="H177" s="181">
        <v>5</v>
      </c>
      <c r="I177" s="182"/>
      <c r="J177" s="183">
        <f>ROUND(I177*H177,2)</f>
        <v>0</v>
      </c>
      <c r="K177" s="179" t="s">
        <v>1</v>
      </c>
      <c r="L177" s="184"/>
      <c r="M177" s="185" t="s">
        <v>1</v>
      </c>
      <c r="N177" s="186" t="s">
        <v>44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166</v>
      </c>
      <c r="AT177" s="140" t="s">
        <v>248</v>
      </c>
      <c r="AU177" s="140" t="s">
        <v>88</v>
      </c>
      <c r="AY177" s="16" t="s">
        <v>128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6" t="s">
        <v>86</v>
      </c>
      <c r="BK177" s="141">
        <f>ROUND(I177*H177,2)</f>
        <v>0</v>
      </c>
      <c r="BL177" s="16" t="s">
        <v>127</v>
      </c>
      <c r="BM177" s="140" t="s">
        <v>606</v>
      </c>
    </row>
    <row r="178" spans="2:65" s="1" customFormat="1" ht="24.15" customHeight="1">
      <c r="B178" s="31"/>
      <c r="C178" s="177" t="s">
        <v>401</v>
      </c>
      <c r="D178" s="177" t="s">
        <v>248</v>
      </c>
      <c r="E178" s="178" t="s">
        <v>607</v>
      </c>
      <c r="F178" s="179" t="s">
        <v>608</v>
      </c>
      <c r="G178" s="180" t="s">
        <v>289</v>
      </c>
      <c r="H178" s="181">
        <v>6</v>
      </c>
      <c r="I178" s="182"/>
      <c r="J178" s="183">
        <f>ROUND(I178*H178,2)</f>
        <v>0</v>
      </c>
      <c r="K178" s="179" t="s">
        <v>1</v>
      </c>
      <c r="L178" s="184"/>
      <c r="M178" s="185" t="s">
        <v>1</v>
      </c>
      <c r="N178" s="186" t="s">
        <v>44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166</v>
      </c>
      <c r="AT178" s="140" t="s">
        <v>248</v>
      </c>
      <c r="AU178" s="140" t="s">
        <v>88</v>
      </c>
      <c r="AY178" s="16" t="s">
        <v>128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6" t="s">
        <v>86</v>
      </c>
      <c r="BK178" s="141">
        <f>ROUND(I178*H178,2)</f>
        <v>0</v>
      </c>
      <c r="BL178" s="16" t="s">
        <v>127</v>
      </c>
      <c r="BM178" s="140" t="s">
        <v>609</v>
      </c>
    </row>
    <row r="179" spans="2:65" s="10" customFormat="1" ht="22.8" customHeight="1">
      <c r="B179" s="119"/>
      <c r="D179" s="120" t="s">
        <v>78</v>
      </c>
      <c r="E179" s="155" t="s">
        <v>156</v>
      </c>
      <c r="F179" s="155" t="s">
        <v>610</v>
      </c>
      <c r="I179" s="122"/>
      <c r="J179" s="156">
        <f>BK179</f>
        <v>0</v>
      </c>
      <c r="L179" s="119"/>
      <c r="M179" s="124"/>
      <c r="P179" s="125">
        <f>P180</f>
        <v>0</v>
      </c>
      <c r="R179" s="125">
        <f>R180</f>
        <v>0</v>
      </c>
      <c r="T179" s="126">
        <f>T180</f>
        <v>0</v>
      </c>
      <c r="AR179" s="120" t="s">
        <v>86</v>
      </c>
      <c r="AT179" s="127" t="s">
        <v>78</v>
      </c>
      <c r="AU179" s="127" t="s">
        <v>86</v>
      </c>
      <c r="AY179" s="120" t="s">
        <v>128</v>
      </c>
      <c r="BK179" s="128">
        <f>BK180</f>
        <v>0</v>
      </c>
    </row>
    <row r="180" spans="2:65" s="1" customFormat="1" ht="16.5" customHeight="1">
      <c r="B180" s="31"/>
      <c r="C180" s="129" t="s">
        <v>405</v>
      </c>
      <c r="D180" s="129" t="s">
        <v>129</v>
      </c>
      <c r="E180" s="130" t="s">
        <v>611</v>
      </c>
      <c r="F180" s="131" t="s">
        <v>612</v>
      </c>
      <c r="G180" s="132" t="s">
        <v>289</v>
      </c>
      <c r="H180" s="133">
        <v>2</v>
      </c>
      <c r="I180" s="134"/>
      <c r="J180" s="135">
        <f>ROUND(I180*H180,2)</f>
        <v>0</v>
      </c>
      <c r="K180" s="131" t="s">
        <v>1</v>
      </c>
      <c r="L180" s="31"/>
      <c r="M180" s="136" t="s">
        <v>1</v>
      </c>
      <c r="N180" s="137" t="s">
        <v>44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127</v>
      </c>
      <c r="AT180" s="140" t="s">
        <v>129</v>
      </c>
      <c r="AU180" s="140" t="s">
        <v>88</v>
      </c>
      <c r="AY180" s="16" t="s">
        <v>128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86</v>
      </c>
      <c r="BK180" s="141">
        <f>ROUND(I180*H180,2)</f>
        <v>0</v>
      </c>
      <c r="BL180" s="16" t="s">
        <v>127</v>
      </c>
      <c r="BM180" s="140" t="s">
        <v>613</v>
      </c>
    </row>
    <row r="181" spans="2:65" s="10" customFormat="1" ht="22.8" customHeight="1">
      <c r="B181" s="119"/>
      <c r="D181" s="120" t="s">
        <v>78</v>
      </c>
      <c r="E181" s="155" t="s">
        <v>161</v>
      </c>
      <c r="F181" s="155" t="s">
        <v>614</v>
      </c>
      <c r="I181" s="122"/>
      <c r="J181" s="156">
        <f>BK181</f>
        <v>0</v>
      </c>
      <c r="L181" s="119"/>
      <c r="M181" s="124"/>
      <c r="P181" s="125">
        <f>P182</f>
        <v>0</v>
      </c>
      <c r="R181" s="125">
        <f>R182</f>
        <v>0</v>
      </c>
      <c r="T181" s="126">
        <f>T182</f>
        <v>0</v>
      </c>
      <c r="AR181" s="120" t="s">
        <v>86</v>
      </c>
      <c r="AT181" s="127" t="s">
        <v>78</v>
      </c>
      <c r="AU181" s="127" t="s">
        <v>86</v>
      </c>
      <c r="AY181" s="120" t="s">
        <v>128</v>
      </c>
      <c r="BK181" s="128">
        <f>BK182</f>
        <v>0</v>
      </c>
    </row>
    <row r="182" spans="2:65" s="1" customFormat="1" ht="37.799999999999997" customHeight="1">
      <c r="B182" s="31"/>
      <c r="C182" s="177" t="s">
        <v>410</v>
      </c>
      <c r="D182" s="177" t="s">
        <v>248</v>
      </c>
      <c r="E182" s="178" t="s">
        <v>615</v>
      </c>
      <c r="F182" s="179" t="s">
        <v>616</v>
      </c>
      <c r="G182" s="180" t="s">
        <v>289</v>
      </c>
      <c r="H182" s="181">
        <v>2</v>
      </c>
      <c r="I182" s="182"/>
      <c r="J182" s="183">
        <f>ROUND(I182*H182,2)</f>
        <v>0</v>
      </c>
      <c r="K182" s="179" t="s">
        <v>1</v>
      </c>
      <c r="L182" s="184"/>
      <c r="M182" s="185" t="s">
        <v>1</v>
      </c>
      <c r="N182" s="186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166</v>
      </c>
      <c r="AT182" s="140" t="s">
        <v>248</v>
      </c>
      <c r="AU182" s="140" t="s">
        <v>88</v>
      </c>
      <c r="AY182" s="16" t="s">
        <v>128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6" t="s">
        <v>86</v>
      </c>
      <c r="BK182" s="141">
        <f>ROUND(I182*H182,2)</f>
        <v>0</v>
      </c>
      <c r="BL182" s="16" t="s">
        <v>127</v>
      </c>
      <c r="BM182" s="140" t="s">
        <v>617</v>
      </c>
    </row>
    <row r="183" spans="2:65" s="10" customFormat="1" ht="22.8" customHeight="1">
      <c r="B183" s="119"/>
      <c r="D183" s="120" t="s">
        <v>78</v>
      </c>
      <c r="E183" s="155" t="s">
        <v>166</v>
      </c>
      <c r="F183" s="155" t="s">
        <v>618</v>
      </c>
      <c r="I183" s="122"/>
      <c r="J183" s="156">
        <f>BK183</f>
        <v>0</v>
      </c>
      <c r="L183" s="119"/>
      <c r="M183" s="124"/>
      <c r="P183" s="125">
        <f>SUM(P184:P185)</f>
        <v>0</v>
      </c>
      <c r="R183" s="125">
        <f>SUM(R184:R185)</f>
        <v>0</v>
      </c>
      <c r="T183" s="126">
        <f>SUM(T184:T185)</f>
        <v>0</v>
      </c>
      <c r="AR183" s="120" t="s">
        <v>86</v>
      </c>
      <c r="AT183" s="127" t="s">
        <v>78</v>
      </c>
      <c r="AU183" s="127" t="s">
        <v>86</v>
      </c>
      <c r="AY183" s="120" t="s">
        <v>128</v>
      </c>
      <c r="BK183" s="128">
        <f>SUM(BK184:BK185)</f>
        <v>0</v>
      </c>
    </row>
    <row r="184" spans="2:65" s="1" customFormat="1" ht="16.5" customHeight="1">
      <c r="B184" s="31"/>
      <c r="C184" s="129" t="s">
        <v>415</v>
      </c>
      <c r="D184" s="129" t="s">
        <v>129</v>
      </c>
      <c r="E184" s="130" t="s">
        <v>619</v>
      </c>
      <c r="F184" s="131" t="s">
        <v>620</v>
      </c>
      <c r="G184" s="132" t="s">
        <v>289</v>
      </c>
      <c r="H184" s="133">
        <v>2</v>
      </c>
      <c r="I184" s="134"/>
      <c r="J184" s="135">
        <f>ROUND(I184*H184,2)</f>
        <v>0</v>
      </c>
      <c r="K184" s="131" t="s">
        <v>1</v>
      </c>
      <c r="L184" s="31"/>
      <c r="M184" s="136" t="s">
        <v>1</v>
      </c>
      <c r="N184" s="137" t="s">
        <v>44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127</v>
      </c>
      <c r="AT184" s="140" t="s">
        <v>129</v>
      </c>
      <c r="AU184" s="140" t="s">
        <v>88</v>
      </c>
      <c r="AY184" s="16" t="s">
        <v>128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86</v>
      </c>
      <c r="BK184" s="141">
        <f>ROUND(I184*H184,2)</f>
        <v>0</v>
      </c>
      <c r="BL184" s="16" t="s">
        <v>127</v>
      </c>
      <c r="BM184" s="140" t="s">
        <v>621</v>
      </c>
    </row>
    <row r="185" spans="2:65" s="1" customFormat="1" ht="16.5" customHeight="1">
      <c r="B185" s="31"/>
      <c r="C185" s="129" t="s">
        <v>419</v>
      </c>
      <c r="D185" s="129" t="s">
        <v>129</v>
      </c>
      <c r="E185" s="130" t="s">
        <v>622</v>
      </c>
      <c r="F185" s="131" t="s">
        <v>623</v>
      </c>
      <c r="G185" s="132" t="s">
        <v>196</v>
      </c>
      <c r="H185" s="133">
        <v>6</v>
      </c>
      <c r="I185" s="134"/>
      <c r="J185" s="135">
        <f>ROUND(I185*H185,2)</f>
        <v>0</v>
      </c>
      <c r="K185" s="131" t="s">
        <v>1</v>
      </c>
      <c r="L185" s="31"/>
      <c r="M185" s="136" t="s">
        <v>1</v>
      </c>
      <c r="N185" s="137" t="s">
        <v>44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127</v>
      </c>
      <c r="AT185" s="140" t="s">
        <v>129</v>
      </c>
      <c r="AU185" s="140" t="s">
        <v>88</v>
      </c>
      <c r="AY185" s="16" t="s">
        <v>128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86</v>
      </c>
      <c r="BK185" s="141">
        <f>ROUND(I185*H185,2)</f>
        <v>0</v>
      </c>
      <c r="BL185" s="16" t="s">
        <v>127</v>
      </c>
      <c r="BM185" s="140" t="s">
        <v>624</v>
      </c>
    </row>
    <row r="186" spans="2:65" s="10" customFormat="1" ht="22.8" customHeight="1">
      <c r="B186" s="119"/>
      <c r="D186" s="120" t="s">
        <v>78</v>
      </c>
      <c r="E186" s="155" t="s">
        <v>171</v>
      </c>
      <c r="F186" s="155" t="s">
        <v>625</v>
      </c>
      <c r="I186" s="122"/>
      <c r="J186" s="156">
        <f>BK186</f>
        <v>0</v>
      </c>
      <c r="L186" s="119"/>
      <c r="M186" s="124"/>
      <c r="P186" s="125">
        <f>SUM(P187:P189)</f>
        <v>0</v>
      </c>
      <c r="R186" s="125">
        <f>SUM(R187:R189)</f>
        <v>0</v>
      </c>
      <c r="T186" s="126">
        <f>SUM(T187:T189)</f>
        <v>0</v>
      </c>
      <c r="AR186" s="120" t="s">
        <v>86</v>
      </c>
      <c r="AT186" s="127" t="s">
        <v>78</v>
      </c>
      <c r="AU186" s="127" t="s">
        <v>86</v>
      </c>
      <c r="AY186" s="120" t="s">
        <v>128</v>
      </c>
      <c r="BK186" s="128">
        <f>SUM(BK187:BK189)</f>
        <v>0</v>
      </c>
    </row>
    <row r="187" spans="2:65" s="1" customFormat="1" ht="16.5" customHeight="1">
      <c r="B187" s="31"/>
      <c r="C187" s="177" t="s">
        <v>424</v>
      </c>
      <c r="D187" s="177" t="s">
        <v>248</v>
      </c>
      <c r="E187" s="178" t="s">
        <v>626</v>
      </c>
      <c r="F187" s="179" t="s">
        <v>627</v>
      </c>
      <c r="G187" s="180" t="s">
        <v>289</v>
      </c>
      <c r="H187" s="181">
        <v>2</v>
      </c>
      <c r="I187" s="182"/>
      <c r="J187" s="183">
        <f>ROUND(I187*H187,2)</f>
        <v>0</v>
      </c>
      <c r="K187" s="179" t="s">
        <v>1</v>
      </c>
      <c r="L187" s="184"/>
      <c r="M187" s="185" t="s">
        <v>1</v>
      </c>
      <c r="N187" s="186" t="s">
        <v>44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166</v>
      </c>
      <c r="AT187" s="140" t="s">
        <v>248</v>
      </c>
      <c r="AU187" s="140" t="s">
        <v>88</v>
      </c>
      <c r="AY187" s="16" t="s">
        <v>128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86</v>
      </c>
      <c r="BK187" s="141">
        <f>ROUND(I187*H187,2)</f>
        <v>0</v>
      </c>
      <c r="BL187" s="16" t="s">
        <v>127</v>
      </c>
      <c r="BM187" s="140" t="s">
        <v>628</v>
      </c>
    </row>
    <row r="188" spans="2:65" s="1" customFormat="1" ht="16.5" customHeight="1">
      <c r="B188" s="31"/>
      <c r="C188" s="177" t="s">
        <v>429</v>
      </c>
      <c r="D188" s="177" t="s">
        <v>248</v>
      </c>
      <c r="E188" s="178" t="s">
        <v>629</v>
      </c>
      <c r="F188" s="179" t="s">
        <v>630</v>
      </c>
      <c r="G188" s="180" t="s">
        <v>289</v>
      </c>
      <c r="H188" s="181">
        <v>2</v>
      </c>
      <c r="I188" s="182"/>
      <c r="J188" s="183">
        <f>ROUND(I188*H188,2)</f>
        <v>0</v>
      </c>
      <c r="K188" s="179" t="s">
        <v>1</v>
      </c>
      <c r="L188" s="184"/>
      <c r="M188" s="185" t="s">
        <v>1</v>
      </c>
      <c r="N188" s="186" t="s">
        <v>44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166</v>
      </c>
      <c r="AT188" s="140" t="s">
        <v>248</v>
      </c>
      <c r="AU188" s="140" t="s">
        <v>88</v>
      </c>
      <c r="AY188" s="16" t="s">
        <v>128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86</v>
      </c>
      <c r="BK188" s="141">
        <f>ROUND(I188*H188,2)</f>
        <v>0</v>
      </c>
      <c r="BL188" s="16" t="s">
        <v>127</v>
      </c>
      <c r="BM188" s="140" t="s">
        <v>631</v>
      </c>
    </row>
    <row r="189" spans="2:65" s="1" customFormat="1" ht="24.15" customHeight="1">
      <c r="B189" s="31"/>
      <c r="C189" s="177" t="s">
        <v>435</v>
      </c>
      <c r="D189" s="177" t="s">
        <v>248</v>
      </c>
      <c r="E189" s="178" t="s">
        <v>632</v>
      </c>
      <c r="F189" s="179" t="s">
        <v>633</v>
      </c>
      <c r="G189" s="180" t="s">
        <v>289</v>
      </c>
      <c r="H189" s="181">
        <v>1</v>
      </c>
      <c r="I189" s="182"/>
      <c r="J189" s="183">
        <f>ROUND(I189*H189,2)</f>
        <v>0</v>
      </c>
      <c r="K189" s="179" t="s">
        <v>1</v>
      </c>
      <c r="L189" s="184"/>
      <c r="M189" s="185" t="s">
        <v>1</v>
      </c>
      <c r="N189" s="186" t="s">
        <v>44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166</v>
      </c>
      <c r="AT189" s="140" t="s">
        <v>248</v>
      </c>
      <c r="AU189" s="140" t="s">
        <v>88</v>
      </c>
      <c r="AY189" s="16" t="s">
        <v>128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86</v>
      </c>
      <c r="BK189" s="141">
        <f>ROUND(I189*H189,2)</f>
        <v>0</v>
      </c>
      <c r="BL189" s="16" t="s">
        <v>127</v>
      </c>
      <c r="BM189" s="140" t="s">
        <v>634</v>
      </c>
    </row>
    <row r="190" spans="2:65" s="10" customFormat="1" ht="22.8" customHeight="1">
      <c r="B190" s="119"/>
      <c r="D190" s="120" t="s">
        <v>78</v>
      </c>
      <c r="E190" s="155" t="s">
        <v>179</v>
      </c>
      <c r="F190" s="155" t="s">
        <v>635</v>
      </c>
      <c r="I190" s="122"/>
      <c r="J190" s="156">
        <f>BK190</f>
        <v>0</v>
      </c>
      <c r="L190" s="119"/>
      <c r="M190" s="124"/>
      <c r="P190" s="125">
        <f>SUM(P191:P209)</f>
        <v>0</v>
      </c>
      <c r="R190" s="125">
        <f>SUM(R191:R209)</f>
        <v>0</v>
      </c>
      <c r="T190" s="126">
        <f>SUM(T191:T209)</f>
        <v>0</v>
      </c>
      <c r="AR190" s="120" t="s">
        <v>86</v>
      </c>
      <c r="AT190" s="127" t="s">
        <v>78</v>
      </c>
      <c r="AU190" s="127" t="s">
        <v>86</v>
      </c>
      <c r="AY190" s="120" t="s">
        <v>128</v>
      </c>
      <c r="BK190" s="128">
        <f>SUM(BK191:BK209)</f>
        <v>0</v>
      </c>
    </row>
    <row r="191" spans="2:65" s="1" customFormat="1" ht="16.5" customHeight="1">
      <c r="B191" s="31"/>
      <c r="C191" s="129" t="s">
        <v>440</v>
      </c>
      <c r="D191" s="129" t="s">
        <v>129</v>
      </c>
      <c r="E191" s="130" t="s">
        <v>636</v>
      </c>
      <c r="F191" s="131" t="s">
        <v>637</v>
      </c>
      <c r="G191" s="132" t="s">
        <v>638</v>
      </c>
      <c r="H191" s="133">
        <v>3.3000000000000002E-2</v>
      </c>
      <c r="I191" s="134"/>
      <c r="J191" s="135">
        <f t="shared" ref="J191:J209" si="20">ROUND(I191*H191,2)</f>
        <v>0</v>
      </c>
      <c r="K191" s="131" t="s">
        <v>1</v>
      </c>
      <c r="L191" s="31"/>
      <c r="M191" s="136" t="s">
        <v>1</v>
      </c>
      <c r="N191" s="137" t="s">
        <v>44</v>
      </c>
      <c r="P191" s="138">
        <f t="shared" ref="P191:P209" si="21">O191*H191</f>
        <v>0</v>
      </c>
      <c r="Q191" s="138">
        <v>0</v>
      </c>
      <c r="R191" s="138">
        <f t="shared" ref="R191:R209" si="22">Q191*H191</f>
        <v>0</v>
      </c>
      <c r="S191" s="138">
        <v>0</v>
      </c>
      <c r="T191" s="139">
        <f t="shared" ref="T191:T209" si="23">S191*H191</f>
        <v>0</v>
      </c>
      <c r="AR191" s="140" t="s">
        <v>127</v>
      </c>
      <c r="AT191" s="140" t="s">
        <v>129</v>
      </c>
      <c r="AU191" s="140" t="s">
        <v>88</v>
      </c>
      <c r="AY191" s="16" t="s">
        <v>128</v>
      </c>
      <c r="BE191" s="141">
        <f t="shared" ref="BE191:BE209" si="24">IF(N191="základní",J191,0)</f>
        <v>0</v>
      </c>
      <c r="BF191" s="141">
        <f t="shared" ref="BF191:BF209" si="25">IF(N191="snížená",J191,0)</f>
        <v>0</v>
      </c>
      <c r="BG191" s="141">
        <f t="shared" ref="BG191:BG209" si="26">IF(N191="zákl. přenesená",J191,0)</f>
        <v>0</v>
      </c>
      <c r="BH191" s="141">
        <f t="shared" ref="BH191:BH209" si="27">IF(N191="sníž. přenesená",J191,0)</f>
        <v>0</v>
      </c>
      <c r="BI191" s="141">
        <f t="shared" ref="BI191:BI209" si="28">IF(N191="nulová",J191,0)</f>
        <v>0</v>
      </c>
      <c r="BJ191" s="16" t="s">
        <v>86</v>
      </c>
      <c r="BK191" s="141">
        <f t="shared" ref="BK191:BK209" si="29">ROUND(I191*H191,2)</f>
        <v>0</v>
      </c>
      <c r="BL191" s="16" t="s">
        <v>127</v>
      </c>
      <c r="BM191" s="140" t="s">
        <v>639</v>
      </c>
    </row>
    <row r="192" spans="2:65" s="1" customFormat="1" ht="16.5" customHeight="1">
      <c r="B192" s="31"/>
      <c r="C192" s="129" t="s">
        <v>445</v>
      </c>
      <c r="D192" s="129" t="s">
        <v>129</v>
      </c>
      <c r="E192" s="130" t="s">
        <v>640</v>
      </c>
      <c r="F192" s="131" t="s">
        <v>641</v>
      </c>
      <c r="G192" s="132" t="s">
        <v>196</v>
      </c>
      <c r="H192" s="133">
        <v>11.55</v>
      </c>
      <c r="I192" s="134"/>
      <c r="J192" s="135">
        <f t="shared" si="20"/>
        <v>0</v>
      </c>
      <c r="K192" s="131" t="s">
        <v>1</v>
      </c>
      <c r="L192" s="31"/>
      <c r="M192" s="136" t="s">
        <v>1</v>
      </c>
      <c r="N192" s="137" t="s">
        <v>44</v>
      </c>
      <c r="P192" s="138">
        <f t="shared" si="21"/>
        <v>0</v>
      </c>
      <c r="Q192" s="138">
        <v>0</v>
      </c>
      <c r="R192" s="138">
        <f t="shared" si="22"/>
        <v>0</v>
      </c>
      <c r="S192" s="138">
        <v>0</v>
      </c>
      <c r="T192" s="139">
        <f t="shared" si="23"/>
        <v>0</v>
      </c>
      <c r="AR192" s="140" t="s">
        <v>127</v>
      </c>
      <c r="AT192" s="140" t="s">
        <v>129</v>
      </c>
      <c r="AU192" s="140" t="s">
        <v>88</v>
      </c>
      <c r="AY192" s="16" t="s">
        <v>128</v>
      </c>
      <c r="BE192" s="141">
        <f t="shared" si="24"/>
        <v>0</v>
      </c>
      <c r="BF192" s="141">
        <f t="shared" si="25"/>
        <v>0</v>
      </c>
      <c r="BG192" s="141">
        <f t="shared" si="26"/>
        <v>0</v>
      </c>
      <c r="BH192" s="141">
        <f t="shared" si="27"/>
        <v>0</v>
      </c>
      <c r="BI192" s="141">
        <f t="shared" si="28"/>
        <v>0</v>
      </c>
      <c r="BJ192" s="16" t="s">
        <v>86</v>
      </c>
      <c r="BK192" s="141">
        <f t="shared" si="29"/>
        <v>0</v>
      </c>
      <c r="BL192" s="16" t="s">
        <v>127</v>
      </c>
      <c r="BM192" s="140" t="s">
        <v>642</v>
      </c>
    </row>
    <row r="193" spans="2:65" s="1" customFormat="1" ht="16.5" customHeight="1">
      <c r="B193" s="31"/>
      <c r="C193" s="129" t="s">
        <v>450</v>
      </c>
      <c r="D193" s="129" t="s">
        <v>129</v>
      </c>
      <c r="E193" s="130" t="s">
        <v>643</v>
      </c>
      <c r="F193" s="131" t="s">
        <v>644</v>
      </c>
      <c r="G193" s="132" t="s">
        <v>203</v>
      </c>
      <c r="H193" s="133">
        <v>2</v>
      </c>
      <c r="I193" s="134"/>
      <c r="J193" s="135">
        <f t="shared" si="20"/>
        <v>0</v>
      </c>
      <c r="K193" s="131" t="s">
        <v>1</v>
      </c>
      <c r="L193" s="31"/>
      <c r="M193" s="136" t="s">
        <v>1</v>
      </c>
      <c r="N193" s="137" t="s">
        <v>44</v>
      </c>
      <c r="P193" s="138">
        <f t="shared" si="21"/>
        <v>0</v>
      </c>
      <c r="Q193" s="138">
        <v>0</v>
      </c>
      <c r="R193" s="138">
        <f t="shared" si="22"/>
        <v>0</v>
      </c>
      <c r="S193" s="138">
        <v>0</v>
      </c>
      <c r="T193" s="139">
        <f t="shared" si="23"/>
        <v>0</v>
      </c>
      <c r="AR193" s="140" t="s">
        <v>127</v>
      </c>
      <c r="AT193" s="140" t="s">
        <v>129</v>
      </c>
      <c r="AU193" s="140" t="s">
        <v>88</v>
      </c>
      <c r="AY193" s="16" t="s">
        <v>128</v>
      </c>
      <c r="BE193" s="141">
        <f t="shared" si="24"/>
        <v>0</v>
      </c>
      <c r="BF193" s="141">
        <f t="shared" si="25"/>
        <v>0</v>
      </c>
      <c r="BG193" s="141">
        <f t="shared" si="26"/>
        <v>0</v>
      </c>
      <c r="BH193" s="141">
        <f t="shared" si="27"/>
        <v>0</v>
      </c>
      <c r="BI193" s="141">
        <f t="shared" si="28"/>
        <v>0</v>
      </c>
      <c r="BJ193" s="16" t="s">
        <v>86</v>
      </c>
      <c r="BK193" s="141">
        <f t="shared" si="29"/>
        <v>0</v>
      </c>
      <c r="BL193" s="16" t="s">
        <v>127</v>
      </c>
      <c r="BM193" s="140" t="s">
        <v>645</v>
      </c>
    </row>
    <row r="194" spans="2:65" s="1" customFormat="1" ht="16.5" customHeight="1">
      <c r="B194" s="31"/>
      <c r="C194" s="129" t="s">
        <v>455</v>
      </c>
      <c r="D194" s="129" t="s">
        <v>129</v>
      </c>
      <c r="E194" s="130" t="s">
        <v>646</v>
      </c>
      <c r="F194" s="131" t="s">
        <v>647</v>
      </c>
      <c r="G194" s="132" t="s">
        <v>203</v>
      </c>
      <c r="H194" s="133">
        <v>1</v>
      </c>
      <c r="I194" s="134"/>
      <c r="J194" s="135">
        <f t="shared" si="20"/>
        <v>0</v>
      </c>
      <c r="K194" s="131" t="s">
        <v>1</v>
      </c>
      <c r="L194" s="31"/>
      <c r="M194" s="136" t="s">
        <v>1</v>
      </c>
      <c r="N194" s="137" t="s">
        <v>44</v>
      </c>
      <c r="P194" s="138">
        <f t="shared" si="21"/>
        <v>0</v>
      </c>
      <c r="Q194" s="138">
        <v>0</v>
      </c>
      <c r="R194" s="138">
        <f t="shared" si="22"/>
        <v>0</v>
      </c>
      <c r="S194" s="138">
        <v>0</v>
      </c>
      <c r="T194" s="139">
        <f t="shared" si="23"/>
        <v>0</v>
      </c>
      <c r="AR194" s="140" t="s">
        <v>127</v>
      </c>
      <c r="AT194" s="140" t="s">
        <v>129</v>
      </c>
      <c r="AU194" s="140" t="s">
        <v>88</v>
      </c>
      <c r="AY194" s="16" t="s">
        <v>128</v>
      </c>
      <c r="BE194" s="141">
        <f t="shared" si="24"/>
        <v>0</v>
      </c>
      <c r="BF194" s="141">
        <f t="shared" si="25"/>
        <v>0</v>
      </c>
      <c r="BG194" s="141">
        <f t="shared" si="26"/>
        <v>0</v>
      </c>
      <c r="BH194" s="141">
        <f t="shared" si="27"/>
        <v>0</v>
      </c>
      <c r="BI194" s="141">
        <f t="shared" si="28"/>
        <v>0</v>
      </c>
      <c r="BJ194" s="16" t="s">
        <v>86</v>
      </c>
      <c r="BK194" s="141">
        <f t="shared" si="29"/>
        <v>0</v>
      </c>
      <c r="BL194" s="16" t="s">
        <v>127</v>
      </c>
      <c r="BM194" s="140" t="s">
        <v>648</v>
      </c>
    </row>
    <row r="195" spans="2:65" s="1" customFormat="1" ht="16.5" customHeight="1">
      <c r="B195" s="31"/>
      <c r="C195" s="129" t="s">
        <v>462</v>
      </c>
      <c r="D195" s="129" t="s">
        <v>129</v>
      </c>
      <c r="E195" s="130" t="s">
        <v>649</v>
      </c>
      <c r="F195" s="131" t="s">
        <v>650</v>
      </c>
      <c r="G195" s="132" t="s">
        <v>289</v>
      </c>
      <c r="H195" s="133">
        <v>2</v>
      </c>
      <c r="I195" s="134"/>
      <c r="J195" s="135">
        <f t="shared" si="20"/>
        <v>0</v>
      </c>
      <c r="K195" s="131" t="s">
        <v>1</v>
      </c>
      <c r="L195" s="31"/>
      <c r="M195" s="136" t="s">
        <v>1</v>
      </c>
      <c r="N195" s="137" t="s">
        <v>44</v>
      </c>
      <c r="P195" s="138">
        <f t="shared" si="21"/>
        <v>0</v>
      </c>
      <c r="Q195" s="138">
        <v>0</v>
      </c>
      <c r="R195" s="138">
        <f t="shared" si="22"/>
        <v>0</v>
      </c>
      <c r="S195" s="138">
        <v>0</v>
      </c>
      <c r="T195" s="139">
        <f t="shared" si="23"/>
        <v>0</v>
      </c>
      <c r="AR195" s="140" t="s">
        <v>127</v>
      </c>
      <c r="AT195" s="140" t="s">
        <v>129</v>
      </c>
      <c r="AU195" s="140" t="s">
        <v>88</v>
      </c>
      <c r="AY195" s="16" t="s">
        <v>128</v>
      </c>
      <c r="BE195" s="141">
        <f t="shared" si="24"/>
        <v>0</v>
      </c>
      <c r="BF195" s="141">
        <f t="shared" si="25"/>
        <v>0</v>
      </c>
      <c r="BG195" s="141">
        <f t="shared" si="26"/>
        <v>0</v>
      </c>
      <c r="BH195" s="141">
        <f t="shared" si="27"/>
        <v>0</v>
      </c>
      <c r="BI195" s="141">
        <f t="shared" si="28"/>
        <v>0</v>
      </c>
      <c r="BJ195" s="16" t="s">
        <v>86</v>
      </c>
      <c r="BK195" s="141">
        <f t="shared" si="29"/>
        <v>0</v>
      </c>
      <c r="BL195" s="16" t="s">
        <v>127</v>
      </c>
      <c r="BM195" s="140" t="s">
        <v>651</v>
      </c>
    </row>
    <row r="196" spans="2:65" s="1" customFormat="1" ht="16.5" customHeight="1">
      <c r="B196" s="31"/>
      <c r="C196" s="129" t="s">
        <v>567</v>
      </c>
      <c r="D196" s="129" t="s">
        <v>129</v>
      </c>
      <c r="E196" s="130" t="s">
        <v>652</v>
      </c>
      <c r="F196" s="131" t="s">
        <v>653</v>
      </c>
      <c r="G196" s="132" t="s">
        <v>289</v>
      </c>
      <c r="H196" s="133">
        <v>2</v>
      </c>
      <c r="I196" s="134"/>
      <c r="J196" s="135">
        <f t="shared" si="20"/>
        <v>0</v>
      </c>
      <c r="K196" s="131" t="s">
        <v>1</v>
      </c>
      <c r="L196" s="31"/>
      <c r="M196" s="136" t="s">
        <v>1</v>
      </c>
      <c r="N196" s="137" t="s">
        <v>44</v>
      </c>
      <c r="P196" s="138">
        <f t="shared" si="21"/>
        <v>0</v>
      </c>
      <c r="Q196" s="138">
        <v>0</v>
      </c>
      <c r="R196" s="138">
        <f t="shared" si="22"/>
        <v>0</v>
      </c>
      <c r="S196" s="138">
        <v>0</v>
      </c>
      <c r="T196" s="139">
        <f t="shared" si="23"/>
        <v>0</v>
      </c>
      <c r="AR196" s="140" t="s">
        <v>127</v>
      </c>
      <c r="AT196" s="140" t="s">
        <v>129</v>
      </c>
      <c r="AU196" s="140" t="s">
        <v>88</v>
      </c>
      <c r="AY196" s="16" t="s">
        <v>128</v>
      </c>
      <c r="BE196" s="141">
        <f t="shared" si="24"/>
        <v>0</v>
      </c>
      <c r="BF196" s="141">
        <f t="shared" si="25"/>
        <v>0</v>
      </c>
      <c r="BG196" s="141">
        <f t="shared" si="26"/>
        <v>0</v>
      </c>
      <c r="BH196" s="141">
        <f t="shared" si="27"/>
        <v>0</v>
      </c>
      <c r="BI196" s="141">
        <f t="shared" si="28"/>
        <v>0</v>
      </c>
      <c r="BJ196" s="16" t="s">
        <v>86</v>
      </c>
      <c r="BK196" s="141">
        <f t="shared" si="29"/>
        <v>0</v>
      </c>
      <c r="BL196" s="16" t="s">
        <v>127</v>
      </c>
      <c r="BM196" s="140" t="s">
        <v>654</v>
      </c>
    </row>
    <row r="197" spans="2:65" s="1" customFormat="1" ht="16.5" customHeight="1">
      <c r="B197" s="31"/>
      <c r="C197" s="129" t="s">
        <v>655</v>
      </c>
      <c r="D197" s="129" t="s">
        <v>129</v>
      </c>
      <c r="E197" s="130" t="s">
        <v>656</v>
      </c>
      <c r="F197" s="131" t="s">
        <v>657</v>
      </c>
      <c r="G197" s="132" t="s">
        <v>203</v>
      </c>
      <c r="H197" s="133">
        <v>3</v>
      </c>
      <c r="I197" s="134"/>
      <c r="J197" s="135">
        <f t="shared" si="20"/>
        <v>0</v>
      </c>
      <c r="K197" s="131" t="s">
        <v>1</v>
      </c>
      <c r="L197" s="31"/>
      <c r="M197" s="136" t="s">
        <v>1</v>
      </c>
      <c r="N197" s="137" t="s">
        <v>44</v>
      </c>
      <c r="P197" s="138">
        <f t="shared" si="21"/>
        <v>0</v>
      </c>
      <c r="Q197" s="138">
        <v>0</v>
      </c>
      <c r="R197" s="138">
        <f t="shared" si="22"/>
        <v>0</v>
      </c>
      <c r="S197" s="138">
        <v>0</v>
      </c>
      <c r="T197" s="139">
        <f t="shared" si="23"/>
        <v>0</v>
      </c>
      <c r="AR197" s="140" t="s">
        <v>127</v>
      </c>
      <c r="AT197" s="140" t="s">
        <v>129</v>
      </c>
      <c r="AU197" s="140" t="s">
        <v>88</v>
      </c>
      <c r="AY197" s="16" t="s">
        <v>128</v>
      </c>
      <c r="BE197" s="141">
        <f t="shared" si="24"/>
        <v>0</v>
      </c>
      <c r="BF197" s="141">
        <f t="shared" si="25"/>
        <v>0</v>
      </c>
      <c r="BG197" s="141">
        <f t="shared" si="26"/>
        <v>0</v>
      </c>
      <c r="BH197" s="141">
        <f t="shared" si="27"/>
        <v>0</v>
      </c>
      <c r="BI197" s="141">
        <f t="shared" si="28"/>
        <v>0</v>
      </c>
      <c r="BJ197" s="16" t="s">
        <v>86</v>
      </c>
      <c r="BK197" s="141">
        <f t="shared" si="29"/>
        <v>0</v>
      </c>
      <c r="BL197" s="16" t="s">
        <v>127</v>
      </c>
      <c r="BM197" s="140" t="s">
        <v>658</v>
      </c>
    </row>
    <row r="198" spans="2:65" s="1" customFormat="1" ht="16.5" customHeight="1">
      <c r="B198" s="31"/>
      <c r="C198" s="129" t="s">
        <v>569</v>
      </c>
      <c r="D198" s="129" t="s">
        <v>129</v>
      </c>
      <c r="E198" s="130" t="s">
        <v>659</v>
      </c>
      <c r="F198" s="131" t="s">
        <v>660</v>
      </c>
      <c r="G198" s="132" t="s">
        <v>203</v>
      </c>
      <c r="H198" s="133">
        <v>3</v>
      </c>
      <c r="I198" s="134"/>
      <c r="J198" s="135">
        <f t="shared" si="20"/>
        <v>0</v>
      </c>
      <c r="K198" s="131" t="s">
        <v>1</v>
      </c>
      <c r="L198" s="31"/>
      <c r="M198" s="136" t="s">
        <v>1</v>
      </c>
      <c r="N198" s="137" t="s">
        <v>44</v>
      </c>
      <c r="P198" s="138">
        <f t="shared" si="21"/>
        <v>0</v>
      </c>
      <c r="Q198" s="138">
        <v>0</v>
      </c>
      <c r="R198" s="138">
        <f t="shared" si="22"/>
        <v>0</v>
      </c>
      <c r="S198" s="138">
        <v>0</v>
      </c>
      <c r="T198" s="139">
        <f t="shared" si="23"/>
        <v>0</v>
      </c>
      <c r="AR198" s="140" t="s">
        <v>127</v>
      </c>
      <c r="AT198" s="140" t="s">
        <v>129</v>
      </c>
      <c r="AU198" s="140" t="s">
        <v>88</v>
      </c>
      <c r="AY198" s="16" t="s">
        <v>128</v>
      </c>
      <c r="BE198" s="141">
        <f t="shared" si="24"/>
        <v>0</v>
      </c>
      <c r="BF198" s="141">
        <f t="shared" si="25"/>
        <v>0</v>
      </c>
      <c r="BG198" s="141">
        <f t="shared" si="26"/>
        <v>0</v>
      </c>
      <c r="BH198" s="141">
        <f t="shared" si="27"/>
        <v>0</v>
      </c>
      <c r="BI198" s="141">
        <f t="shared" si="28"/>
        <v>0</v>
      </c>
      <c r="BJ198" s="16" t="s">
        <v>86</v>
      </c>
      <c r="BK198" s="141">
        <f t="shared" si="29"/>
        <v>0</v>
      </c>
      <c r="BL198" s="16" t="s">
        <v>127</v>
      </c>
      <c r="BM198" s="140" t="s">
        <v>661</v>
      </c>
    </row>
    <row r="199" spans="2:65" s="1" customFormat="1" ht="16.5" customHeight="1">
      <c r="B199" s="31"/>
      <c r="C199" s="129" t="s">
        <v>662</v>
      </c>
      <c r="D199" s="129" t="s">
        <v>129</v>
      </c>
      <c r="E199" s="130" t="s">
        <v>663</v>
      </c>
      <c r="F199" s="131" t="s">
        <v>664</v>
      </c>
      <c r="G199" s="132" t="s">
        <v>432</v>
      </c>
      <c r="H199" s="133">
        <v>33</v>
      </c>
      <c r="I199" s="134"/>
      <c r="J199" s="135">
        <f t="shared" si="20"/>
        <v>0</v>
      </c>
      <c r="K199" s="131" t="s">
        <v>1</v>
      </c>
      <c r="L199" s="31"/>
      <c r="M199" s="136" t="s">
        <v>1</v>
      </c>
      <c r="N199" s="137" t="s">
        <v>44</v>
      </c>
      <c r="P199" s="138">
        <f t="shared" si="21"/>
        <v>0</v>
      </c>
      <c r="Q199" s="138">
        <v>0</v>
      </c>
      <c r="R199" s="138">
        <f t="shared" si="22"/>
        <v>0</v>
      </c>
      <c r="S199" s="138">
        <v>0</v>
      </c>
      <c r="T199" s="139">
        <f t="shared" si="23"/>
        <v>0</v>
      </c>
      <c r="AR199" s="140" t="s">
        <v>127</v>
      </c>
      <c r="AT199" s="140" t="s">
        <v>129</v>
      </c>
      <c r="AU199" s="140" t="s">
        <v>88</v>
      </c>
      <c r="AY199" s="16" t="s">
        <v>128</v>
      </c>
      <c r="BE199" s="141">
        <f t="shared" si="24"/>
        <v>0</v>
      </c>
      <c r="BF199" s="141">
        <f t="shared" si="25"/>
        <v>0</v>
      </c>
      <c r="BG199" s="141">
        <f t="shared" si="26"/>
        <v>0</v>
      </c>
      <c r="BH199" s="141">
        <f t="shared" si="27"/>
        <v>0</v>
      </c>
      <c r="BI199" s="141">
        <f t="shared" si="28"/>
        <v>0</v>
      </c>
      <c r="BJ199" s="16" t="s">
        <v>86</v>
      </c>
      <c r="BK199" s="141">
        <f t="shared" si="29"/>
        <v>0</v>
      </c>
      <c r="BL199" s="16" t="s">
        <v>127</v>
      </c>
      <c r="BM199" s="140" t="s">
        <v>665</v>
      </c>
    </row>
    <row r="200" spans="2:65" s="1" customFormat="1" ht="16.5" customHeight="1">
      <c r="B200" s="31"/>
      <c r="C200" s="129" t="s">
        <v>572</v>
      </c>
      <c r="D200" s="129" t="s">
        <v>129</v>
      </c>
      <c r="E200" s="130" t="s">
        <v>666</v>
      </c>
      <c r="F200" s="131" t="s">
        <v>667</v>
      </c>
      <c r="G200" s="132" t="s">
        <v>203</v>
      </c>
      <c r="H200" s="133">
        <v>9.8000000000000007</v>
      </c>
      <c r="I200" s="134"/>
      <c r="J200" s="135">
        <f t="shared" si="20"/>
        <v>0</v>
      </c>
      <c r="K200" s="131" t="s">
        <v>1</v>
      </c>
      <c r="L200" s="31"/>
      <c r="M200" s="136" t="s">
        <v>1</v>
      </c>
      <c r="N200" s="137" t="s">
        <v>44</v>
      </c>
      <c r="P200" s="138">
        <f t="shared" si="21"/>
        <v>0</v>
      </c>
      <c r="Q200" s="138">
        <v>0</v>
      </c>
      <c r="R200" s="138">
        <f t="shared" si="22"/>
        <v>0</v>
      </c>
      <c r="S200" s="138">
        <v>0</v>
      </c>
      <c r="T200" s="139">
        <f t="shared" si="23"/>
        <v>0</v>
      </c>
      <c r="AR200" s="140" t="s">
        <v>127</v>
      </c>
      <c r="AT200" s="140" t="s">
        <v>129</v>
      </c>
      <c r="AU200" s="140" t="s">
        <v>88</v>
      </c>
      <c r="AY200" s="16" t="s">
        <v>128</v>
      </c>
      <c r="BE200" s="141">
        <f t="shared" si="24"/>
        <v>0</v>
      </c>
      <c r="BF200" s="141">
        <f t="shared" si="25"/>
        <v>0</v>
      </c>
      <c r="BG200" s="141">
        <f t="shared" si="26"/>
        <v>0</v>
      </c>
      <c r="BH200" s="141">
        <f t="shared" si="27"/>
        <v>0</v>
      </c>
      <c r="BI200" s="141">
        <f t="shared" si="28"/>
        <v>0</v>
      </c>
      <c r="BJ200" s="16" t="s">
        <v>86</v>
      </c>
      <c r="BK200" s="141">
        <f t="shared" si="29"/>
        <v>0</v>
      </c>
      <c r="BL200" s="16" t="s">
        <v>127</v>
      </c>
      <c r="BM200" s="140" t="s">
        <v>668</v>
      </c>
    </row>
    <row r="201" spans="2:65" s="1" customFormat="1" ht="21.75" customHeight="1">
      <c r="B201" s="31"/>
      <c r="C201" s="129" t="s">
        <v>669</v>
      </c>
      <c r="D201" s="129" t="s">
        <v>129</v>
      </c>
      <c r="E201" s="130" t="s">
        <v>670</v>
      </c>
      <c r="F201" s="131" t="s">
        <v>671</v>
      </c>
      <c r="G201" s="132" t="s">
        <v>432</v>
      </c>
      <c r="H201" s="133">
        <v>33</v>
      </c>
      <c r="I201" s="134"/>
      <c r="J201" s="135">
        <f t="shared" si="20"/>
        <v>0</v>
      </c>
      <c r="K201" s="131" t="s">
        <v>1</v>
      </c>
      <c r="L201" s="31"/>
      <c r="M201" s="136" t="s">
        <v>1</v>
      </c>
      <c r="N201" s="137" t="s">
        <v>44</v>
      </c>
      <c r="P201" s="138">
        <f t="shared" si="21"/>
        <v>0</v>
      </c>
      <c r="Q201" s="138">
        <v>0</v>
      </c>
      <c r="R201" s="138">
        <f t="shared" si="22"/>
        <v>0</v>
      </c>
      <c r="S201" s="138">
        <v>0</v>
      </c>
      <c r="T201" s="139">
        <f t="shared" si="23"/>
        <v>0</v>
      </c>
      <c r="AR201" s="140" t="s">
        <v>127</v>
      </c>
      <c r="AT201" s="140" t="s">
        <v>129</v>
      </c>
      <c r="AU201" s="140" t="s">
        <v>88</v>
      </c>
      <c r="AY201" s="16" t="s">
        <v>128</v>
      </c>
      <c r="BE201" s="141">
        <f t="shared" si="24"/>
        <v>0</v>
      </c>
      <c r="BF201" s="141">
        <f t="shared" si="25"/>
        <v>0</v>
      </c>
      <c r="BG201" s="141">
        <f t="shared" si="26"/>
        <v>0</v>
      </c>
      <c r="BH201" s="141">
        <f t="shared" si="27"/>
        <v>0</v>
      </c>
      <c r="BI201" s="141">
        <f t="shared" si="28"/>
        <v>0</v>
      </c>
      <c r="BJ201" s="16" t="s">
        <v>86</v>
      </c>
      <c r="BK201" s="141">
        <f t="shared" si="29"/>
        <v>0</v>
      </c>
      <c r="BL201" s="16" t="s">
        <v>127</v>
      </c>
      <c r="BM201" s="140" t="s">
        <v>672</v>
      </c>
    </row>
    <row r="202" spans="2:65" s="1" customFormat="1" ht="21.75" customHeight="1">
      <c r="B202" s="31"/>
      <c r="C202" s="129" t="s">
        <v>574</v>
      </c>
      <c r="D202" s="129" t="s">
        <v>129</v>
      </c>
      <c r="E202" s="130" t="s">
        <v>673</v>
      </c>
      <c r="F202" s="131" t="s">
        <v>674</v>
      </c>
      <c r="G202" s="132" t="s">
        <v>432</v>
      </c>
      <c r="H202" s="133">
        <v>33</v>
      </c>
      <c r="I202" s="134"/>
      <c r="J202" s="135">
        <f t="shared" si="20"/>
        <v>0</v>
      </c>
      <c r="K202" s="131" t="s">
        <v>1</v>
      </c>
      <c r="L202" s="31"/>
      <c r="M202" s="136" t="s">
        <v>1</v>
      </c>
      <c r="N202" s="137" t="s">
        <v>44</v>
      </c>
      <c r="P202" s="138">
        <f t="shared" si="21"/>
        <v>0</v>
      </c>
      <c r="Q202" s="138">
        <v>0</v>
      </c>
      <c r="R202" s="138">
        <f t="shared" si="22"/>
        <v>0</v>
      </c>
      <c r="S202" s="138">
        <v>0</v>
      </c>
      <c r="T202" s="139">
        <f t="shared" si="23"/>
        <v>0</v>
      </c>
      <c r="AR202" s="140" t="s">
        <v>127</v>
      </c>
      <c r="AT202" s="140" t="s">
        <v>129</v>
      </c>
      <c r="AU202" s="140" t="s">
        <v>88</v>
      </c>
      <c r="AY202" s="16" t="s">
        <v>128</v>
      </c>
      <c r="BE202" s="141">
        <f t="shared" si="24"/>
        <v>0</v>
      </c>
      <c r="BF202" s="141">
        <f t="shared" si="25"/>
        <v>0</v>
      </c>
      <c r="BG202" s="141">
        <f t="shared" si="26"/>
        <v>0</v>
      </c>
      <c r="BH202" s="141">
        <f t="shared" si="27"/>
        <v>0</v>
      </c>
      <c r="BI202" s="141">
        <f t="shared" si="28"/>
        <v>0</v>
      </c>
      <c r="BJ202" s="16" t="s">
        <v>86</v>
      </c>
      <c r="BK202" s="141">
        <f t="shared" si="29"/>
        <v>0</v>
      </c>
      <c r="BL202" s="16" t="s">
        <v>127</v>
      </c>
      <c r="BM202" s="140" t="s">
        <v>675</v>
      </c>
    </row>
    <row r="203" spans="2:65" s="1" customFormat="1" ht="16.5" customHeight="1">
      <c r="B203" s="31"/>
      <c r="C203" s="129" t="s">
        <v>676</v>
      </c>
      <c r="D203" s="129" t="s">
        <v>129</v>
      </c>
      <c r="E203" s="130" t="s">
        <v>677</v>
      </c>
      <c r="F203" s="131" t="s">
        <v>678</v>
      </c>
      <c r="G203" s="132" t="s">
        <v>432</v>
      </c>
      <c r="H203" s="133">
        <v>33</v>
      </c>
      <c r="I203" s="134"/>
      <c r="J203" s="135">
        <f t="shared" si="20"/>
        <v>0</v>
      </c>
      <c r="K203" s="131" t="s">
        <v>1</v>
      </c>
      <c r="L203" s="31"/>
      <c r="M203" s="136" t="s">
        <v>1</v>
      </c>
      <c r="N203" s="137" t="s">
        <v>44</v>
      </c>
      <c r="P203" s="138">
        <f t="shared" si="21"/>
        <v>0</v>
      </c>
      <c r="Q203" s="138">
        <v>0</v>
      </c>
      <c r="R203" s="138">
        <f t="shared" si="22"/>
        <v>0</v>
      </c>
      <c r="S203" s="138">
        <v>0</v>
      </c>
      <c r="T203" s="139">
        <f t="shared" si="23"/>
        <v>0</v>
      </c>
      <c r="AR203" s="140" t="s">
        <v>127</v>
      </c>
      <c r="AT203" s="140" t="s">
        <v>129</v>
      </c>
      <c r="AU203" s="140" t="s">
        <v>88</v>
      </c>
      <c r="AY203" s="16" t="s">
        <v>128</v>
      </c>
      <c r="BE203" s="141">
        <f t="shared" si="24"/>
        <v>0</v>
      </c>
      <c r="BF203" s="141">
        <f t="shared" si="25"/>
        <v>0</v>
      </c>
      <c r="BG203" s="141">
        <f t="shared" si="26"/>
        <v>0</v>
      </c>
      <c r="BH203" s="141">
        <f t="shared" si="27"/>
        <v>0</v>
      </c>
      <c r="BI203" s="141">
        <f t="shared" si="28"/>
        <v>0</v>
      </c>
      <c r="BJ203" s="16" t="s">
        <v>86</v>
      </c>
      <c r="BK203" s="141">
        <f t="shared" si="29"/>
        <v>0</v>
      </c>
      <c r="BL203" s="16" t="s">
        <v>127</v>
      </c>
      <c r="BM203" s="140" t="s">
        <v>679</v>
      </c>
    </row>
    <row r="204" spans="2:65" s="1" customFormat="1" ht="21.75" customHeight="1">
      <c r="B204" s="31"/>
      <c r="C204" s="129" t="s">
        <v>577</v>
      </c>
      <c r="D204" s="129" t="s">
        <v>129</v>
      </c>
      <c r="E204" s="130" t="s">
        <v>680</v>
      </c>
      <c r="F204" s="131" t="s">
        <v>681</v>
      </c>
      <c r="G204" s="132" t="s">
        <v>289</v>
      </c>
      <c r="H204" s="133">
        <v>2</v>
      </c>
      <c r="I204" s="134"/>
      <c r="J204" s="135">
        <f t="shared" si="20"/>
        <v>0</v>
      </c>
      <c r="K204" s="131" t="s">
        <v>1</v>
      </c>
      <c r="L204" s="31"/>
      <c r="M204" s="136" t="s">
        <v>1</v>
      </c>
      <c r="N204" s="137" t="s">
        <v>44</v>
      </c>
      <c r="P204" s="138">
        <f t="shared" si="21"/>
        <v>0</v>
      </c>
      <c r="Q204" s="138">
        <v>0</v>
      </c>
      <c r="R204" s="138">
        <f t="shared" si="22"/>
        <v>0</v>
      </c>
      <c r="S204" s="138">
        <v>0</v>
      </c>
      <c r="T204" s="139">
        <f t="shared" si="23"/>
        <v>0</v>
      </c>
      <c r="AR204" s="140" t="s">
        <v>127</v>
      </c>
      <c r="AT204" s="140" t="s">
        <v>129</v>
      </c>
      <c r="AU204" s="140" t="s">
        <v>88</v>
      </c>
      <c r="AY204" s="16" t="s">
        <v>128</v>
      </c>
      <c r="BE204" s="141">
        <f t="shared" si="24"/>
        <v>0</v>
      </c>
      <c r="BF204" s="141">
        <f t="shared" si="25"/>
        <v>0</v>
      </c>
      <c r="BG204" s="141">
        <f t="shared" si="26"/>
        <v>0</v>
      </c>
      <c r="BH204" s="141">
        <f t="shared" si="27"/>
        <v>0</v>
      </c>
      <c r="BI204" s="141">
        <f t="shared" si="28"/>
        <v>0</v>
      </c>
      <c r="BJ204" s="16" t="s">
        <v>86</v>
      </c>
      <c r="BK204" s="141">
        <f t="shared" si="29"/>
        <v>0</v>
      </c>
      <c r="BL204" s="16" t="s">
        <v>127</v>
      </c>
      <c r="BM204" s="140" t="s">
        <v>682</v>
      </c>
    </row>
    <row r="205" spans="2:65" s="1" customFormat="1" ht="16.5" customHeight="1">
      <c r="B205" s="31"/>
      <c r="C205" s="129" t="s">
        <v>683</v>
      </c>
      <c r="D205" s="129" t="s">
        <v>129</v>
      </c>
      <c r="E205" s="130" t="s">
        <v>684</v>
      </c>
      <c r="F205" s="131" t="s">
        <v>685</v>
      </c>
      <c r="G205" s="132" t="s">
        <v>432</v>
      </c>
      <c r="H205" s="133">
        <v>33</v>
      </c>
      <c r="I205" s="134"/>
      <c r="J205" s="135">
        <f t="shared" si="20"/>
        <v>0</v>
      </c>
      <c r="K205" s="131" t="s">
        <v>1</v>
      </c>
      <c r="L205" s="31"/>
      <c r="M205" s="136" t="s">
        <v>1</v>
      </c>
      <c r="N205" s="137" t="s">
        <v>44</v>
      </c>
      <c r="P205" s="138">
        <f t="shared" si="21"/>
        <v>0</v>
      </c>
      <c r="Q205" s="138">
        <v>0</v>
      </c>
      <c r="R205" s="138">
        <f t="shared" si="22"/>
        <v>0</v>
      </c>
      <c r="S205" s="138">
        <v>0</v>
      </c>
      <c r="T205" s="139">
        <f t="shared" si="23"/>
        <v>0</v>
      </c>
      <c r="AR205" s="140" t="s">
        <v>127</v>
      </c>
      <c r="AT205" s="140" t="s">
        <v>129</v>
      </c>
      <c r="AU205" s="140" t="s">
        <v>88</v>
      </c>
      <c r="AY205" s="16" t="s">
        <v>128</v>
      </c>
      <c r="BE205" s="141">
        <f t="shared" si="24"/>
        <v>0</v>
      </c>
      <c r="BF205" s="141">
        <f t="shared" si="25"/>
        <v>0</v>
      </c>
      <c r="BG205" s="141">
        <f t="shared" si="26"/>
        <v>0</v>
      </c>
      <c r="BH205" s="141">
        <f t="shared" si="27"/>
        <v>0</v>
      </c>
      <c r="BI205" s="141">
        <f t="shared" si="28"/>
        <v>0</v>
      </c>
      <c r="BJ205" s="16" t="s">
        <v>86</v>
      </c>
      <c r="BK205" s="141">
        <f t="shared" si="29"/>
        <v>0</v>
      </c>
      <c r="BL205" s="16" t="s">
        <v>127</v>
      </c>
      <c r="BM205" s="140" t="s">
        <v>686</v>
      </c>
    </row>
    <row r="206" spans="2:65" s="1" customFormat="1" ht="16.5" customHeight="1">
      <c r="B206" s="31"/>
      <c r="C206" s="129" t="s">
        <v>580</v>
      </c>
      <c r="D206" s="129" t="s">
        <v>129</v>
      </c>
      <c r="E206" s="130" t="s">
        <v>687</v>
      </c>
      <c r="F206" s="131" t="s">
        <v>688</v>
      </c>
      <c r="G206" s="132" t="s">
        <v>196</v>
      </c>
      <c r="H206" s="133">
        <v>11.55</v>
      </c>
      <c r="I206" s="134"/>
      <c r="J206" s="135">
        <f t="shared" si="20"/>
        <v>0</v>
      </c>
      <c r="K206" s="131" t="s">
        <v>1</v>
      </c>
      <c r="L206" s="31"/>
      <c r="M206" s="136" t="s">
        <v>1</v>
      </c>
      <c r="N206" s="137" t="s">
        <v>44</v>
      </c>
      <c r="P206" s="138">
        <f t="shared" si="21"/>
        <v>0</v>
      </c>
      <c r="Q206" s="138">
        <v>0</v>
      </c>
      <c r="R206" s="138">
        <f t="shared" si="22"/>
        <v>0</v>
      </c>
      <c r="S206" s="138">
        <v>0</v>
      </c>
      <c r="T206" s="139">
        <f t="shared" si="23"/>
        <v>0</v>
      </c>
      <c r="AR206" s="140" t="s">
        <v>127</v>
      </c>
      <c r="AT206" s="140" t="s">
        <v>129</v>
      </c>
      <c r="AU206" s="140" t="s">
        <v>88</v>
      </c>
      <c r="AY206" s="16" t="s">
        <v>128</v>
      </c>
      <c r="BE206" s="141">
        <f t="shared" si="24"/>
        <v>0</v>
      </c>
      <c r="BF206" s="141">
        <f t="shared" si="25"/>
        <v>0</v>
      </c>
      <c r="BG206" s="141">
        <f t="shared" si="26"/>
        <v>0</v>
      </c>
      <c r="BH206" s="141">
        <f t="shared" si="27"/>
        <v>0</v>
      </c>
      <c r="BI206" s="141">
        <f t="shared" si="28"/>
        <v>0</v>
      </c>
      <c r="BJ206" s="16" t="s">
        <v>86</v>
      </c>
      <c r="BK206" s="141">
        <f t="shared" si="29"/>
        <v>0</v>
      </c>
      <c r="BL206" s="16" t="s">
        <v>127</v>
      </c>
      <c r="BM206" s="140" t="s">
        <v>689</v>
      </c>
    </row>
    <row r="207" spans="2:65" s="1" customFormat="1" ht="16.5" customHeight="1">
      <c r="B207" s="31"/>
      <c r="C207" s="129" t="s">
        <v>690</v>
      </c>
      <c r="D207" s="129" t="s">
        <v>129</v>
      </c>
      <c r="E207" s="130" t="s">
        <v>691</v>
      </c>
      <c r="F207" s="131" t="s">
        <v>692</v>
      </c>
      <c r="G207" s="132" t="s">
        <v>196</v>
      </c>
      <c r="H207" s="133">
        <v>11.55</v>
      </c>
      <c r="I207" s="134"/>
      <c r="J207" s="135">
        <f t="shared" si="20"/>
        <v>0</v>
      </c>
      <c r="K207" s="131" t="s">
        <v>1</v>
      </c>
      <c r="L207" s="31"/>
      <c r="M207" s="136" t="s">
        <v>1</v>
      </c>
      <c r="N207" s="137" t="s">
        <v>44</v>
      </c>
      <c r="P207" s="138">
        <f t="shared" si="21"/>
        <v>0</v>
      </c>
      <c r="Q207" s="138">
        <v>0</v>
      </c>
      <c r="R207" s="138">
        <f t="shared" si="22"/>
        <v>0</v>
      </c>
      <c r="S207" s="138">
        <v>0</v>
      </c>
      <c r="T207" s="139">
        <f t="shared" si="23"/>
        <v>0</v>
      </c>
      <c r="AR207" s="140" t="s">
        <v>127</v>
      </c>
      <c r="AT207" s="140" t="s">
        <v>129</v>
      </c>
      <c r="AU207" s="140" t="s">
        <v>88</v>
      </c>
      <c r="AY207" s="16" t="s">
        <v>128</v>
      </c>
      <c r="BE207" s="141">
        <f t="shared" si="24"/>
        <v>0</v>
      </c>
      <c r="BF207" s="141">
        <f t="shared" si="25"/>
        <v>0</v>
      </c>
      <c r="BG207" s="141">
        <f t="shared" si="26"/>
        <v>0</v>
      </c>
      <c r="BH207" s="141">
        <f t="shared" si="27"/>
        <v>0</v>
      </c>
      <c r="BI207" s="141">
        <f t="shared" si="28"/>
        <v>0</v>
      </c>
      <c r="BJ207" s="16" t="s">
        <v>86</v>
      </c>
      <c r="BK207" s="141">
        <f t="shared" si="29"/>
        <v>0</v>
      </c>
      <c r="BL207" s="16" t="s">
        <v>127</v>
      </c>
      <c r="BM207" s="140" t="s">
        <v>693</v>
      </c>
    </row>
    <row r="208" spans="2:65" s="1" customFormat="1" ht="16.5" customHeight="1">
      <c r="B208" s="31"/>
      <c r="C208" s="129" t="s">
        <v>583</v>
      </c>
      <c r="D208" s="129" t="s">
        <v>129</v>
      </c>
      <c r="E208" s="130" t="s">
        <v>694</v>
      </c>
      <c r="F208" s="131" t="s">
        <v>695</v>
      </c>
      <c r="G208" s="132" t="s">
        <v>196</v>
      </c>
      <c r="H208" s="133">
        <v>11.55</v>
      </c>
      <c r="I208" s="134"/>
      <c r="J208" s="135">
        <f t="shared" si="20"/>
        <v>0</v>
      </c>
      <c r="K208" s="131" t="s">
        <v>1</v>
      </c>
      <c r="L208" s="31"/>
      <c r="M208" s="136" t="s">
        <v>1</v>
      </c>
      <c r="N208" s="137" t="s">
        <v>44</v>
      </c>
      <c r="P208" s="138">
        <f t="shared" si="21"/>
        <v>0</v>
      </c>
      <c r="Q208" s="138">
        <v>0</v>
      </c>
      <c r="R208" s="138">
        <f t="shared" si="22"/>
        <v>0</v>
      </c>
      <c r="S208" s="138">
        <v>0</v>
      </c>
      <c r="T208" s="139">
        <f t="shared" si="23"/>
        <v>0</v>
      </c>
      <c r="AR208" s="140" t="s">
        <v>127</v>
      </c>
      <c r="AT208" s="140" t="s">
        <v>129</v>
      </c>
      <c r="AU208" s="140" t="s">
        <v>88</v>
      </c>
      <c r="AY208" s="16" t="s">
        <v>128</v>
      </c>
      <c r="BE208" s="141">
        <f t="shared" si="24"/>
        <v>0</v>
      </c>
      <c r="BF208" s="141">
        <f t="shared" si="25"/>
        <v>0</v>
      </c>
      <c r="BG208" s="141">
        <f t="shared" si="26"/>
        <v>0</v>
      </c>
      <c r="BH208" s="141">
        <f t="shared" si="27"/>
        <v>0</v>
      </c>
      <c r="BI208" s="141">
        <f t="shared" si="28"/>
        <v>0</v>
      </c>
      <c r="BJ208" s="16" t="s">
        <v>86</v>
      </c>
      <c r="BK208" s="141">
        <f t="shared" si="29"/>
        <v>0</v>
      </c>
      <c r="BL208" s="16" t="s">
        <v>127</v>
      </c>
      <c r="BM208" s="140" t="s">
        <v>696</v>
      </c>
    </row>
    <row r="209" spans="2:65" s="1" customFormat="1" ht="16.5" customHeight="1">
      <c r="B209" s="31"/>
      <c r="C209" s="129" t="s">
        <v>697</v>
      </c>
      <c r="D209" s="129" t="s">
        <v>129</v>
      </c>
      <c r="E209" s="130" t="s">
        <v>698</v>
      </c>
      <c r="F209" s="131" t="s">
        <v>699</v>
      </c>
      <c r="G209" s="132" t="s">
        <v>289</v>
      </c>
      <c r="H209" s="133">
        <v>1</v>
      </c>
      <c r="I209" s="134"/>
      <c r="J209" s="135">
        <f t="shared" si="20"/>
        <v>0</v>
      </c>
      <c r="K209" s="131" t="s">
        <v>1</v>
      </c>
      <c r="L209" s="31"/>
      <c r="M209" s="136" t="s">
        <v>1</v>
      </c>
      <c r="N209" s="137" t="s">
        <v>44</v>
      </c>
      <c r="P209" s="138">
        <f t="shared" si="21"/>
        <v>0</v>
      </c>
      <c r="Q209" s="138">
        <v>0</v>
      </c>
      <c r="R209" s="138">
        <f t="shared" si="22"/>
        <v>0</v>
      </c>
      <c r="S209" s="138">
        <v>0</v>
      </c>
      <c r="T209" s="139">
        <f t="shared" si="23"/>
        <v>0</v>
      </c>
      <c r="AR209" s="140" t="s">
        <v>127</v>
      </c>
      <c r="AT209" s="140" t="s">
        <v>129</v>
      </c>
      <c r="AU209" s="140" t="s">
        <v>88</v>
      </c>
      <c r="AY209" s="16" t="s">
        <v>128</v>
      </c>
      <c r="BE209" s="141">
        <f t="shared" si="24"/>
        <v>0</v>
      </c>
      <c r="BF209" s="141">
        <f t="shared" si="25"/>
        <v>0</v>
      </c>
      <c r="BG209" s="141">
        <f t="shared" si="26"/>
        <v>0</v>
      </c>
      <c r="BH209" s="141">
        <f t="shared" si="27"/>
        <v>0</v>
      </c>
      <c r="BI209" s="141">
        <f t="shared" si="28"/>
        <v>0</v>
      </c>
      <c r="BJ209" s="16" t="s">
        <v>86</v>
      </c>
      <c r="BK209" s="141">
        <f t="shared" si="29"/>
        <v>0</v>
      </c>
      <c r="BL209" s="16" t="s">
        <v>127</v>
      </c>
      <c r="BM209" s="140" t="s">
        <v>700</v>
      </c>
    </row>
    <row r="210" spans="2:65" s="10" customFormat="1" ht="22.8" customHeight="1">
      <c r="B210" s="119"/>
      <c r="D210" s="120" t="s">
        <v>78</v>
      </c>
      <c r="E210" s="155" t="s">
        <v>243</v>
      </c>
      <c r="F210" s="155" t="s">
        <v>701</v>
      </c>
      <c r="I210" s="122"/>
      <c r="J210" s="156">
        <f>BK210</f>
        <v>0</v>
      </c>
      <c r="L210" s="119"/>
      <c r="M210" s="124"/>
      <c r="P210" s="125">
        <f>SUM(P211:P213)</f>
        <v>0</v>
      </c>
      <c r="R210" s="125">
        <f>SUM(R211:R213)</f>
        <v>0</v>
      </c>
      <c r="T210" s="126">
        <f>SUM(T211:T213)</f>
        <v>0</v>
      </c>
      <c r="AR210" s="120" t="s">
        <v>86</v>
      </c>
      <c r="AT210" s="127" t="s">
        <v>78</v>
      </c>
      <c r="AU210" s="127" t="s">
        <v>86</v>
      </c>
      <c r="AY210" s="120" t="s">
        <v>128</v>
      </c>
      <c r="BK210" s="128">
        <f>SUM(BK211:BK213)</f>
        <v>0</v>
      </c>
    </row>
    <row r="211" spans="2:65" s="1" customFormat="1" ht="16.5" customHeight="1">
      <c r="B211" s="31"/>
      <c r="C211" s="177" t="s">
        <v>586</v>
      </c>
      <c r="D211" s="177" t="s">
        <v>248</v>
      </c>
      <c r="E211" s="178" t="s">
        <v>702</v>
      </c>
      <c r="F211" s="179" t="s">
        <v>703</v>
      </c>
      <c r="G211" s="180" t="s">
        <v>203</v>
      </c>
      <c r="H211" s="181">
        <v>2.2999999999999998</v>
      </c>
      <c r="I211" s="182"/>
      <c r="J211" s="183">
        <f>ROUND(I211*H211,2)</f>
        <v>0</v>
      </c>
      <c r="K211" s="179" t="s">
        <v>1</v>
      </c>
      <c r="L211" s="184"/>
      <c r="M211" s="185" t="s">
        <v>1</v>
      </c>
      <c r="N211" s="186" t="s">
        <v>44</v>
      </c>
      <c r="P211" s="138">
        <f>O211*H211</f>
        <v>0</v>
      </c>
      <c r="Q211" s="138">
        <v>0</v>
      </c>
      <c r="R211" s="138">
        <f>Q211*H211</f>
        <v>0</v>
      </c>
      <c r="S211" s="138">
        <v>0</v>
      </c>
      <c r="T211" s="139">
        <f>S211*H211</f>
        <v>0</v>
      </c>
      <c r="AR211" s="140" t="s">
        <v>166</v>
      </c>
      <c r="AT211" s="140" t="s">
        <v>248</v>
      </c>
      <c r="AU211" s="140" t="s">
        <v>88</v>
      </c>
      <c r="AY211" s="16" t="s">
        <v>128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86</v>
      </c>
      <c r="BK211" s="141">
        <f>ROUND(I211*H211,2)</f>
        <v>0</v>
      </c>
      <c r="BL211" s="16" t="s">
        <v>127</v>
      </c>
      <c r="BM211" s="140" t="s">
        <v>704</v>
      </c>
    </row>
    <row r="212" spans="2:65" s="1" customFormat="1" ht="16.5" customHeight="1">
      <c r="B212" s="31"/>
      <c r="C212" s="177" t="s">
        <v>705</v>
      </c>
      <c r="D212" s="177" t="s">
        <v>248</v>
      </c>
      <c r="E212" s="178" t="s">
        <v>706</v>
      </c>
      <c r="F212" s="179" t="s">
        <v>707</v>
      </c>
      <c r="G212" s="180" t="s">
        <v>432</v>
      </c>
      <c r="H212" s="181">
        <v>33</v>
      </c>
      <c r="I212" s="182"/>
      <c r="J212" s="183">
        <f>ROUND(I212*H212,2)</f>
        <v>0</v>
      </c>
      <c r="K212" s="179" t="s">
        <v>1</v>
      </c>
      <c r="L212" s="184"/>
      <c r="M212" s="185" t="s">
        <v>1</v>
      </c>
      <c r="N212" s="186" t="s">
        <v>44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166</v>
      </c>
      <c r="AT212" s="140" t="s">
        <v>248</v>
      </c>
      <c r="AU212" s="140" t="s">
        <v>88</v>
      </c>
      <c r="AY212" s="16" t="s">
        <v>128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86</v>
      </c>
      <c r="BK212" s="141">
        <f>ROUND(I212*H212,2)</f>
        <v>0</v>
      </c>
      <c r="BL212" s="16" t="s">
        <v>127</v>
      </c>
      <c r="BM212" s="140" t="s">
        <v>708</v>
      </c>
    </row>
    <row r="213" spans="2:65" s="1" customFormat="1" ht="16.5" customHeight="1">
      <c r="B213" s="31"/>
      <c r="C213" s="177" t="s">
        <v>589</v>
      </c>
      <c r="D213" s="177" t="s">
        <v>248</v>
      </c>
      <c r="E213" s="178" t="s">
        <v>709</v>
      </c>
      <c r="F213" s="179" t="s">
        <v>710</v>
      </c>
      <c r="G213" s="180" t="s">
        <v>251</v>
      </c>
      <c r="H213" s="181">
        <v>2</v>
      </c>
      <c r="I213" s="182"/>
      <c r="J213" s="183">
        <f>ROUND(I213*H213,2)</f>
        <v>0</v>
      </c>
      <c r="K213" s="179" t="s">
        <v>1</v>
      </c>
      <c r="L213" s="184"/>
      <c r="M213" s="185" t="s">
        <v>1</v>
      </c>
      <c r="N213" s="186" t="s">
        <v>44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166</v>
      </c>
      <c r="AT213" s="140" t="s">
        <v>248</v>
      </c>
      <c r="AU213" s="140" t="s">
        <v>88</v>
      </c>
      <c r="AY213" s="16" t="s">
        <v>128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6" t="s">
        <v>86</v>
      </c>
      <c r="BK213" s="141">
        <f>ROUND(I213*H213,2)</f>
        <v>0</v>
      </c>
      <c r="BL213" s="16" t="s">
        <v>127</v>
      </c>
      <c r="BM213" s="140" t="s">
        <v>711</v>
      </c>
    </row>
    <row r="214" spans="2:65" s="10" customFormat="1" ht="22.8" customHeight="1">
      <c r="B214" s="119"/>
      <c r="D214" s="120" t="s">
        <v>78</v>
      </c>
      <c r="E214" s="155" t="s">
        <v>8</v>
      </c>
      <c r="F214" s="155" t="s">
        <v>712</v>
      </c>
      <c r="I214" s="122"/>
      <c r="J214" s="156">
        <f>BK214</f>
        <v>0</v>
      </c>
      <c r="L214" s="119"/>
      <c r="M214" s="124"/>
      <c r="P214" s="125">
        <f>SUM(P215:P217)</f>
        <v>0</v>
      </c>
      <c r="R214" s="125">
        <f>SUM(R215:R217)</f>
        <v>0</v>
      </c>
      <c r="T214" s="126">
        <f>SUM(T215:T217)</f>
        <v>0</v>
      </c>
      <c r="AR214" s="120" t="s">
        <v>86</v>
      </c>
      <c r="AT214" s="127" t="s">
        <v>78</v>
      </c>
      <c r="AU214" s="127" t="s">
        <v>86</v>
      </c>
      <c r="AY214" s="120" t="s">
        <v>128</v>
      </c>
      <c r="BK214" s="128">
        <f>SUM(BK215:BK217)</f>
        <v>0</v>
      </c>
    </row>
    <row r="215" spans="2:65" s="1" customFormat="1" ht="24.15" customHeight="1">
      <c r="B215" s="31"/>
      <c r="C215" s="129" t="s">
        <v>713</v>
      </c>
      <c r="D215" s="129" t="s">
        <v>129</v>
      </c>
      <c r="E215" s="130" t="s">
        <v>714</v>
      </c>
      <c r="F215" s="131" t="s">
        <v>715</v>
      </c>
      <c r="G215" s="132" t="s">
        <v>513</v>
      </c>
      <c r="H215" s="133">
        <v>20</v>
      </c>
      <c r="I215" s="134"/>
      <c r="J215" s="135">
        <f>ROUND(I215*H215,2)</f>
        <v>0</v>
      </c>
      <c r="K215" s="131" t="s">
        <v>1</v>
      </c>
      <c r="L215" s="31"/>
      <c r="M215" s="136" t="s">
        <v>1</v>
      </c>
      <c r="N215" s="137" t="s">
        <v>44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127</v>
      </c>
      <c r="AT215" s="140" t="s">
        <v>129</v>
      </c>
      <c r="AU215" s="140" t="s">
        <v>88</v>
      </c>
      <c r="AY215" s="16" t="s">
        <v>128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6" t="s">
        <v>86</v>
      </c>
      <c r="BK215" s="141">
        <f>ROUND(I215*H215,2)</f>
        <v>0</v>
      </c>
      <c r="BL215" s="16" t="s">
        <v>127</v>
      </c>
      <c r="BM215" s="140" t="s">
        <v>716</v>
      </c>
    </row>
    <row r="216" spans="2:65" s="1" customFormat="1" ht="16.5" customHeight="1">
      <c r="B216" s="31"/>
      <c r="C216" s="129" t="s">
        <v>593</v>
      </c>
      <c r="D216" s="129" t="s">
        <v>129</v>
      </c>
      <c r="E216" s="130" t="s">
        <v>717</v>
      </c>
      <c r="F216" s="131" t="s">
        <v>718</v>
      </c>
      <c r="G216" s="132" t="s">
        <v>513</v>
      </c>
      <c r="H216" s="133">
        <v>2</v>
      </c>
      <c r="I216" s="134"/>
      <c r="J216" s="135">
        <f>ROUND(I216*H216,2)</f>
        <v>0</v>
      </c>
      <c r="K216" s="131" t="s">
        <v>1</v>
      </c>
      <c r="L216" s="31"/>
      <c r="M216" s="136" t="s">
        <v>1</v>
      </c>
      <c r="N216" s="137" t="s">
        <v>44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127</v>
      </c>
      <c r="AT216" s="140" t="s">
        <v>129</v>
      </c>
      <c r="AU216" s="140" t="s">
        <v>88</v>
      </c>
      <c r="AY216" s="16" t="s">
        <v>128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6" t="s">
        <v>86</v>
      </c>
      <c r="BK216" s="141">
        <f>ROUND(I216*H216,2)</f>
        <v>0</v>
      </c>
      <c r="BL216" s="16" t="s">
        <v>127</v>
      </c>
      <c r="BM216" s="140" t="s">
        <v>719</v>
      </c>
    </row>
    <row r="217" spans="2:65" s="1" customFormat="1" ht="16.5" customHeight="1">
      <c r="B217" s="31"/>
      <c r="C217" s="129" t="s">
        <v>720</v>
      </c>
      <c r="D217" s="129" t="s">
        <v>129</v>
      </c>
      <c r="E217" s="130" t="s">
        <v>721</v>
      </c>
      <c r="F217" s="131" t="s">
        <v>722</v>
      </c>
      <c r="G217" s="132" t="s">
        <v>513</v>
      </c>
      <c r="H217" s="133">
        <v>4</v>
      </c>
      <c r="I217" s="134"/>
      <c r="J217" s="135">
        <f>ROUND(I217*H217,2)</f>
        <v>0</v>
      </c>
      <c r="K217" s="131" t="s">
        <v>1</v>
      </c>
      <c r="L217" s="31"/>
      <c r="M217" s="136" t="s">
        <v>1</v>
      </c>
      <c r="N217" s="137" t="s">
        <v>44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127</v>
      </c>
      <c r="AT217" s="140" t="s">
        <v>129</v>
      </c>
      <c r="AU217" s="140" t="s">
        <v>88</v>
      </c>
      <c r="AY217" s="16" t="s">
        <v>128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6" t="s">
        <v>86</v>
      </c>
      <c r="BK217" s="141">
        <f>ROUND(I217*H217,2)</f>
        <v>0</v>
      </c>
      <c r="BL217" s="16" t="s">
        <v>127</v>
      </c>
      <c r="BM217" s="140" t="s">
        <v>723</v>
      </c>
    </row>
    <row r="218" spans="2:65" s="10" customFormat="1" ht="22.8" customHeight="1">
      <c r="B218" s="119"/>
      <c r="D218" s="120" t="s">
        <v>78</v>
      </c>
      <c r="E218" s="155" t="s">
        <v>254</v>
      </c>
      <c r="F218" s="155" t="s">
        <v>724</v>
      </c>
      <c r="I218" s="122"/>
      <c r="J218" s="156">
        <f>BK218</f>
        <v>0</v>
      </c>
      <c r="L218" s="119"/>
      <c r="M218" s="124"/>
      <c r="P218" s="125">
        <f>P219</f>
        <v>0</v>
      </c>
      <c r="R218" s="125">
        <f>R219</f>
        <v>0</v>
      </c>
      <c r="T218" s="126">
        <f>T219</f>
        <v>0</v>
      </c>
      <c r="AR218" s="120" t="s">
        <v>86</v>
      </c>
      <c r="AT218" s="127" t="s">
        <v>78</v>
      </c>
      <c r="AU218" s="127" t="s">
        <v>86</v>
      </c>
      <c r="AY218" s="120" t="s">
        <v>128</v>
      </c>
      <c r="BK218" s="128">
        <f>BK219</f>
        <v>0</v>
      </c>
    </row>
    <row r="219" spans="2:65" s="1" customFormat="1" ht="16.5" customHeight="1">
      <c r="B219" s="31"/>
      <c r="C219" s="129" t="s">
        <v>596</v>
      </c>
      <c r="D219" s="129" t="s">
        <v>129</v>
      </c>
      <c r="E219" s="130" t="s">
        <v>725</v>
      </c>
      <c r="F219" s="131" t="s">
        <v>726</v>
      </c>
      <c r="G219" s="132" t="s">
        <v>289</v>
      </c>
      <c r="H219" s="133">
        <v>2</v>
      </c>
      <c r="I219" s="134"/>
      <c r="J219" s="135">
        <f>ROUND(I219*H219,2)</f>
        <v>0</v>
      </c>
      <c r="K219" s="131" t="s">
        <v>1</v>
      </c>
      <c r="L219" s="31"/>
      <c r="M219" s="136" t="s">
        <v>1</v>
      </c>
      <c r="N219" s="137" t="s">
        <v>44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127</v>
      </c>
      <c r="AT219" s="140" t="s">
        <v>129</v>
      </c>
      <c r="AU219" s="140" t="s">
        <v>88</v>
      </c>
      <c r="AY219" s="16" t="s">
        <v>128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6" t="s">
        <v>86</v>
      </c>
      <c r="BK219" s="141">
        <f>ROUND(I219*H219,2)</f>
        <v>0</v>
      </c>
      <c r="BL219" s="16" t="s">
        <v>127</v>
      </c>
      <c r="BM219" s="140" t="s">
        <v>727</v>
      </c>
    </row>
    <row r="220" spans="2:65" s="10" customFormat="1" ht="22.8" customHeight="1">
      <c r="B220" s="119"/>
      <c r="D220" s="120" t="s">
        <v>78</v>
      </c>
      <c r="E220" s="155" t="s">
        <v>261</v>
      </c>
      <c r="F220" s="155" t="s">
        <v>712</v>
      </c>
      <c r="I220" s="122"/>
      <c r="J220" s="156">
        <f>BK220</f>
        <v>0</v>
      </c>
      <c r="L220" s="119"/>
      <c r="M220" s="124"/>
      <c r="P220" s="125">
        <f>SUM(P221:P223)</f>
        <v>0</v>
      </c>
      <c r="R220" s="125">
        <f>SUM(R221:R223)</f>
        <v>0</v>
      </c>
      <c r="T220" s="126">
        <f>SUM(T221:T223)</f>
        <v>0</v>
      </c>
      <c r="AR220" s="120" t="s">
        <v>86</v>
      </c>
      <c r="AT220" s="127" t="s">
        <v>78</v>
      </c>
      <c r="AU220" s="127" t="s">
        <v>86</v>
      </c>
      <c r="AY220" s="120" t="s">
        <v>128</v>
      </c>
      <c r="BK220" s="128">
        <f>SUM(BK221:BK223)</f>
        <v>0</v>
      </c>
    </row>
    <row r="221" spans="2:65" s="1" customFormat="1" ht="16.5" customHeight="1">
      <c r="B221" s="31"/>
      <c r="C221" s="129" t="s">
        <v>728</v>
      </c>
      <c r="D221" s="129" t="s">
        <v>129</v>
      </c>
      <c r="E221" s="130" t="s">
        <v>729</v>
      </c>
      <c r="F221" s="131" t="s">
        <v>730</v>
      </c>
      <c r="G221" s="132" t="s">
        <v>513</v>
      </c>
      <c r="H221" s="133">
        <v>5</v>
      </c>
      <c r="I221" s="134"/>
      <c r="J221" s="135">
        <f>ROUND(I221*H221,2)</f>
        <v>0</v>
      </c>
      <c r="K221" s="131" t="s">
        <v>1</v>
      </c>
      <c r="L221" s="31"/>
      <c r="M221" s="136" t="s">
        <v>1</v>
      </c>
      <c r="N221" s="137" t="s">
        <v>44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127</v>
      </c>
      <c r="AT221" s="140" t="s">
        <v>129</v>
      </c>
      <c r="AU221" s="140" t="s">
        <v>88</v>
      </c>
      <c r="AY221" s="16" t="s">
        <v>128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6" t="s">
        <v>86</v>
      </c>
      <c r="BK221" s="141">
        <f>ROUND(I221*H221,2)</f>
        <v>0</v>
      </c>
      <c r="BL221" s="16" t="s">
        <v>127</v>
      </c>
      <c r="BM221" s="140" t="s">
        <v>731</v>
      </c>
    </row>
    <row r="222" spans="2:65" s="1" customFormat="1" ht="16.5" customHeight="1">
      <c r="B222" s="31"/>
      <c r="C222" s="129" t="s">
        <v>599</v>
      </c>
      <c r="D222" s="129" t="s">
        <v>129</v>
      </c>
      <c r="E222" s="130" t="s">
        <v>732</v>
      </c>
      <c r="F222" s="131" t="s">
        <v>733</v>
      </c>
      <c r="G222" s="132" t="s">
        <v>289</v>
      </c>
      <c r="H222" s="133">
        <v>1</v>
      </c>
      <c r="I222" s="134"/>
      <c r="J222" s="135">
        <f>ROUND(I222*H222,2)</f>
        <v>0</v>
      </c>
      <c r="K222" s="131" t="s">
        <v>1</v>
      </c>
      <c r="L222" s="31"/>
      <c r="M222" s="136" t="s">
        <v>1</v>
      </c>
      <c r="N222" s="137" t="s">
        <v>44</v>
      </c>
      <c r="P222" s="138">
        <f>O222*H222</f>
        <v>0</v>
      </c>
      <c r="Q222" s="138">
        <v>0</v>
      </c>
      <c r="R222" s="138">
        <f>Q222*H222</f>
        <v>0</v>
      </c>
      <c r="S222" s="138">
        <v>0</v>
      </c>
      <c r="T222" s="139">
        <f>S222*H222</f>
        <v>0</v>
      </c>
      <c r="AR222" s="140" t="s">
        <v>127</v>
      </c>
      <c r="AT222" s="140" t="s">
        <v>129</v>
      </c>
      <c r="AU222" s="140" t="s">
        <v>88</v>
      </c>
      <c r="AY222" s="16" t="s">
        <v>128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6" t="s">
        <v>86</v>
      </c>
      <c r="BK222" s="141">
        <f>ROUND(I222*H222,2)</f>
        <v>0</v>
      </c>
      <c r="BL222" s="16" t="s">
        <v>127</v>
      </c>
      <c r="BM222" s="140" t="s">
        <v>734</v>
      </c>
    </row>
    <row r="223" spans="2:65" s="1" customFormat="1" ht="16.5" customHeight="1">
      <c r="B223" s="31"/>
      <c r="C223" s="129" t="s">
        <v>735</v>
      </c>
      <c r="D223" s="129" t="s">
        <v>129</v>
      </c>
      <c r="E223" s="130" t="s">
        <v>736</v>
      </c>
      <c r="F223" s="131" t="s">
        <v>737</v>
      </c>
      <c r="G223" s="132" t="s">
        <v>289</v>
      </c>
      <c r="H223" s="133">
        <v>1</v>
      </c>
      <c r="I223" s="134"/>
      <c r="J223" s="135">
        <f>ROUND(I223*H223,2)</f>
        <v>0</v>
      </c>
      <c r="K223" s="131" t="s">
        <v>1</v>
      </c>
      <c r="L223" s="31"/>
      <c r="M223" s="146" t="s">
        <v>1</v>
      </c>
      <c r="N223" s="147" t="s">
        <v>44</v>
      </c>
      <c r="O223" s="148"/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40" t="s">
        <v>127</v>
      </c>
      <c r="AT223" s="140" t="s">
        <v>129</v>
      </c>
      <c r="AU223" s="140" t="s">
        <v>88</v>
      </c>
      <c r="AY223" s="16" t="s">
        <v>128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6" t="s">
        <v>86</v>
      </c>
      <c r="BK223" s="141">
        <f>ROUND(I223*H223,2)</f>
        <v>0</v>
      </c>
      <c r="BL223" s="16" t="s">
        <v>127</v>
      </c>
      <c r="BM223" s="140" t="s">
        <v>738</v>
      </c>
    </row>
    <row r="224" spans="2:65" s="1" customFormat="1" ht="6.9" customHeight="1">
      <c r="B224" s="43"/>
      <c r="C224" s="44"/>
      <c r="D224" s="44"/>
      <c r="E224" s="44"/>
      <c r="F224" s="44"/>
      <c r="G224" s="44"/>
      <c r="H224" s="44"/>
      <c r="I224" s="44"/>
      <c r="J224" s="44"/>
      <c r="K224" s="44"/>
      <c r="L224" s="31"/>
    </row>
  </sheetData>
  <sheetProtection algorithmName="SHA-512" hashValue="zH4vscREzyw4SkDtPJzsp6uAf7QAqm5izZpsb0A7DkQ7kAeFjajTvztm6SjLhE6c99xr6WS6tBg/pknLi6+tvw==" saltValue="lPEoLYkDyPJjgantinvU019vaxMr+Rg9w3/Aot7DRqR/UTWieYhHb9l0Iry8UMdgCRsV+q1bvrHNHBGp7rM4Pw==" spinCount="100000" sheet="1" objects="1" scenarios="1" formatColumns="0" formatRows="0" autoFilter="0"/>
  <autoFilter ref="C130:K223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0 - Ostatní a vedlejší ná...</vt:lpstr>
      <vt:lpstr>101.1 - Rozšíření komunik...</vt:lpstr>
      <vt:lpstr>101.2 - Rozšíření komunik...</vt:lpstr>
      <vt:lpstr>SO 401 - Veřejné osvětlení</vt:lpstr>
      <vt:lpstr>'0 - Ostatní a vedlejší ná...'!Názvy_tisku</vt:lpstr>
      <vt:lpstr>'101.1 - Rozšíření komunik...'!Názvy_tisku</vt:lpstr>
      <vt:lpstr>'101.2 - Rozšíření komunik...'!Názvy_tisku</vt:lpstr>
      <vt:lpstr>'Rekapitulace stavby'!Názvy_tisku</vt:lpstr>
      <vt:lpstr>'SO 401 - Veřejné osvětlení'!Názvy_tisku</vt:lpstr>
      <vt:lpstr>'0 - Ostatní a vedlejší ná...'!Oblast_tisku</vt:lpstr>
      <vt:lpstr>'101.1 - Rozšíření komunik...'!Oblast_tisku</vt:lpstr>
      <vt:lpstr>'101.2 - Rozšíření komunik...'!Oblast_tisku</vt:lpstr>
      <vt:lpstr>'Rekapitulace stavby'!Oblast_tisku</vt:lpstr>
      <vt:lpstr>'SO 401 -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LAPTOP-PTG2KFLL\Miloš Drábek</dc:creator>
  <cp:lastModifiedBy>Drábek Miloš</cp:lastModifiedBy>
  <cp:lastPrinted>2025-04-14T11:33:13Z</cp:lastPrinted>
  <dcterms:created xsi:type="dcterms:W3CDTF">2025-04-14T11:26:28Z</dcterms:created>
  <dcterms:modified xsi:type="dcterms:W3CDTF">2025-04-14T11:33:22Z</dcterms:modified>
</cp:coreProperties>
</file>