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5\ZŠ Beneše elokované pracoviště  - rekonstrukce elektroinstalace vč. stavebních úprav\E-zak VŘ\PD Polská 2025\VV a RZP\"/>
    </mc:Choice>
  </mc:AlternateContent>
  <bookViews>
    <workbookView xWindow="0" yWindow="0" windowWidth="28800" windowHeight="12450" activeTab="1"/>
  </bookViews>
  <sheets>
    <sheet name="Rekapitulace stavby" sheetId="1" r:id="rId1"/>
    <sheet name="001 - Stavební část" sheetId="2" r:id="rId2"/>
    <sheet name="002 - Elektroinstalace" sheetId="3" r:id="rId3"/>
    <sheet name="003 - Ostatní a vedlejší ..." sheetId="4" r:id="rId4"/>
  </sheets>
  <definedNames>
    <definedName name="_xlnm._FilterDatabase" localSheetId="1" hidden="1">'001 - Stavební část'!$C$135:$K$488</definedName>
    <definedName name="_xlnm._FilterDatabase" localSheetId="2" hidden="1">'002 - Elektroinstalace'!$C$128:$K$302</definedName>
    <definedName name="_xlnm._FilterDatabase" localSheetId="3" hidden="1">'003 - Ostatní a vedlejší ...'!$C$121:$K$146</definedName>
    <definedName name="_xlnm.Print_Titles" localSheetId="1">'001 - Stavební část'!$135:$135</definedName>
    <definedName name="_xlnm.Print_Titles" localSheetId="2">'002 - Elektroinstalace'!$128:$128</definedName>
    <definedName name="_xlnm.Print_Titles" localSheetId="3">'003 - Ostatní a vedlejší ...'!$121:$121</definedName>
    <definedName name="_xlnm.Print_Titles" localSheetId="0">'Rekapitulace stavby'!$92:$92</definedName>
    <definedName name="_xlnm.Print_Area" localSheetId="1">'001 - Stavební část'!$C$4:$J$76,'001 - Stavební část'!$C$82:$J$115,'001 - Stavební část'!$C$121:$K$488</definedName>
    <definedName name="_xlnm.Print_Area" localSheetId="2">'002 - Elektroinstalace'!$C$4:$J$76,'002 - Elektroinstalace'!$C$82:$J$108,'002 - Elektroinstalace'!$C$114:$K$302</definedName>
    <definedName name="_xlnm.Print_Area" localSheetId="3">'003 - Ostatní a vedlejší ...'!$C$4:$J$76,'003 - Ostatní a vedlejší ...'!$C$82:$J$101,'003 - Ostatní a vedlejší ...'!$C$107:$K$146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8" i="1" s="1"/>
  <c r="J37" i="4"/>
  <c r="AX98" i="1" s="1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8" i="4"/>
  <c r="F118" i="4"/>
  <c r="F116" i="4"/>
  <c r="E114" i="4"/>
  <c r="J93" i="4"/>
  <c r="F93" i="4"/>
  <c r="F91" i="4"/>
  <c r="E89" i="4"/>
  <c r="J26" i="4"/>
  <c r="E26" i="4"/>
  <c r="J94" i="4" s="1"/>
  <c r="J25" i="4"/>
  <c r="J20" i="4"/>
  <c r="E20" i="4"/>
  <c r="F94" i="4" s="1"/>
  <c r="J19" i="4"/>
  <c r="J14" i="4"/>
  <c r="J91" i="4"/>
  <c r="E7" i="4"/>
  <c r="E85" i="4"/>
  <c r="J39" i="3"/>
  <c r="J38" i="3"/>
  <c r="AY97" i="1" s="1"/>
  <c r="J37" i="3"/>
  <c r="AX97" i="1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F123" i="3"/>
  <c r="E121" i="3"/>
  <c r="F91" i="3"/>
  <c r="E89" i="3"/>
  <c r="J26" i="3"/>
  <c r="E26" i="3"/>
  <c r="J126" i="3"/>
  <c r="J25" i="3"/>
  <c r="J23" i="3"/>
  <c r="E23" i="3"/>
  <c r="J93" i="3"/>
  <c r="J22" i="3"/>
  <c r="J20" i="3"/>
  <c r="E20" i="3"/>
  <c r="F94" i="3"/>
  <c r="J19" i="3"/>
  <c r="J17" i="3"/>
  <c r="E17" i="3"/>
  <c r="F93" i="3"/>
  <c r="J16" i="3"/>
  <c r="J14" i="3"/>
  <c r="J123" i="3"/>
  <c r="E7" i="3"/>
  <c r="E117" i="3" s="1"/>
  <c r="J39" i="2"/>
  <c r="J38" i="2"/>
  <c r="AY96" i="1"/>
  <c r="J37" i="2"/>
  <c r="AX96" i="1" s="1"/>
  <c r="BI485" i="2"/>
  <c r="BH485" i="2"/>
  <c r="BG485" i="2"/>
  <c r="BF485" i="2"/>
  <c r="T485" i="2"/>
  <c r="R485" i="2"/>
  <c r="P485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1" i="2"/>
  <c r="BH401" i="2"/>
  <c r="BG401" i="2"/>
  <c r="BF401" i="2"/>
  <c r="T401" i="2"/>
  <c r="R401" i="2"/>
  <c r="P401" i="2"/>
  <c r="BI393" i="2"/>
  <c r="BH393" i="2"/>
  <c r="BG393" i="2"/>
  <c r="BF393" i="2"/>
  <c r="T393" i="2"/>
  <c r="R393" i="2"/>
  <c r="P393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4" i="2"/>
  <c r="BH374" i="2"/>
  <c r="BG374" i="2"/>
  <c r="BF374" i="2"/>
  <c r="T374" i="2"/>
  <c r="R374" i="2"/>
  <c r="P374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56" i="2"/>
  <c r="BH356" i="2"/>
  <c r="BG356" i="2"/>
  <c r="BF356" i="2"/>
  <c r="T356" i="2"/>
  <c r="R356" i="2"/>
  <c r="P356" i="2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6" i="2"/>
  <c r="BH336" i="2"/>
  <c r="BG336" i="2"/>
  <c r="BF336" i="2"/>
  <c r="T336" i="2"/>
  <c r="R336" i="2"/>
  <c r="P336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07" i="2"/>
  <c r="BH307" i="2"/>
  <c r="BG307" i="2"/>
  <c r="BF307" i="2"/>
  <c r="T307" i="2"/>
  <c r="R307" i="2"/>
  <c r="P307" i="2"/>
  <c r="BI300" i="2"/>
  <c r="BH300" i="2"/>
  <c r="BG300" i="2"/>
  <c r="BF300" i="2"/>
  <c r="T300" i="2"/>
  <c r="R300" i="2"/>
  <c r="P300" i="2"/>
  <c r="BI293" i="2"/>
  <c r="BH293" i="2"/>
  <c r="BG293" i="2"/>
  <c r="BF293" i="2"/>
  <c r="T293" i="2"/>
  <c r="T292" i="2"/>
  <c r="R293" i="2"/>
  <c r="R292" i="2"/>
  <c r="P293" i="2"/>
  <c r="P292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57" i="2"/>
  <c r="BH257" i="2"/>
  <c r="BG257" i="2"/>
  <c r="BF257" i="2"/>
  <c r="T257" i="2"/>
  <c r="R257" i="2"/>
  <c r="P257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T232" i="2" s="1"/>
  <c r="R233" i="2"/>
  <c r="R232" i="2" s="1"/>
  <c r="P233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J132" i="2"/>
  <c r="F132" i="2"/>
  <c r="F130" i="2"/>
  <c r="E128" i="2"/>
  <c r="J93" i="2"/>
  <c r="F93" i="2"/>
  <c r="F91" i="2"/>
  <c r="E89" i="2"/>
  <c r="J26" i="2"/>
  <c r="E26" i="2"/>
  <c r="J133" i="2" s="1"/>
  <c r="J25" i="2"/>
  <c r="J20" i="2"/>
  <c r="E20" i="2"/>
  <c r="F94" i="2" s="1"/>
  <c r="J19" i="2"/>
  <c r="J14" i="2"/>
  <c r="J130" i="2" s="1"/>
  <c r="E7" i="2"/>
  <c r="E124" i="2"/>
  <c r="L90" i="1"/>
  <c r="AM90" i="1"/>
  <c r="AM89" i="1"/>
  <c r="L89" i="1"/>
  <c r="AM87" i="1"/>
  <c r="L87" i="1"/>
  <c r="L85" i="1"/>
  <c r="L84" i="1"/>
  <c r="BK423" i="2"/>
  <c r="BK330" i="2"/>
  <c r="BK223" i="2"/>
  <c r="J139" i="2"/>
  <c r="BK462" i="2"/>
  <c r="J447" i="2"/>
  <c r="BK413" i="2"/>
  <c r="J344" i="2"/>
  <c r="BK268" i="2"/>
  <c r="J188" i="2"/>
  <c r="J227" i="2"/>
  <c r="J415" i="2"/>
  <c r="BK356" i="2"/>
  <c r="BK324" i="2"/>
  <c r="J290" i="2"/>
  <c r="BK225" i="2"/>
  <c r="BK151" i="2"/>
  <c r="BK442" i="2"/>
  <c r="BK415" i="2"/>
  <c r="J368" i="2"/>
  <c r="BK280" i="2"/>
  <c r="J247" i="2"/>
  <c r="J233" i="2"/>
  <c r="J166" i="2"/>
  <c r="BK215" i="2"/>
  <c r="J474" i="2"/>
  <c r="BK205" i="2"/>
  <c r="J164" i="2"/>
  <c r="BK288" i="3"/>
  <c r="J260" i="3"/>
  <c r="BK224" i="3"/>
  <c r="BK201" i="3"/>
  <c r="J182" i="3"/>
  <c r="J163" i="3"/>
  <c r="J293" i="3"/>
  <c r="BK260" i="3"/>
  <c r="J236" i="3"/>
  <c r="J205" i="3"/>
  <c r="BK184" i="3"/>
  <c r="J157" i="3"/>
  <c r="J299" i="3"/>
  <c r="J282" i="3"/>
  <c r="BK256" i="3"/>
  <c r="J238" i="3"/>
  <c r="BK176" i="3"/>
  <c r="BK297" i="3"/>
  <c r="J274" i="3"/>
  <c r="BK236" i="3"/>
  <c r="J222" i="3"/>
  <c r="J196" i="3"/>
  <c r="J180" i="3"/>
  <c r="BK141" i="3"/>
  <c r="BK133" i="3"/>
  <c r="BK205" i="3"/>
  <c r="BK258" i="3"/>
  <c r="BK198" i="3"/>
  <c r="BK137" i="3"/>
  <c r="BK143" i="4"/>
  <c r="BK129" i="4"/>
  <c r="J131" i="4"/>
  <c r="BK411" i="2"/>
  <c r="J350" i="2"/>
  <c r="J244" i="2"/>
  <c r="J151" i="2"/>
  <c r="J481" i="2"/>
  <c r="J462" i="2"/>
  <c r="J437" i="2"/>
  <c r="J411" i="2"/>
  <c r="J330" i="2"/>
  <c r="BK247" i="2"/>
  <c r="BK164" i="2"/>
  <c r="J230" i="2"/>
  <c r="J419" i="2"/>
  <c r="BK374" i="2"/>
  <c r="J336" i="2"/>
  <c r="BK285" i="2"/>
  <c r="BK233" i="2"/>
  <c r="BK142" i="2"/>
  <c r="J440" i="2"/>
  <c r="J401" i="2"/>
  <c r="J324" i="2"/>
  <c r="J215" i="2"/>
  <c r="J225" i="2"/>
  <c r="J205" i="2"/>
  <c r="BK156" i="2"/>
  <c r="J470" i="2"/>
  <c r="BK276" i="2"/>
  <c r="J190" i="2"/>
  <c r="BK290" i="3"/>
  <c r="BK264" i="3"/>
  <c r="J234" i="3"/>
  <c r="BK209" i="3"/>
  <c r="BK194" i="3"/>
  <c r="BK178" i="3"/>
  <c r="J159" i="3"/>
  <c r="BK280" i="3"/>
  <c r="J268" i="3"/>
  <c r="J243" i="3"/>
  <c r="J201" i="3"/>
  <c r="J172" i="3"/>
  <c r="J133" i="3"/>
  <c r="J280" i="3"/>
  <c r="J264" i="3"/>
  <c r="J230" i="3"/>
  <c r="BK163" i="3"/>
  <c r="BK293" i="3"/>
  <c r="J256" i="3"/>
  <c r="BK228" i="3"/>
  <c r="J186" i="3"/>
  <c r="BK157" i="3"/>
  <c r="J137" i="3"/>
  <c r="BK188" i="3"/>
  <c r="BK220" i="3"/>
  <c r="BK190" i="3"/>
  <c r="J143" i="4"/>
  <c r="BK141" i="4"/>
  <c r="BK137" i="4"/>
  <c r="J228" i="3"/>
  <c r="BK168" i="3"/>
  <c r="BK143" i="3"/>
  <c r="J272" i="3"/>
  <c r="BK253" i="3"/>
  <c r="BK196" i="3"/>
  <c r="BK295" i="3"/>
  <c r="BK240" i="3"/>
  <c r="BK218" i="3"/>
  <c r="BK182" i="3"/>
  <c r="J145" i="3"/>
  <c r="J270" i="3"/>
  <c r="BK149" i="3"/>
  <c r="J216" i="3"/>
  <c r="J149" i="3"/>
  <c r="J139" i="4"/>
  <c r="BK127" i="4"/>
  <c r="BK368" i="2"/>
  <c r="BK300" i="2"/>
  <c r="J158" i="2"/>
  <c r="J485" i="2"/>
  <c r="J458" i="2"/>
  <c r="BK431" i="2"/>
  <c r="BK393" i="2"/>
  <c r="BK307" i="2"/>
  <c r="BK237" i="2"/>
  <c r="J472" i="2"/>
  <c r="J425" i="2"/>
  <c r="J385" i="2"/>
  <c r="J307" i="2"/>
  <c r="J272" i="2"/>
  <c r="BK166" i="2"/>
  <c r="BK449" i="2"/>
  <c r="BK433" i="2"/>
  <c r="BK385" i="2"/>
  <c r="BK290" i="2"/>
  <c r="BK257" i="2"/>
  <c r="J250" i="2"/>
  <c r="BK190" i="2"/>
  <c r="J142" i="2"/>
  <c r="J195" i="2"/>
  <c r="BK272" i="2"/>
  <c r="BK201" i="2"/>
  <c r="BK282" i="3"/>
  <c r="J251" i="3"/>
  <c r="J207" i="3"/>
  <c r="J188" i="3"/>
  <c r="J176" i="3"/>
  <c r="BK155" i="3"/>
  <c r="J278" i="3"/>
  <c r="BK245" i="3"/>
  <c r="BK222" i="3"/>
  <c r="BK174" i="3"/>
  <c r="BK147" i="3"/>
  <c r="J288" i="3"/>
  <c r="BK268" i="3"/>
  <c r="BK226" i="3"/>
  <c r="J170" i="3"/>
  <c r="J284" i="3"/>
  <c r="J249" i="3"/>
  <c r="J214" i="3"/>
  <c r="J168" i="3"/>
  <c r="BK153" i="3"/>
  <c r="BK151" i="3"/>
  <c r="BK172" i="3"/>
  <c r="J245" i="3"/>
  <c r="BK180" i="3"/>
  <c r="J129" i="4"/>
  <c r="BK139" i="4"/>
  <c r="J127" i="4"/>
  <c r="J433" i="2"/>
  <c r="BK293" i="2"/>
  <c r="J153" i="2"/>
  <c r="BK481" i="2"/>
  <c r="BK458" i="2"/>
  <c r="BK440" i="2"/>
  <c r="BK401" i="2"/>
  <c r="BK321" i="2"/>
  <c r="BK244" i="2"/>
  <c r="BK470" i="2"/>
  <c r="BK437" i="2"/>
  <c r="BK344" i="2"/>
  <c r="J300" i="2"/>
  <c r="J237" i="2"/>
  <c r="BK162" i="2"/>
  <c r="BK447" i="2"/>
  <c r="J423" i="2"/>
  <c r="J374" i="2"/>
  <c r="J276" i="2"/>
  <c r="J184" i="2"/>
  <c r="J208" i="2"/>
  <c r="BK180" i="2"/>
  <c r="J147" i="2"/>
  <c r="BK230" i="2"/>
  <c r="J156" i="2"/>
  <c r="BK286" i="3"/>
  <c r="J262" i="3"/>
  <c r="J226" i="3"/>
  <c r="J198" i="3"/>
  <c r="J174" i="3"/>
  <c r="J147" i="3"/>
  <c r="BK274" i="3"/>
  <c r="J240" i="3"/>
  <c r="J192" i="3"/>
  <c r="J161" i="3"/>
  <c r="BK139" i="3"/>
  <c r="BK276" i="3"/>
  <c r="BK251" i="3"/>
  <c r="BK216" i="3"/>
  <c r="BK299" i="3"/>
  <c r="BK247" i="3"/>
  <c r="BK230" i="3"/>
  <c r="J209" i="3"/>
  <c r="J178" i="3"/>
  <c r="J155" i="3"/>
  <c r="J143" i="3"/>
  <c r="BK166" i="3"/>
  <c r="J224" i="3"/>
  <c r="J141" i="3"/>
  <c r="J145" i="4"/>
  <c r="J135" i="4"/>
  <c r="BK135" i="4"/>
  <c r="BK133" i="4"/>
  <c r="BK382" i="2"/>
  <c r="BK336" i="2"/>
  <c r="BK208" i="2"/>
  <c r="BK485" i="2"/>
  <c r="J477" i="2"/>
  <c r="J449" i="2"/>
  <c r="BK419" i="2"/>
  <c r="BK350" i="2"/>
  <c r="J257" i="2"/>
  <c r="BK153" i="2"/>
  <c r="J442" i="2"/>
  <c r="J413" i="2"/>
  <c r="BK363" i="2"/>
  <c r="J321" i="2"/>
  <c r="J268" i="2"/>
  <c r="J180" i="2"/>
  <c r="J456" i="2"/>
  <c r="BK435" i="2"/>
  <c r="J393" i="2"/>
  <c r="J363" i="2"/>
  <c r="BK195" i="2"/>
  <c r="J218" i="2"/>
  <c r="J162" i="2"/>
  <c r="BK158" i="2"/>
  <c r="BK250" i="2"/>
  <c r="J295" i="3"/>
  <c r="J276" i="3"/>
  <c r="J258" i="3"/>
  <c r="BK214" i="3"/>
  <c r="J184" i="3"/>
  <c r="J166" i="3"/>
  <c r="J290" i="3"/>
  <c r="J266" i="3"/>
  <c r="BK238" i="3"/>
  <c r="J190" i="3"/>
  <c r="J151" i="3"/>
  <c r="BK284" i="3"/>
  <c r="BK266" i="3"/>
  <c r="J220" i="3"/>
  <c r="J135" i="3"/>
  <c r="BK278" i="3"/>
  <c r="BK232" i="3"/>
  <c r="J194" i="3"/>
  <c r="BK159" i="3"/>
  <c r="J139" i="3"/>
  <c r="BK243" i="3"/>
  <c r="BK135" i="3"/>
  <c r="J203" i="3"/>
  <c r="BK131" i="4"/>
  <c r="BK125" i="4"/>
  <c r="J125" i="4"/>
  <c r="J141" i="4"/>
  <c r="J435" i="2"/>
  <c r="J342" i="2"/>
  <c r="BK227" i="2"/>
  <c r="BK147" i="2"/>
  <c r="BK477" i="2"/>
  <c r="BK456" i="2"/>
  <c r="BK425" i="2"/>
  <c r="J356" i="2"/>
  <c r="J293" i="2"/>
  <c r="AS95" i="1"/>
  <c r="BK342" i="2"/>
  <c r="J280" i="2"/>
  <c r="J201" i="2"/>
  <c r="BK139" i="2"/>
  <c r="J431" i="2"/>
  <c r="J382" i="2"/>
  <c r="J285" i="2"/>
  <c r="BK188" i="2"/>
  <c r="J223" i="2"/>
  <c r="BK184" i="2"/>
  <c r="BK472" i="2"/>
  <c r="BK474" i="2"/>
  <c r="BK218" i="2"/>
  <c r="J297" i="3"/>
  <c r="BK270" i="3"/>
  <c r="J247" i="3"/>
  <c r="BK211" i="3"/>
  <c r="BK192" i="3"/>
  <c r="BK170" i="3"/>
  <c r="BK301" i="3"/>
  <c r="BK272" i="3"/>
  <c r="J232" i="3"/>
  <c r="BK186" i="3"/>
  <c r="J153" i="3"/>
  <c r="J286" i="3"/>
  <c r="BK249" i="3"/>
  <c r="J218" i="3"/>
  <c r="J301" i="3"/>
  <c r="BK262" i="3"/>
  <c r="BK234" i="3"/>
  <c r="BK203" i="3"/>
  <c r="BK161" i="3"/>
  <c r="J253" i="3"/>
  <c r="BK207" i="3"/>
  <c r="J211" i="3"/>
  <c r="BK145" i="3"/>
  <c r="J137" i="4"/>
  <c r="J133" i="4"/>
  <c r="BK145" i="4"/>
  <c r="P138" i="2" l="1"/>
  <c r="R194" i="2"/>
  <c r="T236" i="2"/>
  <c r="P299" i="2"/>
  <c r="T410" i="2"/>
  <c r="BK446" i="2"/>
  <c r="J446" i="2"/>
  <c r="J113" i="2"/>
  <c r="BK200" i="3"/>
  <c r="J200" i="3"/>
  <c r="J103" i="3"/>
  <c r="BK138" i="2"/>
  <c r="J138" i="2" s="1"/>
  <c r="J100" i="2" s="1"/>
  <c r="P194" i="2"/>
  <c r="P236" i="2"/>
  <c r="R299" i="2"/>
  <c r="P410" i="2"/>
  <c r="T446" i="2"/>
  <c r="P200" i="3"/>
  <c r="T146" i="2"/>
  <c r="T222" i="2"/>
  <c r="BK249" i="2"/>
  <c r="J249" i="2"/>
  <c r="J107" i="2" s="1"/>
  <c r="T384" i="2"/>
  <c r="R422" i="2"/>
  <c r="T476" i="2"/>
  <c r="BK165" i="3"/>
  <c r="J165" i="3" s="1"/>
  <c r="J102" i="3" s="1"/>
  <c r="P213" i="3"/>
  <c r="P242" i="3"/>
  <c r="R242" i="3"/>
  <c r="BK292" i="3"/>
  <c r="J292" i="3"/>
  <c r="J107" i="3" s="1"/>
  <c r="T138" i="2"/>
  <c r="T194" i="2"/>
  <c r="R236" i="2"/>
  <c r="R235" i="2" s="1"/>
  <c r="R136" i="2" s="1"/>
  <c r="BK299" i="2"/>
  <c r="J299" i="2" s="1"/>
  <c r="J109" i="2" s="1"/>
  <c r="BK410" i="2"/>
  <c r="J410" i="2" s="1"/>
  <c r="J111" i="2" s="1"/>
  <c r="P446" i="2"/>
  <c r="T165" i="3"/>
  <c r="T200" i="3"/>
  <c r="BK242" i="3"/>
  <c r="J242" i="3"/>
  <c r="J105" i="3"/>
  <c r="T242" i="3"/>
  <c r="P292" i="3"/>
  <c r="P146" i="2"/>
  <c r="P137" i="2"/>
  <c r="P222" i="2"/>
  <c r="T249" i="2"/>
  <c r="R384" i="2"/>
  <c r="T422" i="2"/>
  <c r="P476" i="2"/>
  <c r="P132" i="3"/>
  <c r="R165" i="3"/>
  <c r="R200" i="3"/>
  <c r="BK255" i="3"/>
  <c r="J255" i="3" s="1"/>
  <c r="J106" i="3" s="1"/>
  <c r="T292" i="3"/>
  <c r="P124" i="4"/>
  <c r="P123" i="4" s="1"/>
  <c r="P122" i="4" s="1"/>
  <c r="AU98" i="1" s="1"/>
  <c r="R138" i="2"/>
  <c r="BK194" i="2"/>
  <c r="J194" i="2"/>
  <c r="J102" i="2"/>
  <c r="BK236" i="2"/>
  <c r="T299" i="2"/>
  <c r="R410" i="2"/>
  <c r="R446" i="2"/>
  <c r="R132" i="3"/>
  <c r="T213" i="3"/>
  <c r="R255" i="3"/>
  <c r="BK124" i="4"/>
  <c r="J124" i="4" s="1"/>
  <c r="J100" i="4" s="1"/>
  <c r="BK146" i="2"/>
  <c r="J146" i="2"/>
  <c r="J101" i="2" s="1"/>
  <c r="BK222" i="2"/>
  <c r="J222" i="2"/>
  <c r="J103" i="2"/>
  <c r="R249" i="2"/>
  <c r="BK384" i="2"/>
  <c r="J384" i="2"/>
  <c r="J110" i="2" s="1"/>
  <c r="P422" i="2"/>
  <c r="R476" i="2"/>
  <c r="BK132" i="3"/>
  <c r="P165" i="3"/>
  <c r="BK213" i="3"/>
  <c r="J213" i="3"/>
  <c r="J104" i="3"/>
  <c r="P255" i="3"/>
  <c r="R292" i="3"/>
  <c r="R124" i="4"/>
  <c r="R123" i="4"/>
  <c r="R122" i="4" s="1"/>
  <c r="R146" i="2"/>
  <c r="R137" i="2"/>
  <c r="R222" i="2"/>
  <c r="P249" i="2"/>
  <c r="P384" i="2"/>
  <c r="BK422" i="2"/>
  <c r="J422" i="2" s="1"/>
  <c r="J112" i="2" s="1"/>
  <c r="BK476" i="2"/>
  <c r="J476" i="2"/>
  <c r="J114" i="2" s="1"/>
  <c r="T132" i="3"/>
  <c r="R213" i="3"/>
  <c r="T255" i="3"/>
  <c r="T124" i="4"/>
  <c r="T123" i="4" s="1"/>
  <c r="T122" i="4" s="1"/>
  <c r="BK292" i="2"/>
  <c r="J292" i="2" s="1"/>
  <c r="J108" i="2" s="1"/>
  <c r="BK232" i="2"/>
  <c r="J232" i="2"/>
  <c r="J104" i="2" s="1"/>
  <c r="BE125" i="4"/>
  <c r="BE127" i="4"/>
  <c r="J132" i="3"/>
  <c r="J101" i="3" s="1"/>
  <c r="F119" i="4"/>
  <c r="BE133" i="4"/>
  <c r="BE135" i="4"/>
  <c r="J116" i="4"/>
  <c r="J119" i="4"/>
  <c r="E110" i="4"/>
  <c r="BE137" i="4"/>
  <c r="BE139" i="4"/>
  <c r="BE145" i="4"/>
  <c r="BE129" i="4"/>
  <c r="BE131" i="4"/>
  <c r="BE141" i="4"/>
  <c r="BE143" i="4"/>
  <c r="J91" i="3"/>
  <c r="F126" i="3"/>
  <c r="BE153" i="3"/>
  <c r="BE161" i="3"/>
  <c r="BE176" i="3"/>
  <c r="BE203" i="3"/>
  <c r="J236" i="2"/>
  <c r="J106" i="2" s="1"/>
  <c r="BE135" i="3"/>
  <c r="BE137" i="3"/>
  <c r="BE198" i="3"/>
  <c r="BE251" i="3"/>
  <c r="BE268" i="3"/>
  <c r="J94" i="3"/>
  <c r="BE145" i="3"/>
  <c r="BE155" i="3"/>
  <c r="BE180" i="3"/>
  <c r="BE196" i="3"/>
  <c r="BE226" i="3"/>
  <c r="BE232" i="3"/>
  <c r="BE253" i="3"/>
  <c r="J125" i="3"/>
  <c r="BE159" i="3"/>
  <c r="BE166" i="3"/>
  <c r="BE170" i="3"/>
  <c r="BE230" i="3"/>
  <c r="BE236" i="3"/>
  <c r="BE240" i="3"/>
  <c r="BE245" i="3"/>
  <c r="BE249" i="3"/>
  <c r="BE278" i="3"/>
  <c r="E85" i="3"/>
  <c r="BE133" i="3"/>
  <c r="BE147" i="3"/>
  <c r="BE149" i="3"/>
  <c r="BE151" i="3"/>
  <c r="BE163" i="3"/>
  <c r="BE174" i="3"/>
  <c r="BE184" i="3"/>
  <c r="BE190" i="3"/>
  <c r="BE192" i="3"/>
  <c r="BE201" i="3"/>
  <c r="BE211" i="3"/>
  <c r="BE224" i="3"/>
  <c r="BE238" i="3"/>
  <c r="BE258" i="3"/>
  <c r="BE272" i="3"/>
  <c r="BE280" i="3"/>
  <c r="BE288" i="3"/>
  <c r="BE139" i="3"/>
  <c r="BE143" i="3"/>
  <c r="BE157" i="3"/>
  <c r="BE168" i="3"/>
  <c r="BE178" i="3"/>
  <c r="BE194" i="3"/>
  <c r="BE205" i="3"/>
  <c r="BE209" i="3"/>
  <c r="BE214" i="3"/>
  <c r="BE228" i="3"/>
  <c r="BE260" i="3"/>
  <c r="BE264" i="3"/>
  <c r="BE284" i="3"/>
  <c r="BE286" i="3"/>
  <c r="BE290" i="3"/>
  <c r="BE293" i="3"/>
  <c r="F125" i="3"/>
  <c r="BE141" i="3"/>
  <c r="BE182" i="3"/>
  <c r="BE188" i="3"/>
  <c r="BE207" i="3"/>
  <c r="BE216" i="3"/>
  <c r="BE218" i="3"/>
  <c r="BE220" i="3"/>
  <c r="BE234" i="3"/>
  <c r="BE247" i="3"/>
  <c r="BE256" i="3"/>
  <c r="BE262" i="3"/>
  <c r="BE270" i="3"/>
  <c r="BE276" i="3"/>
  <c r="BE282" i="3"/>
  <c r="BE295" i="3"/>
  <c r="BE301" i="3"/>
  <c r="BE172" i="3"/>
  <c r="BE186" i="3"/>
  <c r="BE222" i="3"/>
  <c r="BE243" i="3"/>
  <c r="BE266" i="3"/>
  <c r="BE274" i="3"/>
  <c r="BE297" i="3"/>
  <c r="BE299" i="3"/>
  <c r="J91" i="2"/>
  <c r="F133" i="2"/>
  <c r="BE156" i="2"/>
  <c r="BE223" i="2"/>
  <c r="BE268" i="2"/>
  <c r="BE272" i="2"/>
  <c r="BE280" i="2"/>
  <c r="BE164" i="2"/>
  <c r="BE237" i="2"/>
  <c r="J94" i="2"/>
  <c r="BE153" i="2"/>
  <c r="BE218" i="2"/>
  <c r="BE227" i="2"/>
  <c r="BE230" i="2"/>
  <c r="BE244" i="2"/>
  <c r="BE285" i="2"/>
  <c r="BE324" i="2"/>
  <c r="BE330" i="2"/>
  <c r="BE336" i="2"/>
  <c r="BE342" i="2"/>
  <c r="BE344" i="2"/>
  <c r="BE411" i="2"/>
  <c r="BE423" i="2"/>
  <c r="BE437" i="2"/>
  <c r="E85" i="2"/>
  <c r="BE158" i="2"/>
  <c r="BE205" i="2"/>
  <c r="BE215" i="2"/>
  <c r="BE257" i="2"/>
  <c r="BE293" i="2"/>
  <c r="BE300" i="2"/>
  <c r="BE307" i="2"/>
  <c r="BE393" i="2"/>
  <c r="BE401" i="2"/>
  <c r="BE419" i="2"/>
  <c r="BE425" i="2"/>
  <c r="BE433" i="2"/>
  <c r="BE435" i="2"/>
  <c r="BE447" i="2"/>
  <c r="BE449" i="2"/>
  <c r="BE225" i="2"/>
  <c r="BE462" i="2"/>
  <c r="BE470" i="2"/>
  <c r="BE472" i="2"/>
  <c r="BE139" i="2"/>
  <c r="BE142" i="2"/>
  <c r="BE147" i="2"/>
  <c r="BE151" i="2"/>
  <c r="BE162" i="2"/>
  <c r="BE166" i="2"/>
  <c r="BE190" i="2"/>
  <c r="BE208" i="2"/>
  <c r="BE233" i="2"/>
  <c r="BE247" i="2"/>
  <c r="BE250" i="2"/>
  <c r="BE276" i="2"/>
  <c r="BE363" i="2"/>
  <c r="BE368" i="2"/>
  <c r="BE374" i="2"/>
  <c r="BE382" i="2"/>
  <c r="BE440" i="2"/>
  <c r="BE442" i="2"/>
  <c r="BE456" i="2"/>
  <c r="BE458" i="2"/>
  <c r="BE474" i="2"/>
  <c r="BE477" i="2"/>
  <c r="BE481" i="2"/>
  <c r="BE485" i="2"/>
  <c r="BE180" i="2"/>
  <c r="BE184" i="2"/>
  <c r="BE188" i="2"/>
  <c r="BE195" i="2"/>
  <c r="BE201" i="2"/>
  <c r="BE290" i="2"/>
  <c r="BE321" i="2"/>
  <c r="BE350" i="2"/>
  <c r="BE356" i="2"/>
  <c r="BE385" i="2"/>
  <c r="BE413" i="2"/>
  <c r="BE415" i="2"/>
  <c r="BE431" i="2"/>
  <c r="F37" i="2"/>
  <c r="BB96" i="1"/>
  <c r="F38" i="4"/>
  <c r="BC98" i="1"/>
  <c r="F38" i="2"/>
  <c r="BC96" i="1"/>
  <c r="AS94" i="1"/>
  <c r="J36" i="3"/>
  <c r="AW97" i="1" s="1"/>
  <c r="F37" i="3"/>
  <c r="BB97" i="1"/>
  <c r="F39" i="2"/>
  <c r="BD96" i="1" s="1"/>
  <c r="J36" i="4"/>
  <c r="AW98" i="1"/>
  <c r="F37" i="4"/>
  <c r="BB98" i="1" s="1"/>
  <c r="F36" i="2"/>
  <c r="BA96" i="1" s="1"/>
  <c r="F39" i="3"/>
  <c r="BD97" i="1" s="1"/>
  <c r="F36" i="3"/>
  <c r="BA97" i="1"/>
  <c r="F38" i="3"/>
  <c r="BC97" i="1" s="1"/>
  <c r="J36" i="2"/>
  <c r="AW96" i="1"/>
  <c r="F36" i="4"/>
  <c r="BA98" i="1" s="1"/>
  <c r="F39" i="4"/>
  <c r="BD98" i="1"/>
  <c r="BK137" i="2" l="1"/>
  <c r="J137" i="2" s="1"/>
  <c r="J99" i="2" s="1"/>
  <c r="R131" i="3"/>
  <c r="R130" i="3" s="1"/>
  <c r="R129" i="3" s="1"/>
  <c r="P235" i="2"/>
  <c r="P136" i="2"/>
  <c r="AU96" i="1" s="1"/>
  <c r="T131" i="3"/>
  <c r="T130" i="3" s="1"/>
  <c r="T129" i="3" s="1"/>
  <c r="BK131" i="3"/>
  <c r="J131" i="3"/>
  <c r="J100" i="3" s="1"/>
  <c r="BK235" i="2"/>
  <c r="J235" i="2" s="1"/>
  <c r="J105" i="2" s="1"/>
  <c r="P131" i="3"/>
  <c r="P130" i="3"/>
  <c r="P129" i="3" s="1"/>
  <c r="AU97" i="1" s="1"/>
  <c r="T235" i="2"/>
  <c r="T137" i="2"/>
  <c r="T136" i="2" s="1"/>
  <c r="BK123" i="4"/>
  <c r="BK122" i="4" s="1"/>
  <c r="J122" i="4" s="1"/>
  <c r="J98" i="4" s="1"/>
  <c r="J35" i="3"/>
  <c r="AV97" i="1"/>
  <c r="AT97" i="1" s="1"/>
  <c r="F35" i="2"/>
  <c r="AZ96" i="1" s="1"/>
  <c r="F35" i="3"/>
  <c r="AZ97" i="1" s="1"/>
  <c r="J35" i="2"/>
  <c r="AV96" i="1" s="1"/>
  <c r="AT96" i="1" s="1"/>
  <c r="BD95" i="1"/>
  <c r="BD94" i="1" s="1"/>
  <c r="W33" i="1" s="1"/>
  <c r="J35" i="4"/>
  <c r="AV98" i="1" s="1"/>
  <c r="AT98" i="1" s="1"/>
  <c r="BB95" i="1"/>
  <c r="BB94" i="1"/>
  <c r="AX94" i="1" s="1"/>
  <c r="F35" i="4"/>
  <c r="AZ98" i="1" s="1"/>
  <c r="BA95" i="1"/>
  <c r="BA94" i="1" s="1"/>
  <c r="W30" i="1" s="1"/>
  <c r="BC95" i="1"/>
  <c r="AY95" i="1"/>
  <c r="BK136" i="2" l="1"/>
  <c r="J136" i="2" s="1"/>
  <c r="J98" i="2" s="1"/>
  <c r="J123" i="4"/>
  <c r="J99" i="4"/>
  <c r="BK130" i="3"/>
  <c r="BK129" i="3"/>
  <c r="J129" i="3" s="1"/>
  <c r="J32" i="3" s="1"/>
  <c r="AG97" i="1" s="1"/>
  <c r="AU95" i="1"/>
  <c r="AU94" i="1" s="1"/>
  <c r="BC94" i="1"/>
  <c r="AY94" i="1" s="1"/>
  <c r="AW94" i="1"/>
  <c r="AK30" i="1" s="1"/>
  <c r="J32" i="4"/>
  <c r="AG98" i="1" s="1"/>
  <c r="J32" i="2"/>
  <c r="AG96" i="1" s="1"/>
  <c r="AX95" i="1"/>
  <c r="AZ95" i="1"/>
  <c r="AZ94" i="1" s="1"/>
  <c r="AV94" i="1" s="1"/>
  <c r="AK29" i="1" s="1"/>
  <c r="W31" i="1"/>
  <c r="AW95" i="1"/>
  <c r="J41" i="4" l="1"/>
  <c r="J41" i="3"/>
  <c r="J98" i="3"/>
  <c r="J130" i="3"/>
  <c r="J99" i="3" s="1"/>
  <c r="J41" i="2"/>
  <c r="AN96" i="1"/>
  <c r="AN97" i="1"/>
  <c r="AN98" i="1"/>
  <c r="AG95" i="1"/>
  <c r="AG94" i="1" s="1"/>
  <c r="AK26" i="1" s="1"/>
  <c r="AK35" i="1" s="1"/>
  <c r="AT94" i="1"/>
  <c r="AV95" i="1"/>
  <c r="AT95" i="1"/>
  <c r="AN95" i="1" s="1"/>
  <c r="W29" i="1"/>
  <c r="W32" i="1"/>
  <c r="AN94" i="1" l="1"/>
</calcChain>
</file>

<file path=xl/sharedStrings.xml><?xml version="1.0" encoding="utf-8"?>
<sst xmlns="http://schemas.openxmlformats.org/spreadsheetml/2006/main" count="5583" uniqueCount="906">
  <si>
    <t>Export Komplet</t>
  </si>
  <si>
    <t/>
  </si>
  <si>
    <t>2.0</t>
  </si>
  <si>
    <t>False</t>
  </si>
  <si>
    <t>{1fbd38e7-18ce-4049-8ae5-8c7731d5083a}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</si>
  <si>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</si>
  <si>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</si>
  <si>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</si>
  <si>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</si>
  <si>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</si>
  <si>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</si>
  <si>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</si>
  <si>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</si>
  <si>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</si>
  <si>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MartinPolach174_akt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</si>
  <si>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</si>
  <si>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</si>
  <si>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Elokované pracoviště ZŠ Beneše - rekosntrukce elektroinstalace vč. stavebních úprav na ZŠ Polská Masarykova 362, Bohumín</t>
  </si>
  <si>
    <t>KSO:</t>
  </si>
  <si>
    <t>CC-CZ:</t>
  </si>
  <si>
    <t>Místo:</t>
  </si>
  <si>
    <t xml:space="preserve"> </t>
  </si>
  <si>
    <t>Datum:</t>
  </si>
  <si>
    <t>24. 1. 2025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</si>
  <si>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</si>
  <si>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</si>
  <si>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</si>
  <si>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</si>
  <si>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</si>
  <si>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</si>
  <si>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</si>
  <si>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</si>
  <si>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</si>
  <si>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</si>
  <si>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</si>
  <si>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</si>
  <si>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</si>
  <si>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</si>
  <si>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</si>
  <si>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</si>
  <si>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</si>
  <si>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</si>
  <si>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</si>
  <si>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</si>
  <si>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</si>
  <si>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</si>
  <si>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</si>
  <si>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</si>
  <si>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</si>
  <si>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</si>
  <si>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</si>
  <si>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</si>
  <si>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</si>
  <si>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</si>
  <si>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</si>
  <si>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</si>
  <si>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</si>
  <si>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</si>
  <si>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</si>
  <si>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</si>
  <si>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</si>
  <si>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</si>
  <si>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</si>
  <si>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</si>
  <si>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</si>
  <si>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</si>
  <si>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</si>
  <si>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</si>
  <si>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</si>
  <si>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</si>
  <si>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</si>
  <si>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</si>
  <si>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</si>
  <si>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</si>
  <si>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</si>
  <si>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</si>
  <si>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</si>
  <si>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</si>
  <si>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</si>
  <si>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</si>
  <si>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MŠ Smetanova 840, Bohumín - Rekosntrukce elektroinstalace vč. stavebních úprav</t>
  </si>
  <si>
    <t>STA</t>
  </si>
  <si>
    <t>1</t>
  </si>
  <si>
    <t>{b2f7757c-c9a6-4c1d-9f0f-06a6c9684085}</t>
  </si>
  <si>
    <t>2</t>
  </si>
  <si>
    <t>/</t>
  </si>
  <si>
    <t>001</t>
  </si>
  <si>
    <t>Stavební část</t>
  </si>
  <si>
    <t>Soupis</t>
  </si>
  <si>
    <t>{028cd437-a956-417b-a7f6-8b1ebfbee91f}</t>
  </si>
  <si>
    <t>002</t>
  </si>
  <si>
    <t>Elektroinstalace</t>
  </si>
  <si>
    <t>{b9ef5648-7161-4a97-ade8-65c31ad311e1}</t>
  </si>
  <si>
    <t>003</t>
  </si>
  <si>
    <t>Ostatní a vedlejší náklady</t>
  </si>
  <si>
    <t>{96ef2e50-733d-4eca-98c8-291f4a9a667a}</t>
  </si>
  <si>
    <t>KRYCÍ LIST SOUPISU PRACÍ</t>
  </si>
  <si>
    <t>Objekt:</t>
  </si>
  <si>
    <t>01 - MŠ Smetanova 840, Bohumín - Rekosntrukce elektroinstalace vč. stavebních úprav</t>
  </si>
  <si>
    <t>Soupis: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</si>
  <si>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</si>
  <si>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</si>
  <si>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</si>
  <si>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</si>
  <si>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</si>
  <si>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</si>
  <si>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</si>
  <si>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</si>
  <si>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</si>
  <si>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</si>
  <si>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</si>
  <si>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</si>
  <si>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</si>
  <si>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</si>
  <si>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</si>
  <si>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</si>
  <si>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</si>
  <si>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</si>
  <si>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</si>
  <si>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</si>
  <si>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</si>
  <si>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</si>
  <si>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</si>
  <si>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</si>
  <si>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</si>
  <si>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</si>
  <si>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</si>
  <si>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</si>
  <si>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</si>
  <si>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</si>
  <si>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</si>
  <si>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</si>
  <si>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</si>
  <si>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</si>
  <si>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</si>
  <si>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</si>
  <si>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</si>
  <si>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</si>
  <si>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</si>
  <si>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</si>
  <si>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</si>
  <si>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340,1-R</t>
  </si>
  <si>
    <t>Zazdívka otvorů 400x400mm, vč. provedení omítek, vč. dodávky materiálů</t>
  </si>
  <si>
    <t>ks</t>
  </si>
  <si>
    <t>4</t>
  </si>
  <si>
    <t>-2093460548</t>
  </si>
  <si>
    <t>PP</t>
  </si>
  <si>
    <t>VV</t>
  </si>
  <si>
    <t>6</t>
  </si>
  <si>
    <t>340271025</t>
  </si>
  <si>
    <t>Zazdívka otvorů v příčkách nebo stěnách pl přes 1 do 4 m2 tvárnicemi pórobetonovými tl 100 mm</t>
  </si>
  <si>
    <t>m2</t>
  </si>
  <si>
    <t>CS ÚRS 2025 01</t>
  </si>
  <si>
    <t>-1551719323</t>
  </si>
  <si>
    <t>Zazdívka otvorů v příčkách nebo stěnách pórobetonovými tvárnicemi plochy přes 1 m2 do 4 m2, objemová hmotnost 500 kg/m3, tloušťka příčky 100 mm</t>
  </si>
  <si>
    <t>zazdívka po luxferech</t>
  </si>
  <si>
    <t>"přízemí" 3*0,8</t>
  </si>
  <si>
    <t>Úpravy povrchů, podlahy a osazování výplní</t>
  </si>
  <si>
    <t>611131101</t>
  </si>
  <si>
    <t>Cementový postřik vnitřních stropů nanášený celoplošně ručně</t>
  </si>
  <si>
    <t>-1049342701</t>
  </si>
  <si>
    <t>Podkladní a spojovací vrstva vnitřních omítaných ploch  cementový postřik nanášený ručně celoplošně stropů</t>
  </si>
  <si>
    <t>tělocvična</t>
  </si>
  <si>
    <t>10,9*7</t>
  </si>
  <si>
    <t>611321111</t>
  </si>
  <si>
    <t>Vápenocementová omítka hrubá jednovrstvá zatřená vnitřních stropů rovných nanášená ručně</t>
  </si>
  <si>
    <t>608122917</t>
  </si>
  <si>
    <t>Omítka vápenocementová vnitřních ploch nanášená ručně jednovrstvá, tloušťky do 10 mm hrubá zatřená vodorovných konstrukcí stropů rovných</t>
  </si>
  <si>
    <t>5</t>
  </si>
  <si>
    <t>611321191</t>
  </si>
  <si>
    <t>Příplatek k vápenocementové omítce vnitřních stropů za každých dalších 5 mm tloušťky ručně</t>
  </si>
  <si>
    <t>-1447742370</t>
  </si>
  <si>
    <t>Omítka vápenocementová vnitřních ploch nanášená ručně Příplatek k cenám za každých dalších i započatých 5 mm tloušťky omítky přes 10 mm stropů</t>
  </si>
  <si>
    <t>76,3*5 'Přepočtené koeficientem množství</t>
  </si>
  <si>
    <t>611131120</t>
  </si>
  <si>
    <t>Adhézní můstek vnitřních stropů nanášený ručně</t>
  </si>
  <si>
    <t>2132311755</t>
  </si>
  <si>
    <t>Podkladní a spojovací vrstva vnitřních omítaných ploch  penetrace disperzní nanášená ručně stropů</t>
  </si>
  <si>
    <t>7</t>
  </si>
  <si>
    <t>611142001</t>
  </si>
  <si>
    <t>Potažení vnitřních stropů sklovláknitým pletivem vtlačeným do tenkovrstvé hmoty</t>
  </si>
  <si>
    <t>375531833</t>
  </si>
  <si>
    <t>Potažení vnitřních ploch pletivem  v ploše nebo pruzích, na plném podkladu sklovláknitým vtlačením do tmelu stropů</t>
  </si>
  <si>
    <t>jen jedna vrstva perlinky</t>
  </si>
  <si>
    <t>76,3*2</t>
  </si>
  <si>
    <t>8</t>
  </si>
  <si>
    <t>611131121</t>
  </si>
  <si>
    <t>Penetrační disperzní nátěr vnitřních stropů nanášený ručně</t>
  </si>
  <si>
    <t>-1394301386</t>
  </si>
  <si>
    <t>9</t>
  </si>
  <si>
    <t>611321131</t>
  </si>
  <si>
    <t>Potažení vnitřních rovných stropů vápenocementovým štukem tloušťky do 3 mm</t>
  </si>
  <si>
    <t>1490804662</t>
  </si>
  <si>
    <t>Potažení vnitřních ploch vápenocementovým štukem tloušťky do 3 mm vodorovných konstrukcí stropů rovných</t>
  </si>
  <si>
    <t>10</t>
  </si>
  <si>
    <t>612131120</t>
  </si>
  <si>
    <t>Adhézní můstek vnitřních stěn nanášený ručně</t>
  </si>
  <si>
    <t>2085671319</t>
  </si>
  <si>
    <t>Podkladní a spojovací vrstva vnitřních omítaných ploch  penetrace disperzní nanášená ručně stěn</t>
  </si>
  <si>
    <t>hrubé zapravení rýh a prostupů viz část Elektroinstalace</t>
  </si>
  <si>
    <t>délky rýh a rozměry prostupů viz Elektroinstalce</t>
  </si>
  <si>
    <t>uvažováno se šířkou zapravení 20cm</t>
  </si>
  <si>
    <t>"rýhy" (580+400+150)*0,2</t>
  </si>
  <si>
    <t>uvažováno 0,5m2/ks</t>
  </si>
  <si>
    <t>"prostup nebo krabice" (50+10+170)*0,5</t>
  </si>
  <si>
    <t>uvažováno 2m2/ks</t>
  </si>
  <si>
    <t>"výklenek pro rozvaděč" 4*2</t>
  </si>
  <si>
    <t>"zazdění po luxferech" 3*0,8*2</t>
  </si>
  <si>
    <t>Mezisoučet - podklad pro štuk</t>
  </si>
  <si>
    <t>"pod obklady" 100</t>
  </si>
  <si>
    <t>Součet</t>
  </si>
  <si>
    <t>11</t>
  </si>
  <si>
    <t>612142001</t>
  </si>
  <si>
    <t>Potažení vnitřních stěn sklovláknitým pletivem vtlačeným do tenkovrstvé hmoty</t>
  </si>
  <si>
    <t>-1241303278</t>
  </si>
  <si>
    <t>Potažení vnitřních ploch pletivem  v ploše nebo pruzích, na plném podkladu sklovláknitým vtlačením do tmelu stěn</t>
  </si>
  <si>
    <t>453,8*2</t>
  </si>
  <si>
    <t>12</t>
  </si>
  <si>
    <t>612131121</t>
  </si>
  <si>
    <t>Penetrační disperzní nátěr vnitřních stěn nanášený ručně</t>
  </si>
  <si>
    <t>-184628866</t>
  </si>
  <si>
    <t>uvažováno na přesahy 50%, viz adhézní můstek mezisoučet podklad pro štuk</t>
  </si>
  <si>
    <t>353,8*1,5</t>
  </si>
  <si>
    <t>13</t>
  </si>
  <si>
    <t>612321131</t>
  </si>
  <si>
    <t>Potažení vnitřních stěn vápenocementovým štukem tloušťky do 3 mm</t>
  </si>
  <si>
    <t>1695782913</t>
  </si>
  <si>
    <t>Potažení vnitřních ploch vápenocementovým štukem tloušťky do 3 mm svislých konstrukcí stěn</t>
  </si>
  <si>
    <t>14</t>
  </si>
  <si>
    <t>912,5-R</t>
  </si>
  <si>
    <t>Náklady na opravu ozdobnách prvků stropu, vč. dodávky materiálů</t>
  </si>
  <si>
    <t>m</t>
  </si>
  <si>
    <t>-483679761</t>
  </si>
  <si>
    <t xml:space="preserve">tle TZ </t>
  </si>
  <si>
    <t>30</t>
  </si>
  <si>
    <t>Ostatní konstrukce a práce, bourání</t>
  </si>
  <si>
    <t>949101111</t>
  </si>
  <si>
    <t>Lešení pomocné pro objekty pozemních staveb s lešeňovou podlahou v do 1,9 m zatížení do 150 kg/m2</t>
  </si>
  <si>
    <t>-1082589743</t>
  </si>
  <si>
    <t>Lešení pomocné pracovní pro objekty pozemních staveb  pro zatížení do 150 kg/m2, o výšce lešeňové podlahy do 1,9 m</t>
  </si>
  <si>
    <t>"viz SKD podhled" 15,99</t>
  </si>
  <si>
    <t>"viz kazezový podhled" 585,5</t>
  </si>
  <si>
    <t>"viz omítka stropu" 76,3</t>
  </si>
  <si>
    <t>16</t>
  </si>
  <si>
    <t>950,1-R</t>
  </si>
  <si>
    <t>Náklady na ochranu dotčených prostor proti znečištění a pravidelný úklid dotčených prostor</t>
  </si>
  <si>
    <t>kpl</t>
  </si>
  <si>
    <t>1298392210</t>
  </si>
  <si>
    <t xml:space="preserve">Náklady na ochranu dotčených prostor proti znečištění a pravidelný úklid dotčených prostor
</t>
  </si>
  <si>
    <t>P</t>
  </si>
  <si>
    <t>Poznámka k položce:_x000D_
(ZAKRYTÍ OKEN, ZAKRYTÍ PODLAHY PŘÍSTUPOVÝCH KOMUNIKACÍ, ZAPLACHOTVÁNÍ PRO ZAJIŠTĚNÍ OCHRANY PROTI PRACHU)_x000D_
Realizační firma provede návrh a zakrytí podlahových krytin. V případě poškození nebo znečištění nášlapných vrstev bude podlahová krytina vyměněna v celé ploše dotčené místnosti na náklady realizační (prováděcí) firmy</t>
  </si>
  <si>
    <t>17</t>
  </si>
  <si>
    <t>950,2-R</t>
  </si>
  <si>
    <t>Náklady na kompletní vyklizení dotčených prostor s úschovou v prostorách objektu, vč. zpětného nastěhování</t>
  </si>
  <si>
    <t>650491820</t>
  </si>
  <si>
    <t>Náklady na kompletní vyklizení dotčených prostor s úschovou v prostorách objektu, demontáž vybavení (obrazy, nástěnky apod.), dále vystěhování nábytku a vnitřního vybavení, vč. zpětného nastěhování</t>
  </si>
  <si>
    <t>18</t>
  </si>
  <si>
    <t>952901111</t>
  </si>
  <si>
    <t>Vyčištění budov bytové a občanské výstavby při výšce podlaží do 4 m</t>
  </si>
  <si>
    <t>-1208281140</t>
  </si>
  <si>
    <t>Vyčištění budov nebo objektů před předáním do užívání  budov bytové nebo občanské výstavby, světlé výšky podlaží do 4 m</t>
  </si>
  <si>
    <t>po vybourání</t>
  </si>
  <si>
    <t>677,79</t>
  </si>
  <si>
    <t>po realizaci</t>
  </si>
  <si>
    <t>19</t>
  </si>
  <si>
    <t>962041314</t>
  </si>
  <si>
    <t>Bourání příček ze sklobetonu prostého tl do 120 mm</t>
  </si>
  <si>
    <t>922714891</t>
  </si>
  <si>
    <t>Bourání příček ze sklobetonu tloušťky do 120 mm</t>
  </si>
  <si>
    <t>20</t>
  </si>
  <si>
    <t>978011191</t>
  </si>
  <si>
    <t>Otlučení (osekání) vnitřní vápenné nebo vápenocementové omítky stropů v rozsahu přes 50 do 100 %</t>
  </si>
  <si>
    <t>-975755041</t>
  </si>
  <si>
    <t>Otlučení vápenných nebo vápenocementových omítek vnitřních ploch stropů, v rozsahu přes 50 do 100 %</t>
  </si>
  <si>
    <t>997</t>
  </si>
  <si>
    <t>Přesun sutě</t>
  </si>
  <si>
    <t>997013211</t>
  </si>
  <si>
    <t>Vnitrostaveništní doprava suti a vybouraných hmot pro budovy v do 6 m ručně</t>
  </si>
  <si>
    <t>t</t>
  </si>
  <si>
    <t>-615567791</t>
  </si>
  <si>
    <t>Vnitrostaveništní doprava suti a vybouraných hmot  vodorovně do 50 m svisle ručně pro budovy a haly výšky do 6 m</t>
  </si>
  <si>
    <t>22</t>
  </si>
  <si>
    <t>997013511</t>
  </si>
  <si>
    <t>Odvoz suti a vybouraných hmot z meziskládky na skládku do 1 km s naložením a se složením</t>
  </si>
  <si>
    <t>-828434954</t>
  </si>
  <si>
    <t>Odvoz suti a vybouraných hmot z meziskládky na skládku  s naložením a se složením, na vzdálenost do 1 km</t>
  </si>
  <si>
    <t>23</t>
  </si>
  <si>
    <t>997013509</t>
  </si>
  <si>
    <t>Příplatek k odvozu suti a vybouraných hmot na skládku ZKD 1 km přes 1 km</t>
  </si>
  <si>
    <t>468951197</t>
  </si>
  <si>
    <t>Odvoz suti a vybouraných hmot na skládku nebo meziskládku  se složením, na vzdálenost Příplatek k ceně za každý další i započatý 1 km přes 1 km</t>
  </si>
  <si>
    <t>10,66*14 'Přepočtené koeficientem množství</t>
  </si>
  <si>
    <t>24</t>
  </si>
  <si>
    <t>997013871</t>
  </si>
  <si>
    <t>Poplatek za uložení stavebního odpadu na recyklační skládce (skládkovné) směsného stavebního a demoličního kód odpadu  17 09 04</t>
  </si>
  <si>
    <t>-1831959648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</si>
  <si>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</si>
  <si>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</si>
  <si>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</si>
  <si>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25</t>
  </si>
  <si>
    <t>998018001</t>
  </si>
  <si>
    <t>Přesun hmot ruční pro budovy v do 6 m</t>
  </si>
  <si>
    <t>-1714029756</t>
  </si>
  <si>
    <t>Přesun hmot pro budovy občanské výstavby, bydlení, výrobu a služby  ruční - bez užití mechanizace vodorovná dopravní vzdálenost do 100 m pro budovy s jakoukoliv nosnou konstrukcí výšky do 6 m</t>
  </si>
  <si>
    <t>PSV</t>
  </si>
  <si>
    <t>Práce a dodávky PSV</t>
  </si>
  <si>
    <t>713</t>
  </si>
  <si>
    <t>Izolace tepelné</t>
  </si>
  <si>
    <t>26</t>
  </si>
  <si>
    <t>713111121</t>
  </si>
  <si>
    <t>Montáž izolace tepelné spodem stropů s uchycením drátem rohoží, pásů, dílců, desek</t>
  </si>
  <si>
    <t>-1253240560</t>
  </si>
  <si>
    <t>Montáž tepelné izolace stropů rohožemi, pásy, dílci, deskami, bloky (izolační materiál ve specifikaci) rovných spodem s uchycením (drátem, páskou apod.)</t>
  </si>
  <si>
    <t xml:space="preserve">akustický </t>
  </si>
  <si>
    <t>"1.NP" 47,3+16,9+55,4+22+57+18,2+21,5+77,4</t>
  </si>
  <si>
    <t>akustický impregnovaný</t>
  </si>
  <si>
    <t>"1.NP" 18,9</t>
  </si>
  <si>
    <t>27</t>
  </si>
  <si>
    <t>M</t>
  </si>
  <si>
    <t>63152102a</t>
  </si>
  <si>
    <t>pás tepelně izolační univerzální λ=0,032-0,033 tl 150mm</t>
  </si>
  <si>
    <t>32</t>
  </si>
  <si>
    <t>-2066337080</t>
  </si>
  <si>
    <t>334,6*1,05 'Přepočtené koeficientem množství</t>
  </si>
  <si>
    <t>28</t>
  </si>
  <si>
    <t>998713102</t>
  </si>
  <si>
    <t>Přesun hmot tonážní pro izolace tepelné v objektech v přes 6 do 12 m</t>
  </si>
  <si>
    <t>-1848754212</t>
  </si>
  <si>
    <t>Přesun hmot pro izolace tepelné stanovený z hmotnosti přesunovaného materiálu vodorovná dopravní vzdálenost do 50 m v objektech výšky přes 6 m do 12 m</t>
  </si>
  <si>
    <t>763</t>
  </si>
  <si>
    <t>Konstrukce suché výstavby</t>
  </si>
  <si>
    <t>29</t>
  </si>
  <si>
    <t>763131411</t>
  </si>
  <si>
    <t>SDK podhled desky 1xA 12,5 bez izolace dvouvrstvá spodní kce profil CD+UD</t>
  </si>
  <si>
    <t>-1582948604</t>
  </si>
  <si>
    <t>Podhled ze sádrokartonových desek dvouvrstvá zavěšená spodní konstrukce z ocelových profilů CD, UD jednoduše opláštěná deskou standardní A, tl. 12,5 mm, bez izolace</t>
  </si>
  <si>
    <t>přízemí</t>
  </si>
  <si>
    <t>4,1*1,8</t>
  </si>
  <si>
    <t>1.NP</t>
  </si>
  <si>
    <t>4,1*2,1</t>
  </si>
  <si>
    <t>763135102</t>
  </si>
  <si>
    <t>Montáž SDK kazetového podhledu z kazet 600x600 mm na zavěšenou polozapuštěnou nosnou konstrukci</t>
  </si>
  <si>
    <t>-1791594832</t>
  </si>
  <si>
    <t>Montáž sádrokartonového podhledu kazetového demontovatelného, velikosti kazet 600x600 mm včetně zavěšené nosné konstrukce polozapuštěné, vč. všech systémových prvků a kotevního materiálu</t>
  </si>
  <si>
    <t>"přízemí" 46,2+16,9+8,9+44,2+10,5+10,3+8,8+8,7+57,2+13,7</t>
  </si>
  <si>
    <t>Mezisoučet</t>
  </si>
  <si>
    <t>"přízemí" 2,7+18,9 +3,9</t>
  </si>
  <si>
    <t>31</t>
  </si>
  <si>
    <t>590,1-R</t>
  </si>
  <si>
    <t>podhled kazetový 600x600mm, akustické kazety s hranou E15 o tloušťce 15 mm. Odraz světla minimálně 84 % v souladu s ISO 7724-2</t>
  </si>
  <si>
    <t>2075856807</t>
  </si>
  <si>
    <t>Poznámka k položce:_x000D_
Barevný odstín určí investor v rámci přípravy stavby na základě dotazu vybraného zhotovitele</t>
  </si>
  <si>
    <t>541,1*1,05 'Přepočtené koeficientem množství</t>
  </si>
  <si>
    <t>590,2-R</t>
  </si>
  <si>
    <t>podhled kazetový impregnovaný 600x600mm, akustické impregnované kazety s hranou E15 o tloušťce 15 mm. Odraz světla minimálně 84 % v souladu s ISO 7724-2</t>
  </si>
  <si>
    <t>-926896930</t>
  </si>
  <si>
    <t>44,4*1,05 'Přepočtené koeficientem množství</t>
  </si>
  <si>
    <t>33</t>
  </si>
  <si>
    <t>763135812</t>
  </si>
  <si>
    <t>Demontáž podhledu sádrokartonového kazetového na roštu polozapuštěném</t>
  </si>
  <si>
    <t>-914035635</t>
  </si>
  <si>
    <t>Demontáž podhledu sádrokartonového  kazetového na zavěšeném na roštu polozapuštěném</t>
  </si>
  <si>
    <t>3,35*4</t>
  </si>
  <si>
    <t>34</t>
  </si>
  <si>
    <t>763164511</t>
  </si>
  <si>
    <t>SDK obklad kcí tvaru L š do 0,4 m desky 1xA 12,5</t>
  </si>
  <si>
    <t>-917801407</t>
  </si>
  <si>
    <t>Obklad konstrukcí sádrokartonovými deskami včetně ochranných úhelníků ve tvaru L rozvinuté šíře do 0,4 m, opláštěný deskou standardní A, tl. 12,5 mm</t>
  </si>
  <si>
    <t>"přízemí" 4,1+2,3</t>
  </si>
  <si>
    <t>"1.NP" 4,1*2</t>
  </si>
  <si>
    <t>35</t>
  </si>
  <si>
    <t>763131771</t>
  </si>
  <si>
    <t>Příplatek k SDK podhledu za rovinnost kvality Q3</t>
  </si>
  <si>
    <t>770810153</t>
  </si>
  <si>
    <t>Podhled ze sádrokartonových desek Příplatek k cenám za rovinnost kvality speciální tmelení kvality Q3</t>
  </si>
  <si>
    <t>14,6*0,3</t>
  </si>
  <si>
    <t>13,4</t>
  </si>
  <si>
    <t>36</t>
  </si>
  <si>
    <t>998763302</t>
  </si>
  <si>
    <t>Přesun hmot tonážní pro sádrokartonové konstrukce v objektech v přes 6 do 12 m</t>
  </si>
  <si>
    <t>-1053857945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</si>
  <si>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</si>
  <si>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766</t>
  </si>
  <si>
    <t>Konstrukce truhlářské</t>
  </si>
  <si>
    <t>37</t>
  </si>
  <si>
    <t>766691914</t>
  </si>
  <si>
    <t>Vyvěšení nebo zavěšení dřevěných křídel dveří pl do 2 m2</t>
  </si>
  <si>
    <t>kus</t>
  </si>
  <si>
    <t>-1224420094</t>
  </si>
  <si>
    <t>Ostatní práce vyvěšení nebo zavěšení křídel dřevěných dveřních, plochy do 2 m2</t>
  </si>
  <si>
    <t>před a po nátěru ocelové zárubně</t>
  </si>
  <si>
    <t>"vyvěšení" 19+13</t>
  </si>
  <si>
    <t>"zavěšení" 19+13</t>
  </si>
  <si>
    <t>771</t>
  </si>
  <si>
    <t>Podlahy z dlaždic</t>
  </si>
  <si>
    <t>38</t>
  </si>
  <si>
    <t>771111012</t>
  </si>
  <si>
    <t>Chemické očištění podkladu před pokládkou dlažby</t>
  </si>
  <si>
    <t>228385125</t>
  </si>
  <si>
    <t>"dlažba v ploše" 71,49</t>
  </si>
  <si>
    <t>"stupnice" 98,6*0,32</t>
  </si>
  <si>
    <t>"podstupnice" 98,6*0,155</t>
  </si>
  <si>
    <t>"soklíky" (45,6+27)*0,1</t>
  </si>
  <si>
    <t>39</t>
  </si>
  <si>
    <t>771121011</t>
  </si>
  <si>
    <t>Nátěr penetrační na podlahu</t>
  </si>
  <si>
    <t>-1111923586</t>
  </si>
  <si>
    <t>Příprava podkladu před provedením dlažby nátěr penetrační na podlahu</t>
  </si>
  <si>
    <t>před samonivelační stěrkou</t>
  </si>
  <si>
    <t>před pokládkou dlažby</t>
  </si>
  <si>
    <t>40</t>
  </si>
  <si>
    <t>771121026</t>
  </si>
  <si>
    <t>Odstranění zbytků lepidla z podkladu před pokládkou dlažby broušením</t>
  </si>
  <si>
    <t>-6709943</t>
  </si>
  <si>
    <t>Příprava podkladu před provedením dlažby broušení podlah stávajícího podkladu pro odstranění lepidla (po starých krytinách)</t>
  </si>
  <si>
    <t>41</t>
  </si>
  <si>
    <t>771121036</t>
  </si>
  <si>
    <t>Odstranění zbytků lepidla z podkladu před pokládkou dlažby na schodišťových stupních broušením</t>
  </si>
  <si>
    <t>175846364</t>
  </si>
  <si>
    <t>Příprava podkladu před provedením dlažby broušení schodišť stávajícího podkladu pro odstranění lepidla (po starých krytinách)</t>
  </si>
  <si>
    <t>42</t>
  </si>
  <si>
    <t>771151016</t>
  </si>
  <si>
    <t>Samonivelační polymercementová stěrka podlah pevnosti 20 MPa tl přes 12 do 15 mm</t>
  </si>
  <si>
    <t>-889592727</t>
  </si>
  <si>
    <t>Příprava podkladu před provedením dlažby samonivelační stěrka min. pevnosti 20 MPa, tloušťky přes 12 do 15 mm</t>
  </si>
  <si>
    <t>43</t>
  </si>
  <si>
    <t>771161022</t>
  </si>
  <si>
    <t>Montáž profilu pro schodové hrany nebo ukončení dlažby</t>
  </si>
  <si>
    <t>1596099052</t>
  </si>
  <si>
    <t>Příprava podkladu před provedením dlažby montáž profilu ukončujícího profilu pro schodové hrany a ukončení dlažby</t>
  </si>
  <si>
    <t>dle řezu</t>
  </si>
  <si>
    <t>"přízemí, stupnice" 1,7*15*2</t>
  </si>
  <si>
    <t>"1.NP, stupnice" 1,7*14*2</t>
  </si>
  <si>
    <t>44</t>
  </si>
  <si>
    <t>590,10-R</t>
  </si>
  <si>
    <t>systémová ukončovací hliníková lišta schodišťových stupňů pro důažbu do tl. 10mm</t>
  </si>
  <si>
    <t>-1175951066</t>
  </si>
  <si>
    <t>45</t>
  </si>
  <si>
    <t>771274114</t>
  </si>
  <si>
    <t>Montáž obkladů stupnic z dlaždic keramických hladkých lepených cementovým flexibilním lepidlem š přes 300 do 350 mm, vč. dotmelení silikonovými a silikon-akrylátovými tmely (rohy, spoje apod.).</t>
  </si>
  <si>
    <t>-1160911652</t>
  </si>
  <si>
    <t>Montáž obkladů schodišť z dlaždic keramických lepených cementovým flexibilním lepidlem stupnic hladkých, šířky přes 300 do 350 mm</t>
  </si>
  <si>
    <t>46</t>
  </si>
  <si>
    <t>771274232</t>
  </si>
  <si>
    <t>Montáž obkladů podstupnic z dlaždic keramických hladkých lepených cementovým flexibilním lepidlem v přes 150 do 200 mm, vč. dotmelení silikonovými a silikon-akrylátovými tmely (rohy, spoje apod.).</t>
  </si>
  <si>
    <t>1008976286</t>
  </si>
  <si>
    <t>Montáž obkladů schodišť z dlaždic keramických lepených cementovým flexibilním lepidlem podstupnic hladkých, výšky přes 150 do 200 mm</t>
  </si>
  <si>
    <t>"přízemí. podstupnice" 1,7*15*2</t>
  </si>
  <si>
    <t xml:space="preserve">"1.NP, podstupnice" 1,7*14*2 </t>
  </si>
  <si>
    <t>47</t>
  </si>
  <si>
    <t>771474113</t>
  </si>
  <si>
    <t>Montáž soklů z dlaždic keramických rovných lepených cementovým flexibilním lepidlem v přes 90 do 120 mm, vč. dotmelení silikonovými a silikon-akrylátovými tmely (rohy, spoje apod.).</t>
  </si>
  <si>
    <t>1219766858</t>
  </si>
  <si>
    <t>Montáž soklů z dlaždic keramických lepených cementovým flexibilním lepidlem rovných, výšky přes 90 do 120 mm</t>
  </si>
  <si>
    <t>"přízemí, mezipodesta" 1,8+4,1+1,8</t>
  </si>
  <si>
    <t>"1.NP, mezipodesta" 2,1+4,1+2,1</t>
  </si>
  <si>
    <t>"1.NP, chodba" 2*(18,4+2,95)</t>
  </si>
  <si>
    <t>"odpočet dveře a šířka schodiště" -1*1-1,1*6-1,4*1-4,1</t>
  </si>
  <si>
    <t>48</t>
  </si>
  <si>
    <t>771474133</t>
  </si>
  <si>
    <t>Montáž soklů z dlaždic keramických schodišťových stupňovitých lepených cementovým flexibilním lepidlem v přes 90 do 120 mm, vč. dotmelení silikonovými a silikon-akrylátovými tmely (rohy, spoje apod.).</t>
  </si>
  <si>
    <t>62961476</t>
  </si>
  <si>
    <t>Montáž soklů z dlaždic keramických lepených cementovým flexibilním lepidlem schodišťových stupňovitých, výšky přes 90 do 120 mm</t>
  </si>
  <si>
    <t>"přízemí, na schodišti" 7*2</t>
  </si>
  <si>
    <t>"1.NP, na schodišti" 6,5*2</t>
  </si>
  <si>
    <t>49</t>
  </si>
  <si>
    <t>771574417</t>
  </si>
  <si>
    <t>Montáž podlah keramických hladkých lepených cementovým flexibilním lepidlem přes 12 do 19 ks/m2, vč. dotmelení silikonovými a silikon-akrylátovými tmely (rohy, spoje apod.).</t>
  </si>
  <si>
    <t>1580182993</t>
  </si>
  <si>
    <t>Montáž podlah z dlaždic keramických lepených cementovým flexibilním lepidlem hladkých, tloušťky do 10 mm přes 12 do 19 ks/m2</t>
  </si>
  <si>
    <t>"přízemí, mezipodesta" 4,1*1,8</t>
  </si>
  <si>
    <t>"1.NP, mezipodesta" 4,1*2,1</t>
  </si>
  <si>
    <t>"1.NP, chodba" 55,5</t>
  </si>
  <si>
    <t>50</t>
  </si>
  <si>
    <t>597,5-R</t>
  </si>
  <si>
    <t xml:space="preserve">keramická dlažba R9 s uvažovanou tl.min. 8mm </t>
  </si>
  <si>
    <t>1620953801</t>
  </si>
  <si>
    <t>dlažba keramická slinutá mrazuvzdorná povrch hladký/matný tl do 10mm přes 22 do 25ks/m2</t>
  </si>
  <si>
    <t>125,585*1,1 'Přepočtené koeficientem množství</t>
  </si>
  <si>
    <t>51</t>
  </si>
  <si>
    <t>998771112</t>
  </si>
  <si>
    <t>Přesun hmot tonážní pro podlahy z dlaždic s omezením mechanizace v objektech v přes 6 do 12 m</t>
  </si>
  <si>
    <t>827218326</t>
  </si>
  <si>
    <t>Přesun hmot pro podlahy z dlaždic stanovený z hmotnosti přesunovaného materiálu vodorovná dopravní vzdálenost do 50 m s omezením mechanizace v objektech výšky přes 6 do 12 m</t>
  </si>
  <si>
    <t>776</t>
  </si>
  <si>
    <t>Podlahy povlakové</t>
  </si>
  <si>
    <t>52</t>
  </si>
  <si>
    <t>776201811</t>
  </si>
  <si>
    <t>Demontáž lepených povlakových podlah bez podložky ručně</t>
  </si>
  <si>
    <t>1042846294</t>
  </si>
  <si>
    <t>Demontáž povlakových podlahovin lepených ručně bez podložky</t>
  </si>
  <si>
    <t>2 vrstvy</t>
  </si>
  <si>
    <t>71,49*2</t>
  </si>
  <si>
    <t>53</t>
  </si>
  <si>
    <t>776301811</t>
  </si>
  <si>
    <t>Odstranění lepených podlahovin bez podložky ze schodišťových stupňů</t>
  </si>
  <si>
    <t>-770915822</t>
  </si>
  <si>
    <t>Demontáž povlakových podlahovin ze schodišťových stupňů bez podložky</t>
  </si>
  <si>
    <t>197,2*2</t>
  </si>
  <si>
    <t>54</t>
  </si>
  <si>
    <t>776410811</t>
  </si>
  <si>
    <t>Odstranění soklíků a lišt pryžových nebo plastových</t>
  </si>
  <si>
    <t>-892969662</t>
  </si>
  <si>
    <t>Demontáž soklíků nebo lišt pryžových nebo plastových</t>
  </si>
  <si>
    <t>781</t>
  </si>
  <si>
    <t>Dokončovací práce - obklady</t>
  </si>
  <si>
    <t>55</t>
  </si>
  <si>
    <t>781121011</t>
  </si>
  <si>
    <t>Nátěr penetrační na stěnu</t>
  </si>
  <si>
    <t>-1566984311</t>
  </si>
  <si>
    <t>Příprava podkladu před provedením obkladu nátěr penetrační na stěnu</t>
  </si>
  <si>
    <t>56</t>
  </si>
  <si>
    <t>781473810</t>
  </si>
  <si>
    <t>Demontáž obkladů z obkladaček keramických lepených</t>
  </si>
  <si>
    <t>-1688299685</t>
  </si>
  <si>
    <t>Demontáž obkladů z dlaždic keramických lepených</t>
  </si>
  <si>
    <t>57</t>
  </si>
  <si>
    <t>781474112</t>
  </si>
  <si>
    <t>Montáž obkladů vnitřních keramických hladkých do 12 ks/m2 lepených flexibilním lepidlem, vč. zatěsnění silikonovým popř. akrylátovým tmelem (kouty, horní hrany na přechodu obklad omítka..)</t>
  </si>
  <si>
    <t>-1897417331</t>
  </si>
  <si>
    <t>Montáž obkladů vnitřních stěn z dlaždic keramických lepených flexibilním lepidlem maloformátových hladkých přes 9 do 12 ks/m2</t>
  </si>
  <si>
    <t>dle TZ</t>
  </si>
  <si>
    <t>100</t>
  </si>
  <si>
    <t>58</t>
  </si>
  <si>
    <t>59761000</t>
  </si>
  <si>
    <t>obklad keramický, rozměr a odstín totožný dle stávajícího</t>
  </si>
  <si>
    <t>2037393760</t>
  </si>
  <si>
    <t>100*1,1 'Přepočtené koeficientem množství</t>
  </si>
  <si>
    <t>783</t>
  </si>
  <si>
    <t>Dokončovací práce - nátěry</t>
  </si>
  <si>
    <t>59</t>
  </si>
  <si>
    <t>783301311</t>
  </si>
  <si>
    <t>Odmaštění zámečnických konstrukcí vodou ředitelným odmašťovačem</t>
  </si>
  <si>
    <t>303053039</t>
  </si>
  <si>
    <t>Příprava podkladu zámečnických konstrukcí před provedením nátěru odmaštění odmašťovačem vodou ředitelným</t>
  </si>
  <si>
    <t>60</t>
  </si>
  <si>
    <t>783306807</t>
  </si>
  <si>
    <t>Odstranění nátěru ze zámečnických konstrukcí odstraňovačem nátěrů</t>
  </si>
  <si>
    <t>-1759228425</t>
  </si>
  <si>
    <t>Odstranění nátěrů ze zámečnických konstrukcí odstraňovačem nátěrů s obroušením</t>
  </si>
  <si>
    <t>Poznámka k položce:_x000D_
Barevný odstín určí investor v rámci přípravy stavby na základě dotazu vybraného zhotovitele.</t>
  </si>
  <si>
    <t>"přízemí" 1*2*19</t>
  </si>
  <si>
    <t>"1.NP" 1*2*13</t>
  </si>
  <si>
    <t>61</t>
  </si>
  <si>
    <t>783314101</t>
  </si>
  <si>
    <t>Základní jednonásobný syntetický nátěr zámečnických konstrukcí</t>
  </si>
  <si>
    <t>908335864</t>
  </si>
  <si>
    <t>Základní nátěr zámečnických konstrukcí jednonásobný syntetický</t>
  </si>
  <si>
    <t>62</t>
  </si>
  <si>
    <t>783317101</t>
  </si>
  <si>
    <t>Krycí jednonásobný syntetický standardní nátěr zámečnických konstrukcí</t>
  </si>
  <si>
    <t>2074366050</t>
  </si>
  <si>
    <t>Krycí nátěr (email) zámečnických konstrukcí jednonásobný syntetický standardní</t>
  </si>
  <si>
    <t>63</t>
  </si>
  <si>
    <t>783801401</t>
  </si>
  <si>
    <t>Ometení omítek před provedením nátěru</t>
  </si>
  <si>
    <t>-1952158323</t>
  </si>
  <si>
    <t>Příprava podkladu omítek před provedením nátěru ometení</t>
  </si>
  <si>
    <t>64</t>
  </si>
  <si>
    <t>783822207</t>
  </si>
  <si>
    <t>Lokální vyrovnání omítky před provedením nátěru disperzní stěrkou tl do 3 mm pl přes 0,5 do 1,0 m2</t>
  </si>
  <si>
    <t>547793553</t>
  </si>
  <si>
    <t>Vyrovnání omítek před provedením nátěru lokální, tloušťky do 3 mm disperzním tmelem akrylátovým nebo latexovým, plochy přes 0,5 do 1,0 m2</t>
  </si>
  <si>
    <t>"boky schodiště v zrcadle" 4</t>
  </si>
  <si>
    <t>65</t>
  </si>
  <si>
    <t>783823131</t>
  </si>
  <si>
    <t>Penetrační akrylátový nátěr hladkých, tenkovrstvých zrnitých nebo štukových omítek</t>
  </si>
  <si>
    <t>-944377414</t>
  </si>
  <si>
    <t>Penetrační nátěr omítek hladkých omítek hladkých, zrnitých tenkovrstvých nebo štukových stupně členitosti 1 a 2 akrylátový</t>
  </si>
  <si>
    <t>66</t>
  </si>
  <si>
    <t>783827128</t>
  </si>
  <si>
    <t>Krycí jednonásobný otěruvzdorný latexový nátěr omítek stupně členitosti 1 a 2</t>
  </si>
  <si>
    <t>-854722577</t>
  </si>
  <si>
    <t>Krycí (ochranný) nátěr omítek jednonásobný hladkých omítek hladkých, zrnitých tenkovrstvých nebo štukových stupně členitosti 1 a 2 akrylátový</t>
  </si>
  <si>
    <t>3 vrstvy</t>
  </si>
  <si>
    <t>"boky schodiště v zrcadle" 4*3</t>
  </si>
  <si>
    <t>784</t>
  </si>
  <si>
    <t>Dokončovací práce - malby a tapety</t>
  </si>
  <si>
    <t>67</t>
  </si>
  <si>
    <t>784111001</t>
  </si>
  <si>
    <t>Oprášení (ometení ) podkladu v místnostech v do 3,80 m</t>
  </si>
  <si>
    <t>1499812935</t>
  </si>
  <si>
    <t>Oprášení (ometení) podkladu v místnostech výšky do 3,80 m</t>
  </si>
  <si>
    <t>68</t>
  </si>
  <si>
    <t>784121001</t>
  </si>
  <si>
    <t>Oškrabání malby v mísnostech v do 3,80 m</t>
  </si>
  <si>
    <t>2064498234</t>
  </si>
  <si>
    <t>Oškrabání malby v místnostech výšky do 3,80 m</t>
  </si>
  <si>
    <t>"hodba hlavního vstupu strop" 25</t>
  </si>
  <si>
    <t>"přízemí, stěny" 1180</t>
  </si>
  <si>
    <t>"1.NP, stěny" 995</t>
  </si>
  <si>
    <t>69</t>
  </si>
  <si>
    <t>784121011</t>
  </si>
  <si>
    <t>Rozmývání podkladu po oškrabání malby v místnostech v do 3,80 m</t>
  </si>
  <si>
    <t>1820614053</t>
  </si>
  <si>
    <t>Rozmývání podkladu po oškrabání malby v místnostech výšky do 3,80 m</t>
  </si>
  <si>
    <t>70</t>
  </si>
  <si>
    <t>784161331</t>
  </si>
  <si>
    <t>Lokální vyrovnání podkladu disperzní stěrkou pl přes 0,5 do 1 m2 v místnostech v do 3,80 m</t>
  </si>
  <si>
    <t>-999066354</t>
  </si>
  <si>
    <t>Lokální vyrovnání podkladu disperzní stěrkou, tloušťky do 3 mm, plochy přes 0,5 do 1,0 m2 v místnostech výšky do 3,80 m</t>
  </si>
  <si>
    <t>odhadováno 10%</t>
  </si>
  <si>
    <t>2200*0,1</t>
  </si>
  <si>
    <t>71</t>
  </si>
  <si>
    <t>784181121</t>
  </si>
  <si>
    <t>Hloubková jednonásobná bezbarvá penetrace podkladu v místnostech v do 3,80 m</t>
  </si>
  <si>
    <t>1517425446</t>
  </si>
  <si>
    <t>Penetrace podkladu jednonásobná hloubková akrylátová bezbarvá v místnostech výšky do 3,80 m</t>
  </si>
  <si>
    <t>"viz oškrábání" 2200</t>
  </si>
  <si>
    <t>"tělocvična strop" 10,9*7</t>
  </si>
  <si>
    <t>"SKD podhled" 15,99</t>
  </si>
  <si>
    <t>"SKD obklad" 14,6*0,3</t>
  </si>
  <si>
    <t>"schodišťový prostor po položení dlažby" 40</t>
  </si>
  <si>
    <t>72</t>
  </si>
  <si>
    <t>784221101R</t>
  </si>
  <si>
    <t>Trojnásobné bílé malby ze směsí za sucha dobře otěruvzdorných v místnostech do 3,80 m</t>
  </si>
  <si>
    <t>1503728538</t>
  </si>
  <si>
    <t>Malby z malířských směsí otěruvzdorných za sucha trojnásobné, bílé za sucha otěruvzdorné dobře v místnostech výšky do 3,80 m</t>
  </si>
  <si>
    <t>73</t>
  </si>
  <si>
    <t>784221132</t>
  </si>
  <si>
    <t>Příplatek k cenám 3x maleb za sucha otěruvzdorných za provádění ve dvou odstínech</t>
  </si>
  <si>
    <t>-1728284481</t>
  </si>
  <si>
    <t>74</t>
  </si>
  <si>
    <t>784221151R</t>
  </si>
  <si>
    <t>Příplatek k cenám 3x maleb za sucha otěruvzdorných za barevnou malbu v odstínu světlém</t>
  </si>
  <si>
    <t>640047407</t>
  </si>
  <si>
    <t>HZS</t>
  </si>
  <si>
    <t>Hodinové zúčtovací sazby</t>
  </si>
  <si>
    <t>75</t>
  </si>
  <si>
    <t>HZS1301</t>
  </si>
  <si>
    <t>Hodinová zúčtovací sazba zedník</t>
  </si>
  <si>
    <t>hod</t>
  </si>
  <si>
    <t>512</t>
  </si>
  <si>
    <t>1468893699</t>
  </si>
  <si>
    <t>Hodinové zúčtovací sazby profesí HSV  provádění konstrukcí zedník</t>
  </si>
  <si>
    <t>práce jinde neuvedené</t>
  </si>
  <si>
    <t>76</t>
  </si>
  <si>
    <t>HZS2212</t>
  </si>
  <si>
    <t>Hodinová zúčtovací sazba instalatér odborný</t>
  </si>
  <si>
    <t>-225274362</t>
  </si>
  <si>
    <t>Hodinové zúčtovací sazby profesí PSV  provádění stavebních instalací instalatér odborný</t>
  </si>
  <si>
    <t>77</t>
  </si>
  <si>
    <t>HZS2232</t>
  </si>
  <si>
    <t>Hodinová zúčtovací sazba elektrikář odborný</t>
  </si>
  <si>
    <t>-27962045</t>
  </si>
  <si>
    <t>Hodinové zúčtovací sazby profesí PSV  provádění stavebních instalací elektrikář odborný</t>
  </si>
  <si>
    <t>002 - Elektroinstalace</t>
  </si>
  <si>
    <t>M - Práce a dodávky M</t>
  </si>
  <si>
    <t xml:space="preserve">    21-M - Elektromontáže</t>
  </si>
  <si>
    <t xml:space="preserve">      D1 - Svítidla</t>
  </si>
  <si>
    <t xml:space="preserve">      D2 - Přístroje</t>
  </si>
  <si>
    <t xml:space="preserve">      D3 - Instalační materiál</t>
  </si>
  <si>
    <t xml:space="preserve">      D4 - Kabeláž</t>
  </si>
  <si>
    <t xml:space="preserve">      D5 - Rozvaděče</t>
  </si>
  <si>
    <t xml:space="preserve">      D6 - Pomocné stavební práce</t>
  </si>
  <si>
    <t xml:space="preserve">      D7 - Ostatní</t>
  </si>
  <si>
    <t>Práce a dodávky M</t>
  </si>
  <si>
    <t>21-M</t>
  </si>
  <si>
    <t>Elektromontáže</t>
  </si>
  <si>
    <t>D1</t>
  </si>
  <si>
    <t>Svítidla</t>
  </si>
  <si>
    <t>N</t>
  </si>
  <si>
    <t>Svítidlo označení "A" - MODUS FIT4000, vestavný čtverec A, modul 600, mikroprizma, 35W, 4500lm, Ra80, 4000K,</t>
  </si>
  <si>
    <t>N.1</t>
  </si>
  <si>
    <t>Svítidlo označení "B" - MODUS AREL4000, svítidlo LED přisazené/závěsné, asymetrický reflektor, 37W, 4500lm, Ra89, 4000K, MODUS AREL4000_AS</t>
  </si>
  <si>
    <t>N.2</t>
  </si>
  <si>
    <t>Svítidlo označení "C" - MODUS DD3000, svítidlo LED, přisazené/závěsné, opálový kryt, 23W, 3200lm, Ra80, 4000K, MODUS DD3000_KO</t>
  </si>
  <si>
    <t>N.3</t>
  </si>
  <si>
    <t>Svítidlo označení "D" - MODUS SPMN3000, vestavné, LED 840, mikroprizmatický kryt, nový korpus průměr 370mm, 26W, 3000lm, Ra80, 4000K, IP54, MODUS SPMN3000_KN</t>
  </si>
  <si>
    <t>N.4</t>
  </si>
  <si>
    <t>Svítidlo označení "E" - MODUS SPMN1000, vestavné, LED 840, mikroprizmatický kryt, nový korpus průměr 190mm, 12W, 1000lm, Ra80, 4000K, IP54, MODUS SPMN1000_KN</t>
  </si>
  <si>
    <t>N.5</t>
  </si>
  <si>
    <t>Svítidlo označení "F" - MODUS BC1500, korpus PC, kryt PMMA, LED 840, 13W, 1500lm, Ra80, 4000K, IP65, MODUS BC1500_KO</t>
  </si>
  <si>
    <t>N.6</t>
  </si>
  <si>
    <t>Svítidlo označené "G" - MODUS MEGAL2S, svítidlo LED, přisazené, korpus ocel, 49W, 7200lm, Ra80, 4000K, IP65, IK10, MODUS MEGALW2S_PCV1</t>
  </si>
  <si>
    <t>N.7</t>
  </si>
  <si>
    <t>Svítidlo označení "H" - PANLUX OLGA, korpus PC, kryt PC, 15W, 1800lm, Ra80, 4000K, IP44, Pohybový senzor, Nastavení soumraku, PANLUX OLGA S LED</t>
  </si>
  <si>
    <t>N.8</t>
  </si>
  <si>
    <t>Svítidlo označení "I" – PANLUX OVAL, korpus PC, kryt PC, 60W,  PANLUX OVAL S LED žarovkou 12W</t>
  </si>
  <si>
    <t>N.9</t>
  </si>
  <si>
    <t>Svítidlo označení "J" - MODUS KX5000, 1210mm, opálový PMMA kryt, přisazené, LED 840, 36W, 5400lm, Ra80, 4000K, IP54, MODUS KX5000M_KO</t>
  </si>
  <si>
    <t>N.10</t>
  </si>
  <si>
    <t>Svítidlo označení "NO1“ – MODUS LOVATO, korpus PC, bíle, 2,2W, autonomní rozsvícení při výpadku napájení, déka svícení 1h, MODUS LOVATO P3</t>
  </si>
  <si>
    <t>N.11</t>
  </si>
  <si>
    <t>Svítidlo označení "NO2“ – MODUS EXIT korpus PC, bíle, 2,2W, autonomní rozsvícení při výpadku napájení, déka svícení 1h, MODUS LOVATO P3</t>
  </si>
  <si>
    <t>N.12</t>
  </si>
  <si>
    <t>Svítidlo označení "NO3“ – MODUS LOVATO, korpus PC, bíle, 2,2W, autonomní rozsvícení při výpadku napájení, déka svícení 1h, MODUS LOVATO N3</t>
  </si>
  <si>
    <t>N.13</t>
  </si>
  <si>
    <t>Svítidlo označené "NO4" - MODUS INFINITY II, korpus PC, bíle, 1W autonomní rozsvícení při výpadku napájení, delka svícení 1h, MODUS INFINITY II</t>
  </si>
  <si>
    <t>N.14</t>
  </si>
  <si>
    <t>Mimostav. doprava 3,6% z materiálu</t>
  </si>
  <si>
    <t>N.15</t>
  </si>
  <si>
    <t>PPV 6% (podružné pracovní výkony) z montáží</t>
  </si>
  <si>
    <t>D2</t>
  </si>
  <si>
    <t>Přístroje</t>
  </si>
  <si>
    <t>N.16</t>
  </si>
  <si>
    <t>Vypínač č.1, IP20, ABB Tango, barva bílá, včetně příslušenství, přístrojové krabice, montáž,zapojení a ukončení vodičů.</t>
  </si>
  <si>
    <t>N.17</t>
  </si>
  <si>
    <t>Vypínač č.5, IP20, ABB Tango, barva bílá, včetně příslušenství, přístrojové krabice, montáž,zapojení a ukončení vodičů.</t>
  </si>
  <si>
    <t>N.18</t>
  </si>
  <si>
    <t>Vypínač č.6, IP20, ABB Tango, barva bílá, včetně příslušenství, přístrojové krabice, montáž,zapojení a ukončení vodičů.</t>
  </si>
  <si>
    <t>N.19</t>
  </si>
  <si>
    <t>Tlačítko kolebkové s doutnavkou, IP20, ABB Tango, barva bílá, včetně příslušenství, přístrojové krabice, montáž,zapojení a ukončení vodičů.</t>
  </si>
  <si>
    <t>N.20</t>
  </si>
  <si>
    <t>Vypínač č.1, IP44, ABB Praktik, barva bílá, včetně příslušenství, montáž,zapojení a ukončení vodičů.</t>
  </si>
  <si>
    <t>N.21</t>
  </si>
  <si>
    <t>Vypínač č.6, IP44, ABB Praktik, barva bílá, včetně příslušenství, montáž,zapojení a ukončení vodičů.</t>
  </si>
  <si>
    <t>N.22</t>
  </si>
  <si>
    <t>Zásuvka jednoduchá 230/16A, IP40, s clonkama, ABB Tango, barva bílá, včetně příslušenství, přístrojové krabice, montáž,zapojení a ukončení vodičů.</t>
  </si>
  <si>
    <t>N.23</t>
  </si>
  <si>
    <t>Zásuvka dvojtá 230/16A, IP40, s clonkama, ABB Tango, barva bílá, včetně příslušenství, přístrojové krabice, montáž,zapojení a ukončení vodičů.</t>
  </si>
  <si>
    <t>N.24</t>
  </si>
  <si>
    <t>Zásuvka jednoduchá 230/16A, IP40, s clonkama, SPD T3, ABB Tango, barva bílá, včetně příslušenství, přístrojové krabice, montáž,zapojení a ukončení vodičů.</t>
  </si>
  <si>
    <t>N.25</t>
  </si>
  <si>
    <t>Zásuvka dvojtá 230/16A, IP40, s clonkama, SPD T3, ABB Tango, barva bílá, včetně příslušenství, přístrojové krabice, montáž,zapojení a ukončení vodičů.</t>
  </si>
  <si>
    <t>N.26</t>
  </si>
  <si>
    <t>Zásuvka jednoduchá 230/16A, IP44, ABB Praktik, barva bílá, včetně příslušenství, montáž,zapojení a ukončení vodičů.</t>
  </si>
  <si>
    <t>N.27</t>
  </si>
  <si>
    <t>Zásuvka 400/16A, IP44, do zdi, barva šedá, včetně příslušenství, přístrojové krabice, montáž,zapojení a ukončení vodičů.</t>
  </si>
  <si>
    <t>N.28</t>
  </si>
  <si>
    <t>Vypínač 3polový, 400V/25A, s doutnavkou, ABB Pressto, barva bíla, včetně přislušenství, přístrojové krabice, montáž, zapojení a ukončení vodičů</t>
  </si>
  <si>
    <t>N.29</t>
  </si>
  <si>
    <t>Nouzové požární tlačítko, IP55, ABB, barva červená, včetně přislušenství, přístrojové krabice, montáž, zapojení a ukončení vodičů</t>
  </si>
  <si>
    <t>N.30</t>
  </si>
  <si>
    <t>Hlavní ochranná svorka MET,AET, včetně krabice , montáž,zapojení a ukončení vodičů.</t>
  </si>
  <si>
    <t>D3</t>
  </si>
  <si>
    <t>Instalační materiál</t>
  </si>
  <si>
    <t>N.31</t>
  </si>
  <si>
    <t>Instalační krabice odbočná s víčkem (d=71mm,h=43,5mm), včetně samosvorných svorek, zapuštěná, montáž,zapojení a ukončení vodičů.</t>
  </si>
  <si>
    <t>N.32</t>
  </si>
  <si>
    <t>Rozbočovací krabice přisazená 93x93x50mm (š x v x h), včetně samosvorných svorek, IP54, montáž,zapojení a ukončení vodičů.</t>
  </si>
  <si>
    <t>N.33</t>
  </si>
  <si>
    <t>Instalační trubka ohebná bezhalogenová d=25mm, di=18,2mm, střední mechanická odolnost,upevňovací a spojovací materiál, montáž.</t>
  </si>
  <si>
    <t>N.34</t>
  </si>
  <si>
    <t>Instalační trubka tuhá bezhalogenová d=25mm, di=21,0mm, střední mechanická odolnost,upevňovací a spojovací materiál, montáž.</t>
  </si>
  <si>
    <t>78</t>
  </si>
  <si>
    <t>D4</t>
  </si>
  <si>
    <t>Kabeláž</t>
  </si>
  <si>
    <t>N.35</t>
  </si>
  <si>
    <t>Vodič H07V-K 4</t>
  </si>
  <si>
    <t>80</t>
  </si>
  <si>
    <t>N.36</t>
  </si>
  <si>
    <t>Vodič H07V-K 6</t>
  </si>
  <si>
    <t>82</t>
  </si>
  <si>
    <t>N.37</t>
  </si>
  <si>
    <t>Vodič H07V-K 16</t>
  </si>
  <si>
    <t>84</t>
  </si>
  <si>
    <t>N.38</t>
  </si>
  <si>
    <t>Kabel CYKY-J 3x1,5</t>
  </si>
  <si>
    <t>86</t>
  </si>
  <si>
    <t>N.39</t>
  </si>
  <si>
    <t>Kabel CYKY-J 5x1,5</t>
  </si>
  <si>
    <t>88</t>
  </si>
  <si>
    <t>N.40</t>
  </si>
  <si>
    <t>Kabel CYKY-J 3x2,5</t>
  </si>
  <si>
    <t>90</t>
  </si>
  <si>
    <t>N.41</t>
  </si>
  <si>
    <t>Kabel CYKY-J 5x4</t>
  </si>
  <si>
    <t>92</t>
  </si>
  <si>
    <t>N.42</t>
  </si>
  <si>
    <t>Kabel CYKY-J 5x10</t>
  </si>
  <si>
    <t>94</t>
  </si>
  <si>
    <t>N.43</t>
  </si>
  <si>
    <t>Kabel CYKY-J 4x25</t>
  </si>
  <si>
    <t>96</t>
  </si>
  <si>
    <t>N.44</t>
  </si>
  <si>
    <t>Kabel PRAFlaSafe X-J 3x1,5</t>
  </si>
  <si>
    <t>98</t>
  </si>
  <si>
    <t>N.45</t>
  </si>
  <si>
    <t>Kabel CHKE-V-R 2x1,5</t>
  </si>
  <si>
    <t>N.46</t>
  </si>
  <si>
    <t>Kabel JYSTY 4x2x0,8</t>
  </si>
  <si>
    <t>102</t>
  </si>
  <si>
    <t>104</t>
  </si>
  <si>
    <t>106</t>
  </si>
  <si>
    <t>D5</t>
  </si>
  <si>
    <t>Rozvaděče</t>
  </si>
  <si>
    <t>N.47</t>
  </si>
  <si>
    <t>Rozvaděč RE1 Touto položkou je myšlena kompletní výzbroj včetně montáže, uvedené na v.č.010125-20-17</t>
  </si>
  <si>
    <t>108</t>
  </si>
  <si>
    <t>N.48</t>
  </si>
  <si>
    <t>Rozvaděč RH1 Touto položkou je myšlena kompletní výzbroj včetně montáže, uvedené na v.č.010125-20-18</t>
  </si>
  <si>
    <t>110</t>
  </si>
  <si>
    <t>N.49</t>
  </si>
  <si>
    <t>Rozvaděč RP1 Touto položkou je myšlena kompletní výzbroj včetně montáže, uvedené na v.č.010125-20-19</t>
  </si>
  <si>
    <t>112</t>
  </si>
  <si>
    <t>N.50</t>
  </si>
  <si>
    <t>Rozvaděč RP2 Touto položkou je myšlena kompletní výzbroj včetně montáže, uvedené na v.č.010125-20-20</t>
  </si>
  <si>
    <t>114</t>
  </si>
  <si>
    <t>116</t>
  </si>
  <si>
    <t>118</t>
  </si>
  <si>
    <t>D6</t>
  </si>
  <si>
    <t>Pomocné stavební práce</t>
  </si>
  <si>
    <t>N.51</t>
  </si>
  <si>
    <t>Sekání kapes a průvlaků, vrtání skrz stěny apod,.</t>
  </si>
  <si>
    <t>120</t>
  </si>
  <si>
    <t>N.52</t>
  </si>
  <si>
    <t>Sekání drážky 30x30mm cihla s omítkou</t>
  </si>
  <si>
    <t>bm</t>
  </si>
  <si>
    <t>122</t>
  </si>
  <si>
    <t>N.53</t>
  </si>
  <si>
    <t>Sekání drážky 50x50mm cihla s omítkou</t>
  </si>
  <si>
    <t>124</t>
  </si>
  <si>
    <t>N.54</t>
  </si>
  <si>
    <t>Sekání drážky 100x70mm cihla s omítkou</t>
  </si>
  <si>
    <t>126</t>
  </si>
  <si>
    <t>N.55</t>
  </si>
  <si>
    <t>Sekání výklenku pro rozvaděč 1100x700x200mm</t>
  </si>
  <si>
    <t>128</t>
  </si>
  <si>
    <t>N.56</t>
  </si>
  <si>
    <t>Zahození drážky 30x30mm</t>
  </si>
  <si>
    <t>130</t>
  </si>
  <si>
    <t>N.57</t>
  </si>
  <si>
    <t>Zahození drážky 50x50mm</t>
  </si>
  <si>
    <t>132</t>
  </si>
  <si>
    <t>N.58</t>
  </si>
  <si>
    <t>Zahození dražky 100x70mm</t>
  </si>
  <si>
    <t>134</t>
  </si>
  <si>
    <t>N.59</t>
  </si>
  <si>
    <t>Průraz stropu patra 50x50mm</t>
  </si>
  <si>
    <t>136</t>
  </si>
  <si>
    <t>N.60</t>
  </si>
  <si>
    <t>Vnitrostaveništní doprava suti a vybouraných hmot pro budovy v do 15 m</t>
  </si>
  <si>
    <t>138</t>
  </si>
  <si>
    <t>N.61</t>
  </si>
  <si>
    <t>Odvoz suti a vybouraných hmot na skládku nebo meziskládku do 20 km se složením</t>
  </si>
  <si>
    <t>140</t>
  </si>
  <si>
    <t>N.62</t>
  </si>
  <si>
    <t>Poplatek za uložení na skládce (skládkovné) stavebního odpadu směsného kód odpadu 170 904</t>
  </si>
  <si>
    <t>142</t>
  </si>
  <si>
    <t>N.63</t>
  </si>
  <si>
    <t>144</t>
  </si>
  <si>
    <t>N.64</t>
  </si>
  <si>
    <t>Nakládání nebo překládání suti a vybouraných hmot</t>
  </si>
  <si>
    <t>146</t>
  </si>
  <si>
    <t>N.65</t>
  </si>
  <si>
    <t>Kompletní demontáž silnoproudé instalace včetně ekologické likvidace - viz. popis v TZ</t>
  </si>
  <si>
    <t>148</t>
  </si>
  <si>
    <t>N.66</t>
  </si>
  <si>
    <t>Zapravení otvoru po instalaci nových rozváděčových skříní rozměr cca 1100x700x200mm</t>
  </si>
  <si>
    <t>150</t>
  </si>
  <si>
    <t>152</t>
  </si>
  <si>
    <t>154</t>
  </si>
  <si>
    <t>D7</t>
  </si>
  <si>
    <t>Ostatní</t>
  </si>
  <si>
    <t>N.67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</si>
  <si>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</si>
  <si>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156</t>
  </si>
  <si>
    <t>79</t>
  </si>
  <si>
    <t>N.68</t>
  </si>
  <si>
    <t>Připojení zařízení, oživení, funkční zkoušky, zaškolení obsluhy</t>
  </si>
  <si>
    <t>158</t>
  </si>
  <si>
    <t>N.69</t>
  </si>
  <si>
    <t>Výchozí revize - cena obsahuje kompletní revizi, včetně zpracování zprávy a doložení veškerých potřebných dokumentů ke koladaci stavby.</t>
  </si>
  <si>
    <t>160</t>
  </si>
  <si>
    <t>81</t>
  </si>
  <si>
    <t>N.70</t>
  </si>
  <si>
    <t>Projektová dokumentace skutečného provedení</t>
  </si>
  <si>
    <t>162</t>
  </si>
  <si>
    <t>N.71</t>
  </si>
  <si>
    <t>Dílčí měření odporu uzemnění v rozváděči RE před realizací</t>
  </si>
  <si>
    <t>164</t>
  </si>
  <si>
    <t>003 - Ostatní a vedlejší náklady</t>
  </si>
  <si>
    <t>ost - Ostatní</t>
  </si>
  <si>
    <t xml:space="preserve">    OST 01 - Ostatní a vedlejší náklady</t>
  </si>
  <si>
    <t>ost</t>
  </si>
  <si>
    <t>OST 01</t>
  </si>
  <si>
    <t>Ost 01,2</t>
  </si>
  <si>
    <t>Náklady na dílenskou a ostatní dodavatelskou dokumentaci (technologické postupy)</t>
  </si>
  <si>
    <t>-1607515732</t>
  </si>
  <si>
    <t>Ost 01,4</t>
  </si>
  <si>
    <t>Náklady na dokumentaci skutečného provedení stavby</t>
  </si>
  <si>
    <t>-1696477810</t>
  </si>
  <si>
    <t>Náklady na dokumentaci skutečného provedení stavby, vč. části elektro</t>
  </si>
  <si>
    <t>Ost 01,5</t>
  </si>
  <si>
    <t>Zajištění všech dokladů a revizí nutných pro předání stavby a vydání kolaudačního souhlasu</t>
  </si>
  <si>
    <t>790210383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</si>
  <si>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</si>
  <si>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</si>
  <si>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-792991448</t>
  </si>
  <si>
    <t>Ost 01,7</t>
  </si>
  <si>
    <t>Technická řešení - návrh a projednání nutných odchylek a změn oproti PD zjištěných v průběhu stavby</t>
  </si>
  <si>
    <t>-1372034091</t>
  </si>
  <si>
    <t xml:space="preserve">Technická řešení - návrh a projednání nutných odchylek a změn oproti PD zjištěných v průběhu stavby
</t>
  </si>
  <si>
    <t>Ost 01,8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</si>
  <si>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</si>
  <si>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-127643221</t>
  </si>
  <si>
    <t xml:space="preserve">Technická řešení  - návrh a projednání kolizí se skrytými konstrukcemi, vč. nákladů souvisejících s technickým řešením případných kolizí stavby se skrytými konstrukcemi, které projektant nemohl předvídat.
</t>
  </si>
  <si>
    <t>Ost 01,9</t>
  </si>
  <si>
    <t>Provedení všech zkoušek a revizí předepsaných projektovou a zadávací dokumentací, platnými normami, návodů k obsluze - (neuvedených v jednotlivých soupisech prací)</t>
  </si>
  <si>
    <t>-583011960</t>
  </si>
  <si>
    <t xml:space="preserve">Provedení všech zkoušek a revizí předepsaných projektovou a zadávací dokumentací, platnými normami, návodů k obsluze - (neuvedených v jednotlivých soupisech prací)
</t>
  </si>
  <si>
    <t>Ost 01,10</t>
  </si>
  <si>
    <t>Zpracování fotodokumentace : A) fotofokumentace stávajícího stavu před zahájením stavebních prací,  B) fotodokumentace průběhu realizace stavby,   C) fotodokumentace dokončeného díla.  Předání objednateli v počtu a formě uvedené v zadávací dokumentaci</t>
  </si>
  <si>
    <t>1359282689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</si>
  <si>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dokumentaci.
</t>
  </si>
  <si>
    <t>Ost 01,11</t>
  </si>
  <si>
    <t>Ostatní náklady spojené s požadavky objednatele, které jsou uvedeny v jednotlivých článcích smlouvy o dílo, pokud nejsou zahrnuty v soupisech prací</t>
  </si>
  <si>
    <t>2076595860</t>
  </si>
  <si>
    <t xml:space="preserve">Ostatní náklady spojené s požadavky objednatele, které jsou uvedeny v jednotlivých článcích smlouvy o dílo, pokud nejsou zahrnuty v soupisech prací
</t>
  </si>
  <si>
    <t>Ost 01,15</t>
  </si>
  <si>
    <t>Zařízení staveniště</t>
  </si>
  <si>
    <t>-943423140</t>
  </si>
  <si>
    <t>Ost 01,16</t>
  </si>
  <si>
    <t>Provozní vlivy</t>
  </si>
  <si>
    <t>-1931504409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</si>
</sst>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42" fillId="3" borderId="22" xfId="0" applyNumberFormat="1" applyFont="1" applyFill="1" applyBorder="1" applyAlignment="1" applyProtection="1">
      <alignment vertical="center"/>
      <protection locked="0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7" t="s">
        <v>5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56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R5" s="21"/>
      <c r="BE5" s="253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57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R6" s="21"/>
      <c r="BE6" s="254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54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54"/>
      <c r="BS8" s="18" t="s">
        <v>6</v>
      </c>
    </row>
    <row r="9" spans="1:74" s="1" customFormat="1" ht="14.45" customHeight="1">
      <c r="B9" s="21"/>
      <c r="AR9" s="21"/>
      <c r="BE9" s="254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54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54"/>
      <c r="BS11" s="18" t="s">
        <v>6</v>
      </c>
    </row>
    <row r="12" spans="1:74" s="1" customFormat="1" ht="6.95" customHeight="1">
      <c r="B12" s="21"/>
      <c r="AR12" s="21"/>
      <c r="BE12" s="254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54"/>
      <c r="BS13" s="18" t="s">
        <v>6</v>
      </c>
    </row>
    <row r="14" spans="1:74" ht="12.75">
      <c r="B14" s="21"/>
      <c r="E14" s="258" t="s">
        <v>29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8" t="s">
        <v>27</v>
      </c>
      <c r="AN14" s="30" t="s">
        <v>29</v>
      </c>
      <c r="AR14" s="21"/>
      <c r="BE14" s="254"/>
      <c r="BS14" s="18" t="s">
        <v>6</v>
      </c>
    </row>
    <row r="15" spans="1:74" s="1" customFormat="1" ht="6.95" customHeight="1">
      <c r="B15" s="21"/>
      <c r="AR15" s="21"/>
      <c r="BE15" s="254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54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54"/>
      <c r="BS17" s="18" t="s">
        <v>32</v>
      </c>
    </row>
    <row r="18" spans="1:71" s="1" customFormat="1" ht="6.95" customHeight="1">
      <c r="B18" s="21"/>
      <c r="AR18" s="21"/>
      <c r="BE18" s="254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54"/>
      <c r="BS19" s="18" t="s">
        <v>6</v>
      </c>
    </row>
    <row r="20" spans="1:71" s="1" customFormat="1" ht="18.399999999999999" customHeight="1">
      <c r="B20" s="21"/>
      <c r="E20" s="26" t="s">
        <v>21</v>
      </c>
      <c r="AK20" s="28" t="s">
        <v>27</v>
      </c>
      <c r="AN20" s="26" t="s">
        <v>1</v>
      </c>
      <c r="AR20" s="21"/>
      <c r="BE20" s="254"/>
      <c r="BS20" s="18" t="s">
        <v>32</v>
      </c>
    </row>
    <row r="21" spans="1:71" s="1" customFormat="1" ht="6.95" customHeight="1">
      <c r="B21" s="21"/>
      <c r="AR21" s="21"/>
      <c r="BE21" s="254"/>
    </row>
    <row r="22" spans="1:71" s="1" customFormat="1" ht="12" customHeight="1">
      <c r="B22" s="21"/>
      <c r="D22" s="28" t="s">
        <v>34</v>
      </c>
      <c r="AR22" s="21"/>
      <c r="BE22" s="254"/>
    </row>
    <row r="23" spans="1:71" s="1" customFormat="1" ht="16.5" customHeight="1">
      <c r="B23" s="21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R23" s="21"/>
      <c r="BE23" s="254"/>
    </row>
    <row r="24" spans="1:71" s="1" customFormat="1" ht="6.95" customHeight="1">
      <c r="B24" s="21"/>
      <c r="AR24" s="21"/>
      <c r="BE24" s="254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4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4">
        <f>ROUND(AG94,2)</f>
        <v>190252.32</v>
      </c>
      <c r="AL26" s="245"/>
      <c r="AM26" s="245"/>
      <c r="AN26" s="245"/>
      <c r="AO26" s="245"/>
      <c r="AP26" s="33"/>
      <c r="AQ26" s="33"/>
      <c r="AR26" s="34"/>
      <c r="BE26" s="254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4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6" t="s">
        <v>36</v>
      </c>
      <c r="M28" s="246"/>
      <c r="N28" s="246"/>
      <c r="O28" s="246"/>
      <c r="P28" s="246"/>
      <c r="Q28" s="33"/>
      <c r="R28" s="33"/>
      <c r="S28" s="33"/>
      <c r="T28" s="33"/>
      <c r="U28" s="33"/>
      <c r="V28" s="33"/>
      <c r="W28" s="246" t="s">
        <v>37</v>
      </c>
      <c r="X28" s="246"/>
      <c r="Y28" s="246"/>
      <c r="Z28" s="246"/>
      <c r="AA28" s="246"/>
      <c r="AB28" s="246"/>
      <c r="AC28" s="246"/>
      <c r="AD28" s="246"/>
      <c r="AE28" s="246"/>
      <c r="AF28" s="33"/>
      <c r="AG28" s="33"/>
      <c r="AH28" s="33"/>
      <c r="AI28" s="33"/>
      <c r="AJ28" s="33"/>
      <c r="AK28" s="246" t="s">
        <v>38</v>
      </c>
      <c r="AL28" s="246"/>
      <c r="AM28" s="246"/>
      <c r="AN28" s="246"/>
      <c r="AO28" s="246"/>
      <c r="AP28" s="33"/>
      <c r="AQ28" s="33"/>
      <c r="AR28" s="34"/>
      <c r="BE28" s="254"/>
    </row>
    <row r="29" spans="1:71" s="3" customFormat="1" ht="14.45" customHeight="1">
      <c r="B29" s="38"/>
      <c r="D29" s="28" t="s">
        <v>39</v>
      </c>
      <c r="F29" s="28" t="s">
        <v>40</v>
      </c>
      <c r="L29" s="240">
        <v>0.21</v>
      </c>
      <c r="M29" s="239"/>
      <c r="N29" s="239"/>
      <c r="O29" s="239"/>
      <c r="P29" s="239"/>
      <c r="W29" s="238">
        <f>ROUND(AZ94, 2)</f>
        <v>190252.32</v>
      </c>
      <c r="X29" s="239"/>
      <c r="Y29" s="239"/>
      <c r="Z29" s="239"/>
      <c r="AA29" s="239"/>
      <c r="AB29" s="239"/>
      <c r="AC29" s="239"/>
      <c r="AD29" s="239"/>
      <c r="AE29" s="239"/>
      <c r="AK29" s="238">
        <f>ROUND(AV94, 2)</f>
        <v>39952.99</v>
      </c>
      <c r="AL29" s="239"/>
      <c r="AM29" s="239"/>
      <c r="AN29" s="239"/>
      <c r="AO29" s="239"/>
      <c r="AR29" s="38"/>
      <c r="BE29" s="255"/>
    </row>
    <row r="30" spans="1:71" s="3" customFormat="1" ht="14.45" customHeight="1">
      <c r="B30" s="38"/>
      <c r="F30" s="28" t="s">
        <v>41</v>
      </c>
      <c r="L30" s="240">
        <v>0.15</v>
      </c>
      <c r="M30" s="239"/>
      <c r="N30" s="239"/>
      <c r="O30" s="239"/>
      <c r="P30" s="239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K30" s="238">
        <f>ROUND(AW94, 2)</f>
        <v>0</v>
      </c>
      <c r="AL30" s="239"/>
      <c r="AM30" s="239"/>
      <c r="AN30" s="239"/>
      <c r="AO30" s="239"/>
      <c r="AR30" s="38"/>
      <c r="BE30" s="255"/>
    </row>
    <row r="31" spans="1:71" s="3" customFormat="1" ht="14.45" hidden="1" customHeight="1">
      <c r="B31" s="38"/>
      <c r="F31" s="28" t="s">
        <v>42</v>
      </c>
      <c r="L31" s="240">
        <v>0.21</v>
      </c>
      <c r="M31" s="239"/>
      <c r="N31" s="239"/>
      <c r="O31" s="239"/>
      <c r="P31" s="239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K31" s="238">
        <v>0</v>
      </c>
      <c r="AL31" s="239"/>
      <c r="AM31" s="239"/>
      <c r="AN31" s="239"/>
      <c r="AO31" s="239"/>
      <c r="AR31" s="38"/>
      <c r="BE31" s="255"/>
    </row>
    <row r="32" spans="1:71" s="3" customFormat="1" ht="14.45" hidden="1" customHeight="1">
      <c r="B32" s="38"/>
      <c r="F32" s="28" t="s">
        <v>43</v>
      </c>
      <c r="L32" s="240">
        <v>0.15</v>
      </c>
      <c r="M32" s="239"/>
      <c r="N32" s="239"/>
      <c r="O32" s="239"/>
      <c r="P32" s="239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K32" s="238">
        <v>0</v>
      </c>
      <c r="AL32" s="239"/>
      <c r="AM32" s="239"/>
      <c r="AN32" s="239"/>
      <c r="AO32" s="239"/>
      <c r="AR32" s="38"/>
      <c r="BE32" s="255"/>
    </row>
    <row r="33" spans="1:57" s="3" customFormat="1" ht="14.45" hidden="1" customHeight="1">
      <c r="B33" s="38"/>
      <c r="F33" s="28" t="s">
        <v>44</v>
      </c>
      <c r="L33" s="240">
        <v>0</v>
      </c>
      <c r="M33" s="239"/>
      <c r="N33" s="239"/>
      <c r="O33" s="239"/>
      <c r="P33" s="239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K33" s="238">
        <v>0</v>
      </c>
      <c r="AL33" s="239"/>
      <c r="AM33" s="239"/>
      <c r="AN33" s="239"/>
      <c r="AO33" s="239"/>
      <c r="AR33" s="38"/>
      <c r="BE33" s="255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4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2" t="s">
        <v>47</v>
      </c>
      <c r="Y35" s="250"/>
      <c r="Z35" s="250"/>
      <c r="AA35" s="250"/>
      <c r="AB35" s="250"/>
      <c r="AC35" s="41"/>
      <c r="AD35" s="41"/>
      <c r="AE35" s="41"/>
      <c r="AF35" s="41"/>
      <c r="AG35" s="41"/>
      <c r="AH35" s="41"/>
      <c r="AI35" s="41"/>
      <c r="AJ35" s="41"/>
      <c r="AK35" s="249">
        <f>SUM(AK26:AK33)</f>
        <v>230205.31</v>
      </c>
      <c r="AL35" s="250"/>
      <c r="AM35" s="250"/>
      <c r="AN35" s="250"/>
      <c r="AO35" s="251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MartinPolach174_akt</v>
      </c>
      <c r="AR84" s="52"/>
    </row>
    <row r="85" spans="1:91" s="5" customFormat="1" ht="36.950000000000003" customHeight="1">
      <c r="B85" s="53"/>
      <c r="C85" s="54" t="s">
        <v>16</v>
      </c>
      <c r="L85" s="241" t="str">
        <f>K6</f>
        <v>Elokované pracoviště ZŠ Beneše - rekosntrukce elektroinstalace vč. stavebních úprav na ZŠ Polská Masarykova 362, Bohumín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43" t="str">
        <f>IF(AN8= "","",AN8)</f>
        <v>24. 1. 2025</v>
      </c>
      <c r="AN87" s="243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Bohumín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22" t="str">
        <f>IF(E17="","",E17)</f>
        <v>RP Projekt s.r.o.</v>
      </c>
      <c r="AN89" s="223"/>
      <c r="AO89" s="223"/>
      <c r="AP89" s="223"/>
      <c r="AQ89" s="33"/>
      <c r="AR89" s="34"/>
      <c r="AS89" s="218" t="s">
        <v>55</v>
      </c>
      <c r="AT89" s="21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22" t="str">
        <f>IF(E20="","",E20)</f>
        <v xml:space="preserve"> </v>
      </c>
      <c r="AN90" s="223"/>
      <c r="AO90" s="223"/>
      <c r="AP90" s="223"/>
      <c r="AQ90" s="33"/>
      <c r="AR90" s="34"/>
      <c r="AS90" s="220"/>
      <c r="AT90" s="22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0"/>
      <c r="AT91" s="22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4" t="s">
        <v>56</v>
      </c>
      <c r="D92" s="225"/>
      <c r="E92" s="225"/>
      <c r="F92" s="225"/>
      <c r="G92" s="225"/>
      <c r="H92" s="61"/>
      <c r="I92" s="227" t="s">
        <v>57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6" t="s">
        <v>58</v>
      </c>
      <c r="AH92" s="225"/>
      <c r="AI92" s="225"/>
      <c r="AJ92" s="225"/>
      <c r="AK92" s="225"/>
      <c r="AL92" s="225"/>
      <c r="AM92" s="225"/>
      <c r="AN92" s="227" t="s">
        <v>59</v>
      </c>
      <c r="AO92" s="225"/>
      <c r="AP92" s="228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4">
        <f>ROUND(AG95,2)</f>
        <v>190252.32</v>
      </c>
      <c r="AH94" s="234"/>
      <c r="AI94" s="234"/>
      <c r="AJ94" s="234"/>
      <c r="AK94" s="234"/>
      <c r="AL94" s="234"/>
      <c r="AM94" s="234"/>
      <c r="AN94" s="235">
        <f>SUM(AG94,AT94)</f>
        <v>230205.31</v>
      </c>
      <c r="AO94" s="235"/>
      <c r="AP94" s="235"/>
      <c r="AQ94" s="73" t="s">
        <v>1</v>
      </c>
      <c r="AR94" s="69"/>
      <c r="AS94" s="74">
        <f>ROUND(AS95,2)</f>
        <v>0</v>
      </c>
      <c r="AT94" s="75">
        <f>ROUND(SUM(AV94:AW94),2)</f>
        <v>39952.99</v>
      </c>
      <c r="AU94" s="76">
        <f>ROUND(AU95,5)</f>
        <v>0</v>
      </c>
      <c r="AV94" s="75">
        <f>ROUND(AZ94*L29,2)</f>
        <v>39952.99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190252.32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37.5" customHeight="1">
      <c r="B95" s="80"/>
      <c r="C95" s="81"/>
      <c r="D95" s="232" t="s">
        <v>79</v>
      </c>
      <c r="E95" s="232"/>
      <c r="F95" s="232"/>
      <c r="G95" s="232"/>
      <c r="H95" s="232"/>
      <c r="I95" s="82"/>
      <c r="J95" s="232" t="s">
        <v>80</v>
      </c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29">
        <f>ROUND(SUM(AG96:AG98),2)</f>
        <v>190252.32</v>
      </c>
      <c r="AH95" s="230"/>
      <c r="AI95" s="230"/>
      <c r="AJ95" s="230"/>
      <c r="AK95" s="230"/>
      <c r="AL95" s="230"/>
      <c r="AM95" s="230"/>
      <c r="AN95" s="231">
        <f>SUM(AG95,AT95)</f>
        <v>230205.31</v>
      </c>
      <c r="AO95" s="230"/>
      <c r="AP95" s="230"/>
      <c r="AQ95" s="83" t="s">
        <v>81</v>
      </c>
      <c r="AR95" s="80"/>
      <c r="AS95" s="84">
        <f>ROUND(SUM(AS96:AS98),2)</f>
        <v>0</v>
      </c>
      <c r="AT95" s="85">
        <f>ROUND(SUM(AV95:AW95),2)</f>
        <v>39952.99</v>
      </c>
      <c r="AU95" s="86">
        <f>ROUND(SUM(AU96:AU98),5)</f>
        <v>0</v>
      </c>
      <c r="AV95" s="85">
        <f>ROUND(AZ95*L29,2)</f>
        <v>39952.99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ROUND(SUM(AZ96:AZ98),2)</f>
        <v>190252.32</v>
      </c>
      <c r="BA95" s="85">
        <f>ROUND(SUM(BA96:BA98),2)</f>
        <v>0</v>
      </c>
      <c r="BB95" s="85">
        <f>ROUND(SUM(BB96:BB98),2)</f>
        <v>0</v>
      </c>
      <c r="BC95" s="85">
        <f>ROUND(SUM(BC96:BC98),2)</f>
        <v>0</v>
      </c>
      <c r="BD95" s="87">
        <f>ROUND(SUM(BD96:BD98),2)</f>
        <v>0</v>
      </c>
      <c r="BS95" s="88" t="s">
        <v>74</v>
      </c>
      <c r="BT95" s="88" t="s">
        <v>82</v>
      </c>
      <c r="BU95" s="88" t="s">
        <v>76</v>
      </c>
      <c r="BV95" s="88" t="s">
        <v>77</v>
      </c>
      <c r="BW95" s="88" t="s">
        <v>83</v>
      </c>
      <c r="BX95" s="88" t="s">
        <v>4</v>
      </c>
      <c r="CL95" s="88" t="s">
        <v>1</v>
      </c>
      <c r="CM95" s="88" t="s">
        <v>84</v>
      </c>
    </row>
    <row r="96" spans="1:91" s="4" customFormat="1" ht="16.5" customHeight="1">
      <c r="A96" s="89" t="s">
        <v>85</v>
      </c>
      <c r="B96" s="52"/>
      <c r="C96" s="10"/>
      <c r="D96" s="10"/>
      <c r="E96" s="233" t="s">
        <v>86</v>
      </c>
      <c r="F96" s="233"/>
      <c r="G96" s="233"/>
      <c r="H96" s="233"/>
      <c r="I96" s="233"/>
      <c r="J96" s="10"/>
      <c r="K96" s="233" t="s">
        <v>87</v>
      </c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6">
        <f>'001 - Stavební část'!J32</f>
        <v>190252.32</v>
      </c>
      <c r="AH96" s="237"/>
      <c r="AI96" s="237"/>
      <c r="AJ96" s="237"/>
      <c r="AK96" s="237"/>
      <c r="AL96" s="237"/>
      <c r="AM96" s="237"/>
      <c r="AN96" s="236">
        <f>SUM(AG96,AT96)</f>
        <v>230205.31</v>
      </c>
      <c r="AO96" s="237"/>
      <c r="AP96" s="237"/>
      <c r="AQ96" s="90" t="s">
        <v>88</v>
      </c>
      <c r="AR96" s="52"/>
      <c r="AS96" s="91">
        <v>0</v>
      </c>
      <c r="AT96" s="92">
        <f>ROUND(SUM(AV96:AW96),2)</f>
        <v>39952.99</v>
      </c>
      <c r="AU96" s="93">
        <f>'001 - Stavební část'!P136</f>
        <v>0</v>
      </c>
      <c r="AV96" s="92">
        <f>'001 - Stavební část'!J35</f>
        <v>39952.99</v>
      </c>
      <c r="AW96" s="92">
        <f>'001 - Stavební část'!J36</f>
        <v>0</v>
      </c>
      <c r="AX96" s="92">
        <f>'001 - Stavební část'!J37</f>
        <v>0</v>
      </c>
      <c r="AY96" s="92">
        <f>'001 - Stavební část'!J38</f>
        <v>0</v>
      </c>
      <c r="AZ96" s="92">
        <f>'001 - Stavební část'!F35</f>
        <v>190252.32</v>
      </c>
      <c r="BA96" s="92">
        <f>'001 - Stavební část'!F36</f>
        <v>0</v>
      </c>
      <c r="BB96" s="92">
        <f>'001 - Stavební část'!F37</f>
        <v>0</v>
      </c>
      <c r="BC96" s="92">
        <f>'001 - Stavební část'!F38</f>
        <v>0</v>
      </c>
      <c r="BD96" s="94">
        <f>'001 - Stavební část'!F39</f>
        <v>0</v>
      </c>
      <c r="BT96" s="26" t="s">
        <v>84</v>
      </c>
      <c r="BV96" s="26" t="s">
        <v>77</v>
      </c>
      <c r="BW96" s="26" t="s">
        <v>89</v>
      </c>
      <c r="BX96" s="26" t="s">
        <v>83</v>
      </c>
      <c r="CL96" s="26" t="s">
        <v>1</v>
      </c>
    </row>
    <row r="97" spans="1:90" s="4" customFormat="1" ht="16.5" customHeight="1">
      <c r="A97" s="89" t="s">
        <v>85</v>
      </c>
      <c r="B97" s="52"/>
      <c r="C97" s="10"/>
      <c r="D97" s="10"/>
      <c r="E97" s="233" t="s">
        <v>90</v>
      </c>
      <c r="F97" s="233"/>
      <c r="G97" s="233"/>
      <c r="H97" s="233"/>
      <c r="I97" s="233"/>
      <c r="J97" s="10"/>
      <c r="K97" s="233" t="s">
        <v>91</v>
      </c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6">
        <f>'002 - Elektroinstalace'!J32</f>
        <v>0</v>
      </c>
      <c r="AH97" s="237"/>
      <c r="AI97" s="237"/>
      <c r="AJ97" s="237"/>
      <c r="AK97" s="237"/>
      <c r="AL97" s="237"/>
      <c r="AM97" s="237"/>
      <c r="AN97" s="236">
        <f>SUM(AG97,AT97)</f>
        <v>0</v>
      </c>
      <c r="AO97" s="237"/>
      <c r="AP97" s="237"/>
      <c r="AQ97" s="90" t="s">
        <v>88</v>
      </c>
      <c r="AR97" s="52"/>
      <c r="AS97" s="91">
        <v>0</v>
      </c>
      <c r="AT97" s="92">
        <f>ROUND(SUM(AV97:AW97),2)</f>
        <v>0</v>
      </c>
      <c r="AU97" s="93">
        <f>'002 - Elektroinstalace'!P129</f>
        <v>0</v>
      </c>
      <c r="AV97" s="92">
        <f>'002 - Elektroinstalace'!J35</f>
        <v>0</v>
      </c>
      <c r="AW97" s="92">
        <f>'002 - Elektroinstalace'!J36</f>
        <v>0</v>
      </c>
      <c r="AX97" s="92">
        <f>'002 - Elektroinstalace'!J37</f>
        <v>0</v>
      </c>
      <c r="AY97" s="92">
        <f>'002 - Elektroinstalace'!J38</f>
        <v>0</v>
      </c>
      <c r="AZ97" s="92">
        <f>'002 - Elektroinstalace'!F35</f>
        <v>0</v>
      </c>
      <c r="BA97" s="92">
        <f>'002 - Elektroinstalace'!F36</f>
        <v>0</v>
      </c>
      <c r="BB97" s="92">
        <f>'002 - Elektroinstalace'!F37</f>
        <v>0</v>
      </c>
      <c r="BC97" s="92">
        <f>'002 - Elektroinstalace'!F38</f>
        <v>0</v>
      </c>
      <c r="BD97" s="94">
        <f>'002 - Elektroinstalace'!F39</f>
        <v>0</v>
      </c>
      <c r="BT97" s="26" t="s">
        <v>84</v>
      </c>
      <c r="BV97" s="26" t="s">
        <v>77</v>
      </c>
      <c r="BW97" s="26" t="s">
        <v>92</v>
      </c>
      <c r="BX97" s="26" t="s">
        <v>83</v>
      </c>
      <c r="CL97" s="26" t="s">
        <v>1</v>
      </c>
    </row>
    <row r="98" spans="1:90" s="4" customFormat="1" ht="16.5" customHeight="1">
      <c r="A98" s="89" t="s">
        <v>85</v>
      </c>
      <c r="B98" s="52"/>
      <c r="C98" s="10"/>
      <c r="D98" s="10"/>
      <c r="E98" s="233" t="s">
        <v>93</v>
      </c>
      <c r="F98" s="233"/>
      <c r="G98" s="233"/>
      <c r="H98" s="233"/>
      <c r="I98" s="233"/>
      <c r="J98" s="10"/>
      <c r="K98" s="233" t="s">
        <v>94</v>
      </c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36">
        <f>'003 - Ostatní a vedlejší ...'!J32</f>
        <v>0</v>
      </c>
      <c r="AH98" s="237"/>
      <c r="AI98" s="237"/>
      <c r="AJ98" s="237"/>
      <c r="AK98" s="237"/>
      <c r="AL98" s="237"/>
      <c r="AM98" s="237"/>
      <c r="AN98" s="236">
        <f>SUM(AG98,AT98)</f>
        <v>0</v>
      </c>
      <c r="AO98" s="237"/>
      <c r="AP98" s="237"/>
      <c r="AQ98" s="90" t="s">
        <v>88</v>
      </c>
      <c r="AR98" s="52"/>
      <c r="AS98" s="95">
        <v>0</v>
      </c>
      <c r="AT98" s="96">
        <f>ROUND(SUM(AV98:AW98),2)</f>
        <v>0</v>
      </c>
      <c r="AU98" s="97">
        <f>'003 - Ostatní a vedlejší ...'!P122</f>
        <v>0</v>
      </c>
      <c r="AV98" s="96">
        <f>'003 - Ostatní a vedlejší ...'!J35</f>
        <v>0</v>
      </c>
      <c r="AW98" s="96">
        <f>'003 - Ostatní a vedlejší ...'!J36</f>
        <v>0</v>
      </c>
      <c r="AX98" s="96">
        <f>'003 - Ostatní a vedlejší ...'!J37</f>
        <v>0</v>
      </c>
      <c r="AY98" s="96">
        <f>'003 - Ostatní a vedlejší ...'!J38</f>
        <v>0</v>
      </c>
      <c r="AZ98" s="96">
        <f>'003 - Ostatní a vedlejší ...'!F35</f>
        <v>0</v>
      </c>
      <c r="BA98" s="96">
        <f>'003 - Ostatní a vedlejší ...'!F36</f>
        <v>0</v>
      </c>
      <c r="BB98" s="96">
        <f>'003 - Ostatní a vedlejší ...'!F37</f>
        <v>0</v>
      </c>
      <c r="BC98" s="96">
        <f>'003 - Ostatní a vedlejší ...'!F38</f>
        <v>0</v>
      </c>
      <c r="BD98" s="98">
        <f>'003 - Ostatní a vedlejší ...'!F39</f>
        <v>0</v>
      </c>
      <c r="BT98" s="26" t="s">
        <v>84</v>
      </c>
      <c r="BV98" s="26" t="s">
        <v>77</v>
      </c>
      <c r="BW98" s="26" t="s">
        <v>95</v>
      </c>
      <c r="BX98" s="26" t="s">
        <v>83</v>
      </c>
      <c r="CL98" s="26" t="s">
        <v>1</v>
      </c>
    </row>
    <row r="99" spans="1:90" s="2" customFormat="1" ht="30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0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L85:AJ85"/>
    <mergeCell ref="AM87:AN87"/>
    <mergeCell ref="AG94:AM94"/>
    <mergeCell ref="AN94:AP94"/>
    <mergeCell ref="AN96:AP96"/>
    <mergeCell ref="E96:I96"/>
    <mergeCell ref="K96:AF96"/>
    <mergeCell ref="AG96:AM96"/>
    <mergeCell ref="AG95:AM95"/>
    <mergeCell ref="AN95:AP95"/>
    <mergeCell ref="J95:AF95"/>
    <mergeCell ref="D95:H95"/>
    <mergeCell ref="E98:I98"/>
    <mergeCell ref="K98:AF98"/>
    <mergeCell ref="K97:AF97"/>
    <mergeCell ref="AN97:AP97"/>
    <mergeCell ref="E97:I97"/>
    <mergeCell ref="AG97:AM97"/>
    <mergeCell ref="AS89:AT91"/>
    <mergeCell ref="AM89:AP89"/>
    <mergeCell ref="AM90:AP90"/>
    <mergeCell ref="C92:G92"/>
    <mergeCell ref="AG92:AM92"/>
    <mergeCell ref="AN92:AP92"/>
    <mergeCell ref="I92:AF92"/>
  </mergeCells>
  <hyperlinks>
    <hyperlink ref="A96" location="'001 - Stavební část'!C2" display="/"/>
    <hyperlink ref="A97" location="'002 - Elektroinstalace'!C2" display="/"/>
    <hyperlink ref="A98" location="'003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9"/>
  <sheetViews>
    <sheetView showGridLines="0" tabSelected="1" workbookViewId="0">
      <selection activeCell="I5" sqref="I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96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2" t="str">
        <f>'Rekapitulace stavby'!K6</f>
        <v>Elokované pracoviště ZŠ Beneše - rekosntrukce elektroinstalace vč. stavebních úprav na ZŠ Polská Masarykova 362, Bohumín</v>
      </c>
      <c r="F7" s="263"/>
      <c r="G7" s="263"/>
      <c r="H7" s="263"/>
      <c r="L7" s="21"/>
    </row>
    <row r="8" spans="1:46" s="1" customFormat="1" ht="12" customHeight="1">
      <c r="B8" s="21"/>
      <c r="D8" s="28" t="s">
        <v>97</v>
      </c>
      <c r="L8" s="21"/>
    </row>
    <row r="9" spans="1:46" s="2" customFormat="1" ht="23.25" customHeight="1">
      <c r="A9" s="33"/>
      <c r="B9" s="34"/>
      <c r="C9" s="33"/>
      <c r="D9" s="33"/>
      <c r="E9" s="262" t="s">
        <v>98</v>
      </c>
      <c r="F9" s="261"/>
      <c r="G9" s="261"/>
      <c r="H9" s="261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99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100</v>
      </c>
      <c r="F11" s="261"/>
      <c r="G11" s="261"/>
      <c r="H11" s="261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24. 1. 2025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4" t="str">
        <f>'Rekapitulace stavby'!E14</f>
        <v>Vyplň údaj</v>
      </c>
      <c r="F20" s="256"/>
      <c r="G20" s="256"/>
      <c r="H20" s="256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0" t="s">
        <v>1</v>
      </c>
      <c r="F29" s="260"/>
      <c r="G29" s="260"/>
      <c r="H29" s="260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ROUND(J136, 2)</f>
        <v>190252.32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ROUND((SUM(BE136:BE488)),  2)</f>
        <v>190252.32</v>
      </c>
      <c r="G35" s="33"/>
      <c r="H35" s="33"/>
      <c r="I35" s="106">
        <v>0.21</v>
      </c>
      <c r="J35" s="105">
        <f>ROUND(((SUM(BE136:BE488))*I35),  2)</f>
        <v>39952.99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ROUND((SUM(BF136:BF488)),  2)</f>
        <v>0</v>
      </c>
      <c r="G36" s="33"/>
      <c r="H36" s="33"/>
      <c r="I36" s="106">
        <v>0.15</v>
      </c>
      <c r="J36" s="105">
        <f>ROUND(((SUM(BF136:BF488))*I36),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ROUND((SUM(BG136:BG488)),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ROUND((SUM(BH136:BH488)),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ROUND((SUM(BI136:BI488)),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230205.31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Elokované pracoviště ZŠ Beneše - rekosntrukce elektroinstalace vč. stavebních úprav na ZŠ Polská Masarykova 362,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97</v>
      </c>
      <c r="L86" s="21"/>
    </row>
    <row r="87" spans="1:31" s="2" customFormat="1" ht="23.25" customHeight="1">
      <c r="A87" s="33"/>
      <c r="B87" s="34"/>
      <c r="C87" s="33"/>
      <c r="D87" s="33"/>
      <c r="E87" s="262" t="s">
        <v>98</v>
      </c>
      <c r="F87" s="261"/>
      <c r="G87" s="261"/>
      <c r="H87" s="261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99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001 - Stavební část</v>
      </c>
      <c r="F89" s="261"/>
      <c r="G89" s="261"/>
      <c r="H89" s="261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24. 1. 2025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102</v>
      </c>
      <c r="D96" s="107"/>
      <c r="E96" s="107"/>
      <c r="F96" s="107"/>
      <c r="G96" s="107"/>
      <c r="H96" s="107"/>
      <c r="I96" s="107"/>
      <c r="J96" s="116" t="s">
        <v>103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104</v>
      </c>
      <c r="D98" s="33"/>
      <c r="E98" s="33"/>
      <c r="F98" s="33"/>
      <c r="G98" s="33"/>
      <c r="H98" s="33"/>
      <c r="I98" s="33"/>
      <c r="J98" s="72">
        <f>J136</f>
        <v>190252.32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105</v>
      </c>
    </row>
    <row r="99" spans="1:47" s="9" customFormat="1" ht="24.95" customHeight="1">
      <c r="B99" s="118"/>
      <c r="D99" s="119" t="s">
        <v>106</v>
      </c>
      <c r="E99" s="120"/>
      <c r="F99" s="120"/>
      <c r="G99" s="120"/>
      <c r="H99" s="120"/>
      <c r="I99" s="120"/>
      <c r="J99" s="121">
        <f>J137</f>
        <v>0</v>
      </c>
      <c r="L99" s="118"/>
    </row>
    <row r="100" spans="1:47" s="10" customFormat="1" ht="19.899999999999999" customHeight="1">
      <c r="B100" s="122"/>
      <c r="D100" s="123" t="s">
        <v>107</v>
      </c>
      <c r="E100" s="124"/>
      <c r="F100" s="124"/>
      <c r="G100" s="124"/>
      <c r="H100" s="124"/>
      <c r="I100" s="124"/>
      <c r="J100" s="125">
        <f>J138</f>
        <v>0</v>
      </c>
      <c r="L100" s="122"/>
    </row>
    <row r="101" spans="1:47" s="10" customFormat="1" ht="19.899999999999999" customHeight="1">
      <c r="B101" s="122"/>
      <c r="D101" s="123" t="s">
        <v>108</v>
      </c>
      <c r="E101" s="124"/>
      <c r="F101" s="124"/>
      <c r="G101" s="124"/>
      <c r="H101" s="124"/>
      <c r="I101" s="124"/>
      <c r="J101" s="125">
        <f>J146</f>
        <v>0</v>
      </c>
      <c r="L101" s="122"/>
    </row>
    <row r="102" spans="1:47" s="10" customFormat="1" ht="19.899999999999999" customHeight="1">
      <c r="B102" s="122"/>
      <c r="D102" s="123" t="s">
        <v>109</v>
      </c>
      <c r="E102" s="124"/>
      <c r="F102" s="124"/>
      <c r="G102" s="124"/>
      <c r="H102" s="124"/>
      <c r="I102" s="124"/>
      <c r="J102" s="125">
        <f>J194</f>
        <v>0</v>
      </c>
      <c r="L102" s="122"/>
    </row>
    <row r="103" spans="1:47" s="10" customFormat="1" ht="19.899999999999999" customHeight="1">
      <c r="B103" s="122"/>
      <c r="D103" s="123" t="s">
        <v>110</v>
      </c>
      <c r="E103" s="124"/>
      <c r="F103" s="124"/>
      <c r="G103" s="124"/>
      <c r="H103" s="124"/>
      <c r="I103" s="124"/>
      <c r="J103" s="125">
        <f>J222</f>
        <v>0</v>
      </c>
      <c r="L103" s="122"/>
    </row>
    <row r="104" spans="1:47" s="10" customFormat="1" ht="19.899999999999999" customHeight="1">
      <c r="B104" s="122"/>
      <c r="D104" s="123" t="s">
        <v>111</v>
      </c>
      <c r="E104" s="124"/>
      <c r="F104" s="124"/>
      <c r="G104" s="124"/>
      <c r="H104" s="124"/>
      <c r="I104" s="124"/>
      <c r="J104" s="125">
        <f>J232</f>
        <v>0</v>
      </c>
      <c r="L104" s="122"/>
    </row>
    <row r="105" spans="1:47" s="9" customFormat="1" ht="24.95" customHeight="1">
      <c r="B105" s="118"/>
      <c r="D105" s="119" t="s">
        <v>112</v>
      </c>
      <c r="E105" s="120"/>
      <c r="F105" s="120"/>
      <c r="G105" s="120"/>
      <c r="H105" s="120"/>
      <c r="I105" s="120"/>
      <c r="J105" s="121">
        <f>J235</f>
        <v>190252.32</v>
      </c>
      <c r="L105" s="118"/>
    </row>
    <row r="106" spans="1:47" s="10" customFormat="1" ht="19.899999999999999" customHeight="1">
      <c r="B106" s="122"/>
      <c r="D106" s="123" t="s">
        <v>113</v>
      </c>
      <c r="E106" s="124"/>
      <c r="F106" s="124"/>
      <c r="G106" s="124"/>
      <c r="H106" s="124"/>
      <c r="I106" s="124"/>
      <c r="J106" s="125">
        <f>J236</f>
        <v>0</v>
      </c>
      <c r="L106" s="122"/>
    </row>
    <row r="107" spans="1:47" s="10" customFormat="1" ht="19.899999999999999" customHeight="1">
      <c r="B107" s="122"/>
      <c r="D107" s="123" t="s">
        <v>114</v>
      </c>
      <c r="E107" s="124"/>
      <c r="F107" s="124"/>
      <c r="G107" s="124"/>
      <c r="H107" s="124"/>
      <c r="I107" s="124"/>
      <c r="J107" s="125">
        <f>J249</f>
        <v>0</v>
      </c>
      <c r="L107" s="122"/>
    </row>
    <row r="108" spans="1:47" s="10" customFormat="1" ht="19.899999999999999" customHeight="1">
      <c r="B108" s="122"/>
      <c r="D108" s="123" t="s">
        <v>115</v>
      </c>
      <c r="E108" s="124"/>
      <c r="F108" s="124"/>
      <c r="G108" s="124"/>
      <c r="H108" s="124"/>
      <c r="I108" s="124"/>
      <c r="J108" s="125">
        <f>J292</f>
        <v>0</v>
      </c>
      <c r="L108" s="122"/>
    </row>
    <row r="109" spans="1:47" s="10" customFormat="1" ht="19.899999999999999" customHeight="1">
      <c r="B109" s="122"/>
      <c r="D109" s="123" t="s">
        <v>116</v>
      </c>
      <c r="E109" s="124"/>
      <c r="F109" s="124"/>
      <c r="G109" s="124"/>
      <c r="H109" s="124"/>
      <c r="I109" s="124"/>
      <c r="J109" s="125">
        <f>J299</f>
        <v>107752.32000000001</v>
      </c>
      <c r="L109" s="122"/>
    </row>
    <row r="110" spans="1:47" s="10" customFormat="1" ht="19.899999999999999" customHeight="1">
      <c r="B110" s="122"/>
      <c r="D110" s="123" t="s">
        <v>117</v>
      </c>
      <c r="E110" s="124"/>
      <c r="F110" s="124"/>
      <c r="G110" s="124"/>
      <c r="H110" s="124"/>
      <c r="I110" s="124"/>
      <c r="J110" s="125">
        <f>J384</f>
        <v>0</v>
      </c>
      <c r="L110" s="122"/>
    </row>
    <row r="111" spans="1:47" s="10" customFormat="1" ht="19.899999999999999" customHeight="1">
      <c r="B111" s="122"/>
      <c r="D111" s="123" t="s">
        <v>118</v>
      </c>
      <c r="E111" s="124"/>
      <c r="F111" s="124"/>
      <c r="G111" s="124"/>
      <c r="H111" s="124"/>
      <c r="I111" s="124"/>
      <c r="J111" s="125">
        <f>J410</f>
        <v>82500</v>
      </c>
      <c r="L111" s="122"/>
    </row>
    <row r="112" spans="1:47" s="10" customFormat="1" ht="19.899999999999999" customHeight="1">
      <c r="B112" s="122"/>
      <c r="D112" s="123" t="s">
        <v>119</v>
      </c>
      <c r="E112" s="124"/>
      <c r="F112" s="124"/>
      <c r="G112" s="124"/>
      <c r="H112" s="124"/>
      <c r="I112" s="124"/>
      <c r="J112" s="125">
        <f>J422</f>
        <v>0</v>
      </c>
      <c r="L112" s="122"/>
    </row>
    <row r="113" spans="1:31" s="10" customFormat="1" ht="19.899999999999999" customHeight="1">
      <c r="B113" s="122"/>
      <c r="D113" s="123" t="s">
        <v>120</v>
      </c>
      <c r="E113" s="124"/>
      <c r="F113" s="124"/>
      <c r="G113" s="124"/>
      <c r="H113" s="124"/>
      <c r="I113" s="124"/>
      <c r="J113" s="125">
        <f>J446</f>
        <v>0</v>
      </c>
      <c r="L113" s="122"/>
    </row>
    <row r="114" spans="1:31" s="9" customFormat="1" ht="24.95" customHeight="1">
      <c r="B114" s="118"/>
      <c r="D114" s="119" t="s">
        <v>121</v>
      </c>
      <c r="E114" s="120"/>
      <c r="F114" s="120"/>
      <c r="G114" s="120"/>
      <c r="H114" s="120"/>
      <c r="I114" s="120"/>
      <c r="J114" s="121">
        <f>J476</f>
        <v>0</v>
      </c>
      <c r="L114" s="118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122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26.25" customHeight="1">
      <c r="A124" s="33"/>
      <c r="B124" s="34"/>
      <c r="C124" s="33"/>
      <c r="D124" s="33"/>
      <c r="E124" s="262" t="str">
        <f>E7</f>
        <v>Elokované pracoviště ZŠ Beneše - rekosntrukce elektroinstalace vč. stavebních úprav na ZŠ Polská Masarykova 362, Bohumín</v>
      </c>
      <c r="F124" s="263"/>
      <c r="G124" s="263"/>
      <c r="H124" s="26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12" customHeight="1">
      <c r="B125" s="21"/>
      <c r="C125" s="28" t="s">
        <v>97</v>
      </c>
      <c r="L125" s="21"/>
    </row>
    <row r="126" spans="1:31" s="2" customFormat="1" ht="23.25" customHeight="1">
      <c r="A126" s="33"/>
      <c r="B126" s="34"/>
      <c r="C126" s="33"/>
      <c r="D126" s="33"/>
      <c r="E126" s="262" t="s">
        <v>98</v>
      </c>
      <c r="F126" s="261"/>
      <c r="G126" s="261"/>
      <c r="H126" s="261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99</v>
      </c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41" t="str">
        <f>E11</f>
        <v>001 - Stavební část</v>
      </c>
      <c r="F128" s="261"/>
      <c r="G128" s="261"/>
      <c r="H128" s="261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20</v>
      </c>
      <c r="D130" s="33"/>
      <c r="E130" s="33"/>
      <c r="F130" s="26" t="str">
        <f>F14</f>
        <v xml:space="preserve"> </v>
      </c>
      <c r="G130" s="33"/>
      <c r="H130" s="33"/>
      <c r="I130" s="28" t="s">
        <v>22</v>
      </c>
      <c r="J130" s="56" t="str">
        <f>IF(J14="","",J14)</f>
        <v>24. 1. 2025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24</v>
      </c>
      <c r="D132" s="33"/>
      <c r="E132" s="33"/>
      <c r="F132" s="26" t="str">
        <f>E17</f>
        <v>Město Bohumín</v>
      </c>
      <c r="G132" s="33"/>
      <c r="H132" s="33"/>
      <c r="I132" s="28" t="s">
        <v>30</v>
      </c>
      <c r="J132" s="31" t="str">
        <f>E23</f>
        <v>RP Projekt s.r.o.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28</v>
      </c>
      <c r="D133" s="33"/>
      <c r="E133" s="33"/>
      <c r="F133" s="26" t="str">
        <f>IF(E20="","",E20)</f>
        <v>Vyplň údaj</v>
      </c>
      <c r="G133" s="33"/>
      <c r="H133" s="33"/>
      <c r="I133" s="28" t="s">
        <v>33</v>
      </c>
      <c r="J133" s="31" t="str">
        <f>E26</f>
        <v xml:space="preserve"> 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26"/>
      <c r="B135" s="127"/>
      <c r="C135" s="128" t="s">
        <v>123</v>
      </c>
      <c r="D135" s="129" t="s">
        <v>60</v>
      </c>
      <c r="E135" s="129" t="s">
        <v>56</v>
      </c>
      <c r="F135" s="129" t="s">
        <v>57</v>
      </c>
      <c r="G135" s="129" t="s">
        <v>124</v>
      </c>
      <c r="H135" s="129" t="s">
        <v>125</v>
      </c>
      <c r="I135" s="129" t="s">
        <v>126</v>
      </c>
      <c r="J135" s="129" t="s">
        <v>103</v>
      </c>
      <c r="K135" s="130" t="s">
        <v>127</v>
      </c>
      <c r="L135" s="131"/>
      <c r="M135" s="63" t="s">
        <v>1</v>
      </c>
      <c r="N135" s="64" t="s">
        <v>39</v>
      </c>
      <c r="O135" s="64" t="s">
        <v>128</v>
      </c>
      <c r="P135" s="64" t="s">
        <v>129</v>
      </c>
      <c r="Q135" s="64" t="s">
        <v>130</v>
      </c>
      <c r="R135" s="64" t="s">
        <v>131</v>
      </c>
      <c r="S135" s="64" t="s">
        <v>132</v>
      </c>
      <c r="T135" s="65" t="s">
        <v>133</v>
      </c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</row>
    <row r="136" spans="1:65" s="2" customFormat="1" ht="22.9" customHeight="1">
      <c r="A136" s="33"/>
      <c r="B136" s="34"/>
      <c r="C136" s="70" t="s">
        <v>134</v>
      </c>
      <c r="D136" s="33"/>
      <c r="E136" s="33"/>
      <c r="F136" s="33"/>
      <c r="G136" s="33"/>
      <c r="H136" s="33"/>
      <c r="I136" s="33"/>
      <c r="J136" s="132">
        <f>BK136</f>
        <v>190252.32</v>
      </c>
      <c r="K136" s="33"/>
      <c r="L136" s="34"/>
      <c r="M136" s="66"/>
      <c r="N136" s="57"/>
      <c r="O136" s="67"/>
      <c r="P136" s="133">
        <f>P137+P235+P476</f>
        <v>0</v>
      </c>
      <c r="Q136" s="67"/>
      <c r="R136" s="133">
        <f>R137+R235+R476</f>
        <v>32.564413399999999</v>
      </c>
      <c r="S136" s="67"/>
      <c r="T136" s="134">
        <f>T137+T235+T476</f>
        <v>10.659915999999999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74</v>
      </c>
      <c r="AU136" s="18" t="s">
        <v>105</v>
      </c>
      <c r="BK136" s="135">
        <f>BK137+BK235+BK476</f>
        <v>190252.32</v>
      </c>
    </row>
    <row r="137" spans="1:65" s="12" customFormat="1" ht="25.9" customHeight="1">
      <c r="B137" s="136"/>
      <c r="D137" s="137" t="s">
        <v>74</v>
      </c>
      <c r="E137" s="138" t="s">
        <v>135</v>
      </c>
      <c r="F137" s="138" t="s">
        <v>136</v>
      </c>
      <c r="I137" s="139"/>
      <c r="J137" s="140">
        <f>BK137</f>
        <v>0</v>
      </c>
      <c r="L137" s="136"/>
      <c r="M137" s="141"/>
      <c r="N137" s="142"/>
      <c r="O137" s="142"/>
      <c r="P137" s="143">
        <f>P138+P146+P194+P222+P232</f>
        <v>0</v>
      </c>
      <c r="Q137" s="142"/>
      <c r="R137" s="143">
        <f>R138+R146+R194+R222+R232</f>
        <v>11.827765900000001</v>
      </c>
      <c r="S137" s="142"/>
      <c r="T137" s="144">
        <f>T138+T146+T194+T222+T232</f>
        <v>4.2949999999999999</v>
      </c>
      <c r="AR137" s="137" t="s">
        <v>82</v>
      </c>
      <c r="AT137" s="145" t="s">
        <v>74</v>
      </c>
      <c r="AU137" s="145" t="s">
        <v>75</v>
      </c>
      <c r="AY137" s="137" t="s">
        <v>137</v>
      </c>
      <c r="BK137" s="146">
        <f>BK138+BK146+BK194+BK222+BK232</f>
        <v>0</v>
      </c>
    </row>
    <row r="138" spans="1:65" s="12" customFormat="1" ht="22.9" customHeight="1">
      <c r="B138" s="136"/>
      <c r="D138" s="137" t="s">
        <v>74</v>
      </c>
      <c r="E138" s="147" t="s">
        <v>138</v>
      </c>
      <c r="F138" s="147" t="s">
        <v>139</v>
      </c>
      <c r="I138" s="139"/>
      <c r="J138" s="148">
        <f>BK138</f>
        <v>0</v>
      </c>
      <c r="L138" s="136"/>
      <c r="M138" s="141"/>
      <c r="N138" s="142"/>
      <c r="O138" s="142"/>
      <c r="P138" s="143">
        <f>SUM(P139:P145)</f>
        <v>0</v>
      </c>
      <c r="Q138" s="142"/>
      <c r="R138" s="143">
        <f>SUM(R139:R145)</f>
        <v>0.148728</v>
      </c>
      <c r="S138" s="142"/>
      <c r="T138" s="144">
        <f>SUM(T139:T145)</f>
        <v>0</v>
      </c>
      <c r="AR138" s="137" t="s">
        <v>82</v>
      </c>
      <c r="AT138" s="145" t="s">
        <v>74</v>
      </c>
      <c r="AU138" s="145" t="s">
        <v>82</v>
      </c>
      <c r="AY138" s="137" t="s">
        <v>137</v>
      </c>
      <c r="BK138" s="146">
        <f>SUM(BK139:BK145)</f>
        <v>0</v>
      </c>
    </row>
    <row r="139" spans="1:65" s="2" customFormat="1" ht="24.2" customHeight="1">
      <c r="A139" s="33"/>
      <c r="B139" s="149"/>
      <c r="C139" s="150" t="s">
        <v>82</v>
      </c>
      <c r="D139" s="150" t="s">
        <v>140</v>
      </c>
      <c r="E139" s="151" t="s">
        <v>141</v>
      </c>
      <c r="F139" s="152" t="s">
        <v>142</v>
      </c>
      <c r="G139" s="153" t="s">
        <v>143</v>
      </c>
      <c r="H139" s="154">
        <v>6</v>
      </c>
      <c r="I139" s="155"/>
      <c r="J139" s="156">
        <f>ROUND(I139*H139,2)</f>
        <v>0</v>
      </c>
      <c r="K139" s="152" t="s">
        <v>1</v>
      </c>
      <c r="L139" s="34"/>
      <c r="M139" s="157" t="s">
        <v>1</v>
      </c>
      <c r="N139" s="158" t="s">
        <v>40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144</v>
      </c>
      <c r="AT139" s="161" t="s">
        <v>140</v>
      </c>
      <c r="AU139" s="161" t="s">
        <v>84</v>
      </c>
      <c r="AY139" s="18" t="s">
        <v>137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82</v>
      </c>
      <c r="BK139" s="162">
        <f>ROUND(I139*H139,2)</f>
        <v>0</v>
      </c>
      <c r="BL139" s="18" t="s">
        <v>144</v>
      </c>
      <c r="BM139" s="161" t="s">
        <v>145</v>
      </c>
    </row>
    <row r="140" spans="1:65" s="2" customFormat="1" ht="19.5">
      <c r="A140" s="33"/>
      <c r="B140" s="34"/>
      <c r="C140" s="33"/>
      <c r="D140" s="163" t="s">
        <v>146</v>
      </c>
      <c r="E140" s="33"/>
      <c r="F140" s="164" t="s">
        <v>142</v>
      </c>
      <c r="G140" s="33"/>
      <c r="H140" s="33"/>
      <c r="I140" s="165"/>
      <c r="J140" s="33"/>
      <c r="K140" s="33"/>
      <c r="L140" s="34"/>
      <c r="M140" s="166"/>
      <c r="N140" s="167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146</v>
      </c>
      <c r="AU140" s="18" t="s">
        <v>84</v>
      </c>
    </row>
    <row r="141" spans="1:65" s="13" customFormat="1">
      <c r="B141" s="168"/>
      <c r="D141" s="163" t="s">
        <v>147</v>
      </c>
      <c r="E141" s="169" t="s">
        <v>1</v>
      </c>
      <c r="F141" s="170" t="s">
        <v>148</v>
      </c>
      <c r="H141" s="171">
        <v>6</v>
      </c>
      <c r="I141" s="172"/>
      <c r="L141" s="168"/>
      <c r="M141" s="173"/>
      <c r="N141" s="174"/>
      <c r="O141" s="174"/>
      <c r="P141" s="174"/>
      <c r="Q141" s="174"/>
      <c r="R141" s="174"/>
      <c r="S141" s="174"/>
      <c r="T141" s="175"/>
      <c r="AT141" s="169" t="s">
        <v>147</v>
      </c>
      <c r="AU141" s="169" t="s">
        <v>84</v>
      </c>
      <c r="AV141" s="13" t="s">
        <v>84</v>
      </c>
      <c r="AW141" s="13" t="s">
        <v>32</v>
      </c>
      <c r="AX141" s="13" t="s">
        <v>82</v>
      </c>
      <c r="AY141" s="169" t="s">
        <v>137</v>
      </c>
    </row>
    <row r="142" spans="1:65" s="2" customFormat="1" ht="33" customHeight="1">
      <c r="A142" s="33"/>
      <c r="B142" s="149"/>
      <c r="C142" s="150" t="s">
        <v>84</v>
      </c>
      <c r="D142" s="150" t="s">
        <v>140</v>
      </c>
      <c r="E142" s="151" t="s">
        <v>149</v>
      </c>
      <c r="F142" s="152" t="s">
        <v>150</v>
      </c>
      <c r="G142" s="153" t="s">
        <v>151</v>
      </c>
      <c r="H142" s="154">
        <v>2.4</v>
      </c>
      <c r="I142" s="155"/>
      <c r="J142" s="156">
        <f>ROUND(I142*H142,2)</f>
        <v>0</v>
      </c>
      <c r="K142" s="152" t="s">
        <v>152</v>
      </c>
      <c r="L142" s="34"/>
      <c r="M142" s="157" t="s">
        <v>1</v>
      </c>
      <c r="N142" s="158" t="s">
        <v>40</v>
      </c>
      <c r="O142" s="59"/>
      <c r="P142" s="159">
        <f>O142*H142</f>
        <v>0</v>
      </c>
      <c r="Q142" s="159">
        <v>6.1969999999999997E-2</v>
      </c>
      <c r="R142" s="159">
        <f>Q142*H142</f>
        <v>0.148728</v>
      </c>
      <c r="S142" s="159">
        <v>0</v>
      </c>
      <c r="T142" s="16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1" t="s">
        <v>144</v>
      </c>
      <c r="AT142" s="161" t="s">
        <v>140</v>
      </c>
      <c r="AU142" s="161" t="s">
        <v>84</v>
      </c>
      <c r="AY142" s="18" t="s">
        <v>137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8" t="s">
        <v>82</v>
      </c>
      <c r="BK142" s="162">
        <f>ROUND(I142*H142,2)</f>
        <v>0</v>
      </c>
      <c r="BL142" s="18" t="s">
        <v>144</v>
      </c>
      <c r="BM142" s="161" t="s">
        <v>153</v>
      </c>
    </row>
    <row r="143" spans="1:65" s="2" customFormat="1" ht="29.25">
      <c r="A143" s="33"/>
      <c r="B143" s="34"/>
      <c r="C143" s="33"/>
      <c r="D143" s="163" t="s">
        <v>146</v>
      </c>
      <c r="E143" s="33"/>
      <c r="F143" s="164" t="s">
        <v>154</v>
      </c>
      <c r="G143" s="33"/>
      <c r="H143" s="33"/>
      <c r="I143" s="165"/>
      <c r="J143" s="33"/>
      <c r="K143" s="33"/>
      <c r="L143" s="34"/>
      <c r="M143" s="166"/>
      <c r="N143" s="167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146</v>
      </c>
      <c r="AU143" s="18" t="s">
        <v>84</v>
      </c>
    </row>
    <row r="144" spans="1:65" s="14" customFormat="1">
      <c r="B144" s="176"/>
      <c r="D144" s="163" t="s">
        <v>147</v>
      </c>
      <c r="E144" s="177" t="s">
        <v>1</v>
      </c>
      <c r="F144" s="178" t="s">
        <v>155</v>
      </c>
      <c r="H144" s="177" t="s">
        <v>1</v>
      </c>
      <c r="I144" s="179"/>
      <c r="L144" s="176"/>
      <c r="M144" s="180"/>
      <c r="N144" s="181"/>
      <c r="O144" s="181"/>
      <c r="P144" s="181"/>
      <c r="Q144" s="181"/>
      <c r="R144" s="181"/>
      <c r="S144" s="181"/>
      <c r="T144" s="182"/>
      <c r="AT144" s="177" t="s">
        <v>147</v>
      </c>
      <c r="AU144" s="177" t="s">
        <v>84</v>
      </c>
      <c r="AV144" s="14" t="s">
        <v>82</v>
      </c>
      <c r="AW144" s="14" t="s">
        <v>32</v>
      </c>
      <c r="AX144" s="14" t="s">
        <v>75</v>
      </c>
      <c r="AY144" s="177" t="s">
        <v>137</v>
      </c>
    </row>
    <row r="145" spans="1:65" s="13" customFormat="1">
      <c r="B145" s="168"/>
      <c r="D145" s="163" t="s">
        <v>147</v>
      </c>
      <c r="E145" s="169" t="s">
        <v>1</v>
      </c>
      <c r="F145" s="170" t="s">
        <v>156</v>
      </c>
      <c r="H145" s="171">
        <v>2.4</v>
      </c>
      <c r="I145" s="172"/>
      <c r="L145" s="168"/>
      <c r="M145" s="173"/>
      <c r="N145" s="174"/>
      <c r="O145" s="174"/>
      <c r="P145" s="174"/>
      <c r="Q145" s="174"/>
      <c r="R145" s="174"/>
      <c r="S145" s="174"/>
      <c r="T145" s="175"/>
      <c r="AT145" s="169" t="s">
        <v>147</v>
      </c>
      <c r="AU145" s="169" t="s">
        <v>84</v>
      </c>
      <c r="AV145" s="13" t="s">
        <v>84</v>
      </c>
      <c r="AW145" s="13" t="s">
        <v>32</v>
      </c>
      <c r="AX145" s="13" t="s">
        <v>82</v>
      </c>
      <c r="AY145" s="169" t="s">
        <v>137</v>
      </c>
    </row>
    <row r="146" spans="1:65" s="12" customFormat="1" ht="22.9" customHeight="1">
      <c r="B146" s="136"/>
      <c r="D146" s="137" t="s">
        <v>74</v>
      </c>
      <c r="E146" s="147" t="s">
        <v>148</v>
      </c>
      <c r="F146" s="147" t="s">
        <v>157</v>
      </c>
      <c r="I146" s="139"/>
      <c r="J146" s="148">
        <f>BK146</f>
        <v>0</v>
      </c>
      <c r="L146" s="136"/>
      <c r="M146" s="141"/>
      <c r="N146" s="142"/>
      <c r="O146" s="142"/>
      <c r="P146" s="143">
        <f>SUM(P147:P193)</f>
        <v>0</v>
      </c>
      <c r="Q146" s="142"/>
      <c r="R146" s="143">
        <f>SUM(R147:R193)</f>
        <v>11.536702</v>
      </c>
      <c r="S146" s="142"/>
      <c r="T146" s="144">
        <f>SUM(T147:T193)</f>
        <v>0</v>
      </c>
      <c r="AR146" s="137" t="s">
        <v>82</v>
      </c>
      <c r="AT146" s="145" t="s">
        <v>74</v>
      </c>
      <c r="AU146" s="145" t="s">
        <v>82</v>
      </c>
      <c r="AY146" s="137" t="s">
        <v>137</v>
      </c>
      <c r="BK146" s="146">
        <f>SUM(BK147:BK193)</f>
        <v>0</v>
      </c>
    </row>
    <row r="147" spans="1:65" s="2" customFormat="1" ht="24.2" customHeight="1">
      <c r="A147" s="33"/>
      <c r="B147" s="149"/>
      <c r="C147" s="150" t="s">
        <v>138</v>
      </c>
      <c r="D147" s="150" t="s">
        <v>140</v>
      </c>
      <c r="E147" s="151" t="s">
        <v>158</v>
      </c>
      <c r="F147" s="152" t="s">
        <v>159</v>
      </c>
      <c r="G147" s="153" t="s">
        <v>151</v>
      </c>
      <c r="H147" s="154">
        <v>76.3</v>
      </c>
      <c r="I147" s="155"/>
      <c r="J147" s="156">
        <f>ROUND(I147*H147,2)</f>
        <v>0</v>
      </c>
      <c r="K147" s="152" t="s">
        <v>152</v>
      </c>
      <c r="L147" s="34"/>
      <c r="M147" s="157" t="s">
        <v>1</v>
      </c>
      <c r="N147" s="158" t="s">
        <v>40</v>
      </c>
      <c r="O147" s="59"/>
      <c r="P147" s="159">
        <f>O147*H147</f>
        <v>0</v>
      </c>
      <c r="Q147" s="159">
        <v>7.3499999999999998E-3</v>
      </c>
      <c r="R147" s="159">
        <f>Q147*H147</f>
        <v>0.560805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144</v>
      </c>
      <c r="AT147" s="161" t="s">
        <v>140</v>
      </c>
      <c r="AU147" s="161" t="s">
        <v>84</v>
      </c>
      <c r="AY147" s="18" t="s">
        <v>137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82</v>
      </c>
      <c r="BK147" s="162">
        <f>ROUND(I147*H147,2)</f>
        <v>0</v>
      </c>
      <c r="BL147" s="18" t="s">
        <v>144</v>
      </c>
      <c r="BM147" s="161" t="s">
        <v>160</v>
      </c>
    </row>
    <row r="148" spans="1:65" s="2" customFormat="1" ht="19.5">
      <c r="A148" s="33"/>
      <c r="B148" s="34"/>
      <c r="C148" s="33"/>
      <c r="D148" s="163" t="s">
        <v>146</v>
      </c>
      <c r="E148" s="33"/>
      <c r="F148" s="164" t="s">
        <v>161</v>
      </c>
      <c r="G148" s="33"/>
      <c r="H148" s="33"/>
      <c r="I148" s="165"/>
      <c r="J148" s="33"/>
      <c r="K148" s="33"/>
      <c r="L148" s="34"/>
      <c r="M148" s="166"/>
      <c r="N148" s="167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146</v>
      </c>
      <c r="AU148" s="18" t="s">
        <v>84</v>
      </c>
    </row>
    <row r="149" spans="1:65" s="14" customFormat="1">
      <c r="B149" s="176"/>
      <c r="D149" s="163" t="s">
        <v>147</v>
      </c>
      <c r="E149" s="177" t="s">
        <v>1</v>
      </c>
      <c r="F149" s="178" t="s">
        <v>162</v>
      </c>
      <c r="H149" s="177" t="s">
        <v>1</v>
      </c>
      <c r="I149" s="179"/>
      <c r="L149" s="176"/>
      <c r="M149" s="180"/>
      <c r="N149" s="181"/>
      <c r="O149" s="181"/>
      <c r="P149" s="181"/>
      <c r="Q149" s="181"/>
      <c r="R149" s="181"/>
      <c r="S149" s="181"/>
      <c r="T149" s="182"/>
      <c r="AT149" s="177" t="s">
        <v>147</v>
      </c>
      <c r="AU149" s="177" t="s">
        <v>84</v>
      </c>
      <c r="AV149" s="14" t="s">
        <v>82</v>
      </c>
      <c r="AW149" s="14" t="s">
        <v>32</v>
      </c>
      <c r="AX149" s="14" t="s">
        <v>75</v>
      </c>
      <c r="AY149" s="177" t="s">
        <v>137</v>
      </c>
    </row>
    <row r="150" spans="1:65" s="13" customFormat="1">
      <c r="B150" s="168"/>
      <c r="D150" s="163" t="s">
        <v>147</v>
      </c>
      <c r="E150" s="169" t="s">
        <v>1</v>
      </c>
      <c r="F150" s="170" t="s">
        <v>163</v>
      </c>
      <c r="H150" s="171">
        <v>76.3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147</v>
      </c>
      <c r="AU150" s="169" t="s">
        <v>84</v>
      </c>
      <c r="AV150" s="13" t="s">
        <v>84</v>
      </c>
      <c r="AW150" s="13" t="s">
        <v>32</v>
      </c>
      <c r="AX150" s="13" t="s">
        <v>82</v>
      </c>
      <c r="AY150" s="169" t="s">
        <v>137</v>
      </c>
    </row>
    <row r="151" spans="1:65" s="2" customFormat="1" ht="24.2" customHeight="1">
      <c r="A151" s="33"/>
      <c r="B151" s="149"/>
      <c r="C151" s="150" t="s">
        <v>144</v>
      </c>
      <c r="D151" s="150" t="s">
        <v>140</v>
      </c>
      <c r="E151" s="151" t="s">
        <v>164</v>
      </c>
      <c r="F151" s="152" t="s">
        <v>165</v>
      </c>
      <c r="G151" s="153" t="s">
        <v>151</v>
      </c>
      <c r="H151" s="154">
        <v>76.3</v>
      </c>
      <c r="I151" s="155"/>
      <c r="J151" s="156">
        <f>ROUND(I151*H151,2)</f>
        <v>0</v>
      </c>
      <c r="K151" s="152" t="s">
        <v>152</v>
      </c>
      <c r="L151" s="34"/>
      <c r="M151" s="157" t="s">
        <v>1</v>
      </c>
      <c r="N151" s="158" t="s">
        <v>40</v>
      </c>
      <c r="O151" s="59"/>
      <c r="P151" s="159">
        <f>O151*H151</f>
        <v>0</v>
      </c>
      <c r="Q151" s="159">
        <v>1.575E-2</v>
      </c>
      <c r="R151" s="159">
        <f>Q151*H151</f>
        <v>1.2017249999999999</v>
      </c>
      <c r="S151" s="159">
        <v>0</v>
      </c>
      <c r="T151" s="16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1" t="s">
        <v>144</v>
      </c>
      <c r="AT151" s="161" t="s">
        <v>140</v>
      </c>
      <c r="AU151" s="161" t="s">
        <v>84</v>
      </c>
      <c r="AY151" s="18" t="s">
        <v>137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8" t="s">
        <v>82</v>
      </c>
      <c r="BK151" s="162">
        <f>ROUND(I151*H151,2)</f>
        <v>0</v>
      </c>
      <c r="BL151" s="18" t="s">
        <v>144</v>
      </c>
      <c r="BM151" s="161" t="s">
        <v>166</v>
      </c>
    </row>
    <row r="152" spans="1:65" s="2" customFormat="1" ht="29.25">
      <c r="A152" s="33"/>
      <c r="B152" s="34"/>
      <c r="C152" s="33"/>
      <c r="D152" s="163" t="s">
        <v>146</v>
      </c>
      <c r="E152" s="33"/>
      <c r="F152" s="164" t="s">
        <v>167</v>
      </c>
      <c r="G152" s="33"/>
      <c r="H152" s="33"/>
      <c r="I152" s="165"/>
      <c r="J152" s="33"/>
      <c r="K152" s="33"/>
      <c r="L152" s="34"/>
      <c r="M152" s="166"/>
      <c r="N152" s="167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146</v>
      </c>
      <c r="AU152" s="18" t="s">
        <v>84</v>
      </c>
    </row>
    <row r="153" spans="1:65" s="2" customFormat="1" ht="24.2" customHeight="1">
      <c r="A153" s="33"/>
      <c r="B153" s="149"/>
      <c r="C153" s="150" t="s">
        <v>168</v>
      </c>
      <c r="D153" s="150" t="s">
        <v>140</v>
      </c>
      <c r="E153" s="151" t="s">
        <v>169</v>
      </c>
      <c r="F153" s="152" t="s">
        <v>170</v>
      </c>
      <c r="G153" s="153" t="s">
        <v>151</v>
      </c>
      <c r="H153" s="154">
        <v>381.5</v>
      </c>
      <c r="I153" s="155"/>
      <c r="J153" s="156">
        <f>ROUND(I153*H153,2)</f>
        <v>0</v>
      </c>
      <c r="K153" s="152" t="s">
        <v>152</v>
      </c>
      <c r="L153" s="34"/>
      <c r="M153" s="157" t="s">
        <v>1</v>
      </c>
      <c r="N153" s="158" t="s">
        <v>40</v>
      </c>
      <c r="O153" s="59"/>
      <c r="P153" s="159">
        <f>O153*H153</f>
        <v>0</v>
      </c>
      <c r="Q153" s="159">
        <v>7.9000000000000008E-3</v>
      </c>
      <c r="R153" s="159">
        <f>Q153*H153</f>
        <v>3.0138500000000001</v>
      </c>
      <c r="S153" s="159">
        <v>0</v>
      </c>
      <c r="T153" s="1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1" t="s">
        <v>144</v>
      </c>
      <c r="AT153" s="161" t="s">
        <v>140</v>
      </c>
      <c r="AU153" s="161" t="s">
        <v>84</v>
      </c>
      <c r="AY153" s="18" t="s">
        <v>137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8" t="s">
        <v>82</v>
      </c>
      <c r="BK153" s="162">
        <f>ROUND(I153*H153,2)</f>
        <v>0</v>
      </c>
      <c r="BL153" s="18" t="s">
        <v>144</v>
      </c>
      <c r="BM153" s="161" t="s">
        <v>171</v>
      </c>
    </row>
    <row r="154" spans="1:65" s="2" customFormat="1" ht="29.25">
      <c r="A154" s="33"/>
      <c r="B154" s="34"/>
      <c r="C154" s="33"/>
      <c r="D154" s="163" t="s">
        <v>146</v>
      </c>
      <c r="E154" s="33"/>
      <c r="F154" s="164" t="s">
        <v>172</v>
      </c>
      <c r="G154" s="33"/>
      <c r="H154" s="33"/>
      <c r="I154" s="165"/>
      <c r="J154" s="33"/>
      <c r="K154" s="33"/>
      <c r="L154" s="34"/>
      <c r="M154" s="166"/>
      <c r="N154" s="167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146</v>
      </c>
      <c r="AU154" s="18" t="s">
        <v>84</v>
      </c>
    </row>
    <row r="155" spans="1:65" s="13" customFormat="1">
      <c r="B155" s="168"/>
      <c r="D155" s="163" t="s">
        <v>147</v>
      </c>
      <c r="F155" s="170" t="s">
        <v>173</v>
      </c>
      <c r="H155" s="171">
        <v>381.5</v>
      </c>
      <c r="I155" s="172"/>
      <c r="L155" s="168"/>
      <c r="M155" s="173"/>
      <c r="N155" s="174"/>
      <c r="O155" s="174"/>
      <c r="P155" s="174"/>
      <c r="Q155" s="174"/>
      <c r="R155" s="174"/>
      <c r="S155" s="174"/>
      <c r="T155" s="175"/>
      <c r="AT155" s="169" t="s">
        <v>147</v>
      </c>
      <c r="AU155" s="169" t="s">
        <v>84</v>
      </c>
      <c r="AV155" s="13" t="s">
        <v>84</v>
      </c>
      <c r="AW155" s="13" t="s">
        <v>3</v>
      </c>
      <c r="AX155" s="13" t="s">
        <v>82</v>
      </c>
      <c r="AY155" s="169" t="s">
        <v>137</v>
      </c>
    </row>
    <row r="156" spans="1:65" s="2" customFormat="1" ht="16.5" customHeight="1">
      <c r="A156" s="33"/>
      <c r="B156" s="149"/>
      <c r="C156" s="150" t="s">
        <v>148</v>
      </c>
      <c r="D156" s="150" t="s">
        <v>140</v>
      </c>
      <c r="E156" s="151" t="s">
        <v>174</v>
      </c>
      <c r="F156" s="152" t="s">
        <v>175</v>
      </c>
      <c r="G156" s="153" t="s">
        <v>151</v>
      </c>
      <c r="H156" s="154">
        <v>76.3</v>
      </c>
      <c r="I156" s="155"/>
      <c r="J156" s="156">
        <f>ROUND(I156*H156,2)</f>
        <v>0</v>
      </c>
      <c r="K156" s="152" t="s">
        <v>1</v>
      </c>
      <c r="L156" s="34"/>
      <c r="M156" s="157" t="s">
        <v>1</v>
      </c>
      <c r="N156" s="158" t="s">
        <v>40</v>
      </c>
      <c r="O156" s="59"/>
      <c r="P156" s="159">
        <f>O156*H156</f>
        <v>0</v>
      </c>
      <c r="Q156" s="159">
        <v>2.5999999999999998E-4</v>
      </c>
      <c r="R156" s="159">
        <f>Q156*H156</f>
        <v>1.9837999999999998E-2</v>
      </c>
      <c r="S156" s="159">
        <v>0</v>
      </c>
      <c r="T156" s="16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1" t="s">
        <v>144</v>
      </c>
      <c r="AT156" s="161" t="s">
        <v>140</v>
      </c>
      <c r="AU156" s="161" t="s">
        <v>84</v>
      </c>
      <c r="AY156" s="18" t="s">
        <v>137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8" t="s">
        <v>82</v>
      </c>
      <c r="BK156" s="162">
        <f>ROUND(I156*H156,2)</f>
        <v>0</v>
      </c>
      <c r="BL156" s="18" t="s">
        <v>144</v>
      </c>
      <c r="BM156" s="161" t="s">
        <v>176</v>
      </c>
    </row>
    <row r="157" spans="1:65" s="2" customFormat="1" ht="19.5">
      <c r="A157" s="33"/>
      <c r="B157" s="34"/>
      <c r="C157" s="33"/>
      <c r="D157" s="163" t="s">
        <v>146</v>
      </c>
      <c r="E157" s="33"/>
      <c r="F157" s="164" t="s">
        <v>177</v>
      </c>
      <c r="G157" s="33"/>
      <c r="H157" s="33"/>
      <c r="I157" s="165"/>
      <c r="J157" s="33"/>
      <c r="K157" s="33"/>
      <c r="L157" s="34"/>
      <c r="M157" s="166"/>
      <c r="N157" s="167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146</v>
      </c>
      <c r="AU157" s="18" t="s">
        <v>84</v>
      </c>
    </row>
    <row r="158" spans="1:65" s="2" customFormat="1" ht="24.2" customHeight="1">
      <c r="A158" s="33"/>
      <c r="B158" s="149"/>
      <c r="C158" s="150" t="s">
        <v>178</v>
      </c>
      <c r="D158" s="150" t="s">
        <v>140</v>
      </c>
      <c r="E158" s="151" t="s">
        <v>179</v>
      </c>
      <c r="F158" s="152" t="s">
        <v>180</v>
      </c>
      <c r="G158" s="153" t="s">
        <v>151</v>
      </c>
      <c r="H158" s="154">
        <v>152.6</v>
      </c>
      <c r="I158" s="155"/>
      <c r="J158" s="156">
        <f>ROUND(I158*H158,2)</f>
        <v>0</v>
      </c>
      <c r="K158" s="152" t="s">
        <v>152</v>
      </c>
      <c r="L158" s="34"/>
      <c r="M158" s="157" t="s">
        <v>1</v>
      </c>
      <c r="N158" s="158" t="s">
        <v>40</v>
      </c>
      <c r="O158" s="59"/>
      <c r="P158" s="159">
        <f>O158*H158</f>
        <v>0</v>
      </c>
      <c r="Q158" s="159">
        <v>4.3800000000000002E-3</v>
      </c>
      <c r="R158" s="159">
        <f>Q158*H158</f>
        <v>0.66838799999999998</v>
      </c>
      <c r="S158" s="159">
        <v>0</v>
      </c>
      <c r="T158" s="16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1" t="s">
        <v>144</v>
      </c>
      <c r="AT158" s="161" t="s">
        <v>140</v>
      </c>
      <c r="AU158" s="161" t="s">
        <v>84</v>
      </c>
      <c r="AY158" s="18" t="s">
        <v>137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8" t="s">
        <v>82</v>
      </c>
      <c r="BK158" s="162">
        <f>ROUND(I158*H158,2)</f>
        <v>0</v>
      </c>
      <c r="BL158" s="18" t="s">
        <v>144</v>
      </c>
      <c r="BM158" s="161" t="s">
        <v>181</v>
      </c>
    </row>
    <row r="159" spans="1:65" s="2" customFormat="1" ht="19.5">
      <c r="A159" s="33"/>
      <c r="B159" s="34"/>
      <c r="C159" s="33"/>
      <c r="D159" s="163" t="s">
        <v>146</v>
      </c>
      <c r="E159" s="33"/>
      <c r="F159" s="164" t="s">
        <v>182</v>
      </c>
      <c r="G159" s="33"/>
      <c r="H159" s="33"/>
      <c r="I159" s="165"/>
      <c r="J159" s="33"/>
      <c r="K159" s="33"/>
      <c r="L159" s="34"/>
      <c r="M159" s="166"/>
      <c r="N159" s="167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146</v>
      </c>
      <c r="AU159" s="18" t="s">
        <v>84</v>
      </c>
    </row>
    <row r="160" spans="1:65" s="14" customFormat="1">
      <c r="B160" s="176"/>
      <c r="D160" s="163" t="s">
        <v>147</v>
      </c>
      <c r="E160" s="177" t="s">
        <v>1</v>
      </c>
      <c r="F160" s="178" t="s">
        <v>183</v>
      </c>
      <c r="H160" s="177" t="s">
        <v>1</v>
      </c>
      <c r="I160" s="179"/>
      <c r="L160" s="176"/>
      <c r="M160" s="180"/>
      <c r="N160" s="181"/>
      <c r="O160" s="181"/>
      <c r="P160" s="181"/>
      <c r="Q160" s="181"/>
      <c r="R160" s="181"/>
      <c r="S160" s="181"/>
      <c r="T160" s="182"/>
      <c r="AT160" s="177" t="s">
        <v>147</v>
      </c>
      <c r="AU160" s="177" t="s">
        <v>84</v>
      </c>
      <c r="AV160" s="14" t="s">
        <v>82</v>
      </c>
      <c r="AW160" s="14" t="s">
        <v>32</v>
      </c>
      <c r="AX160" s="14" t="s">
        <v>75</v>
      </c>
      <c r="AY160" s="177" t="s">
        <v>137</v>
      </c>
    </row>
    <row r="161" spans="1:65" s="13" customFormat="1">
      <c r="B161" s="168"/>
      <c r="D161" s="163" t="s">
        <v>147</v>
      </c>
      <c r="E161" s="169" t="s">
        <v>1</v>
      </c>
      <c r="F161" s="170" t="s">
        <v>184</v>
      </c>
      <c r="H161" s="171">
        <v>152.6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147</v>
      </c>
      <c r="AU161" s="169" t="s">
        <v>84</v>
      </c>
      <c r="AV161" s="13" t="s">
        <v>84</v>
      </c>
      <c r="AW161" s="13" t="s">
        <v>32</v>
      </c>
      <c r="AX161" s="13" t="s">
        <v>82</v>
      </c>
      <c r="AY161" s="169" t="s">
        <v>137</v>
      </c>
    </row>
    <row r="162" spans="1:65" s="2" customFormat="1" ht="24.2" customHeight="1">
      <c r="A162" s="33"/>
      <c r="B162" s="149"/>
      <c r="C162" s="150" t="s">
        <v>185</v>
      </c>
      <c r="D162" s="150" t="s">
        <v>140</v>
      </c>
      <c r="E162" s="151" t="s">
        <v>186</v>
      </c>
      <c r="F162" s="152" t="s">
        <v>187</v>
      </c>
      <c r="G162" s="153" t="s">
        <v>151</v>
      </c>
      <c r="H162" s="154">
        <v>76.3</v>
      </c>
      <c r="I162" s="155"/>
      <c r="J162" s="156">
        <f>ROUND(I162*H162,2)</f>
        <v>0</v>
      </c>
      <c r="K162" s="152" t="s">
        <v>152</v>
      </c>
      <c r="L162" s="34"/>
      <c r="M162" s="157" t="s">
        <v>1</v>
      </c>
      <c r="N162" s="158" t="s">
        <v>40</v>
      </c>
      <c r="O162" s="59"/>
      <c r="P162" s="159">
        <f>O162*H162</f>
        <v>0</v>
      </c>
      <c r="Q162" s="159">
        <v>2.5999999999999998E-4</v>
      </c>
      <c r="R162" s="159">
        <f>Q162*H162</f>
        <v>1.9837999999999998E-2</v>
      </c>
      <c r="S162" s="159">
        <v>0</v>
      </c>
      <c r="T162" s="16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1" t="s">
        <v>144</v>
      </c>
      <c r="AT162" s="161" t="s">
        <v>140</v>
      </c>
      <c r="AU162" s="161" t="s">
        <v>84</v>
      </c>
      <c r="AY162" s="18" t="s">
        <v>137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8" t="s">
        <v>82</v>
      </c>
      <c r="BK162" s="162">
        <f>ROUND(I162*H162,2)</f>
        <v>0</v>
      </c>
      <c r="BL162" s="18" t="s">
        <v>144</v>
      </c>
      <c r="BM162" s="161" t="s">
        <v>188</v>
      </c>
    </row>
    <row r="163" spans="1:65" s="2" customFormat="1" ht="19.5">
      <c r="A163" s="33"/>
      <c r="B163" s="34"/>
      <c r="C163" s="33"/>
      <c r="D163" s="163" t="s">
        <v>146</v>
      </c>
      <c r="E163" s="33"/>
      <c r="F163" s="164" t="s">
        <v>177</v>
      </c>
      <c r="G163" s="33"/>
      <c r="H163" s="33"/>
      <c r="I163" s="165"/>
      <c r="J163" s="33"/>
      <c r="K163" s="33"/>
      <c r="L163" s="34"/>
      <c r="M163" s="166"/>
      <c r="N163" s="167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146</v>
      </c>
      <c r="AU163" s="18" t="s">
        <v>84</v>
      </c>
    </row>
    <row r="164" spans="1:65" s="2" customFormat="1" ht="24.2" customHeight="1">
      <c r="A164" s="33"/>
      <c r="B164" s="149"/>
      <c r="C164" s="150" t="s">
        <v>189</v>
      </c>
      <c r="D164" s="150" t="s">
        <v>140</v>
      </c>
      <c r="E164" s="151" t="s">
        <v>190</v>
      </c>
      <c r="F164" s="152" t="s">
        <v>191</v>
      </c>
      <c r="G164" s="153" t="s">
        <v>151</v>
      </c>
      <c r="H164" s="154">
        <v>76.3</v>
      </c>
      <c r="I164" s="155"/>
      <c r="J164" s="156">
        <f>ROUND(I164*H164,2)</f>
        <v>0</v>
      </c>
      <c r="K164" s="152" t="s">
        <v>152</v>
      </c>
      <c r="L164" s="34"/>
      <c r="M164" s="157" t="s">
        <v>1</v>
      </c>
      <c r="N164" s="158" t="s">
        <v>40</v>
      </c>
      <c r="O164" s="59"/>
      <c r="P164" s="159">
        <f>O164*H164</f>
        <v>0</v>
      </c>
      <c r="Q164" s="159">
        <v>3.0000000000000001E-3</v>
      </c>
      <c r="R164" s="159">
        <f>Q164*H164</f>
        <v>0.22889999999999999</v>
      </c>
      <c r="S164" s="159">
        <v>0</v>
      </c>
      <c r="T164" s="16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1" t="s">
        <v>144</v>
      </c>
      <c r="AT164" s="161" t="s">
        <v>140</v>
      </c>
      <c r="AU164" s="161" t="s">
        <v>84</v>
      </c>
      <c r="AY164" s="18" t="s">
        <v>137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8" t="s">
        <v>82</v>
      </c>
      <c r="BK164" s="162">
        <f>ROUND(I164*H164,2)</f>
        <v>0</v>
      </c>
      <c r="BL164" s="18" t="s">
        <v>144</v>
      </c>
      <c r="BM164" s="161" t="s">
        <v>192</v>
      </c>
    </row>
    <row r="165" spans="1:65" s="2" customFormat="1" ht="19.5">
      <c r="A165" s="33"/>
      <c r="B165" s="34"/>
      <c r="C165" s="33"/>
      <c r="D165" s="163" t="s">
        <v>146</v>
      </c>
      <c r="E165" s="33"/>
      <c r="F165" s="164" t="s">
        <v>193</v>
      </c>
      <c r="G165" s="33"/>
      <c r="H165" s="33"/>
      <c r="I165" s="165"/>
      <c r="J165" s="33"/>
      <c r="K165" s="33"/>
      <c r="L165" s="34"/>
      <c r="M165" s="166"/>
      <c r="N165" s="167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146</v>
      </c>
      <c r="AU165" s="18" t="s">
        <v>84</v>
      </c>
    </row>
    <row r="166" spans="1:65" s="2" customFormat="1" ht="16.5" customHeight="1">
      <c r="A166" s="33"/>
      <c r="B166" s="149"/>
      <c r="C166" s="150" t="s">
        <v>194</v>
      </c>
      <c r="D166" s="150" t="s">
        <v>140</v>
      </c>
      <c r="E166" s="151" t="s">
        <v>195</v>
      </c>
      <c r="F166" s="152" t="s">
        <v>196</v>
      </c>
      <c r="G166" s="153" t="s">
        <v>151</v>
      </c>
      <c r="H166" s="154">
        <v>453.8</v>
      </c>
      <c r="I166" s="155"/>
      <c r="J166" s="156">
        <f>ROUND(I166*H166,2)</f>
        <v>0</v>
      </c>
      <c r="K166" s="152" t="s">
        <v>1</v>
      </c>
      <c r="L166" s="34"/>
      <c r="M166" s="157" t="s">
        <v>1</v>
      </c>
      <c r="N166" s="158" t="s">
        <v>40</v>
      </c>
      <c r="O166" s="59"/>
      <c r="P166" s="159">
        <f>O166*H166</f>
        <v>0</v>
      </c>
      <c r="Q166" s="159">
        <v>2.5999999999999998E-4</v>
      </c>
      <c r="R166" s="159">
        <f>Q166*H166</f>
        <v>0.117988</v>
      </c>
      <c r="S166" s="159">
        <v>0</v>
      </c>
      <c r="T166" s="16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1" t="s">
        <v>144</v>
      </c>
      <c r="AT166" s="161" t="s">
        <v>140</v>
      </c>
      <c r="AU166" s="161" t="s">
        <v>84</v>
      </c>
      <c r="AY166" s="18" t="s">
        <v>137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8" t="s">
        <v>82</v>
      </c>
      <c r="BK166" s="162">
        <f>ROUND(I166*H166,2)</f>
        <v>0</v>
      </c>
      <c r="BL166" s="18" t="s">
        <v>144</v>
      </c>
      <c r="BM166" s="161" t="s">
        <v>197</v>
      </c>
    </row>
    <row r="167" spans="1:65" s="2" customFormat="1" ht="19.5">
      <c r="A167" s="33"/>
      <c r="B167" s="34"/>
      <c r="C167" s="33"/>
      <c r="D167" s="163" t="s">
        <v>146</v>
      </c>
      <c r="E167" s="33"/>
      <c r="F167" s="164" t="s">
        <v>198</v>
      </c>
      <c r="G167" s="33"/>
      <c r="H167" s="33"/>
      <c r="I167" s="165"/>
      <c r="J167" s="33"/>
      <c r="K167" s="33"/>
      <c r="L167" s="34"/>
      <c r="M167" s="166"/>
      <c r="N167" s="167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146</v>
      </c>
      <c r="AU167" s="18" t="s">
        <v>84</v>
      </c>
    </row>
    <row r="168" spans="1:65" s="14" customFormat="1">
      <c r="B168" s="176"/>
      <c r="D168" s="163" t="s">
        <v>147</v>
      </c>
      <c r="E168" s="177" t="s">
        <v>1</v>
      </c>
      <c r="F168" s="178" t="s">
        <v>199</v>
      </c>
      <c r="H168" s="177" t="s">
        <v>1</v>
      </c>
      <c r="I168" s="179"/>
      <c r="L168" s="176"/>
      <c r="M168" s="180"/>
      <c r="N168" s="181"/>
      <c r="O168" s="181"/>
      <c r="P168" s="181"/>
      <c r="Q168" s="181"/>
      <c r="R168" s="181"/>
      <c r="S168" s="181"/>
      <c r="T168" s="182"/>
      <c r="AT168" s="177" t="s">
        <v>147</v>
      </c>
      <c r="AU168" s="177" t="s">
        <v>84</v>
      </c>
      <c r="AV168" s="14" t="s">
        <v>82</v>
      </c>
      <c r="AW168" s="14" t="s">
        <v>32</v>
      </c>
      <c r="AX168" s="14" t="s">
        <v>75</v>
      </c>
      <c r="AY168" s="177" t="s">
        <v>137</v>
      </c>
    </row>
    <row r="169" spans="1:65" s="14" customFormat="1">
      <c r="B169" s="176"/>
      <c r="D169" s="163" t="s">
        <v>147</v>
      </c>
      <c r="E169" s="177" t="s">
        <v>1</v>
      </c>
      <c r="F169" s="178" t="s">
        <v>200</v>
      </c>
      <c r="H169" s="177" t="s">
        <v>1</v>
      </c>
      <c r="I169" s="179"/>
      <c r="L169" s="176"/>
      <c r="M169" s="180"/>
      <c r="N169" s="181"/>
      <c r="O169" s="181"/>
      <c r="P169" s="181"/>
      <c r="Q169" s="181"/>
      <c r="R169" s="181"/>
      <c r="S169" s="181"/>
      <c r="T169" s="182"/>
      <c r="AT169" s="177" t="s">
        <v>147</v>
      </c>
      <c r="AU169" s="177" t="s">
        <v>84</v>
      </c>
      <c r="AV169" s="14" t="s">
        <v>82</v>
      </c>
      <c r="AW169" s="14" t="s">
        <v>32</v>
      </c>
      <c r="AX169" s="14" t="s">
        <v>75</v>
      </c>
      <c r="AY169" s="177" t="s">
        <v>137</v>
      </c>
    </row>
    <row r="170" spans="1:65" s="14" customFormat="1">
      <c r="B170" s="176"/>
      <c r="D170" s="163" t="s">
        <v>147</v>
      </c>
      <c r="E170" s="177" t="s">
        <v>1</v>
      </c>
      <c r="F170" s="178" t="s">
        <v>201</v>
      </c>
      <c r="H170" s="177" t="s">
        <v>1</v>
      </c>
      <c r="I170" s="179"/>
      <c r="L170" s="176"/>
      <c r="M170" s="180"/>
      <c r="N170" s="181"/>
      <c r="O170" s="181"/>
      <c r="P170" s="181"/>
      <c r="Q170" s="181"/>
      <c r="R170" s="181"/>
      <c r="S170" s="181"/>
      <c r="T170" s="182"/>
      <c r="AT170" s="177" t="s">
        <v>147</v>
      </c>
      <c r="AU170" s="177" t="s">
        <v>84</v>
      </c>
      <c r="AV170" s="14" t="s">
        <v>82</v>
      </c>
      <c r="AW170" s="14" t="s">
        <v>32</v>
      </c>
      <c r="AX170" s="14" t="s">
        <v>75</v>
      </c>
      <c r="AY170" s="177" t="s">
        <v>137</v>
      </c>
    </row>
    <row r="171" spans="1:65" s="13" customFormat="1">
      <c r="B171" s="168"/>
      <c r="D171" s="163" t="s">
        <v>147</v>
      </c>
      <c r="E171" s="169" t="s">
        <v>1</v>
      </c>
      <c r="F171" s="170" t="s">
        <v>202</v>
      </c>
      <c r="H171" s="171">
        <v>226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69" t="s">
        <v>147</v>
      </c>
      <c r="AU171" s="169" t="s">
        <v>84</v>
      </c>
      <c r="AV171" s="13" t="s">
        <v>84</v>
      </c>
      <c r="AW171" s="13" t="s">
        <v>32</v>
      </c>
      <c r="AX171" s="13" t="s">
        <v>75</v>
      </c>
      <c r="AY171" s="169" t="s">
        <v>137</v>
      </c>
    </row>
    <row r="172" spans="1:65" s="14" customFormat="1">
      <c r="B172" s="176"/>
      <c r="D172" s="163" t="s">
        <v>147</v>
      </c>
      <c r="E172" s="177" t="s">
        <v>1</v>
      </c>
      <c r="F172" s="178" t="s">
        <v>203</v>
      </c>
      <c r="H172" s="177" t="s">
        <v>1</v>
      </c>
      <c r="I172" s="179"/>
      <c r="L172" s="176"/>
      <c r="M172" s="180"/>
      <c r="N172" s="181"/>
      <c r="O172" s="181"/>
      <c r="P172" s="181"/>
      <c r="Q172" s="181"/>
      <c r="R172" s="181"/>
      <c r="S172" s="181"/>
      <c r="T172" s="182"/>
      <c r="AT172" s="177" t="s">
        <v>147</v>
      </c>
      <c r="AU172" s="177" t="s">
        <v>84</v>
      </c>
      <c r="AV172" s="14" t="s">
        <v>82</v>
      </c>
      <c r="AW172" s="14" t="s">
        <v>32</v>
      </c>
      <c r="AX172" s="14" t="s">
        <v>75</v>
      </c>
      <c r="AY172" s="177" t="s">
        <v>137</v>
      </c>
    </row>
    <row r="173" spans="1:65" s="13" customFormat="1">
      <c r="B173" s="168"/>
      <c r="D173" s="163" t="s">
        <v>147</v>
      </c>
      <c r="E173" s="169" t="s">
        <v>1</v>
      </c>
      <c r="F173" s="170" t="s">
        <v>204</v>
      </c>
      <c r="H173" s="171">
        <v>115</v>
      </c>
      <c r="I173" s="172"/>
      <c r="L173" s="168"/>
      <c r="M173" s="173"/>
      <c r="N173" s="174"/>
      <c r="O173" s="174"/>
      <c r="P173" s="174"/>
      <c r="Q173" s="174"/>
      <c r="R173" s="174"/>
      <c r="S173" s="174"/>
      <c r="T173" s="175"/>
      <c r="AT173" s="169" t="s">
        <v>147</v>
      </c>
      <c r="AU173" s="169" t="s">
        <v>84</v>
      </c>
      <c r="AV173" s="13" t="s">
        <v>84</v>
      </c>
      <c r="AW173" s="13" t="s">
        <v>32</v>
      </c>
      <c r="AX173" s="13" t="s">
        <v>75</v>
      </c>
      <c r="AY173" s="169" t="s">
        <v>137</v>
      </c>
    </row>
    <row r="174" spans="1:65" s="14" customFormat="1">
      <c r="B174" s="176"/>
      <c r="D174" s="163" t="s">
        <v>147</v>
      </c>
      <c r="E174" s="177" t="s">
        <v>1</v>
      </c>
      <c r="F174" s="178" t="s">
        <v>205</v>
      </c>
      <c r="H174" s="177" t="s">
        <v>1</v>
      </c>
      <c r="I174" s="179"/>
      <c r="L174" s="176"/>
      <c r="M174" s="180"/>
      <c r="N174" s="181"/>
      <c r="O174" s="181"/>
      <c r="P174" s="181"/>
      <c r="Q174" s="181"/>
      <c r="R174" s="181"/>
      <c r="S174" s="181"/>
      <c r="T174" s="182"/>
      <c r="AT174" s="177" t="s">
        <v>147</v>
      </c>
      <c r="AU174" s="177" t="s">
        <v>84</v>
      </c>
      <c r="AV174" s="14" t="s">
        <v>82</v>
      </c>
      <c r="AW174" s="14" t="s">
        <v>32</v>
      </c>
      <c r="AX174" s="14" t="s">
        <v>75</v>
      </c>
      <c r="AY174" s="177" t="s">
        <v>137</v>
      </c>
    </row>
    <row r="175" spans="1:65" s="13" customFormat="1">
      <c r="B175" s="168"/>
      <c r="D175" s="163" t="s">
        <v>147</v>
      </c>
      <c r="E175" s="169" t="s">
        <v>1</v>
      </c>
      <c r="F175" s="170" t="s">
        <v>206</v>
      </c>
      <c r="H175" s="171">
        <v>8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T175" s="169" t="s">
        <v>147</v>
      </c>
      <c r="AU175" s="169" t="s">
        <v>84</v>
      </c>
      <c r="AV175" s="13" t="s">
        <v>84</v>
      </c>
      <c r="AW175" s="13" t="s">
        <v>32</v>
      </c>
      <c r="AX175" s="13" t="s">
        <v>75</v>
      </c>
      <c r="AY175" s="169" t="s">
        <v>137</v>
      </c>
    </row>
    <row r="176" spans="1:65" s="13" customFormat="1">
      <c r="B176" s="168"/>
      <c r="D176" s="163" t="s">
        <v>147</v>
      </c>
      <c r="E176" s="169" t="s">
        <v>1</v>
      </c>
      <c r="F176" s="170" t="s">
        <v>207</v>
      </c>
      <c r="H176" s="171">
        <v>4.8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147</v>
      </c>
      <c r="AU176" s="169" t="s">
        <v>84</v>
      </c>
      <c r="AV176" s="13" t="s">
        <v>84</v>
      </c>
      <c r="AW176" s="13" t="s">
        <v>32</v>
      </c>
      <c r="AX176" s="13" t="s">
        <v>75</v>
      </c>
      <c r="AY176" s="169" t="s">
        <v>137</v>
      </c>
    </row>
    <row r="177" spans="1:65" s="15" customFormat="1">
      <c r="B177" s="183"/>
      <c r="D177" s="163" t="s">
        <v>147</v>
      </c>
      <c r="E177" s="184" t="s">
        <v>1</v>
      </c>
      <c r="F177" s="185" t="s">
        <v>208</v>
      </c>
      <c r="H177" s="186">
        <v>353.8</v>
      </c>
      <c r="I177" s="187"/>
      <c r="L177" s="183"/>
      <c r="M177" s="188"/>
      <c r="N177" s="189"/>
      <c r="O177" s="189"/>
      <c r="P177" s="189"/>
      <c r="Q177" s="189"/>
      <c r="R177" s="189"/>
      <c r="S177" s="189"/>
      <c r="T177" s="190"/>
      <c r="AT177" s="184" t="s">
        <v>147</v>
      </c>
      <c r="AU177" s="184" t="s">
        <v>84</v>
      </c>
      <c r="AV177" s="15" t="s">
        <v>138</v>
      </c>
      <c r="AW177" s="15" t="s">
        <v>32</v>
      </c>
      <c r="AX177" s="15" t="s">
        <v>75</v>
      </c>
      <c r="AY177" s="184" t="s">
        <v>137</v>
      </c>
    </row>
    <row r="178" spans="1:65" s="13" customFormat="1">
      <c r="B178" s="168"/>
      <c r="D178" s="163" t="s">
        <v>147</v>
      </c>
      <c r="E178" s="169" t="s">
        <v>1</v>
      </c>
      <c r="F178" s="170" t="s">
        <v>209</v>
      </c>
      <c r="H178" s="171">
        <v>100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AT178" s="169" t="s">
        <v>147</v>
      </c>
      <c r="AU178" s="169" t="s">
        <v>84</v>
      </c>
      <c r="AV178" s="13" t="s">
        <v>84</v>
      </c>
      <c r="AW178" s="13" t="s">
        <v>32</v>
      </c>
      <c r="AX178" s="13" t="s">
        <v>75</v>
      </c>
      <c r="AY178" s="169" t="s">
        <v>137</v>
      </c>
    </row>
    <row r="179" spans="1:65" s="16" customFormat="1">
      <c r="B179" s="191"/>
      <c r="D179" s="163" t="s">
        <v>147</v>
      </c>
      <c r="E179" s="192" t="s">
        <v>1</v>
      </c>
      <c r="F179" s="193" t="s">
        <v>210</v>
      </c>
      <c r="H179" s="194">
        <v>453.8</v>
      </c>
      <c r="I179" s="195"/>
      <c r="L179" s="191"/>
      <c r="M179" s="196"/>
      <c r="N179" s="197"/>
      <c r="O179" s="197"/>
      <c r="P179" s="197"/>
      <c r="Q179" s="197"/>
      <c r="R179" s="197"/>
      <c r="S179" s="197"/>
      <c r="T179" s="198"/>
      <c r="AT179" s="192" t="s">
        <v>147</v>
      </c>
      <c r="AU179" s="192" t="s">
        <v>84</v>
      </c>
      <c r="AV179" s="16" t="s">
        <v>144</v>
      </c>
      <c r="AW179" s="16" t="s">
        <v>32</v>
      </c>
      <c r="AX179" s="16" t="s">
        <v>82</v>
      </c>
      <c r="AY179" s="192" t="s">
        <v>137</v>
      </c>
    </row>
    <row r="180" spans="1:65" s="2" customFormat="1" ht="24.2" customHeight="1">
      <c r="A180" s="33"/>
      <c r="B180" s="149"/>
      <c r="C180" s="150" t="s">
        <v>211</v>
      </c>
      <c r="D180" s="150" t="s">
        <v>140</v>
      </c>
      <c r="E180" s="151" t="s">
        <v>212</v>
      </c>
      <c r="F180" s="152" t="s">
        <v>213</v>
      </c>
      <c r="G180" s="153" t="s">
        <v>151</v>
      </c>
      <c r="H180" s="154">
        <v>907.6</v>
      </c>
      <c r="I180" s="155"/>
      <c r="J180" s="156">
        <f>ROUND(I180*H180,2)</f>
        <v>0</v>
      </c>
      <c r="K180" s="152" t="s">
        <v>152</v>
      </c>
      <c r="L180" s="34"/>
      <c r="M180" s="157" t="s">
        <v>1</v>
      </c>
      <c r="N180" s="158" t="s">
        <v>40</v>
      </c>
      <c r="O180" s="59"/>
      <c r="P180" s="159">
        <f>O180*H180</f>
        <v>0</v>
      </c>
      <c r="Q180" s="159">
        <v>4.3800000000000002E-3</v>
      </c>
      <c r="R180" s="159">
        <f>Q180*H180</f>
        <v>3.9752880000000004</v>
      </c>
      <c r="S180" s="159">
        <v>0</v>
      </c>
      <c r="T180" s="16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1" t="s">
        <v>144</v>
      </c>
      <c r="AT180" s="161" t="s">
        <v>140</v>
      </c>
      <c r="AU180" s="161" t="s">
        <v>84</v>
      </c>
      <c r="AY180" s="18" t="s">
        <v>137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8" t="s">
        <v>82</v>
      </c>
      <c r="BK180" s="162">
        <f>ROUND(I180*H180,2)</f>
        <v>0</v>
      </c>
      <c r="BL180" s="18" t="s">
        <v>144</v>
      </c>
      <c r="BM180" s="161" t="s">
        <v>214</v>
      </c>
    </row>
    <row r="181" spans="1:65" s="2" customFormat="1" ht="19.5">
      <c r="A181" s="33"/>
      <c r="B181" s="34"/>
      <c r="C181" s="33"/>
      <c r="D181" s="163" t="s">
        <v>146</v>
      </c>
      <c r="E181" s="33"/>
      <c r="F181" s="164" t="s">
        <v>215</v>
      </c>
      <c r="G181" s="33"/>
      <c r="H181" s="33"/>
      <c r="I181" s="165"/>
      <c r="J181" s="33"/>
      <c r="K181" s="33"/>
      <c r="L181" s="34"/>
      <c r="M181" s="166"/>
      <c r="N181" s="167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146</v>
      </c>
      <c r="AU181" s="18" t="s">
        <v>84</v>
      </c>
    </row>
    <row r="182" spans="1:65" s="14" customFormat="1">
      <c r="B182" s="176"/>
      <c r="D182" s="163" t="s">
        <v>147</v>
      </c>
      <c r="E182" s="177" t="s">
        <v>1</v>
      </c>
      <c r="F182" s="178" t="s">
        <v>183</v>
      </c>
      <c r="H182" s="177" t="s">
        <v>1</v>
      </c>
      <c r="I182" s="179"/>
      <c r="L182" s="176"/>
      <c r="M182" s="180"/>
      <c r="N182" s="181"/>
      <c r="O182" s="181"/>
      <c r="P182" s="181"/>
      <c r="Q182" s="181"/>
      <c r="R182" s="181"/>
      <c r="S182" s="181"/>
      <c r="T182" s="182"/>
      <c r="AT182" s="177" t="s">
        <v>147</v>
      </c>
      <c r="AU182" s="177" t="s">
        <v>84</v>
      </c>
      <c r="AV182" s="14" t="s">
        <v>82</v>
      </c>
      <c r="AW182" s="14" t="s">
        <v>32</v>
      </c>
      <c r="AX182" s="14" t="s">
        <v>75</v>
      </c>
      <c r="AY182" s="177" t="s">
        <v>137</v>
      </c>
    </row>
    <row r="183" spans="1:65" s="13" customFormat="1">
      <c r="B183" s="168"/>
      <c r="D183" s="163" t="s">
        <v>147</v>
      </c>
      <c r="E183" s="169" t="s">
        <v>1</v>
      </c>
      <c r="F183" s="170" t="s">
        <v>216</v>
      </c>
      <c r="H183" s="171">
        <v>907.6</v>
      </c>
      <c r="I183" s="172"/>
      <c r="L183" s="168"/>
      <c r="M183" s="173"/>
      <c r="N183" s="174"/>
      <c r="O183" s="174"/>
      <c r="P183" s="174"/>
      <c r="Q183" s="174"/>
      <c r="R183" s="174"/>
      <c r="S183" s="174"/>
      <c r="T183" s="175"/>
      <c r="AT183" s="169" t="s">
        <v>147</v>
      </c>
      <c r="AU183" s="169" t="s">
        <v>84</v>
      </c>
      <c r="AV183" s="13" t="s">
        <v>84</v>
      </c>
      <c r="AW183" s="13" t="s">
        <v>32</v>
      </c>
      <c r="AX183" s="13" t="s">
        <v>82</v>
      </c>
      <c r="AY183" s="169" t="s">
        <v>137</v>
      </c>
    </row>
    <row r="184" spans="1:65" s="2" customFormat="1" ht="24.2" customHeight="1">
      <c r="A184" s="33"/>
      <c r="B184" s="149"/>
      <c r="C184" s="150" t="s">
        <v>217</v>
      </c>
      <c r="D184" s="150" t="s">
        <v>140</v>
      </c>
      <c r="E184" s="151" t="s">
        <v>218</v>
      </c>
      <c r="F184" s="152" t="s">
        <v>219</v>
      </c>
      <c r="G184" s="153" t="s">
        <v>151</v>
      </c>
      <c r="H184" s="154">
        <v>530.70000000000005</v>
      </c>
      <c r="I184" s="155"/>
      <c r="J184" s="156">
        <f>ROUND(I184*H184,2)</f>
        <v>0</v>
      </c>
      <c r="K184" s="152" t="s">
        <v>152</v>
      </c>
      <c r="L184" s="34"/>
      <c r="M184" s="157" t="s">
        <v>1</v>
      </c>
      <c r="N184" s="158" t="s">
        <v>40</v>
      </c>
      <c r="O184" s="59"/>
      <c r="P184" s="159">
        <f>O184*H184</f>
        <v>0</v>
      </c>
      <c r="Q184" s="159">
        <v>2.5999999999999998E-4</v>
      </c>
      <c r="R184" s="159">
        <f>Q184*H184</f>
        <v>0.13798199999999999</v>
      </c>
      <c r="S184" s="159">
        <v>0</v>
      </c>
      <c r="T184" s="16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1" t="s">
        <v>144</v>
      </c>
      <c r="AT184" s="161" t="s">
        <v>140</v>
      </c>
      <c r="AU184" s="161" t="s">
        <v>84</v>
      </c>
      <c r="AY184" s="18" t="s">
        <v>137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8" t="s">
        <v>82</v>
      </c>
      <c r="BK184" s="162">
        <f>ROUND(I184*H184,2)</f>
        <v>0</v>
      </c>
      <c r="BL184" s="18" t="s">
        <v>144</v>
      </c>
      <c r="BM184" s="161" t="s">
        <v>220</v>
      </c>
    </row>
    <row r="185" spans="1:65" s="2" customFormat="1" ht="19.5">
      <c r="A185" s="33"/>
      <c r="B185" s="34"/>
      <c r="C185" s="33"/>
      <c r="D185" s="163" t="s">
        <v>146</v>
      </c>
      <c r="E185" s="33"/>
      <c r="F185" s="164" t="s">
        <v>198</v>
      </c>
      <c r="G185" s="33"/>
      <c r="H185" s="33"/>
      <c r="I185" s="165"/>
      <c r="J185" s="33"/>
      <c r="K185" s="33"/>
      <c r="L185" s="34"/>
      <c r="M185" s="166"/>
      <c r="N185" s="167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146</v>
      </c>
      <c r="AU185" s="18" t="s">
        <v>84</v>
      </c>
    </row>
    <row r="186" spans="1:65" s="14" customFormat="1" ht="22.5">
      <c r="B186" s="176"/>
      <c r="D186" s="163" t="s">
        <v>147</v>
      </c>
      <c r="E186" s="177" t="s">
        <v>1</v>
      </c>
      <c r="F186" s="178" t="s">
        <v>221</v>
      </c>
      <c r="H186" s="177" t="s">
        <v>1</v>
      </c>
      <c r="I186" s="179"/>
      <c r="L186" s="176"/>
      <c r="M186" s="180"/>
      <c r="N186" s="181"/>
      <c r="O186" s="181"/>
      <c r="P186" s="181"/>
      <c r="Q186" s="181"/>
      <c r="R186" s="181"/>
      <c r="S186" s="181"/>
      <c r="T186" s="182"/>
      <c r="AT186" s="177" t="s">
        <v>147</v>
      </c>
      <c r="AU186" s="177" t="s">
        <v>84</v>
      </c>
      <c r="AV186" s="14" t="s">
        <v>82</v>
      </c>
      <c r="AW186" s="14" t="s">
        <v>32</v>
      </c>
      <c r="AX186" s="14" t="s">
        <v>75</v>
      </c>
      <c r="AY186" s="177" t="s">
        <v>137</v>
      </c>
    </row>
    <row r="187" spans="1:65" s="13" customFormat="1">
      <c r="B187" s="168"/>
      <c r="D187" s="163" t="s">
        <v>147</v>
      </c>
      <c r="E187" s="169" t="s">
        <v>1</v>
      </c>
      <c r="F187" s="170" t="s">
        <v>222</v>
      </c>
      <c r="H187" s="171">
        <v>530.70000000000005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147</v>
      </c>
      <c r="AU187" s="169" t="s">
        <v>84</v>
      </c>
      <c r="AV187" s="13" t="s">
        <v>84</v>
      </c>
      <c r="AW187" s="13" t="s">
        <v>32</v>
      </c>
      <c r="AX187" s="13" t="s">
        <v>82</v>
      </c>
      <c r="AY187" s="169" t="s">
        <v>137</v>
      </c>
    </row>
    <row r="188" spans="1:65" s="2" customFormat="1" ht="24.2" customHeight="1">
      <c r="A188" s="33"/>
      <c r="B188" s="149"/>
      <c r="C188" s="150" t="s">
        <v>223</v>
      </c>
      <c r="D188" s="150" t="s">
        <v>140</v>
      </c>
      <c r="E188" s="151" t="s">
        <v>224</v>
      </c>
      <c r="F188" s="152" t="s">
        <v>225</v>
      </c>
      <c r="G188" s="153" t="s">
        <v>151</v>
      </c>
      <c r="H188" s="154">
        <v>530.70000000000005</v>
      </c>
      <c r="I188" s="155"/>
      <c r="J188" s="156">
        <f>ROUND(I188*H188,2)</f>
        <v>0</v>
      </c>
      <c r="K188" s="152" t="s">
        <v>152</v>
      </c>
      <c r="L188" s="34"/>
      <c r="M188" s="157" t="s">
        <v>1</v>
      </c>
      <c r="N188" s="158" t="s">
        <v>40</v>
      </c>
      <c r="O188" s="59"/>
      <c r="P188" s="159">
        <f>O188*H188</f>
        <v>0</v>
      </c>
      <c r="Q188" s="159">
        <v>3.0000000000000001E-3</v>
      </c>
      <c r="R188" s="159">
        <f>Q188*H188</f>
        <v>1.5921000000000001</v>
      </c>
      <c r="S188" s="159">
        <v>0</v>
      </c>
      <c r="T188" s="16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1" t="s">
        <v>144</v>
      </c>
      <c r="AT188" s="161" t="s">
        <v>140</v>
      </c>
      <c r="AU188" s="161" t="s">
        <v>84</v>
      </c>
      <c r="AY188" s="18" t="s">
        <v>137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8" t="s">
        <v>82</v>
      </c>
      <c r="BK188" s="162">
        <f>ROUND(I188*H188,2)</f>
        <v>0</v>
      </c>
      <c r="BL188" s="18" t="s">
        <v>144</v>
      </c>
      <c r="BM188" s="161" t="s">
        <v>226</v>
      </c>
    </row>
    <row r="189" spans="1:65" s="2" customFormat="1" ht="19.5">
      <c r="A189" s="33"/>
      <c r="B189" s="34"/>
      <c r="C189" s="33"/>
      <c r="D189" s="163" t="s">
        <v>146</v>
      </c>
      <c r="E189" s="33"/>
      <c r="F189" s="164" t="s">
        <v>227</v>
      </c>
      <c r="G189" s="33"/>
      <c r="H189" s="33"/>
      <c r="I189" s="165"/>
      <c r="J189" s="33"/>
      <c r="K189" s="33"/>
      <c r="L189" s="34"/>
      <c r="M189" s="166"/>
      <c r="N189" s="167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146</v>
      </c>
      <c r="AU189" s="18" t="s">
        <v>84</v>
      </c>
    </row>
    <row r="190" spans="1:65" s="2" customFormat="1" ht="24.2" customHeight="1">
      <c r="A190" s="33"/>
      <c r="B190" s="149"/>
      <c r="C190" s="150" t="s">
        <v>228</v>
      </c>
      <c r="D190" s="150" t="s">
        <v>140</v>
      </c>
      <c r="E190" s="151" t="s">
        <v>229</v>
      </c>
      <c r="F190" s="152" t="s">
        <v>230</v>
      </c>
      <c r="G190" s="153" t="s">
        <v>231</v>
      </c>
      <c r="H190" s="154">
        <v>30</v>
      </c>
      <c r="I190" s="155"/>
      <c r="J190" s="156">
        <f>ROUND(I190*H190,2)</f>
        <v>0</v>
      </c>
      <c r="K190" s="152" t="s">
        <v>1</v>
      </c>
      <c r="L190" s="34"/>
      <c r="M190" s="157" t="s">
        <v>1</v>
      </c>
      <c r="N190" s="158" t="s">
        <v>40</v>
      </c>
      <c r="O190" s="59"/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1" t="s">
        <v>144</v>
      </c>
      <c r="AT190" s="161" t="s">
        <v>140</v>
      </c>
      <c r="AU190" s="161" t="s">
        <v>84</v>
      </c>
      <c r="AY190" s="18" t="s">
        <v>137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8" t="s">
        <v>82</v>
      </c>
      <c r="BK190" s="162">
        <f>ROUND(I190*H190,2)</f>
        <v>0</v>
      </c>
      <c r="BL190" s="18" t="s">
        <v>144</v>
      </c>
      <c r="BM190" s="161" t="s">
        <v>232</v>
      </c>
    </row>
    <row r="191" spans="1:65" s="2" customFormat="1">
      <c r="A191" s="33"/>
      <c r="B191" s="34"/>
      <c r="C191" s="33"/>
      <c r="D191" s="163" t="s">
        <v>146</v>
      </c>
      <c r="E191" s="33"/>
      <c r="F191" s="164" t="s">
        <v>230</v>
      </c>
      <c r="G191" s="33"/>
      <c r="H191" s="33"/>
      <c r="I191" s="165"/>
      <c r="J191" s="33"/>
      <c r="K191" s="33"/>
      <c r="L191" s="34"/>
      <c r="M191" s="166"/>
      <c r="N191" s="167"/>
      <c r="O191" s="59"/>
      <c r="P191" s="59"/>
      <c r="Q191" s="59"/>
      <c r="R191" s="59"/>
      <c r="S191" s="59"/>
      <c r="T191" s="60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146</v>
      </c>
      <c r="AU191" s="18" t="s">
        <v>84</v>
      </c>
    </row>
    <row r="192" spans="1:65" s="14" customFormat="1">
      <c r="B192" s="176"/>
      <c r="D192" s="163" t="s">
        <v>147</v>
      </c>
      <c r="E192" s="177" t="s">
        <v>1</v>
      </c>
      <c r="F192" s="178" t="s">
        <v>233</v>
      </c>
      <c r="H192" s="177" t="s">
        <v>1</v>
      </c>
      <c r="I192" s="179"/>
      <c r="L192" s="176"/>
      <c r="M192" s="180"/>
      <c r="N192" s="181"/>
      <c r="O192" s="181"/>
      <c r="P192" s="181"/>
      <c r="Q192" s="181"/>
      <c r="R192" s="181"/>
      <c r="S192" s="181"/>
      <c r="T192" s="182"/>
      <c r="AT192" s="177" t="s">
        <v>147</v>
      </c>
      <c r="AU192" s="177" t="s">
        <v>84</v>
      </c>
      <c r="AV192" s="14" t="s">
        <v>82</v>
      </c>
      <c r="AW192" s="14" t="s">
        <v>32</v>
      </c>
      <c r="AX192" s="14" t="s">
        <v>75</v>
      </c>
      <c r="AY192" s="177" t="s">
        <v>137</v>
      </c>
    </row>
    <row r="193" spans="1:65" s="13" customFormat="1">
      <c r="B193" s="168"/>
      <c r="D193" s="163" t="s">
        <v>147</v>
      </c>
      <c r="E193" s="169" t="s">
        <v>1</v>
      </c>
      <c r="F193" s="170" t="s">
        <v>234</v>
      </c>
      <c r="H193" s="171">
        <v>30</v>
      </c>
      <c r="I193" s="172"/>
      <c r="L193" s="168"/>
      <c r="M193" s="173"/>
      <c r="N193" s="174"/>
      <c r="O193" s="174"/>
      <c r="P193" s="174"/>
      <c r="Q193" s="174"/>
      <c r="R193" s="174"/>
      <c r="S193" s="174"/>
      <c r="T193" s="175"/>
      <c r="AT193" s="169" t="s">
        <v>147</v>
      </c>
      <c r="AU193" s="169" t="s">
        <v>84</v>
      </c>
      <c r="AV193" s="13" t="s">
        <v>84</v>
      </c>
      <c r="AW193" s="13" t="s">
        <v>32</v>
      </c>
      <c r="AX193" s="13" t="s">
        <v>82</v>
      </c>
      <c r="AY193" s="169" t="s">
        <v>137</v>
      </c>
    </row>
    <row r="194" spans="1:65" s="12" customFormat="1" ht="22.9" customHeight="1">
      <c r="B194" s="136"/>
      <c r="D194" s="137" t="s">
        <v>74</v>
      </c>
      <c r="E194" s="147" t="s">
        <v>189</v>
      </c>
      <c r="F194" s="147" t="s">
        <v>235</v>
      </c>
      <c r="I194" s="139"/>
      <c r="J194" s="148">
        <f>BK194</f>
        <v>0</v>
      </c>
      <c r="L194" s="136"/>
      <c r="M194" s="141"/>
      <c r="N194" s="142"/>
      <c r="O194" s="142"/>
      <c r="P194" s="143">
        <f>SUM(P195:P221)</f>
        <v>0</v>
      </c>
      <c r="Q194" s="142"/>
      <c r="R194" s="143">
        <f>SUM(R195:R221)</f>
        <v>0.14233589999999999</v>
      </c>
      <c r="S194" s="142"/>
      <c r="T194" s="144">
        <f>SUM(T195:T221)</f>
        <v>4.2949999999999999</v>
      </c>
      <c r="AR194" s="137" t="s">
        <v>82</v>
      </c>
      <c r="AT194" s="145" t="s">
        <v>74</v>
      </c>
      <c r="AU194" s="145" t="s">
        <v>82</v>
      </c>
      <c r="AY194" s="137" t="s">
        <v>137</v>
      </c>
      <c r="BK194" s="146">
        <f>SUM(BK195:BK221)</f>
        <v>0</v>
      </c>
    </row>
    <row r="195" spans="1:65" s="2" customFormat="1" ht="33" customHeight="1">
      <c r="A195" s="33"/>
      <c r="B195" s="149"/>
      <c r="C195" s="150" t="s">
        <v>8</v>
      </c>
      <c r="D195" s="150" t="s">
        <v>140</v>
      </c>
      <c r="E195" s="151" t="s">
        <v>236</v>
      </c>
      <c r="F195" s="152" t="s">
        <v>237</v>
      </c>
      <c r="G195" s="153" t="s">
        <v>151</v>
      </c>
      <c r="H195" s="154">
        <v>677.79</v>
      </c>
      <c r="I195" s="155"/>
      <c r="J195" s="156">
        <f>ROUND(I195*H195,2)</f>
        <v>0</v>
      </c>
      <c r="K195" s="152" t="s">
        <v>152</v>
      </c>
      <c r="L195" s="34"/>
      <c r="M195" s="157" t="s">
        <v>1</v>
      </c>
      <c r="N195" s="158" t="s">
        <v>40</v>
      </c>
      <c r="O195" s="59"/>
      <c r="P195" s="159">
        <f>O195*H195</f>
        <v>0</v>
      </c>
      <c r="Q195" s="159">
        <v>1.2999999999999999E-4</v>
      </c>
      <c r="R195" s="159">
        <f>Q195*H195</f>
        <v>8.8112699999999988E-2</v>
      </c>
      <c r="S195" s="159">
        <v>0</v>
      </c>
      <c r="T195" s="16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1" t="s">
        <v>144</v>
      </c>
      <c r="AT195" s="161" t="s">
        <v>140</v>
      </c>
      <c r="AU195" s="161" t="s">
        <v>84</v>
      </c>
      <c r="AY195" s="18" t="s">
        <v>137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8" t="s">
        <v>82</v>
      </c>
      <c r="BK195" s="162">
        <f>ROUND(I195*H195,2)</f>
        <v>0</v>
      </c>
      <c r="BL195" s="18" t="s">
        <v>144</v>
      </c>
      <c r="BM195" s="161" t="s">
        <v>238</v>
      </c>
    </row>
    <row r="196" spans="1:65" s="2" customFormat="1" ht="19.5">
      <c r="A196" s="33"/>
      <c r="B196" s="34"/>
      <c r="C196" s="33"/>
      <c r="D196" s="163" t="s">
        <v>146</v>
      </c>
      <c r="E196" s="33"/>
      <c r="F196" s="164" t="s">
        <v>239</v>
      </c>
      <c r="G196" s="33"/>
      <c r="H196" s="33"/>
      <c r="I196" s="165"/>
      <c r="J196" s="33"/>
      <c r="K196" s="33"/>
      <c r="L196" s="34"/>
      <c r="M196" s="166"/>
      <c r="N196" s="167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146</v>
      </c>
      <c r="AU196" s="18" t="s">
        <v>84</v>
      </c>
    </row>
    <row r="197" spans="1:65" s="13" customFormat="1">
      <c r="B197" s="168"/>
      <c r="D197" s="163" t="s">
        <v>147</v>
      </c>
      <c r="E197" s="169" t="s">
        <v>1</v>
      </c>
      <c r="F197" s="170" t="s">
        <v>240</v>
      </c>
      <c r="H197" s="171">
        <v>15.99</v>
      </c>
      <c r="I197" s="172"/>
      <c r="L197" s="168"/>
      <c r="M197" s="173"/>
      <c r="N197" s="174"/>
      <c r="O197" s="174"/>
      <c r="P197" s="174"/>
      <c r="Q197" s="174"/>
      <c r="R197" s="174"/>
      <c r="S197" s="174"/>
      <c r="T197" s="175"/>
      <c r="AT197" s="169" t="s">
        <v>147</v>
      </c>
      <c r="AU197" s="169" t="s">
        <v>84</v>
      </c>
      <c r="AV197" s="13" t="s">
        <v>84</v>
      </c>
      <c r="AW197" s="13" t="s">
        <v>32</v>
      </c>
      <c r="AX197" s="13" t="s">
        <v>75</v>
      </c>
      <c r="AY197" s="169" t="s">
        <v>137</v>
      </c>
    </row>
    <row r="198" spans="1:65" s="13" customFormat="1">
      <c r="B198" s="168"/>
      <c r="D198" s="163" t="s">
        <v>147</v>
      </c>
      <c r="E198" s="169" t="s">
        <v>1</v>
      </c>
      <c r="F198" s="170" t="s">
        <v>241</v>
      </c>
      <c r="H198" s="171">
        <v>585.5</v>
      </c>
      <c r="I198" s="172"/>
      <c r="L198" s="168"/>
      <c r="M198" s="173"/>
      <c r="N198" s="174"/>
      <c r="O198" s="174"/>
      <c r="P198" s="174"/>
      <c r="Q198" s="174"/>
      <c r="R198" s="174"/>
      <c r="S198" s="174"/>
      <c r="T198" s="175"/>
      <c r="AT198" s="169" t="s">
        <v>147</v>
      </c>
      <c r="AU198" s="169" t="s">
        <v>84</v>
      </c>
      <c r="AV198" s="13" t="s">
        <v>84</v>
      </c>
      <c r="AW198" s="13" t="s">
        <v>32</v>
      </c>
      <c r="AX198" s="13" t="s">
        <v>75</v>
      </c>
      <c r="AY198" s="169" t="s">
        <v>137</v>
      </c>
    </row>
    <row r="199" spans="1:65" s="13" customFormat="1">
      <c r="B199" s="168"/>
      <c r="D199" s="163" t="s">
        <v>147</v>
      </c>
      <c r="E199" s="169" t="s">
        <v>1</v>
      </c>
      <c r="F199" s="170" t="s">
        <v>242</v>
      </c>
      <c r="H199" s="171">
        <v>76.3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147</v>
      </c>
      <c r="AU199" s="169" t="s">
        <v>84</v>
      </c>
      <c r="AV199" s="13" t="s">
        <v>84</v>
      </c>
      <c r="AW199" s="13" t="s">
        <v>32</v>
      </c>
      <c r="AX199" s="13" t="s">
        <v>75</v>
      </c>
      <c r="AY199" s="169" t="s">
        <v>137</v>
      </c>
    </row>
    <row r="200" spans="1:65" s="16" customFormat="1">
      <c r="B200" s="191"/>
      <c r="D200" s="163" t="s">
        <v>147</v>
      </c>
      <c r="E200" s="192" t="s">
        <v>1</v>
      </c>
      <c r="F200" s="193" t="s">
        <v>210</v>
      </c>
      <c r="H200" s="194">
        <v>677.79</v>
      </c>
      <c r="I200" s="195"/>
      <c r="L200" s="191"/>
      <c r="M200" s="196"/>
      <c r="N200" s="197"/>
      <c r="O200" s="197"/>
      <c r="P200" s="197"/>
      <c r="Q200" s="197"/>
      <c r="R200" s="197"/>
      <c r="S200" s="197"/>
      <c r="T200" s="198"/>
      <c r="AT200" s="192" t="s">
        <v>147</v>
      </c>
      <c r="AU200" s="192" t="s">
        <v>84</v>
      </c>
      <c r="AV200" s="16" t="s">
        <v>144</v>
      </c>
      <c r="AW200" s="16" t="s">
        <v>32</v>
      </c>
      <c r="AX200" s="16" t="s">
        <v>82</v>
      </c>
      <c r="AY200" s="192" t="s">
        <v>137</v>
      </c>
    </row>
    <row r="201" spans="1:65" s="2" customFormat="1" ht="24.2" customHeight="1">
      <c r="A201" s="33"/>
      <c r="B201" s="149"/>
      <c r="C201" s="150" t="s">
        <v>243</v>
      </c>
      <c r="D201" s="150" t="s">
        <v>140</v>
      </c>
      <c r="E201" s="151" t="s">
        <v>244</v>
      </c>
      <c r="F201" s="152" t="s">
        <v>245</v>
      </c>
      <c r="G201" s="153" t="s">
        <v>246</v>
      </c>
      <c r="H201" s="154">
        <v>1</v>
      </c>
      <c r="I201" s="155"/>
      <c r="J201" s="156">
        <f>ROUND(I201*H201,2)</f>
        <v>0</v>
      </c>
      <c r="K201" s="152" t="s">
        <v>1</v>
      </c>
      <c r="L201" s="34"/>
      <c r="M201" s="157" t="s">
        <v>1</v>
      </c>
      <c r="N201" s="158" t="s">
        <v>40</v>
      </c>
      <c r="O201" s="59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1" t="s">
        <v>144</v>
      </c>
      <c r="AT201" s="161" t="s">
        <v>140</v>
      </c>
      <c r="AU201" s="161" t="s">
        <v>84</v>
      </c>
      <c r="AY201" s="18" t="s">
        <v>137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8" t="s">
        <v>82</v>
      </c>
      <c r="BK201" s="162">
        <f>ROUND(I201*H201,2)</f>
        <v>0</v>
      </c>
      <c r="BL201" s="18" t="s">
        <v>144</v>
      </c>
      <c r="BM201" s="161" t="s">
        <v>247</v>
      </c>
    </row>
    <row r="202" spans="1:65" s="2" customFormat="1" ht="29.25">
      <c r="A202" s="33"/>
      <c r="B202" s="34"/>
      <c r="C202" s="33"/>
      <c r="D202" s="163" t="s">
        <v>146</v>
      </c>
      <c r="E202" s="33"/>
      <c r="F202" s="164" t="s">
        <v>248</v>
      </c>
      <c r="G202" s="33"/>
      <c r="H202" s="33"/>
      <c r="I202" s="165"/>
      <c r="J202" s="33"/>
      <c r="K202" s="33"/>
      <c r="L202" s="34"/>
      <c r="M202" s="166"/>
      <c r="N202" s="167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146</v>
      </c>
      <c r="AU202" s="18" t="s">
        <v>84</v>
      </c>
    </row>
    <row r="203" spans="1:65" s="2" customFormat="1" ht="78">
      <c r="A203" s="33"/>
      <c r="B203" s="34"/>
      <c r="C203" s="33"/>
      <c r="D203" s="163" t="s">
        <v>249</v>
      </c>
      <c r="E203" s="33"/>
      <c r="F203" s="199" t="s">
        <v>250</v>
      </c>
      <c r="G203" s="33"/>
      <c r="H203" s="33"/>
      <c r="I203" s="165"/>
      <c r="J203" s="33"/>
      <c r="K203" s="33"/>
      <c r="L203" s="34"/>
      <c r="M203" s="166"/>
      <c r="N203" s="167"/>
      <c r="O203" s="59"/>
      <c r="P203" s="59"/>
      <c r="Q203" s="59"/>
      <c r="R203" s="59"/>
      <c r="S203" s="59"/>
      <c r="T203" s="6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8" t="s">
        <v>249</v>
      </c>
      <c r="AU203" s="18" t="s">
        <v>84</v>
      </c>
    </row>
    <row r="204" spans="1:65" s="13" customFormat="1">
      <c r="B204" s="168"/>
      <c r="D204" s="163" t="s">
        <v>147</v>
      </c>
      <c r="E204" s="169" t="s">
        <v>1</v>
      </c>
      <c r="F204" s="170" t="s">
        <v>82</v>
      </c>
      <c r="H204" s="171">
        <v>1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69" t="s">
        <v>147</v>
      </c>
      <c r="AU204" s="169" t="s">
        <v>84</v>
      </c>
      <c r="AV204" s="13" t="s">
        <v>84</v>
      </c>
      <c r="AW204" s="13" t="s">
        <v>32</v>
      </c>
      <c r="AX204" s="13" t="s">
        <v>82</v>
      </c>
      <c r="AY204" s="169" t="s">
        <v>137</v>
      </c>
    </row>
    <row r="205" spans="1:65" s="2" customFormat="1" ht="37.9" customHeight="1">
      <c r="A205" s="33"/>
      <c r="B205" s="149"/>
      <c r="C205" s="150" t="s">
        <v>251</v>
      </c>
      <c r="D205" s="150" t="s">
        <v>140</v>
      </c>
      <c r="E205" s="151" t="s">
        <v>252</v>
      </c>
      <c r="F205" s="152" t="s">
        <v>253</v>
      </c>
      <c r="G205" s="153" t="s">
        <v>246</v>
      </c>
      <c r="H205" s="154">
        <v>1</v>
      </c>
      <c r="I205" s="155"/>
      <c r="J205" s="156">
        <f>ROUND(I205*H205,2)</f>
        <v>0</v>
      </c>
      <c r="K205" s="152" t="s">
        <v>1</v>
      </c>
      <c r="L205" s="34"/>
      <c r="M205" s="157" t="s">
        <v>1</v>
      </c>
      <c r="N205" s="158" t="s">
        <v>40</v>
      </c>
      <c r="O205" s="59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1" t="s">
        <v>144</v>
      </c>
      <c r="AT205" s="161" t="s">
        <v>140</v>
      </c>
      <c r="AU205" s="161" t="s">
        <v>84</v>
      </c>
      <c r="AY205" s="18" t="s">
        <v>137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8" t="s">
        <v>82</v>
      </c>
      <c r="BK205" s="162">
        <f>ROUND(I205*H205,2)</f>
        <v>0</v>
      </c>
      <c r="BL205" s="18" t="s">
        <v>144</v>
      </c>
      <c r="BM205" s="161" t="s">
        <v>254</v>
      </c>
    </row>
    <row r="206" spans="1:65" s="2" customFormat="1" ht="39">
      <c r="A206" s="33"/>
      <c r="B206" s="34"/>
      <c r="C206" s="33"/>
      <c r="D206" s="163" t="s">
        <v>146</v>
      </c>
      <c r="E206" s="33"/>
      <c r="F206" s="164" t="s">
        <v>255</v>
      </c>
      <c r="G206" s="33"/>
      <c r="H206" s="33"/>
      <c r="I206" s="165"/>
      <c r="J206" s="33"/>
      <c r="K206" s="33"/>
      <c r="L206" s="34"/>
      <c r="M206" s="166"/>
      <c r="N206" s="167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146</v>
      </c>
      <c r="AU206" s="18" t="s">
        <v>84</v>
      </c>
    </row>
    <row r="207" spans="1:65" s="13" customFormat="1">
      <c r="B207" s="168"/>
      <c r="D207" s="163" t="s">
        <v>147</v>
      </c>
      <c r="E207" s="169" t="s">
        <v>1</v>
      </c>
      <c r="F207" s="170" t="s">
        <v>82</v>
      </c>
      <c r="H207" s="171">
        <v>1</v>
      </c>
      <c r="I207" s="172"/>
      <c r="L207" s="168"/>
      <c r="M207" s="173"/>
      <c r="N207" s="174"/>
      <c r="O207" s="174"/>
      <c r="P207" s="174"/>
      <c r="Q207" s="174"/>
      <c r="R207" s="174"/>
      <c r="S207" s="174"/>
      <c r="T207" s="175"/>
      <c r="AT207" s="169" t="s">
        <v>147</v>
      </c>
      <c r="AU207" s="169" t="s">
        <v>84</v>
      </c>
      <c r="AV207" s="13" t="s">
        <v>84</v>
      </c>
      <c r="AW207" s="13" t="s">
        <v>32</v>
      </c>
      <c r="AX207" s="13" t="s">
        <v>82</v>
      </c>
      <c r="AY207" s="169" t="s">
        <v>137</v>
      </c>
    </row>
    <row r="208" spans="1:65" s="2" customFormat="1" ht="24.2" customHeight="1">
      <c r="A208" s="33"/>
      <c r="B208" s="149"/>
      <c r="C208" s="150" t="s">
        <v>256</v>
      </c>
      <c r="D208" s="150" t="s">
        <v>140</v>
      </c>
      <c r="E208" s="151" t="s">
        <v>257</v>
      </c>
      <c r="F208" s="152" t="s">
        <v>258</v>
      </c>
      <c r="G208" s="153" t="s">
        <v>151</v>
      </c>
      <c r="H208" s="154">
        <v>1355.58</v>
      </c>
      <c r="I208" s="155"/>
      <c r="J208" s="156">
        <f>ROUND(I208*H208,2)</f>
        <v>0</v>
      </c>
      <c r="K208" s="152" t="s">
        <v>152</v>
      </c>
      <c r="L208" s="34"/>
      <c r="M208" s="157" t="s">
        <v>1</v>
      </c>
      <c r="N208" s="158" t="s">
        <v>40</v>
      </c>
      <c r="O208" s="59"/>
      <c r="P208" s="159">
        <f>O208*H208</f>
        <v>0</v>
      </c>
      <c r="Q208" s="159">
        <v>4.0000000000000003E-5</v>
      </c>
      <c r="R208" s="159">
        <f>Q208*H208</f>
        <v>5.4223199999999999E-2</v>
      </c>
      <c r="S208" s="159">
        <v>0</v>
      </c>
      <c r="T208" s="16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1" t="s">
        <v>144</v>
      </c>
      <c r="AT208" s="161" t="s">
        <v>140</v>
      </c>
      <c r="AU208" s="161" t="s">
        <v>84</v>
      </c>
      <c r="AY208" s="18" t="s">
        <v>137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8" t="s">
        <v>82</v>
      </c>
      <c r="BK208" s="162">
        <f>ROUND(I208*H208,2)</f>
        <v>0</v>
      </c>
      <c r="BL208" s="18" t="s">
        <v>144</v>
      </c>
      <c r="BM208" s="161" t="s">
        <v>259</v>
      </c>
    </row>
    <row r="209" spans="1:65" s="2" customFormat="1" ht="19.5">
      <c r="A209" s="33"/>
      <c r="B209" s="34"/>
      <c r="C209" s="33"/>
      <c r="D209" s="163" t="s">
        <v>146</v>
      </c>
      <c r="E209" s="33"/>
      <c r="F209" s="164" t="s">
        <v>260</v>
      </c>
      <c r="G209" s="33"/>
      <c r="H209" s="33"/>
      <c r="I209" s="165"/>
      <c r="J209" s="33"/>
      <c r="K209" s="33"/>
      <c r="L209" s="34"/>
      <c r="M209" s="166"/>
      <c r="N209" s="167"/>
      <c r="O209" s="59"/>
      <c r="P209" s="59"/>
      <c r="Q209" s="59"/>
      <c r="R209" s="59"/>
      <c r="S209" s="59"/>
      <c r="T209" s="60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146</v>
      </c>
      <c r="AU209" s="18" t="s">
        <v>84</v>
      </c>
    </row>
    <row r="210" spans="1:65" s="14" customFormat="1">
      <c r="B210" s="176"/>
      <c r="D210" s="163" t="s">
        <v>147</v>
      </c>
      <c r="E210" s="177" t="s">
        <v>1</v>
      </c>
      <c r="F210" s="178" t="s">
        <v>261</v>
      </c>
      <c r="H210" s="177" t="s">
        <v>1</v>
      </c>
      <c r="I210" s="179"/>
      <c r="L210" s="176"/>
      <c r="M210" s="180"/>
      <c r="N210" s="181"/>
      <c r="O210" s="181"/>
      <c r="P210" s="181"/>
      <c r="Q210" s="181"/>
      <c r="R210" s="181"/>
      <c r="S210" s="181"/>
      <c r="T210" s="182"/>
      <c r="AT210" s="177" t="s">
        <v>147</v>
      </c>
      <c r="AU210" s="177" t="s">
        <v>84</v>
      </c>
      <c r="AV210" s="14" t="s">
        <v>82</v>
      </c>
      <c r="AW210" s="14" t="s">
        <v>32</v>
      </c>
      <c r="AX210" s="14" t="s">
        <v>75</v>
      </c>
      <c r="AY210" s="177" t="s">
        <v>137</v>
      </c>
    </row>
    <row r="211" spans="1:65" s="13" customFormat="1">
      <c r="B211" s="168"/>
      <c r="D211" s="163" t="s">
        <v>147</v>
      </c>
      <c r="E211" s="169" t="s">
        <v>1</v>
      </c>
      <c r="F211" s="170" t="s">
        <v>262</v>
      </c>
      <c r="H211" s="171">
        <v>677.79</v>
      </c>
      <c r="I211" s="172"/>
      <c r="L211" s="168"/>
      <c r="M211" s="173"/>
      <c r="N211" s="174"/>
      <c r="O211" s="174"/>
      <c r="P211" s="174"/>
      <c r="Q211" s="174"/>
      <c r="R211" s="174"/>
      <c r="S211" s="174"/>
      <c r="T211" s="175"/>
      <c r="AT211" s="169" t="s">
        <v>147</v>
      </c>
      <c r="AU211" s="169" t="s">
        <v>84</v>
      </c>
      <c r="AV211" s="13" t="s">
        <v>84</v>
      </c>
      <c r="AW211" s="13" t="s">
        <v>32</v>
      </c>
      <c r="AX211" s="13" t="s">
        <v>75</v>
      </c>
      <c r="AY211" s="169" t="s">
        <v>137</v>
      </c>
    </row>
    <row r="212" spans="1:65" s="14" customFormat="1">
      <c r="B212" s="176"/>
      <c r="D212" s="163" t="s">
        <v>147</v>
      </c>
      <c r="E212" s="177" t="s">
        <v>1</v>
      </c>
      <c r="F212" s="178" t="s">
        <v>263</v>
      </c>
      <c r="H212" s="177" t="s">
        <v>1</v>
      </c>
      <c r="I212" s="179"/>
      <c r="L212" s="176"/>
      <c r="M212" s="180"/>
      <c r="N212" s="181"/>
      <c r="O212" s="181"/>
      <c r="P212" s="181"/>
      <c r="Q212" s="181"/>
      <c r="R212" s="181"/>
      <c r="S212" s="181"/>
      <c r="T212" s="182"/>
      <c r="AT212" s="177" t="s">
        <v>147</v>
      </c>
      <c r="AU212" s="177" t="s">
        <v>84</v>
      </c>
      <c r="AV212" s="14" t="s">
        <v>82</v>
      </c>
      <c r="AW212" s="14" t="s">
        <v>32</v>
      </c>
      <c r="AX212" s="14" t="s">
        <v>75</v>
      </c>
      <c r="AY212" s="177" t="s">
        <v>137</v>
      </c>
    </row>
    <row r="213" spans="1:65" s="13" customFormat="1">
      <c r="B213" s="168"/>
      <c r="D213" s="163" t="s">
        <v>147</v>
      </c>
      <c r="E213" s="169" t="s">
        <v>1</v>
      </c>
      <c r="F213" s="170" t="s">
        <v>262</v>
      </c>
      <c r="H213" s="171">
        <v>677.79</v>
      </c>
      <c r="I213" s="172"/>
      <c r="L213" s="168"/>
      <c r="M213" s="173"/>
      <c r="N213" s="174"/>
      <c r="O213" s="174"/>
      <c r="P213" s="174"/>
      <c r="Q213" s="174"/>
      <c r="R213" s="174"/>
      <c r="S213" s="174"/>
      <c r="T213" s="175"/>
      <c r="AT213" s="169" t="s">
        <v>147</v>
      </c>
      <c r="AU213" s="169" t="s">
        <v>84</v>
      </c>
      <c r="AV213" s="13" t="s">
        <v>84</v>
      </c>
      <c r="AW213" s="13" t="s">
        <v>32</v>
      </c>
      <c r="AX213" s="13" t="s">
        <v>75</v>
      </c>
      <c r="AY213" s="169" t="s">
        <v>137</v>
      </c>
    </row>
    <row r="214" spans="1:65" s="16" customFormat="1">
      <c r="B214" s="191"/>
      <c r="D214" s="163" t="s">
        <v>147</v>
      </c>
      <c r="E214" s="192" t="s">
        <v>1</v>
      </c>
      <c r="F214" s="193" t="s">
        <v>210</v>
      </c>
      <c r="H214" s="194">
        <v>1355.58</v>
      </c>
      <c r="I214" s="195"/>
      <c r="L214" s="191"/>
      <c r="M214" s="196"/>
      <c r="N214" s="197"/>
      <c r="O214" s="197"/>
      <c r="P214" s="197"/>
      <c r="Q214" s="197"/>
      <c r="R214" s="197"/>
      <c r="S214" s="197"/>
      <c r="T214" s="198"/>
      <c r="AT214" s="192" t="s">
        <v>147</v>
      </c>
      <c r="AU214" s="192" t="s">
        <v>84</v>
      </c>
      <c r="AV214" s="16" t="s">
        <v>144</v>
      </c>
      <c r="AW214" s="16" t="s">
        <v>32</v>
      </c>
      <c r="AX214" s="16" t="s">
        <v>82</v>
      </c>
      <c r="AY214" s="192" t="s">
        <v>137</v>
      </c>
    </row>
    <row r="215" spans="1:65" s="2" customFormat="1" ht="21.75" customHeight="1">
      <c r="A215" s="33"/>
      <c r="B215" s="149"/>
      <c r="C215" s="150" t="s">
        <v>264</v>
      </c>
      <c r="D215" s="150" t="s">
        <v>140</v>
      </c>
      <c r="E215" s="151" t="s">
        <v>265</v>
      </c>
      <c r="F215" s="152" t="s">
        <v>266</v>
      </c>
      <c r="G215" s="153" t="s">
        <v>151</v>
      </c>
      <c r="H215" s="154">
        <v>2.4</v>
      </c>
      <c r="I215" s="155"/>
      <c r="J215" s="156">
        <f>ROUND(I215*H215,2)</f>
        <v>0</v>
      </c>
      <c r="K215" s="152" t="s">
        <v>152</v>
      </c>
      <c r="L215" s="34"/>
      <c r="M215" s="157" t="s">
        <v>1</v>
      </c>
      <c r="N215" s="158" t="s">
        <v>40</v>
      </c>
      <c r="O215" s="59"/>
      <c r="P215" s="159">
        <f>O215*H215</f>
        <v>0</v>
      </c>
      <c r="Q215" s="159">
        <v>0</v>
      </c>
      <c r="R215" s="159">
        <f>Q215*H215</f>
        <v>0</v>
      </c>
      <c r="S215" s="159">
        <v>0.2</v>
      </c>
      <c r="T215" s="160">
        <f>S215*H215</f>
        <v>0.48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1" t="s">
        <v>144</v>
      </c>
      <c r="AT215" s="161" t="s">
        <v>140</v>
      </c>
      <c r="AU215" s="161" t="s">
        <v>84</v>
      </c>
      <c r="AY215" s="18" t="s">
        <v>137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8" t="s">
        <v>82</v>
      </c>
      <c r="BK215" s="162">
        <f>ROUND(I215*H215,2)</f>
        <v>0</v>
      </c>
      <c r="BL215" s="18" t="s">
        <v>144</v>
      </c>
      <c r="BM215" s="161" t="s">
        <v>267</v>
      </c>
    </row>
    <row r="216" spans="1:65" s="2" customFormat="1">
      <c r="A216" s="33"/>
      <c r="B216" s="34"/>
      <c r="C216" s="33"/>
      <c r="D216" s="163" t="s">
        <v>146</v>
      </c>
      <c r="E216" s="33"/>
      <c r="F216" s="164" t="s">
        <v>268</v>
      </c>
      <c r="G216" s="33"/>
      <c r="H216" s="33"/>
      <c r="I216" s="165"/>
      <c r="J216" s="33"/>
      <c r="K216" s="33"/>
      <c r="L216" s="34"/>
      <c r="M216" s="166"/>
      <c r="N216" s="167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146</v>
      </c>
      <c r="AU216" s="18" t="s">
        <v>84</v>
      </c>
    </row>
    <row r="217" spans="1:65" s="13" customFormat="1">
      <c r="B217" s="168"/>
      <c r="D217" s="163" t="s">
        <v>147</v>
      </c>
      <c r="E217" s="169" t="s">
        <v>1</v>
      </c>
      <c r="F217" s="170" t="s">
        <v>156</v>
      </c>
      <c r="H217" s="171">
        <v>2.4</v>
      </c>
      <c r="I217" s="172"/>
      <c r="L217" s="168"/>
      <c r="M217" s="173"/>
      <c r="N217" s="174"/>
      <c r="O217" s="174"/>
      <c r="P217" s="174"/>
      <c r="Q217" s="174"/>
      <c r="R217" s="174"/>
      <c r="S217" s="174"/>
      <c r="T217" s="175"/>
      <c r="AT217" s="169" t="s">
        <v>147</v>
      </c>
      <c r="AU217" s="169" t="s">
        <v>84</v>
      </c>
      <c r="AV217" s="13" t="s">
        <v>84</v>
      </c>
      <c r="AW217" s="13" t="s">
        <v>32</v>
      </c>
      <c r="AX217" s="13" t="s">
        <v>82</v>
      </c>
      <c r="AY217" s="169" t="s">
        <v>137</v>
      </c>
    </row>
    <row r="218" spans="1:65" s="2" customFormat="1" ht="37.9" customHeight="1">
      <c r="A218" s="33"/>
      <c r="B218" s="149"/>
      <c r="C218" s="150" t="s">
        <v>269</v>
      </c>
      <c r="D218" s="150" t="s">
        <v>140</v>
      </c>
      <c r="E218" s="151" t="s">
        <v>270</v>
      </c>
      <c r="F218" s="152" t="s">
        <v>271</v>
      </c>
      <c r="G218" s="153" t="s">
        <v>151</v>
      </c>
      <c r="H218" s="154">
        <v>76.3</v>
      </c>
      <c r="I218" s="155"/>
      <c r="J218" s="156">
        <f>ROUND(I218*H218,2)</f>
        <v>0</v>
      </c>
      <c r="K218" s="152" t="s">
        <v>152</v>
      </c>
      <c r="L218" s="34"/>
      <c r="M218" s="157" t="s">
        <v>1</v>
      </c>
      <c r="N218" s="158" t="s">
        <v>40</v>
      </c>
      <c r="O218" s="59"/>
      <c r="P218" s="159">
        <f>O218*H218</f>
        <v>0</v>
      </c>
      <c r="Q218" s="159">
        <v>0</v>
      </c>
      <c r="R218" s="159">
        <f>Q218*H218</f>
        <v>0</v>
      </c>
      <c r="S218" s="159">
        <v>0.05</v>
      </c>
      <c r="T218" s="160">
        <f>S218*H218</f>
        <v>3.8149999999999999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1" t="s">
        <v>144</v>
      </c>
      <c r="AT218" s="161" t="s">
        <v>140</v>
      </c>
      <c r="AU218" s="161" t="s">
        <v>84</v>
      </c>
      <c r="AY218" s="18" t="s">
        <v>137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8" t="s">
        <v>82</v>
      </c>
      <c r="BK218" s="162">
        <f>ROUND(I218*H218,2)</f>
        <v>0</v>
      </c>
      <c r="BL218" s="18" t="s">
        <v>144</v>
      </c>
      <c r="BM218" s="161" t="s">
        <v>272</v>
      </c>
    </row>
    <row r="219" spans="1:65" s="2" customFormat="1" ht="19.5">
      <c r="A219" s="33"/>
      <c r="B219" s="34"/>
      <c r="C219" s="33"/>
      <c r="D219" s="163" t="s">
        <v>146</v>
      </c>
      <c r="E219" s="33"/>
      <c r="F219" s="164" t="s">
        <v>273</v>
      </c>
      <c r="G219" s="33"/>
      <c r="H219" s="33"/>
      <c r="I219" s="165"/>
      <c r="J219" s="33"/>
      <c r="K219" s="33"/>
      <c r="L219" s="34"/>
      <c r="M219" s="166"/>
      <c r="N219" s="167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146</v>
      </c>
      <c r="AU219" s="18" t="s">
        <v>84</v>
      </c>
    </row>
    <row r="220" spans="1:65" s="14" customFormat="1">
      <c r="B220" s="176"/>
      <c r="D220" s="163" t="s">
        <v>147</v>
      </c>
      <c r="E220" s="177" t="s">
        <v>1</v>
      </c>
      <c r="F220" s="178" t="s">
        <v>162</v>
      </c>
      <c r="H220" s="177" t="s">
        <v>1</v>
      </c>
      <c r="I220" s="179"/>
      <c r="L220" s="176"/>
      <c r="M220" s="180"/>
      <c r="N220" s="181"/>
      <c r="O220" s="181"/>
      <c r="P220" s="181"/>
      <c r="Q220" s="181"/>
      <c r="R220" s="181"/>
      <c r="S220" s="181"/>
      <c r="T220" s="182"/>
      <c r="AT220" s="177" t="s">
        <v>147</v>
      </c>
      <c r="AU220" s="177" t="s">
        <v>84</v>
      </c>
      <c r="AV220" s="14" t="s">
        <v>82</v>
      </c>
      <c r="AW220" s="14" t="s">
        <v>32</v>
      </c>
      <c r="AX220" s="14" t="s">
        <v>75</v>
      </c>
      <c r="AY220" s="177" t="s">
        <v>137</v>
      </c>
    </row>
    <row r="221" spans="1:65" s="13" customFormat="1">
      <c r="B221" s="168"/>
      <c r="D221" s="163" t="s">
        <v>147</v>
      </c>
      <c r="E221" s="169" t="s">
        <v>1</v>
      </c>
      <c r="F221" s="170" t="s">
        <v>163</v>
      </c>
      <c r="H221" s="171">
        <v>76.3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69" t="s">
        <v>147</v>
      </c>
      <c r="AU221" s="169" t="s">
        <v>84</v>
      </c>
      <c r="AV221" s="13" t="s">
        <v>84</v>
      </c>
      <c r="AW221" s="13" t="s">
        <v>32</v>
      </c>
      <c r="AX221" s="13" t="s">
        <v>82</v>
      </c>
      <c r="AY221" s="169" t="s">
        <v>137</v>
      </c>
    </row>
    <row r="222" spans="1:65" s="12" customFormat="1" ht="22.9" customHeight="1">
      <c r="B222" s="136"/>
      <c r="D222" s="137" t="s">
        <v>74</v>
      </c>
      <c r="E222" s="147" t="s">
        <v>274</v>
      </c>
      <c r="F222" s="147" t="s">
        <v>275</v>
      </c>
      <c r="I222" s="139"/>
      <c r="J222" s="148">
        <f>BK222</f>
        <v>0</v>
      </c>
      <c r="L222" s="136"/>
      <c r="M222" s="141"/>
      <c r="N222" s="142"/>
      <c r="O222" s="142"/>
      <c r="P222" s="143">
        <f>SUM(P223:P231)</f>
        <v>0</v>
      </c>
      <c r="Q222" s="142"/>
      <c r="R222" s="143">
        <f>SUM(R223:R231)</f>
        <v>0</v>
      </c>
      <c r="S222" s="142"/>
      <c r="T222" s="144">
        <f>SUM(T223:T231)</f>
        <v>0</v>
      </c>
      <c r="AR222" s="137" t="s">
        <v>82</v>
      </c>
      <c r="AT222" s="145" t="s">
        <v>74</v>
      </c>
      <c r="AU222" s="145" t="s">
        <v>82</v>
      </c>
      <c r="AY222" s="137" t="s">
        <v>137</v>
      </c>
      <c r="BK222" s="146">
        <f>SUM(BK223:BK231)</f>
        <v>0</v>
      </c>
    </row>
    <row r="223" spans="1:65" s="2" customFormat="1" ht="24.2" customHeight="1">
      <c r="A223" s="33"/>
      <c r="B223" s="149"/>
      <c r="C223" s="150" t="s">
        <v>7</v>
      </c>
      <c r="D223" s="150" t="s">
        <v>140</v>
      </c>
      <c r="E223" s="151" t="s">
        <v>276</v>
      </c>
      <c r="F223" s="152" t="s">
        <v>277</v>
      </c>
      <c r="G223" s="153" t="s">
        <v>278</v>
      </c>
      <c r="H223" s="154">
        <v>10.66</v>
      </c>
      <c r="I223" s="155"/>
      <c r="J223" s="156">
        <f>ROUND(I223*H223,2)</f>
        <v>0</v>
      </c>
      <c r="K223" s="152" t="s">
        <v>152</v>
      </c>
      <c r="L223" s="34"/>
      <c r="M223" s="157" t="s">
        <v>1</v>
      </c>
      <c r="N223" s="158" t="s">
        <v>40</v>
      </c>
      <c r="O223" s="59"/>
      <c r="P223" s="159">
        <f>O223*H223</f>
        <v>0</v>
      </c>
      <c r="Q223" s="159">
        <v>0</v>
      </c>
      <c r="R223" s="159">
        <f>Q223*H223</f>
        <v>0</v>
      </c>
      <c r="S223" s="159">
        <v>0</v>
      </c>
      <c r="T223" s="16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1" t="s">
        <v>144</v>
      </c>
      <c r="AT223" s="161" t="s">
        <v>140</v>
      </c>
      <c r="AU223" s="161" t="s">
        <v>84</v>
      </c>
      <c r="AY223" s="18" t="s">
        <v>137</v>
      </c>
      <c r="BE223" s="162">
        <f>IF(N223="základní",J223,0)</f>
        <v>0</v>
      </c>
      <c r="BF223" s="162">
        <f>IF(N223="snížená",J223,0)</f>
        <v>0</v>
      </c>
      <c r="BG223" s="162">
        <f>IF(N223="zákl. přenesená",J223,0)</f>
        <v>0</v>
      </c>
      <c r="BH223" s="162">
        <f>IF(N223="sníž. přenesená",J223,0)</f>
        <v>0</v>
      </c>
      <c r="BI223" s="162">
        <f>IF(N223="nulová",J223,0)</f>
        <v>0</v>
      </c>
      <c r="BJ223" s="18" t="s">
        <v>82</v>
      </c>
      <c r="BK223" s="162">
        <f>ROUND(I223*H223,2)</f>
        <v>0</v>
      </c>
      <c r="BL223" s="18" t="s">
        <v>144</v>
      </c>
      <c r="BM223" s="161" t="s">
        <v>279</v>
      </c>
    </row>
    <row r="224" spans="1:65" s="2" customFormat="1" ht="19.5">
      <c r="A224" s="33"/>
      <c r="B224" s="34"/>
      <c r="C224" s="33"/>
      <c r="D224" s="163" t="s">
        <v>146</v>
      </c>
      <c r="E224" s="33"/>
      <c r="F224" s="164" t="s">
        <v>280</v>
      </c>
      <c r="G224" s="33"/>
      <c r="H224" s="33"/>
      <c r="I224" s="165"/>
      <c r="J224" s="33"/>
      <c r="K224" s="33"/>
      <c r="L224" s="34"/>
      <c r="M224" s="166"/>
      <c r="N224" s="167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146</v>
      </c>
      <c r="AU224" s="18" t="s">
        <v>84</v>
      </c>
    </row>
    <row r="225" spans="1:65" s="2" customFormat="1" ht="33" customHeight="1">
      <c r="A225" s="33"/>
      <c r="B225" s="149"/>
      <c r="C225" s="150" t="s">
        <v>281</v>
      </c>
      <c r="D225" s="150" t="s">
        <v>140</v>
      </c>
      <c r="E225" s="151" t="s">
        <v>282</v>
      </c>
      <c r="F225" s="152" t="s">
        <v>283</v>
      </c>
      <c r="G225" s="153" t="s">
        <v>278</v>
      </c>
      <c r="H225" s="154">
        <v>10.66</v>
      </c>
      <c r="I225" s="155"/>
      <c r="J225" s="156">
        <f>ROUND(I225*H225,2)</f>
        <v>0</v>
      </c>
      <c r="K225" s="152" t="s">
        <v>152</v>
      </c>
      <c r="L225" s="34"/>
      <c r="M225" s="157" t="s">
        <v>1</v>
      </c>
      <c r="N225" s="158" t="s">
        <v>40</v>
      </c>
      <c r="O225" s="59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1" t="s">
        <v>144</v>
      </c>
      <c r="AT225" s="161" t="s">
        <v>140</v>
      </c>
      <c r="AU225" s="161" t="s">
        <v>84</v>
      </c>
      <c r="AY225" s="18" t="s">
        <v>137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8" t="s">
        <v>82</v>
      </c>
      <c r="BK225" s="162">
        <f>ROUND(I225*H225,2)</f>
        <v>0</v>
      </c>
      <c r="BL225" s="18" t="s">
        <v>144</v>
      </c>
      <c r="BM225" s="161" t="s">
        <v>284</v>
      </c>
    </row>
    <row r="226" spans="1:65" s="2" customFormat="1" ht="19.5">
      <c r="A226" s="33"/>
      <c r="B226" s="34"/>
      <c r="C226" s="33"/>
      <c r="D226" s="163" t="s">
        <v>146</v>
      </c>
      <c r="E226" s="33"/>
      <c r="F226" s="164" t="s">
        <v>285</v>
      </c>
      <c r="G226" s="33"/>
      <c r="H226" s="33"/>
      <c r="I226" s="165"/>
      <c r="J226" s="33"/>
      <c r="K226" s="33"/>
      <c r="L226" s="34"/>
      <c r="M226" s="166"/>
      <c r="N226" s="167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146</v>
      </c>
      <c r="AU226" s="18" t="s">
        <v>84</v>
      </c>
    </row>
    <row r="227" spans="1:65" s="2" customFormat="1" ht="24.2" customHeight="1">
      <c r="A227" s="33"/>
      <c r="B227" s="149"/>
      <c r="C227" s="150" t="s">
        <v>286</v>
      </c>
      <c r="D227" s="150" t="s">
        <v>140</v>
      </c>
      <c r="E227" s="151" t="s">
        <v>287</v>
      </c>
      <c r="F227" s="152" t="s">
        <v>288</v>
      </c>
      <c r="G227" s="153" t="s">
        <v>278</v>
      </c>
      <c r="H227" s="154">
        <v>149.24</v>
      </c>
      <c r="I227" s="155"/>
      <c r="J227" s="156">
        <f>ROUND(I227*H227,2)</f>
        <v>0</v>
      </c>
      <c r="K227" s="152" t="s">
        <v>152</v>
      </c>
      <c r="L227" s="34"/>
      <c r="M227" s="157" t="s">
        <v>1</v>
      </c>
      <c r="N227" s="158" t="s">
        <v>40</v>
      </c>
      <c r="O227" s="59"/>
      <c r="P227" s="159">
        <f>O227*H227</f>
        <v>0</v>
      </c>
      <c r="Q227" s="159">
        <v>0</v>
      </c>
      <c r="R227" s="159">
        <f>Q227*H227</f>
        <v>0</v>
      </c>
      <c r="S227" s="159">
        <v>0</v>
      </c>
      <c r="T227" s="16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1" t="s">
        <v>144</v>
      </c>
      <c r="AT227" s="161" t="s">
        <v>140</v>
      </c>
      <c r="AU227" s="161" t="s">
        <v>84</v>
      </c>
      <c r="AY227" s="18" t="s">
        <v>137</v>
      </c>
      <c r="BE227" s="162">
        <f>IF(N227="základní",J227,0)</f>
        <v>0</v>
      </c>
      <c r="BF227" s="162">
        <f>IF(N227="snížená",J227,0)</f>
        <v>0</v>
      </c>
      <c r="BG227" s="162">
        <f>IF(N227="zákl. přenesená",J227,0)</f>
        <v>0</v>
      </c>
      <c r="BH227" s="162">
        <f>IF(N227="sníž. přenesená",J227,0)</f>
        <v>0</v>
      </c>
      <c r="BI227" s="162">
        <f>IF(N227="nulová",J227,0)</f>
        <v>0</v>
      </c>
      <c r="BJ227" s="18" t="s">
        <v>82</v>
      </c>
      <c r="BK227" s="162">
        <f>ROUND(I227*H227,2)</f>
        <v>0</v>
      </c>
      <c r="BL227" s="18" t="s">
        <v>144</v>
      </c>
      <c r="BM227" s="161" t="s">
        <v>289</v>
      </c>
    </row>
    <row r="228" spans="1:65" s="2" customFormat="1" ht="29.25">
      <c r="A228" s="33"/>
      <c r="B228" s="34"/>
      <c r="C228" s="33"/>
      <c r="D228" s="163" t="s">
        <v>146</v>
      </c>
      <c r="E228" s="33"/>
      <c r="F228" s="164" t="s">
        <v>290</v>
      </c>
      <c r="G228" s="33"/>
      <c r="H228" s="33"/>
      <c r="I228" s="165"/>
      <c r="J228" s="33"/>
      <c r="K228" s="33"/>
      <c r="L228" s="34"/>
      <c r="M228" s="166"/>
      <c r="N228" s="167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146</v>
      </c>
      <c r="AU228" s="18" t="s">
        <v>84</v>
      </c>
    </row>
    <row r="229" spans="1:65" s="13" customFormat="1">
      <c r="B229" s="168"/>
      <c r="D229" s="163" t="s">
        <v>147</v>
      </c>
      <c r="F229" s="170" t="s">
        <v>291</v>
      </c>
      <c r="H229" s="171">
        <v>149.24</v>
      </c>
      <c r="I229" s="172"/>
      <c r="L229" s="168"/>
      <c r="M229" s="173"/>
      <c r="N229" s="174"/>
      <c r="O229" s="174"/>
      <c r="P229" s="174"/>
      <c r="Q229" s="174"/>
      <c r="R229" s="174"/>
      <c r="S229" s="174"/>
      <c r="T229" s="175"/>
      <c r="AT229" s="169" t="s">
        <v>147</v>
      </c>
      <c r="AU229" s="169" t="s">
        <v>84</v>
      </c>
      <c r="AV229" s="13" t="s">
        <v>84</v>
      </c>
      <c r="AW229" s="13" t="s">
        <v>3</v>
      </c>
      <c r="AX229" s="13" t="s">
        <v>82</v>
      </c>
      <c r="AY229" s="169" t="s">
        <v>137</v>
      </c>
    </row>
    <row r="230" spans="1:65" s="2" customFormat="1" ht="44.25" customHeight="1">
      <c r="A230" s="33"/>
      <c r="B230" s="149"/>
      <c r="C230" s="150" t="s">
        <v>292</v>
      </c>
      <c r="D230" s="150" t="s">
        <v>140</v>
      </c>
      <c r="E230" s="151" t="s">
        <v>293</v>
      </c>
      <c r="F230" s="152" t="s">
        <v>294</v>
      </c>
      <c r="G230" s="153" t="s">
        <v>278</v>
      </c>
      <c r="H230" s="154">
        <v>10.66</v>
      </c>
      <c r="I230" s="155"/>
      <c r="J230" s="156">
        <f>ROUND(I230*H230,2)</f>
        <v>0</v>
      </c>
      <c r="K230" s="152" t="s">
        <v>152</v>
      </c>
      <c r="L230" s="34"/>
      <c r="M230" s="157" t="s">
        <v>1</v>
      </c>
      <c r="N230" s="158" t="s">
        <v>40</v>
      </c>
      <c r="O230" s="59"/>
      <c r="P230" s="159">
        <f>O230*H230</f>
        <v>0</v>
      </c>
      <c r="Q230" s="159">
        <v>0</v>
      </c>
      <c r="R230" s="159">
        <f>Q230*H230</f>
        <v>0</v>
      </c>
      <c r="S230" s="159">
        <v>0</v>
      </c>
      <c r="T230" s="160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1" t="s">
        <v>144</v>
      </c>
      <c r="AT230" s="161" t="s">
        <v>140</v>
      </c>
      <c r="AU230" s="161" t="s">
        <v>84</v>
      </c>
      <c r="AY230" s="18" t="s">
        <v>137</v>
      </c>
      <c r="BE230" s="162">
        <f>IF(N230="základní",J230,0)</f>
        <v>0</v>
      </c>
      <c r="BF230" s="162">
        <f>IF(N230="snížená",J230,0)</f>
        <v>0</v>
      </c>
      <c r="BG230" s="162">
        <f>IF(N230="zákl. přenesená",J230,0)</f>
        <v>0</v>
      </c>
      <c r="BH230" s="162">
        <f>IF(N230="sníž. přenesená",J230,0)</f>
        <v>0</v>
      </c>
      <c r="BI230" s="162">
        <f>IF(N230="nulová",J230,0)</f>
        <v>0</v>
      </c>
      <c r="BJ230" s="18" t="s">
        <v>82</v>
      </c>
      <c r="BK230" s="162">
        <f>ROUND(I230*H230,2)</f>
        <v>0</v>
      </c>
      <c r="BL230" s="18" t="s">
        <v>144</v>
      </c>
      <c r="BM230" s="161" t="s">
        <v>295</v>
      </c>
    </row>
    <row r="231" spans="1:65" s="2" customFormat="1" ht="29.25">
      <c r="A231" s="33"/>
      <c r="B231" s="34"/>
      <c r="C231" s="33"/>
      <c r="D231" s="163" t="s">
        <v>146</v>
      </c>
      <c r="E231" s="33"/>
      <c r="F231" s="164" t="s">
        <v>296</v>
      </c>
      <c r="G231" s="33"/>
      <c r="H231" s="33"/>
      <c r="I231" s="165"/>
      <c r="J231" s="33"/>
      <c r="K231" s="33"/>
      <c r="L231" s="34"/>
      <c r="M231" s="166"/>
      <c r="N231" s="167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146</v>
      </c>
      <c r="AU231" s="18" t="s">
        <v>84</v>
      </c>
    </row>
    <row r="232" spans="1:65" s="12" customFormat="1" ht="22.9" customHeight="1">
      <c r="B232" s="136"/>
      <c r="D232" s="137" t="s">
        <v>74</v>
      </c>
      <c r="E232" s="147" t="s">
        <v>297</v>
      </c>
      <c r="F232" s="147" t="s">
        <v>298</v>
      </c>
      <c r="I232" s="139"/>
      <c r="J232" s="148">
        <f>BK232</f>
        <v>0</v>
      </c>
      <c r="L232" s="136"/>
      <c r="M232" s="141"/>
      <c r="N232" s="142"/>
      <c r="O232" s="142"/>
      <c r="P232" s="143">
        <f>SUM(P233:P234)</f>
        <v>0</v>
      </c>
      <c r="Q232" s="142"/>
      <c r="R232" s="143">
        <f>SUM(R233:R234)</f>
        <v>0</v>
      </c>
      <c r="S232" s="142"/>
      <c r="T232" s="144">
        <f>SUM(T233:T234)</f>
        <v>0</v>
      </c>
      <c r="AR232" s="137" t="s">
        <v>82</v>
      </c>
      <c r="AT232" s="145" t="s">
        <v>74</v>
      </c>
      <c r="AU232" s="145" t="s">
        <v>82</v>
      </c>
      <c r="AY232" s="137" t="s">
        <v>137</v>
      </c>
      <c r="BK232" s="146">
        <f>SUM(BK233:BK234)</f>
        <v>0</v>
      </c>
    </row>
    <row r="233" spans="1:65" s="2" customFormat="1" ht="16.5" customHeight="1">
      <c r="A233" s="33"/>
      <c r="B233" s="149"/>
      <c r="C233" s="150" t="s">
        <v>299</v>
      </c>
      <c r="D233" s="150" t="s">
        <v>140</v>
      </c>
      <c r="E233" s="151" t="s">
        <v>300</v>
      </c>
      <c r="F233" s="152" t="s">
        <v>301</v>
      </c>
      <c r="G233" s="153" t="s">
        <v>278</v>
      </c>
      <c r="H233" s="154">
        <v>11.827999999999999</v>
      </c>
      <c r="I233" s="155"/>
      <c r="J233" s="156">
        <f>ROUND(I233*H233,2)</f>
        <v>0</v>
      </c>
      <c r="K233" s="152" t="s">
        <v>152</v>
      </c>
      <c r="L233" s="34"/>
      <c r="M233" s="157" t="s">
        <v>1</v>
      </c>
      <c r="N233" s="158" t="s">
        <v>40</v>
      </c>
      <c r="O233" s="59"/>
      <c r="P233" s="159">
        <f>O233*H233</f>
        <v>0</v>
      </c>
      <c r="Q233" s="159">
        <v>0</v>
      </c>
      <c r="R233" s="159">
        <f>Q233*H233</f>
        <v>0</v>
      </c>
      <c r="S233" s="159">
        <v>0</v>
      </c>
      <c r="T233" s="16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1" t="s">
        <v>144</v>
      </c>
      <c r="AT233" s="161" t="s">
        <v>140</v>
      </c>
      <c r="AU233" s="161" t="s">
        <v>84</v>
      </c>
      <c r="AY233" s="18" t="s">
        <v>137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8" t="s">
        <v>82</v>
      </c>
      <c r="BK233" s="162">
        <f>ROUND(I233*H233,2)</f>
        <v>0</v>
      </c>
      <c r="BL233" s="18" t="s">
        <v>144</v>
      </c>
      <c r="BM233" s="161" t="s">
        <v>302</v>
      </c>
    </row>
    <row r="234" spans="1:65" s="2" customFormat="1" ht="39">
      <c r="A234" s="33"/>
      <c r="B234" s="34"/>
      <c r="C234" s="33"/>
      <c r="D234" s="163" t="s">
        <v>146</v>
      </c>
      <c r="E234" s="33"/>
      <c r="F234" s="164" t="s">
        <v>303</v>
      </c>
      <c r="G234" s="33"/>
      <c r="H234" s="33"/>
      <c r="I234" s="165"/>
      <c r="J234" s="33"/>
      <c r="K234" s="33"/>
      <c r="L234" s="34"/>
      <c r="M234" s="166"/>
      <c r="N234" s="167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146</v>
      </c>
      <c r="AU234" s="18" t="s">
        <v>84</v>
      </c>
    </row>
    <row r="235" spans="1:65" s="12" customFormat="1" ht="25.9" customHeight="1">
      <c r="B235" s="136"/>
      <c r="D235" s="137" t="s">
        <v>74</v>
      </c>
      <c r="E235" s="138" t="s">
        <v>304</v>
      </c>
      <c r="F235" s="138" t="s">
        <v>305</v>
      </c>
      <c r="I235" s="139"/>
      <c r="J235" s="140">
        <f>BK235</f>
        <v>190252.32</v>
      </c>
      <c r="L235" s="136"/>
      <c r="M235" s="141"/>
      <c r="N235" s="142"/>
      <c r="O235" s="142"/>
      <c r="P235" s="143">
        <f>P236+P249+P292+P299+P384+P410+P422+P446</f>
        <v>0</v>
      </c>
      <c r="Q235" s="142"/>
      <c r="R235" s="143">
        <f>R236+R249+R292+R299+R384+R410+R422+R446</f>
        <v>20.7366475</v>
      </c>
      <c r="S235" s="142"/>
      <c r="T235" s="144">
        <f>T236+T249+T292+T299+T384+T410+T422+T446</f>
        <v>6.364916</v>
      </c>
      <c r="AR235" s="137" t="s">
        <v>84</v>
      </c>
      <c r="AT235" s="145" t="s">
        <v>74</v>
      </c>
      <c r="AU235" s="145" t="s">
        <v>75</v>
      </c>
      <c r="AY235" s="137" t="s">
        <v>137</v>
      </c>
      <c r="BK235" s="146">
        <f>BK236+BK249+BK292+BK299+BK384+BK410+BK422+BK446</f>
        <v>190252.32</v>
      </c>
    </row>
    <row r="236" spans="1:65" s="12" customFormat="1" ht="22.9" customHeight="1">
      <c r="B236" s="136"/>
      <c r="D236" s="137" t="s">
        <v>74</v>
      </c>
      <c r="E236" s="147" t="s">
        <v>306</v>
      </c>
      <c r="F236" s="147" t="s">
        <v>307</v>
      </c>
      <c r="I236" s="139"/>
      <c r="J236" s="148">
        <f>BK236</f>
        <v>0</v>
      </c>
      <c r="L236" s="136"/>
      <c r="M236" s="141"/>
      <c r="N236" s="142"/>
      <c r="O236" s="142"/>
      <c r="P236" s="143">
        <f>SUM(P237:P248)</f>
        <v>0</v>
      </c>
      <c r="Q236" s="142"/>
      <c r="R236" s="143">
        <f>SUM(R237:R248)</f>
        <v>1.5759659999999998</v>
      </c>
      <c r="S236" s="142"/>
      <c r="T236" s="144">
        <f>SUM(T237:T248)</f>
        <v>0</v>
      </c>
      <c r="AR236" s="137" t="s">
        <v>84</v>
      </c>
      <c r="AT236" s="145" t="s">
        <v>74</v>
      </c>
      <c r="AU236" s="145" t="s">
        <v>82</v>
      </c>
      <c r="AY236" s="137" t="s">
        <v>137</v>
      </c>
      <c r="BK236" s="146">
        <f>SUM(BK237:BK248)</f>
        <v>0</v>
      </c>
    </row>
    <row r="237" spans="1:65" s="2" customFormat="1" ht="24.2" customHeight="1">
      <c r="A237" s="33"/>
      <c r="B237" s="149"/>
      <c r="C237" s="150" t="s">
        <v>308</v>
      </c>
      <c r="D237" s="150" t="s">
        <v>140</v>
      </c>
      <c r="E237" s="151" t="s">
        <v>309</v>
      </c>
      <c r="F237" s="152" t="s">
        <v>310</v>
      </c>
      <c r="G237" s="153" t="s">
        <v>151</v>
      </c>
      <c r="H237" s="154">
        <v>334.6</v>
      </c>
      <c r="I237" s="155"/>
      <c r="J237" s="156">
        <f>ROUND(I237*H237,2)</f>
        <v>0</v>
      </c>
      <c r="K237" s="152" t="s">
        <v>152</v>
      </c>
      <c r="L237" s="34"/>
      <c r="M237" s="157" t="s">
        <v>1</v>
      </c>
      <c r="N237" s="158" t="s">
        <v>40</v>
      </c>
      <c r="O237" s="59"/>
      <c r="P237" s="159">
        <f>O237*H237</f>
        <v>0</v>
      </c>
      <c r="Q237" s="159">
        <v>2.9999999999999997E-4</v>
      </c>
      <c r="R237" s="159">
        <f>Q237*H237</f>
        <v>0.10038</v>
      </c>
      <c r="S237" s="159">
        <v>0</v>
      </c>
      <c r="T237" s="16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1" t="s">
        <v>243</v>
      </c>
      <c r="AT237" s="161" t="s">
        <v>140</v>
      </c>
      <c r="AU237" s="161" t="s">
        <v>84</v>
      </c>
      <c r="AY237" s="18" t="s">
        <v>137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8" t="s">
        <v>82</v>
      </c>
      <c r="BK237" s="162">
        <f>ROUND(I237*H237,2)</f>
        <v>0</v>
      </c>
      <c r="BL237" s="18" t="s">
        <v>243</v>
      </c>
      <c r="BM237" s="161" t="s">
        <v>311</v>
      </c>
    </row>
    <row r="238" spans="1:65" s="2" customFormat="1" ht="29.25">
      <c r="A238" s="33"/>
      <c r="B238" s="34"/>
      <c r="C238" s="33"/>
      <c r="D238" s="163" t="s">
        <v>146</v>
      </c>
      <c r="E238" s="33"/>
      <c r="F238" s="164" t="s">
        <v>312</v>
      </c>
      <c r="G238" s="33"/>
      <c r="H238" s="33"/>
      <c r="I238" s="165"/>
      <c r="J238" s="33"/>
      <c r="K238" s="33"/>
      <c r="L238" s="34"/>
      <c r="M238" s="166"/>
      <c r="N238" s="167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146</v>
      </c>
      <c r="AU238" s="18" t="s">
        <v>84</v>
      </c>
    </row>
    <row r="239" spans="1:65" s="14" customFormat="1">
      <c r="B239" s="176"/>
      <c r="D239" s="163" t="s">
        <v>147</v>
      </c>
      <c r="E239" s="177" t="s">
        <v>1</v>
      </c>
      <c r="F239" s="178" t="s">
        <v>313</v>
      </c>
      <c r="H239" s="177" t="s">
        <v>1</v>
      </c>
      <c r="I239" s="179"/>
      <c r="L239" s="176"/>
      <c r="M239" s="180"/>
      <c r="N239" s="181"/>
      <c r="O239" s="181"/>
      <c r="P239" s="181"/>
      <c r="Q239" s="181"/>
      <c r="R239" s="181"/>
      <c r="S239" s="181"/>
      <c r="T239" s="182"/>
      <c r="AT239" s="177" t="s">
        <v>147</v>
      </c>
      <c r="AU239" s="177" t="s">
        <v>84</v>
      </c>
      <c r="AV239" s="14" t="s">
        <v>82</v>
      </c>
      <c r="AW239" s="14" t="s">
        <v>32</v>
      </c>
      <c r="AX239" s="14" t="s">
        <v>75</v>
      </c>
      <c r="AY239" s="177" t="s">
        <v>137</v>
      </c>
    </row>
    <row r="240" spans="1:65" s="13" customFormat="1">
      <c r="B240" s="168"/>
      <c r="D240" s="163" t="s">
        <v>147</v>
      </c>
      <c r="E240" s="169" t="s">
        <v>1</v>
      </c>
      <c r="F240" s="170" t="s">
        <v>314</v>
      </c>
      <c r="H240" s="171">
        <v>315.7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147</v>
      </c>
      <c r="AU240" s="169" t="s">
        <v>84</v>
      </c>
      <c r="AV240" s="13" t="s">
        <v>84</v>
      </c>
      <c r="AW240" s="13" t="s">
        <v>32</v>
      </c>
      <c r="AX240" s="13" t="s">
        <v>75</v>
      </c>
      <c r="AY240" s="169" t="s">
        <v>137</v>
      </c>
    </row>
    <row r="241" spans="1:65" s="14" customFormat="1">
      <c r="B241" s="176"/>
      <c r="D241" s="163" t="s">
        <v>147</v>
      </c>
      <c r="E241" s="177" t="s">
        <v>1</v>
      </c>
      <c r="F241" s="178" t="s">
        <v>315</v>
      </c>
      <c r="H241" s="177" t="s">
        <v>1</v>
      </c>
      <c r="I241" s="179"/>
      <c r="L241" s="176"/>
      <c r="M241" s="180"/>
      <c r="N241" s="181"/>
      <c r="O241" s="181"/>
      <c r="P241" s="181"/>
      <c r="Q241" s="181"/>
      <c r="R241" s="181"/>
      <c r="S241" s="181"/>
      <c r="T241" s="182"/>
      <c r="AT241" s="177" t="s">
        <v>147</v>
      </c>
      <c r="AU241" s="177" t="s">
        <v>84</v>
      </c>
      <c r="AV241" s="14" t="s">
        <v>82</v>
      </c>
      <c r="AW241" s="14" t="s">
        <v>32</v>
      </c>
      <c r="AX241" s="14" t="s">
        <v>75</v>
      </c>
      <c r="AY241" s="177" t="s">
        <v>137</v>
      </c>
    </row>
    <row r="242" spans="1:65" s="13" customFormat="1">
      <c r="B242" s="168"/>
      <c r="D242" s="163" t="s">
        <v>147</v>
      </c>
      <c r="E242" s="169" t="s">
        <v>1</v>
      </c>
      <c r="F242" s="170" t="s">
        <v>316</v>
      </c>
      <c r="H242" s="171">
        <v>18.899999999999999</v>
      </c>
      <c r="I242" s="172"/>
      <c r="L242" s="168"/>
      <c r="M242" s="173"/>
      <c r="N242" s="174"/>
      <c r="O242" s="174"/>
      <c r="P242" s="174"/>
      <c r="Q242" s="174"/>
      <c r="R242" s="174"/>
      <c r="S242" s="174"/>
      <c r="T242" s="175"/>
      <c r="AT242" s="169" t="s">
        <v>147</v>
      </c>
      <c r="AU242" s="169" t="s">
        <v>84</v>
      </c>
      <c r="AV242" s="13" t="s">
        <v>84</v>
      </c>
      <c r="AW242" s="13" t="s">
        <v>32</v>
      </c>
      <c r="AX242" s="13" t="s">
        <v>75</v>
      </c>
      <c r="AY242" s="169" t="s">
        <v>137</v>
      </c>
    </row>
    <row r="243" spans="1:65" s="16" customFormat="1">
      <c r="B243" s="191"/>
      <c r="D243" s="163" t="s">
        <v>147</v>
      </c>
      <c r="E243" s="192" t="s">
        <v>1</v>
      </c>
      <c r="F243" s="193" t="s">
        <v>210</v>
      </c>
      <c r="H243" s="194">
        <v>334.59999999999997</v>
      </c>
      <c r="I243" s="195"/>
      <c r="L243" s="191"/>
      <c r="M243" s="196"/>
      <c r="N243" s="197"/>
      <c r="O243" s="197"/>
      <c r="P243" s="197"/>
      <c r="Q243" s="197"/>
      <c r="R243" s="197"/>
      <c r="S243" s="197"/>
      <c r="T243" s="198"/>
      <c r="AT243" s="192" t="s">
        <v>147</v>
      </c>
      <c r="AU243" s="192" t="s">
        <v>84</v>
      </c>
      <c r="AV243" s="16" t="s">
        <v>144</v>
      </c>
      <c r="AW243" s="16" t="s">
        <v>32</v>
      </c>
      <c r="AX243" s="16" t="s">
        <v>82</v>
      </c>
      <c r="AY243" s="192" t="s">
        <v>137</v>
      </c>
    </row>
    <row r="244" spans="1:65" s="2" customFormat="1" ht="24.2" customHeight="1">
      <c r="A244" s="33"/>
      <c r="B244" s="149"/>
      <c r="C244" s="200" t="s">
        <v>317</v>
      </c>
      <c r="D244" s="200" t="s">
        <v>318</v>
      </c>
      <c r="E244" s="201" t="s">
        <v>319</v>
      </c>
      <c r="F244" s="202" t="s">
        <v>320</v>
      </c>
      <c r="G244" s="203" t="s">
        <v>151</v>
      </c>
      <c r="H244" s="204">
        <v>351.33</v>
      </c>
      <c r="I244" s="205"/>
      <c r="J244" s="206">
        <f>ROUND(I244*H244,2)</f>
        <v>0</v>
      </c>
      <c r="K244" s="202" t="s">
        <v>152</v>
      </c>
      <c r="L244" s="207"/>
      <c r="M244" s="208" t="s">
        <v>1</v>
      </c>
      <c r="N244" s="209" t="s">
        <v>40</v>
      </c>
      <c r="O244" s="59"/>
      <c r="P244" s="159">
        <f>O244*H244</f>
        <v>0</v>
      </c>
      <c r="Q244" s="159">
        <v>4.1999999999999997E-3</v>
      </c>
      <c r="R244" s="159">
        <f>Q244*H244</f>
        <v>1.4755859999999998</v>
      </c>
      <c r="S244" s="159">
        <v>0</v>
      </c>
      <c r="T244" s="160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1" t="s">
        <v>321</v>
      </c>
      <c r="AT244" s="161" t="s">
        <v>318</v>
      </c>
      <c r="AU244" s="161" t="s">
        <v>84</v>
      </c>
      <c r="AY244" s="18" t="s">
        <v>137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8" t="s">
        <v>82</v>
      </c>
      <c r="BK244" s="162">
        <f>ROUND(I244*H244,2)</f>
        <v>0</v>
      </c>
      <c r="BL244" s="18" t="s">
        <v>243</v>
      </c>
      <c r="BM244" s="161" t="s">
        <v>322</v>
      </c>
    </row>
    <row r="245" spans="1:65" s="2" customFormat="1">
      <c r="A245" s="33"/>
      <c r="B245" s="34"/>
      <c r="C245" s="33"/>
      <c r="D245" s="163" t="s">
        <v>146</v>
      </c>
      <c r="E245" s="33"/>
      <c r="F245" s="164" t="s">
        <v>320</v>
      </c>
      <c r="G245" s="33"/>
      <c r="H245" s="33"/>
      <c r="I245" s="165"/>
      <c r="J245" s="33"/>
      <c r="K245" s="33"/>
      <c r="L245" s="34"/>
      <c r="M245" s="166"/>
      <c r="N245" s="167"/>
      <c r="O245" s="59"/>
      <c r="P245" s="59"/>
      <c r="Q245" s="59"/>
      <c r="R245" s="59"/>
      <c r="S245" s="59"/>
      <c r="T245" s="60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146</v>
      </c>
      <c r="AU245" s="18" t="s">
        <v>84</v>
      </c>
    </row>
    <row r="246" spans="1:65" s="13" customFormat="1">
      <c r="B246" s="168"/>
      <c r="D246" s="163" t="s">
        <v>147</v>
      </c>
      <c r="F246" s="170" t="s">
        <v>323</v>
      </c>
      <c r="H246" s="171">
        <v>351.33</v>
      </c>
      <c r="I246" s="172"/>
      <c r="L246" s="168"/>
      <c r="M246" s="173"/>
      <c r="N246" s="174"/>
      <c r="O246" s="174"/>
      <c r="P246" s="174"/>
      <c r="Q246" s="174"/>
      <c r="R246" s="174"/>
      <c r="S246" s="174"/>
      <c r="T246" s="175"/>
      <c r="AT246" s="169" t="s">
        <v>147</v>
      </c>
      <c r="AU246" s="169" t="s">
        <v>84</v>
      </c>
      <c r="AV246" s="13" t="s">
        <v>84</v>
      </c>
      <c r="AW246" s="13" t="s">
        <v>3</v>
      </c>
      <c r="AX246" s="13" t="s">
        <v>82</v>
      </c>
      <c r="AY246" s="169" t="s">
        <v>137</v>
      </c>
    </row>
    <row r="247" spans="1:65" s="2" customFormat="1" ht="24.2" customHeight="1">
      <c r="A247" s="33"/>
      <c r="B247" s="149"/>
      <c r="C247" s="150" t="s">
        <v>324</v>
      </c>
      <c r="D247" s="150" t="s">
        <v>140</v>
      </c>
      <c r="E247" s="151" t="s">
        <v>325</v>
      </c>
      <c r="F247" s="152" t="s">
        <v>326</v>
      </c>
      <c r="G247" s="153" t="s">
        <v>278</v>
      </c>
      <c r="H247" s="154">
        <v>1.5760000000000001</v>
      </c>
      <c r="I247" s="155"/>
      <c r="J247" s="156">
        <f>ROUND(I247*H247,2)</f>
        <v>0</v>
      </c>
      <c r="K247" s="152" t="s">
        <v>152</v>
      </c>
      <c r="L247" s="34"/>
      <c r="M247" s="157" t="s">
        <v>1</v>
      </c>
      <c r="N247" s="158" t="s">
        <v>40</v>
      </c>
      <c r="O247" s="59"/>
      <c r="P247" s="159">
        <f>O247*H247</f>
        <v>0</v>
      </c>
      <c r="Q247" s="159">
        <v>0</v>
      </c>
      <c r="R247" s="159">
        <f>Q247*H247</f>
        <v>0</v>
      </c>
      <c r="S247" s="159">
        <v>0</v>
      </c>
      <c r="T247" s="16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1" t="s">
        <v>243</v>
      </c>
      <c r="AT247" s="161" t="s">
        <v>140</v>
      </c>
      <c r="AU247" s="161" t="s">
        <v>84</v>
      </c>
      <c r="AY247" s="18" t="s">
        <v>137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8" t="s">
        <v>82</v>
      </c>
      <c r="BK247" s="162">
        <f>ROUND(I247*H247,2)</f>
        <v>0</v>
      </c>
      <c r="BL247" s="18" t="s">
        <v>243</v>
      </c>
      <c r="BM247" s="161" t="s">
        <v>327</v>
      </c>
    </row>
    <row r="248" spans="1:65" s="2" customFormat="1" ht="29.25">
      <c r="A248" s="33"/>
      <c r="B248" s="34"/>
      <c r="C248" s="33"/>
      <c r="D248" s="163" t="s">
        <v>146</v>
      </c>
      <c r="E248" s="33"/>
      <c r="F248" s="164" t="s">
        <v>328</v>
      </c>
      <c r="G248" s="33"/>
      <c r="H248" s="33"/>
      <c r="I248" s="165"/>
      <c r="J248" s="33"/>
      <c r="K248" s="33"/>
      <c r="L248" s="34"/>
      <c r="M248" s="166"/>
      <c r="N248" s="167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146</v>
      </c>
      <c r="AU248" s="18" t="s">
        <v>84</v>
      </c>
    </row>
    <row r="249" spans="1:65" s="12" customFormat="1" ht="22.9" customHeight="1">
      <c r="B249" s="136"/>
      <c r="D249" s="137" t="s">
        <v>74</v>
      </c>
      <c r="E249" s="147" t="s">
        <v>329</v>
      </c>
      <c r="F249" s="147" t="s">
        <v>330</v>
      </c>
      <c r="I249" s="139"/>
      <c r="J249" s="148">
        <f>BK249</f>
        <v>0</v>
      </c>
      <c r="L249" s="136"/>
      <c r="M249" s="141"/>
      <c r="N249" s="142"/>
      <c r="O249" s="142"/>
      <c r="P249" s="143">
        <f>SUM(P250:P291)</f>
        <v>0</v>
      </c>
      <c r="Q249" s="142"/>
      <c r="R249" s="143">
        <f>SUM(R250:R291)</f>
        <v>5.9310369999999999</v>
      </c>
      <c r="S249" s="142"/>
      <c r="T249" s="144">
        <f>SUM(T250:T291)</f>
        <v>0.140566</v>
      </c>
      <c r="AR249" s="137" t="s">
        <v>84</v>
      </c>
      <c r="AT249" s="145" t="s">
        <v>74</v>
      </c>
      <c r="AU249" s="145" t="s">
        <v>82</v>
      </c>
      <c r="AY249" s="137" t="s">
        <v>137</v>
      </c>
      <c r="BK249" s="146">
        <f>SUM(BK250:BK291)</f>
        <v>0</v>
      </c>
    </row>
    <row r="250" spans="1:65" s="2" customFormat="1" ht="24.2" customHeight="1">
      <c r="A250" s="33"/>
      <c r="B250" s="149"/>
      <c r="C250" s="150" t="s">
        <v>331</v>
      </c>
      <c r="D250" s="150" t="s">
        <v>140</v>
      </c>
      <c r="E250" s="151" t="s">
        <v>332</v>
      </c>
      <c r="F250" s="152" t="s">
        <v>333</v>
      </c>
      <c r="G250" s="153" t="s">
        <v>151</v>
      </c>
      <c r="H250" s="154">
        <v>15.99</v>
      </c>
      <c r="I250" s="155"/>
      <c r="J250" s="156">
        <f>ROUND(I250*H250,2)</f>
        <v>0</v>
      </c>
      <c r="K250" s="152" t="s">
        <v>152</v>
      </c>
      <c r="L250" s="34"/>
      <c r="M250" s="157" t="s">
        <v>1</v>
      </c>
      <c r="N250" s="158" t="s">
        <v>40</v>
      </c>
      <c r="O250" s="59"/>
      <c r="P250" s="159">
        <f>O250*H250</f>
        <v>0</v>
      </c>
      <c r="Q250" s="159">
        <v>1.2200000000000001E-2</v>
      </c>
      <c r="R250" s="159">
        <f>Q250*H250</f>
        <v>0.195078</v>
      </c>
      <c r="S250" s="159">
        <v>0</v>
      </c>
      <c r="T250" s="16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1" t="s">
        <v>243</v>
      </c>
      <c r="AT250" s="161" t="s">
        <v>140</v>
      </c>
      <c r="AU250" s="161" t="s">
        <v>84</v>
      </c>
      <c r="AY250" s="18" t="s">
        <v>137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8" t="s">
        <v>82</v>
      </c>
      <c r="BK250" s="162">
        <f>ROUND(I250*H250,2)</f>
        <v>0</v>
      </c>
      <c r="BL250" s="18" t="s">
        <v>243</v>
      </c>
      <c r="BM250" s="161" t="s">
        <v>334</v>
      </c>
    </row>
    <row r="251" spans="1:65" s="2" customFormat="1" ht="29.25">
      <c r="A251" s="33"/>
      <c r="B251" s="34"/>
      <c r="C251" s="33"/>
      <c r="D251" s="163" t="s">
        <v>146</v>
      </c>
      <c r="E251" s="33"/>
      <c r="F251" s="164" t="s">
        <v>335</v>
      </c>
      <c r="G251" s="33"/>
      <c r="H251" s="33"/>
      <c r="I251" s="165"/>
      <c r="J251" s="33"/>
      <c r="K251" s="33"/>
      <c r="L251" s="34"/>
      <c r="M251" s="166"/>
      <c r="N251" s="167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146</v>
      </c>
      <c r="AU251" s="18" t="s">
        <v>84</v>
      </c>
    </row>
    <row r="252" spans="1:65" s="14" customFormat="1">
      <c r="B252" s="176"/>
      <c r="D252" s="163" t="s">
        <v>147</v>
      </c>
      <c r="E252" s="177" t="s">
        <v>1</v>
      </c>
      <c r="F252" s="178" t="s">
        <v>336</v>
      </c>
      <c r="H252" s="177" t="s">
        <v>1</v>
      </c>
      <c r="I252" s="179"/>
      <c r="L252" s="176"/>
      <c r="M252" s="180"/>
      <c r="N252" s="181"/>
      <c r="O252" s="181"/>
      <c r="P252" s="181"/>
      <c r="Q252" s="181"/>
      <c r="R252" s="181"/>
      <c r="S252" s="181"/>
      <c r="T252" s="182"/>
      <c r="AT252" s="177" t="s">
        <v>147</v>
      </c>
      <c r="AU252" s="177" t="s">
        <v>84</v>
      </c>
      <c r="AV252" s="14" t="s">
        <v>82</v>
      </c>
      <c r="AW252" s="14" t="s">
        <v>32</v>
      </c>
      <c r="AX252" s="14" t="s">
        <v>75</v>
      </c>
      <c r="AY252" s="177" t="s">
        <v>137</v>
      </c>
    </row>
    <row r="253" spans="1:65" s="13" customFormat="1">
      <c r="B253" s="168"/>
      <c r="D253" s="163" t="s">
        <v>147</v>
      </c>
      <c r="E253" s="169" t="s">
        <v>1</v>
      </c>
      <c r="F253" s="170" t="s">
        <v>337</v>
      </c>
      <c r="H253" s="171">
        <v>7.38</v>
      </c>
      <c r="I253" s="172"/>
      <c r="L253" s="168"/>
      <c r="M253" s="173"/>
      <c r="N253" s="174"/>
      <c r="O253" s="174"/>
      <c r="P253" s="174"/>
      <c r="Q253" s="174"/>
      <c r="R253" s="174"/>
      <c r="S253" s="174"/>
      <c r="T253" s="175"/>
      <c r="AT253" s="169" t="s">
        <v>147</v>
      </c>
      <c r="AU253" s="169" t="s">
        <v>84</v>
      </c>
      <c r="AV253" s="13" t="s">
        <v>84</v>
      </c>
      <c r="AW253" s="13" t="s">
        <v>32</v>
      </c>
      <c r="AX253" s="13" t="s">
        <v>75</v>
      </c>
      <c r="AY253" s="169" t="s">
        <v>137</v>
      </c>
    </row>
    <row r="254" spans="1:65" s="14" customFormat="1">
      <c r="B254" s="176"/>
      <c r="D254" s="163" t="s">
        <v>147</v>
      </c>
      <c r="E254" s="177" t="s">
        <v>1</v>
      </c>
      <c r="F254" s="178" t="s">
        <v>338</v>
      </c>
      <c r="H254" s="177" t="s">
        <v>1</v>
      </c>
      <c r="I254" s="179"/>
      <c r="L254" s="176"/>
      <c r="M254" s="180"/>
      <c r="N254" s="181"/>
      <c r="O254" s="181"/>
      <c r="P254" s="181"/>
      <c r="Q254" s="181"/>
      <c r="R254" s="181"/>
      <c r="S254" s="181"/>
      <c r="T254" s="182"/>
      <c r="AT254" s="177" t="s">
        <v>147</v>
      </c>
      <c r="AU254" s="177" t="s">
        <v>84</v>
      </c>
      <c r="AV254" s="14" t="s">
        <v>82</v>
      </c>
      <c r="AW254" s="14" t="s">
        <v>32</v>
      </c>
      <c r="AX254" s="14" t="s">
        <v>75</v>
      </c>
      <c r="AY254" s="177" t="s">
        <v>137</v>
      </c>
    </row>
    <row r="255" spans="1:65" s="13" customFormat="1">
      <c r="B255" s="168"/>
      <c r="D255" s="163" t="s">
        <v>147</v>
      </c>
      <c r="E255" s="169" t="s">
        <v>1</v>
      </c>
      <c r="F255" s="170" t="s">
        <v>339</v>
      </c>
      <c r="H255" s="171">
        <v>8.61</v>
      </c>
      <c r="I255" s="172"/>
      <c r="L255" s="168"/>
      <c r="M255" s="173"/>
      <c r="N255" s="174"/>
      <c r="O255" s="174"/>
      <c r="P255" s="174"/>
      <c r="Q255" s="174"/>
      <c r="R255" s="174"/>
      <c r="S255" s="174"/>
      <c r="T255" s="175"/>
      <c r="AT255" s="169" t="s">
        <v>147</v>
      </c>
      <c r="AU255" s="169" t="s">
        <v>84</v>
      </c>
      <c r="AV255" s="13" t="s">
        <v>84</v>
      </c>
      <c r="AW255" s="13" t="s">
        <v>32</v>
      </c>
      <c r="AX255" s="13" t="s">
        <v>75</v>
      </c>
      <c r="AY255" s="169" t="s">
        <v>137</v>
      </c>
    </row>
    <row r="256" spans="1:65" s="16" customFormat="1">
      <c r="B256" s="191"/>
      <c r="D256" s="163" t="s">
        <v>147</v>
      </c>
      <c r="E256" s="192" t="s">
        <v>1</v>
      </c>
      <c r="F256" s="193" t="s">
        <v>210</v>
      </c>
      <c r="H256" s="194">
        <v>15.99</v>
      </c>
      <c r="I256" s="195"/>
      <c r="L256" s="191"/>
      <c r="M256" s="196"/>
      <c r="N256" s="197"/>
      <c r="O256" s="197"/>
      <c r="P256" s="197"/>
      <c r="Q256" s="197"/>
      <c r="R256" s="197"/>
      <c r="S256" s="197"/>
      <c r="T256" s="198"/>
      <c r="AT256" s="192" t="s">
        <v>147</v>
      </c>
      <c r="AU256" s="192" t="s">
        <v>84</v>
      </c>
      <c r="AV256" s="16" t="s">
        <v>144</v>
      </c>
      <c r="AW256" s="16" t="s">
        <v>32</v>
      </c>
      <c r="AX256" s="16" t="s">
        <v>82</v>
      </c>
      <c r="AY256" s="192" t="s">
        <v>137</v>
      </c>
    </row>
    <row r="257" spans="1:65" s="2" customFormat="1" ht="33" customHeight="1">
      <c r="A257" s="33"/>
      <c r="B257" s="149"/>
      <c r="C257" s="150" t="s">
        <v>234</v>
      </c>
      <c r="D257" s="150" t="s">
        <v>140</v>
      </c>
      <c r="E257" s="151" t="s">
        <v>340</v>
      </c>
      <c r="F257" s="152" t="s">
        <v>341</v>
      </c>
      <c r="G257" s="153" t="s">
        <v>151</v>
      </c>
      <c r="H257" s="154">
        <v>585.5</v>
      </c>
      <c r="I257" s="155"/>
      <c r="J257" s="156">
        <f>ROUND(I257*H257,2)</f>
        <v>0</v>
      </c>
      <c r="K257" s="152" t="s">
        <v>152</v>
      </c>
      <c r="L257" s="34"/>
      <c r="M257" s="157" t="s">
        <v>1</v>
      </c>
      <c r="N257" s="158" t="s">
        <v>40</v>
      </c>
      <c r="O257" s="59"/>
      <c r="P257" s="159">
        <f>O257*H257</f>
        <v>0</v>
      </c>
      <c r="Q257" s="159">
        <v>1.25E-3</v>
      </c>
      <c r="R257" s="159">
        <f>Q257*H257</f>
        <v>0.73187500000000005</v>
      </c>
      <c r="S257" s="159">
        <v>0</v>
      </c>
      <c r="T257" s="16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1" t="s">
        <v>243</v>
      </c>
      <c r="AT257" s="161" t="s">
        <v>140</v>
      </c>
      <c r="AU257" s="161" t="s">
        <v>84</v>
      </c>
      <c r="AY257" s="18" t="s">
        <v>137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8" t="s">
        <v>82</v>
      </c>
      <c r="BK257" s="162">
        <f>ROUND(I257*H257,2)</f>
        <v>0</v>
      </c>
      <c r="BL257" s="18" t="s">
        <v>243</v>
      </c>
      <c r="BM257" s="161" t="s">
        <v>342</v>
      </c>
    </row>
    <row r="258" spans="1:65" s="2" customFormat="1" ht="39">
      <c r="A258" s="33"/>
      <c r="B258" s="34"/>
      <c r="C258" s="33"/>
      <c r="D258" s="163" t="s">
        <v>146</v>
      </c>
      <c r="E258" s="33"/>
      <c r="F258" s="164" t="s">
        <v>343</v>
      </c>
      <c r="G258" s="33"/>
      <c r="H258" s="33"/>
      <c r="I258" s="165"/>
      <c r="J258" s="33"/>
      <c r="K258" s="33"/>
      <c r="L258" s="34"/>
      <c r="M258" s="166"/>
      <c r="N258" s="167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146</v>
      </c>
      <c r="AU258" s="18" t="s">
        <v>84</v>
      </c>
    </row>
    <row r="259" spans="1:65" s="14" customFormat="1">
      <c r="B259" s="176"/>
      <c r="D259" s="163" t="s">
        <v>147</v>
      </c>
      <c r="E259" s="177" t="s">
        <v>1</v>
      </c>
      <c r="F259" s="178" t="s">
        <v>313</v>
      </c>
      <c r="H259" s="177" t="s">
        <v>1</v>
      </c>
      <c r="I259" s="179"/>
      <c r="L259" s="176"/>
      <c r="M259" s="180"/>
      <c r="N259" s="181"/>
      <c r="O259" s="181"/>
      <c r="P259" s="181"/>
      <c r="Q259" s="181"/>
      <c r="R259" s="181"/>
      <c r="S259" s="181"/>
      <c r="T259" s="182"/>
      <c r="AT259" s="177" t="s">
        <v>147</v>
      </c>
      <c r="AU259" s="177" t="s">
        <v>84</v>
      </c>
      <c r="AV259" s="14" t="s">
        <v>82</v>
      </c>
      <c r="AW259" s="14" t="s">
        <v>32</v>
      </c>
      <c r="AX259" s="14" t="s">
        <v>75</v>
      </c>
      <c r="AY259" s="177" t="s">
        <v>137</v>
      </c>
    </row>
    <row r="260" spans="1:65" s="13" customFormat="1" ht="22.5">
      <c r="B260" s="168"/>
      <c r="D260" s="163" t="s">
        <v>147</v>
      </c>
      <c r="E260" s="169" t="s">
        <v>1</v>
      </c>
      <c r="F260" s="170" t="s">
        <v>344</v>
      </c>
      <c r="H260" s="171">
        <v>225.4</v>
      </c>
      <c r="I260" s="172"/>
      <c r="L260" s="168"/>
      <c r="M260" s="173"/>
      <c r="N260" s="174"/>
      <c r="O260" s="174"/>
      <c r="P260" s="174"/>
      <c r="Q260" s="174"/>
      <c r="R260" s="174"/>
      <c r="S260" s="174"/>
      <c r="T260" s="175"/>
      <c r="AT260" s="169" t="s">
        <v>147</v>
      </c>
      <c r="AU260" s="169" t="s">
        <v>84</v>
      </c>
      <c r="AV260" s="13" t="s">
        <v>84</v>
      </c>
      <c r="AW260" s="13" t="s">
        <v>32</v>
      </c>
      <c r="AX260" s="13" t="s">
        <v>75</v>
      </c>
      <c r="AY260" s="169" t="s">
        <v>137</v>
      </c>
    </row>
    <row r="261" spans="1:65" s="13" customFormat="1">
      <c r="B261" s="168"/>
      <c r="D261" s="163" t="s">
        <v>147</v>
      </c>
      <c r="E261" s="169" t="s">
        <v>1</v>
      </c>
      <c r="F261" s="170" t="s">
        <v>314</v>
      </c>
      <c r="H261" s="171">
        <v>315.7</v>
      </c>
      <c r="I261" s="172"/>
      <c r="L261" s="168"/>
      <c r="M261" s="173"/>
      <c r="N261" s="174"/>
      <c r="O261" s="174"/>
      <c r="P261" s="174"/>
      <c r="Q261" s="174"/>
      <c r="R261" s="174"/>
      <c r="S261" s="174"/>
      <c r="T261" s="175"/>
      <c r="AT261" s="169" t="s">
        <v>147</v>
      </c>
      <c r="AU261" s="169" t="s">
        <v>84</v>
      </c>
      <c r="AV261" s="13" t="s">
        <v>84</v>
      </c>
      <c r="AW261" s="13" t="s">
        <v>32</v>
      </c>
      <c r="AX261" s="13" t="s">
        <v>75</v>
      </c>
      <c r="AY261" s="169" t="s">
        <v>137</v>
      </c>
    </row>
    <row r="262" spans="1:65" s="15" customFormat="1">
      <c r="B262" s="183"/>
      <c r="D262" s="163" t="s">
        <v>147</v>
      </c>
      <c r="E262" s="184" t="s">
        <v>1</v>
      </c>
      <c r="F262" s="185" t="s">
        <v>345</v>
      </c>
      <c r="H262" s="186">
        <v>541.1</v>
      </c>
      <c r="I262" s="187"/>
      <c r="L262" s="183"/>
      <c r="M262" s="188"/>
      <c r="N262" s="189"/>
      <c r="O262" s="189"/>
      <c r="P262" s="189"/>
      <c r="Q262" s="189"/>
      <c r="R262" s="189"/>
      <c r="S262" s="189"/>
      <c r="T262" s="190"/>
      <c r="AT262" s="184" t="s">
        <v>147</v>
      </c>
      <c r="AU262" s="184" t="s">
        <v>84</v>
      </c>
      <c r="AV262" s="15" t="s">
        <v>138</v>
      </c>
      <c r="AW262" s="15" t="s">
        <v>32</v>
      </c>
      <c r="AX262" s="15" t="s">
        <v>75</v>
      </c>
      <c r="AY262" s="184" t="s">
        <v>137</v>
      </c>
    </row>
    <row r="263" spans="1:65" s="14" customFormat="1">
      <c r="B263" s="176"/>
      <c r="D263" s="163" t="s">
        <v>147</v>
      </c>
      <c r="E263" s="177" t="s">
        <v>1</v>
      </c>
      <c r="F263" s="178" t="s">
        <v>315</v>
      </c>
      <c r="H263" s="177" t="s">
        <v>1</v>
      </c>
      <c r="I263" s="179"/>
      <c r="L263" s="176"/>
      <c r="M263" s="180"/>
      <c r="N263" s="181"/>
      <c r="O263" s="181"/>
      <c r="P263" s="181"/>
      <c r="Q263" s="181"/>
      <c r="R263" s="181"/>
      <c r="S263" s="181"/>
      <c r="T263" s="182"/>
      <c r="AT263" s="177" t="s">
        <v>147</v>
      </c>
      <c r="AU263" s="177" t="s">
        <v>84</v>
      </c>
      <c r="AV263" s="14" t="s">
        <v>82</v>
      </c>
      <c r="AW263" s="14" t="s">
        <v>32</v>
      </c>
      <c r="AX263" s="14" t="s">
        <v>75</v>
      </c>
      <c r="AY263" s="177" t="s">
        <v>137</v>
      </c>
    </row>
    <row r="264" spans="1:65" s="13" customFormat="1">
      <c r="B264" s="168"/>
      <c r="D264" s="163" t="s">
        <v>147</v>
      </c>
      <c r="E264" s="169" t="s">
        <v>1</v>
      </c>
      <c r="F264" s="170" t="s">
        <v>346</v>
      </c>
      <c r="H264" s="171">
        <v>25.5</v>
      </c>
      <c r="I264" s="172"/>
      <c r="L264" s="168"/>
      <c r="M264" s="173"/>
      <c r="N264" s="174"/>
      <c r="O264" s="174"/>
      <c r="P264" s="174"/>
      <c r="Q264" s="174"/>
      <c r="R264" s="174"/>
      <c r="S264" s="174"/>
      <c r="T264" s="175"/>
      <c r="AT264" s="169" t="s">
        <v>147</v>
      </c>
      <c r="AU264" s="169" t="s">
        <v>84</v>
      </c>
      <c r="AV264" s="13" t="s">
        <v>84</v>
      </c>
      <c r="AW264" s="13" t="s">
        <v>32</v>
      </c>
      <c r="AX264" s="13" t="s">
        <v>75</v>
      </c>
      <c r="AY264" s="169" t="s">
        <v>137</v>
      </c>
    </row>
    <row r="265" spans="1:65" s="13" customFormat="1">
      <c r="B265" s="168"/>
      <c r="D265" s="163" t="s">
        <v>147</v>
      </c>
      <c r="E265" s="169" t="s">
        <v>1</v>
      </c>
      <c r="F265" s="170" t="s">
        <v>316</v>
      </c>
      <c r="H265" s="171">
        <v>18.899999999999999</v>
      </c>
      <c r="I265" s="172"/>
      <c r="L265" s="168"/>
      <c r="M265" s="173"/>
      <c r="N265" s="174"/>
      <c r="O265" s="174"/>
      <c r="P265" s="174"/>
      <c r="Q265" s="174"/>
      <c r="R265" s="174"/>
      <c r="S265" s="174"/>
      <c r="T265" s="175"/>
      <c r="AT265" s="169" t="s">
        <v>147</v>
      </c>
      <c r="AU265" s="169" t="s">
        <v>84</v>
      </c>
      <c r="AV265" s="13" t="s">
        <v>84</v>
      </c>
      <c r="AW265" s="13" t="s">
        <v>32</v>
      </c>
      <c r="AX265" s="13" t="s">
        <v>75</v>
      </c>
      <c r="AY265" s="169" t="s">
        <v>137</v>
      </c>
    </row>
    <row r="266" spans="1:65" s="15" customFormat="1">
      <c r="B266" s="183"/>
      <c r="D266" s="163" t="s">
        <v>147</v>
      </c>
      <c r="E266" s="184" t="s">
        <v>1</v>
      </c>
      <c r="F266" s="185" t="s">
        <v>345</v>
      </c>
      <c r="H266" s="186">
        <v>44.4</v>
      </c>
      <c r="I266" s="187"/>
      <c r="L266" s="183"/>
      <c r="M266" s="188"/>
      <c r="N266" s="189"/>
      <c r="O266" s="189"/>
      <c r="P266" s="189"/>
      <c r="Q266" s="189"/>
      <c r="R266" s="189"/>
      <c r="S266" s="189"/>
      <c r="T266" s="190"/>
      <c r="AT266" s="184" t="s">
        <v>147</v>
      </c>
      <c r="AU266" s="184" t="s">
        <v>84</v>
      </c>
      <c r="AV266" s="15" t="s">
        <v>138</v>
      </c>
      <c r="AW266" s="15" t="s">
        <v>32</v>
      </c>
      <c r="AX266" s="15" t="s">
        <v>75</v>
      </c>
      <c r="AY266" s="184" t="s">
        <v>137</v>
      </c>
    </row>
    <row r="267" spans="1:65" s="16" customFormat="1">
      <c r="B267" s="191"/>
      <c r="D267" s="163" t="s">
        <v>147</v>
      </c>
      <c r="E267" s="192" t="s">
        <v>1</v>
      </c>
      <c r="F267" s="193" t="s">
        <v>210</v>
      </c>
      <c r="H267" s="194">
        <v>585.5</v>
      </c>
      <c r="I267" s="195"/>
      <c r="L267" s="191"/>
      <c r="M267" s="196"/>
      <c r="N267" s="197"/>
      <c r="O267" s="197"/>
      <c r="P267" s="197"/>
      <c r="Q267" s="197"/>
      <c r="R267" s="197"/>
      <c r="S267" s="197"/>
      <c r="T267" s="198"/>
      <c r="AT267" s="192" t="s">
        <v>147</v>
      </c>
      <c r="AU267" s="192" t="s">
        <v>84</v>
      </c>
      <c r="AV267" s="16" t="s">
        <v>144</v>
      </c>
      <c r="AW267" s="16" t="s">
        <v>32</v>
      </c>
      <c r="AX267" s="16" t="s">
        <v>82</v>
      </c>
      <c r="AY267" s="192" t="s">
        <v>137</v>
      </c>
    </row>
    <row r="268" spans="1:65" s="2" customFormat="1" ht="37.9" customHeight="1">
      <c r="A268" s="33"/>
      <c r="B268" s="149"/>
      <c r="C268" s="200" t="s">
        <v>347</v>
      </c>
      <c r="D268" s="200" t="s">
        <v>318</v>
      </c>
      <c r="E268" s="201" t="s">
        <v>348</v>
      </c>
      <c r="F268" s="202" t="s">
        <v>349</v>
      </c>
      <c r="G268" s="203" t="s">
        <v>151</v>
      </c>
      <c r="H268" s="204">
        <v>568.15499999999997</v>
      </c>
      <c r="I268" s="205"/>
      <c r="J268" s="206">
        <f>ROUND(I268*H268,2)</f>
        <v>0</v>
      </c>
      <c r="K268" s="202" t="s">
        <v>1</v>
      </c>
      <c r="L268" s="207"/>
      <c r="M268" s="208" t="s">
        <v>1</v>
      </c>
      <c r="N268" s="209" t="s">
        <v>40</v>
      </c>
      <c r="O268" s="59"/>
      <c r="P268" s="159">
        <f>O268*H268</f>
        <v>0</v>
      </c>
      <c r="Q268" s="159">
        <v>8.0000000000000002E-3</v>
      </c>
      <c r="R268" s="159">
        <f>Q268*H268</f>
        <v>4.5452399999999997</v>
      </c>
      <c r="S268" s="159">
        <v>0</v>
      </c>
      <c r="T268" s="16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1" t="s">
        <v>321</v>
      </c>
      <c r="AT268" s="161" t="s">
        <v>318</v>
      </c>
      <c r="AU268" s="161" t="s">
        <v>84</v>
      </c>
      <c r="AY268" s="18" t="s">
        <v>137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8" t="s">
        <v>82</v>
      </c>
      <c r="BK268" s="162">
        <f>ROUND(I268*H268,2)</f>
        <v>0</v>
      </c>
      <c r="BL268" s="18" t="s">
        <v>243</v>
      </c>
      <c r="BM268" s="161" t="s">
        <v>350</v>
      </c>
    </row>
    <row r="269" spans="1:65" s="2" customFormat="1" ht="29.25">
      <c r="A269" s="33"/>
      <c r="B269" s="34"/>
      <c r="C269" s="33"/>
      <c r="D269" s="163" t="s">
        <v>146</v>
      </c>
      <c r="E269" s="33"/>
      <c r="F269" s="164" t="s">
        <v>349</v>
      </c>
      <c r="G269" s="33"/>
      <c r="H269" s="33"/>
      <c r="I269" s="165"/>
      <c r="J269" s="33"/>
      <c r="K269" s="33"/>
      <c r="L269" s="34"/>
      <c r="M269" s="166"/>
      <c r="N269" s="167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146</v>
      </c>
      <c r="AU269" s="18" t="s">
        <v>84</v>
      </c>
    </row>
    <row r="270" spans="1:65" s="2" customFormat="1" ht="29.25">
      <c r="A270" s="33"/>
      <c r="B270" s="34"/>
      <c r="C270" s="33"/>
      <c r="D270" s="163" t="s">
        <v>249</v>
      </c>
      <c r="E270" s="33"/>
      <c r="F270" s="199" t="s">
        <v>351</v>
      </c>
      <c r="G270" s="33"/>
      <c r="H270" s="33"/>
      <c r="I270" s="165"/>
      <c r="J270" s="33"/>
      <c r="K270" s="33"/>
      <c r="L270" s="34"/>
      <c r="M270" s="166"/>
      <c r="N270" s="167"/>
      <c r="O270" s="59"/>
      <c r="P270" s="59"/>
      <c r="Q270" s="59"/>
      <c r="R270" s="59"/>
      <c r="S270" s="59"/>
      <c r="T270" s="60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249</v>
      </c>
      <c r="AU270" s="18" t="s">
        <v>84</v>
      </c>
    </row>
    <row r="271" spans="1:65" s="13" customFormat="1">
      <c r="B271" s="168"/>
      <c r="D271" s="163" t="s">
        <v>147</v>
      </c>
      <c r="F271" s="170" t="s">
        <v>352</v>
      </c>
      <c r="H271" s="171">
        <v>568.15499999999997</v>
      </c>
      <c r="I271" s="172"/>
      <c r="L271" s="168"/>
      <c r="M271" s="173"/>
      <c r="N271" s="174"/>
      <c r="O271" s="174"/>
      <c r="P271" s="174"/>
      <c r="Q271" s="174"/>
      <c r="R271" s="174"/>
      <c r="S271" s="174"/>
      <c r="T271" s="175"/>
      <c r="AT271" s="169" t="s">
        <v>147</v>
      </c>
      <c r="AU271" s="169" t="s">
        <v>84</v>
      </c>
      <c r="AV271" s="13" t="s">
        <v>84</v>
      </c>
      <c r="AW271" s="13" t="s">
        <v>3</v>
      </c>
      <c r="AX271" s="13" t="s">
        <v>82</v>
      </c>
      <c r="AY271" s="169" t="s">
        <v>137</v>
      </c>
    </row>
    <row r="272" spans="1:65" s="2" customFormat="1" ht="49.15" customHeight="1">
      <c r="A272" s="33"/>
      <c r="B272" s="149"/>
      <c r="C272" s="200" t="s">
        <v>321</v>
      </c>
      <c r="D272" s="200" t="s">
        <v>318</v>
      </c>
      <c r="E272" s="201" t="s">
        <v>353</v>
      </c>
      <c r="F272" s="202" t="s">
        <v>354</v>
      </c>
      <c r="G272" s="203" t="s">
        <v>151</v>
      </c>
      <c r="H272" s="204">
        <v>46.62</v>
      </c>
      <c r="I272" s="205"/>
      <c r="J272" s="206">
        <f>ROUND(I272*H272,2)</f>
        <v>0</v>
      </c>
      <c r="K272" s="202" t="s">
        <v>1</v>
      </c>
      <c r="L272" s="207"/>
      <c r="M272" s="208" t="s">
        <v>1</v>
      </c>
      <c r="N272" s="209" t="s">
        <v>40</v>
      </c>
      <c r="O272" s="59"/>
      <c r="P272" s="159">
        <f>O272*H272</f>
        <v>0</v>
      </c>
      <c r="Q272" s="159">
        <v>8.0000000000000002E-3</v>
      </c>
      <c r="R272" s="159">
        <f>Q272*H272</f>
        <v>0.37296000000000001</v>
      </c>
      <c r="S272" s="159">
        <v>0</v>
      </c>
      <c r="T272" s="16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1" t="s">
        <v>321</v>
      </c>
      <c r="AT272" s="161" t="s">
        <v>318</v>
      </c>
      <c r="AU272" s="161" t="s">
        <v>84</v>
      </c>
      <c r="AY272" s="18" t="s">
        <v>137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8" t="s">
        <v>82</v>
      </c>
      <c r="BK272" s="162">
        <f>ROUND(I272*H272,2)</f>
        <v>0</v>
      </c>
      <c r="BL272" s="18" t="s">
        <v>243</v>
      </c>
      <c r="BM272" s="161" t="s">
        <v>355</v>
      </c>
    </row>
    <row r="273" spans="1:65" s="2" customFormat="1" ht="29.25">
      <c r="A273" s="33"/>
      <c r="B273" s="34"/>
      <c r="C273" s="33"/>
      <c r="D273" s="163" t="s">
        <v>146</v>
      </c>
      <c r="E273" s="33"/>
      <c r="F273" s="164" t="s">
        <v>354</v>
      </c>
      <c r="G273" s="33"/>
      <c r="H273" s="33"/>
      <c r="I273" s="165"/>
      <c r="J273" s="33"/>
      <c r="K273" s="33"/>
      <c r="L273" s="34"/>
      <c r="M273" s="166"/>
      <c r="N273" s="167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146</v>
      </c>
      <c r="AU273" s="18" t="s">
        <v>84</v>
      </c>
    </row>
    <row r="274" spans="1:65" s="2" customFormat="1" ht="29.25">
      <c r="A274" s="33"/>
      <c r="B274" s="34"/>
      <c r="C274" s="33"/>
      <c r="D274" s="163" t="s">
        <v>249</v>
      </c>
      <c r="E274" s="33"/>
      <c r="F274" s="199" t="s">
        <v>351</v>
      </c>
      <c r="G274" s="33"/>
      <c r="H274" s="33"/>
      <c r="I274" s="165"/>
      <c r="J274" s="33"/>
      <c r="K274" s="33"/>
      <c r="L274" s="34"/>
      <c r="M274" s="166"/>
      <c r="N274" s="167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249</v>
      </c>
      <c r="AU274" s="18" t="s">
        <v>84</v>
      </c>
    </row>
    <row r="275" spans="1:65" s="13" customFormat="1">
      <c r="B275" s="168"/>
      <c r="D275" s="163" t="s">
        <v>147</v>
      </c>
      <c r="F275" s="170" t="s">
        <v>356</v>
      </c>
      <c r="H275" s="171">
        <v>46.62</v>
      </c>
      <c r="I275" s="172"/>
      <c r="L275" s="168"/>
      <c r="M275" s="173"/>
      <c r="N275" s="174"/>
      <c r="O275" s="174"/>
      <c r="P275" s="174"/>
      <c r="Q275" s="174"/>
      <c r="R275" s="174"/>
      <c r="S275" s="174"/>
      <c r="T275" s="175"/>
      <c r="AT275" s="169" t="s">
        <v>147</v>
      </c>
      <c r="AU275" s="169" t="s">
        <v>84</v>
      </c>
      <c r="AV275" s="13" t="s">
        <v>84</v>
      </c>
      <c r="AW275" s="13" t="s">
        <v>3</v>
      </c>
      <c r="AX275" s="13" t="s">
        <v>82</v>
      </c>
      <c r="AY275" s="169" t="s">
        <v>137</v>
      </c>
    </row>
    <row r="276" spans="1:65" s="2" customFormat="1" ht="24.2" customHeight="1">
      <c r="A276" s="33"/>
      <c r="B276" s="149"/>
      <c r="C276" s="150" t="s">
        <v>357</v>
      </c>
      <c r="D276" s="150" t="s">
        <v>140</v>
      </c>
      <c r="E276" s="151" t="s">
        <v>358</v>
      </c>
      <c r="F276" s="152" t="s">
        <v>359</v>
      </c>
      <c r="G276" s="153" t="s">
        <v>151</v>
      </c>
      <c r="H276" s="154">
        <v>13.4</v>
      </c>
      <c r="I276" s="155"/>
      <c r="J276" s="156">
        <f>ROUND(I276*H276,2)</f>
        <v>0</v>
      </c>
      <c r="K276" s="152" t="s">
        <v>152</v>
      </c>
      <c r="L276" s="34"/>
      <c r="M276" s="157" t="s">
        <v>1</v>
      </c>
      <c r="N276" s="158" t="s">
        <v>40</v>
      </c>
      <c r="O276" s="59"/>
      <c r="P276" s="159">
        <f>O276*H276</f>
        <v>0</v>
      </c>
      <c r="Q276" s="159">
        <v>0</v>
      </c>
      <c r="R276" s="159">
        <f>Q276*H276</f>
        <v>0</v>
      </c>
      <c r="S276" s="159">
        <v>1.0489999999999999E-2</v>
      </c>
      <c r="T276" s="160">
        <f>S276*H276</f>
        <v>0.140566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1" t="s">
        <v>243</v>
      </c>
      <c r="AT276" s="161" t="s">
        <v>140</v>
      </c>
      <c r="AU276" s="161" t="s">
        <v>84</v>
      </c>
      <c r="AY276" s="18" t="s">
        <v>137</v>
      </c>
      <c r="BE276" s="162">
        <f>IF(N276="základní",J276,0)</f>
        <v>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18" t="s">
        <v>82</v>
      </c>
      <c r="BK276" s="162">
        <f>ROUND(I276*H276,2)</f>
        <v>0</v>
      </c>
      <c r="BL276" s="18" t="s">
        <v>243</v>
      </c>
      <c r="BM276" s="161" t="s">
        <v>360</v>
      </c>
    </row>
    <row r="277" spans="1:65" s="2" customFormat="1" ht="19.5">
      <c r="A277" s="33"/>
      <c r="B277" s="34"/>
      <c r="C277" s="33"/>
      <c r="D277" s="163" t="s">
        <v>146</v>
      </c>
      <c r="E277" s="33"/>
      <c r="F277" s="164" t="s">
        <v>361</v>
      </c>
      <c r="G277" s="33"/>
      <c r="H277" s="33"/>
      <c r="I277" s="165"/>
      <c r="J277" s="33"/>
      <c r="K277" s="33"/>
      <c r="L277" s="34"/>
      <c r="M277" s="166"/>
      <c r="N277" s="167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146</v>
      </c>
      <c r="AU277" s="18" t="s">
        <v>84</v>
      </c>
    </row>
    <row r="278" spans="1:65" s="14" customFormat="1">
      <c r="B278" s="176"/>
      <c r="D278" s="163" t="s">
        <v>147</v>
      </c>
      <c r="E278" s="177" t="s">
        <v>1</v>
      </c>
      <c r="F278" s="178" t="s">
        <v>336</v>
      </c>
      <c r="H278" s="177" t="s">
        <v>1</v>
      </c>
      <c r="I278" s="179"/>
      <c r="L278" s="176"/>
      <c r="M278" s="180"/>
      <c r="N278" s="181"/>
      <c r="O278" s="181"/>
      <c r="P278" s="181"/>
      <c r="Q278" s="181"/>
      <c r="R278" s="181"/>
      <c r="S278" s="181"/>
      <c r="T278" s="182"/>
      <c r="AT278" s="177" t="s">
        <v>147</v>
      </c>
      <c r="AU278" s="177" t="s">
        <v>84</v>
      </c>
      <c r="AV278" s="14" t="s">
        <v>82</v>
      </c>
      <c r="AW278" s="14" t="s">
        <v>32</v>
      </c>
      <c r="AX278" s="14" t="s">
        <v>75</v>
      </c>
      <c r="AY278" s="177" t="s">
        <v>137</v>
      </c>
    </row>
    <row r="279" spans="1:65" s="13" customFormat="1">
      <c r="B279" s="168"/>
      <c r="D279" s="163" t="s">
        <v>147</v>
      </c>
      <c r="E279" s="169" t="s">
        <v>1</v>
      </c>
      <c r="F279" s="170" t="s">
        <v>362</v>
      </c>
      <c r="H279" s="171">
        <v>13.4</v>
      </c>
      <c r="I279" s="172"/>
      <c r="L279" s="168"/>
      <c r="M279" s="173"/>
      <c r="N279" s="174"/>
      <c r="O279" s="174"/>
      <c r="P279" s="174"/>
      <c r="Q279" s="174"/>
      <c r="R279" s="174"/>
      <c r="S279" s="174"/>
      <c r="T279" s="175"/>
      <c r="AT279" s="169" t="s">
        <v>147</v>
      </c>
      <c r="AU279" s="169" t="s">
        <v>84</v>
      </c>
      <c r="AV279" s="13" t="s">
        <v>84</v>
      </c>
      <c r="AW279" s="13" t="s">
        <v>32</v>
      </c>
      <c r="AX279" s="13" t="s">
        <v>82</v>
      </c>
      <c r="AY279" s="169" t="s">
        <v>137</v>
      </c>
    </row>
    <row r="280" spans="1:65" s="2" customFormat="1" ht="21.75" customHeight="1">
      <c r="A280" s="33"/>
      <c r="B280" s="149"/>
      <c r="C280" s="150" t="s">
        <v>363</v>
      </c>
      <c r="D280" s="150" t="s">
        <v>140</v>
      </c>
      <c r="E280" s="151" t="s">
        <v>364</v>
      </c>
      <c r="F280" s="152" t="s">
        <v>365</v>
      </c>
      <c r="G280" s="153" t="s">
        <v>231</v>
      </c>
      <c r="H280" s="154">
        <v>14.6</v>
      </c>
      <c r="I280" s="155"/>
      <c r="J280" s="156">
        <f>ROUND(I280*H280,2)</f>
        <v>0</v>
      </c>
      <c r="K280" s="152" t="s">
        <v>152</v>
      </c>
      <c r="L280" s="34"/>
      <c r="M280" s="157" t="s">
        <v>1</v>
      </c>
      <c r="N280" s="158" t="s">
        <v>40</v>
      </c>
      <c r="O280" s="59"/>
      <c r="P280" s="159">
        <f>O280*H280</f>
        <v>0</v>
      </c>
      <c r="Q280" s="159">
        <v>5.0299999999999997E-3</v>
      </c>
      <c r="R280" s="159">
        <f>Q280*H280</f>
        <v>7.3437999999999989E-2</v>
      </c>
      <c r="S280" s="159">
        <v>0</v>
      </c>
      <c r="T280" s="160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1" t="s">
        <v>243</v>
      </c>
      <c r="AT280" s="161" t="s">
        <v>140</v>
      </c>
      <c r="AU280" s="161" t="s">
        <v>84</v>
      </c>
      <c r="AY280" s="18" t="s">
        <v>137</v>
      </c>
      <c r="BE280" s="162">
        <f>IF(N280="základní",J280,0)</f>
        <v>0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18" t="s">
        <v>82</v>
      </c>
      <c r="BK280" s="162">
        <f>ROUND(I280*H280,2)</f>
        <v>0</v>
      </c>
      <c r="BL280" s="18" t="s">
        <v>243</v>
      </c>
      <c r="BM280" s="161" t="s">
        <v>366</v>
      </c>
    </row>
    <row r="281" spans="1:65" s="2" customFormat="1" ht="29.25">
      <c r="A281" s="33"/>
      <c r="B281" s="34"/>
      <c r="C281" s="33"/>
      <c r="D281" s="163" t="s">
        <v>146</v>
      </c>
      <c r="E281" s="33"/>
      <c r="F281" s="164" t="s">
        <v>367</v>
      </c>
      <c r="G281" s="33"/>
      <c r="H281" s="33"/>
      <c r="I281" s="165"/>
      <c r="J281" s="33"/>
      <c r="K281" s="33"/>
      <c r="L281" s="34"/>
      <c r="M281" s="166"/>
      <c r="N281" s="167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146</v>
      </c>
      <c r="AU281" s="18" t="s">
        <v>84</v>
      </c>
    </row>
    <row r="282" spans="1:65" s="13" customFormat="1">
      <c r="B282" s="168"/>
      <c r="D282" s="163" t="s">
        <v>147</v>
      </c>
      <c r="E282" s="169" t="s">
        <v>1</v>
      </c>
      <c r="F282" s="170" t="s">
        <v>368</v>
      </c>
      <c r="H282" s="171">
        <v>6.4</v>
      </c>
      <c r="I282" s="172"/>
      <c r="L282" s="168"/>
      <c r="M282" s="173"/>
      <c r="N282" s="174"/>
      <c r="O282" s="174"/>
      <c r="P282" s="174"/>
      <c r="Q282" s="174"/>
      <c r="R282" s="174"/>
      <c r="S282" s="174"/>
      <c r="T282" s="175"/>
      <c r="AT282" s="169" t="s">
        <v>147</v>
      </c>
      <c r="AU282" s="169" t="s">
        <v>84</v>
      </c>
      <c r="AV282" s="13" t="s">
        <v>84</v>
      </c>
      <c r="AW282" s="13" t="s">
        <v>32</v>
      </c>
      <c r="AX282" s="13" t="s">
        <v>75</v>
      </c>
      <c r="AY282" s="169" t="s">
        <v>137</v>
      </c>
    </row>
    <row r="283" spans="1:65" s="13" customFormat="1">
      <c r="B283" s="168"/>
      <c r="D283" s="163" t="s">
        <v>147</v>
      </c>
      <c r="E283" s="169" t="s">
        <v>1</v>
      </c>
      <c r="F283" s="170" t="s">
        <v>369</v>
      </c>
      <c r="H283" s="171">
        <v>8.1999999999999993</v>
      </c>
      <c r="I283" s="172"/>
      <c r="L283" s="168"/>
      <c r="M283" s="173"/>
      <c r="N283" s="174"/>
      <c r="O283" s="174"/>
      <c r="P283" s="174"/>
      <c r="Q283" s="174"/>
      <c r="R283" s="174"/>
      <c r="S283" s="174"/>
      <c r="T283" s="175"/>
      <c r="AT283" s="169" t="s">
        <v>147</v>
      </c>
      <c r="AU283" s="169" t="s">
        <v>84</v>
      </c>
      <c r="AV283" s="13" t="s">
        <v>84</v>
      </c>
      <c r="AW283" s="13" t="s">
        <v>32</v>
      </c>
      <c r="AX283" s="13" t="s">
        <v>75</v>
      </c>
      <c r="AY283" s="169" t="s">
        <v>137</v>
      </c>
    </row>
    <row r="284" spans="1:65" s="16" customFormat="1">
      <c r="B284" s="191"/>
      <c r="D284" s="163" t="s">
        <v>147</v>
      </c>
      <c r="E284" s="192" t="s">
        <v>1</v>
      </c>
      <c r="F284" s="193" t="s">
        <v>210</v>
      </c>
      <c r="H284" s="194">
        <v>14.6</v>
      </c>
      <c r="I284" s="195"/>
      <c r="L284" s="191"/>
      <c r="M284" s="196"/>
      <c r="N284" s="197"/>
      <c r="O284" s="197"/>
      <c r="P284" s="197"/>
      <c r="Q284" s="197"/>
      <c r="R284" s="197"/>
      <c r="S284" s="197"/>
      <c r="T284" s="198"/>
      <c r="AT284" s="192" t="s">
        <v>147</v>
      </c>
      <c r="AU284" s="192" t="s">
        <v>84</v>
      </c>
      <c r="AV284" s="16" t="s">
        <v>144</v>
      </c>
      <c r="AW284" s="16" t="s">
        <v>32</v>
      </c>
      <c r="AX284" s="16" t="s">
        <v>82</v>
      </c>
      <c r="AY284" s="192" t="s">
        <v>137</v>
      </c>
    </row>
    <row r="285" spans="1:65" s="2" customFormat="1" ht="21.75" customHeight="1">
      <c r="A285" s="33"/>
      <c r="B285" s="149"/>
      <c r="C285" s="150" t="s">
        <v>370</v>
      </c>
      <c r="D285" s="150" t="s">
        <v>140</v>
      </c>
      <c r="E285" s="151" t="s">
        <v>371</v>
      </c>
      <c r="F285" s="152" t="s">
        <v>372</v>
      </c>
      <c r="G285" s="153" t="s">
        <v>151</v>
      </c>
      <c r="H285" s="154">
        <v>17.78</v>
      </c>
      <c r="I285" s="155"/>
      <c r="J285" s="156">
        <f>ROUND(I285*H285,2)</f>
        <v>0</v>
      </c>
      <c r="K285" s="152" t="s">
        <v>152</v>
      </c>
      <c r="L285" s="34"/>
      <c r="M285" s="157" t="s">
        <v>1</v>
      </c>
      <c r="N285" s="158" t="s">
        <v>40</v>
      </c>
      <c r="O285" s="59"/>
      <c r="P285" s="159">
        <f>O285*H285</f>
        <v>0</v>
      </c>
      <c r="Q285" s="159">
        <v>6.9999999999999999E-4</v>
      </c>
      <c r="R285" s="159">
        <f>Q285*H285</f>
        <v>1.2446E-2</v>
      </c>
      <c r="S285" s="159">
        <v>0</v>
      </c>
      <c r="T285" s="160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1" t="s">
        <v>243</v>
      </c>
      <c r="AT285" s="161" t="s">
        <v>140</v>
      </c>
      <c r="AU285" s="161" t="s">
        <v>84</v>
      </c>
      <c r="AY285" s="18" t="s">
        <v>137</v>
      </c>
      <c r="BE285" s="162">
        <f>IF(N285="základní",J285,0)</f>
        <v>0</v>
      </c>
      <c r="BF285" s="162">
        <f>IF(N285="snížená",J285,0)</f>
        <v>0</v>
      </c>
      <c r="BG285" s="162">
        <f>IF(N285="zákl. přenesená",J285,0)</f>
        <v>0</v>
      </c>
      <c r="BH285" s="162">
        <f>IF(N285="sníž. přenesená",J285,0)</f>
        <v>0</v>
      </c>
      <c r="BI285" s="162">
        <f>IF(N285="nulová",J285,0)</f>
        <v>0</v>
      </c>
      <c r="BJ285" s="18" t="s">
        <v>82</v>
      </c>
      <c r="BK285" s="162">
        <f>ROUND(I285*H285,2)</f>
        <v>0</v>
      </c>
      <c r="BL285" s="18" t="s">
        <v>243</v>
      </c>
      <c r="BM285" s="161" t="s">
        <v>373</v>
      </c>
    </row>
    <row r="286" spans="1:65" s="2" customFormat="1" ht="19.5">
      <c r="A286" s="33"/>
      <c r="B286" s="34"/>
      <c r="C286" s="33"/>
      <c r="D286" s="163" t="s">
        <v>146</v>
      </c>
      <c r="E286" s="33"/>
      <c r="F286" s="164" t="s">
        <v>374</v>
      </c>
      <c r="G286" s="33"/>
      <c r="H286" s="33"/>
      <c r="I286" s="165"/>
      <c r="J286" s="33"/>
      <c r="K286" s="33"/>
      <c r="L286" s="34"/>
      <c r="M286" s="166"/>
      <c r="N286" s="167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146</v>
      </c>
      <c r="AU286" s="18" t="s">
        <v>84</v>
      </c>
    </row>
    <row r="287" spans="1:65" s="13" customFormat="1">
      <c r="B287" s="168"/>
      <c r="D287" s="163" t="s">
        <v>147</v>
      </c>
      <c r="E287" s="169" t="s">
        <v>1</v>
      </c>
      <c r="F287" s="170" t="s">
        <v>375</v>
      </c>
      <c r="H287" s="171">
        <v>4.38</v>
      </c>
      <c r="I287" s="172"/>
      <c r="L287" s="168"/>
      <c r="M287" s="173"/>
      <c r="N287" s="174"/>
      <c r="O287" s="174"/>
      <c r="P287" s="174"/>
      <c r="Q287" s="174"/>
      <c r="R287" s="174"/>
      <c r="S287" s="174"/>
      <c r="T287" s="175"/>
      <c r="AT287" s="169" t="s">
        <v>147</v>
      </c>
      <c r="AU287" s="169" t="s">
        <v>84</v>
      </c>
      <c r="AV287" s="13" t="s">
        <v>84</v>
      </c>
      <c r="AW287" s="13" t="s">
        <v>32</v>
      </c>
      <c r="AX287" s="13" t="s">
        <v>75</v>
      </c>
      <c r="AY287" s="169" t="s">
        <v>137</v>
      </c>
    </row>
    <row r="288" spans="1:65" s="13" customFormat="1">
      <c r="B288" s="168"/>
      <c r="D288" s="163" t="s">
        <v>147</v>
      </c>
      <c r="E288" s="169" t="s">
        <v>1</v>
      </c>
      <c r="F288" s="170" t="s">
        <v>376</v>
      </c>
      <c r="H288" s="171">
        <v>13.4</v>
      </c>
      <c r="I288" s="172"/>
      <c r="L288" s="168"/>
      <c r="M288" s="173"/>
      <c r="N288" s="174"/>
      <c r="O288" s="174"/>
      <c r="P288" s="174"/>
      <c r="Q288" s="174"/>
      <c r="R288" s="174"/>
      <c r="S288" s="174"/>
      <c r="T288" s="175"/>
      <c r="AT288" s="169" t="s">
        <v>147</v>
      </c>
      <c r="AU288" s="169" t="s">
        <v>84</v>
      </c>
      <c r="AV288" s="13" t="s">
        <v>84</v>
      </c>
      <c r="AW288" s="13" t="s">
        <v>32</v>
      </c>
      <c r="AX288" s="13" t="s">
        <v>75</v>
      </c>
      <c r="AY288" s="169" t="s">
        <v>137</v>
      </c>
    </row>
    <row r="289" spans="1:65" s="16" customFormat="1">
      <c r="B289" s="191"/>
      <c r="D289" s="163" t="s">
        <v>147</v>
      </c>
      <c r="E289" s="192" t="s">
        <v>1</v>
      </c>
      <c r="F289" s="193" t="s">
        <v>210</v>
      </c>
      <c r="H289" s="194">
        <v>17.78</v>
      </c>
      <c r="I289" s="195"/>
      <c r="L289" s="191"/>
      <c r="M289" s="196"/>
      <c r="N289" s="197"/>
      <c r="O289" s="197"/>
      <c r="P289" s="197"/>
      <c r="Q289" s="197"/>
      <c r="R289" s="197"/>
      <c r="S289" s="197"/>
      <c r="T289" s="198"/>
      <c r="AT289" s="192" t="s">
        <v>147</v>
      </c>
      <c r="AU289" s="192" t="s">
        <v>84</v>
      </c>
      <c r="AV289" s="16" t="s">
        <v>144</v>
      </c>
      <c r="AW289" s="16" t="s">
        <v>32</v>
      </c>
      <c r="AX289" s="16" t="s">
        <v>82</v>
      </c>
      <c r="AY289" s="192" t="s">
        <v>137</v>
      </c>
    </row>
    <row r="290" spans="1:65" s="2" customFormat="1" ht="24.2" customHeight="1">
      <c r="A290" s="33"/>
      <c r="B290" s="149"/>
      <c r="C290" s="150" t="s">
        <v>377</v>
      </c>
      <c r="D290" s="150" t="s">
        <v>140</v>
      </c>
      <c r="E290" s="151" t="s">
        <v>378</v>
      </c>
      <c r="F290" s="152" t="s">
        <v>379</v>
      </c>
      <c r="G290" s="153" t="s">
        <v>278</v>
      </c>
      <c r="H290" s="154">
        <v>5.931</v>
      </c>
      <c r="I290" s="155"/>
      <c r="J290" s="156">
        <f>ROUND(I290*H290,2)</f>
        <v>0</v>
      </c>
      <c r="K290" s="152" t="s">
        <v>152</v>
      </c>
      <c r="L290" s="34"/>
      <c r="M290" s="157" t="s">
        <v>1</v>
      </c>
      <c r="N290" s="158" t="s">
        <v>40</v>
      </c>
      <c r="O290" s="59"/>
      <c r="P290" s="159">
        <f>O290*H290</f>
        <v>0</v>
      </c>
      <c r="Q290" s="159">
        <v>0</v>
      </c>
      <c r="R290" s="159">
        <f>Q290*H290</f>
        <v>0</v>
      </c>
      <c r="S290" s="159">
        <v>0</v>
      </c>
      <c r="T290" s="160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1" t="s">
        <v>243</v>
      </c>
      <c r="AT290" s="161" t="s">
        <v>140</v>
      </c>
      <c r="AU290" s="161" t="s">
        <v>84</v>
      </c>
      <c r="AY290" s="18" t="s">
        <v>137</v>
      </c>
      <c r="BE290" s="162">
        <f>IF(N290="základní",J290,0)</f>
        <v>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18" t="s">
        <v>82</v>
      </c>
      <c r="BK290" s="162">
        <f>ROUND(I290*H290,2)</f>
        <v>0</v>
      </c>
      <c r="BL290" s="18" t="s">
        <v>243</v>
      </c>
      <c r="BM290" s="161" t="s">
        <v>380</v>
      </c>
    </row>
    <row r="291" spans="1:65" s="2" customFormat="1" ht="39">
      <c r="A291" s="33"/>
      <c r="B291" s="34"/>
      <c r="C291" s="33"/>
      <c r="D291" s="163" t="s">
        <v>146</v>
      </c>
      <c r="E291" s="33"/>
      <c r="F291" s="164" t="s">
        <v>381</v>
      </c>
      <c r="G291" s="33"/>
      <c r="H291" s="33"/>
      <c r="I291" s="165"/>
      <c r="J291" s="33"/>
      <c r="K291" s="33"/>
      <c r="L291" s="34"/>
      <c r="M291" s="166"/>
      <c r="N291" s="167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146</v>
      </c>
      <c r="AU291" s="18" t="s">
        <v>84</v>
      </c>
    </row>
    <row r="292" spans="1:65" s="12" customFormat="1" ht="22.9" customHeight="1">
      <c r="B292" s="136"/>
      <c r="D292" s="137" t="s">
        <v>74</v>
      </c>
      <c r="E292" s="147" t="s">
        <v>382</v>
      </c>
      <c r="F292" s="147" t="s">
        <v>383</v>
      </c>
      <c r="I292" s="139"/>
      <c r="J292" s="148">
        <f>BK292</f>
        <v>0</v>
      </c>
      <c r="L292" s="136"/>
      <c r="M292" s="141"/>
      <c r="N292" s="142"/>
      <c r="O292" s="142"/>
      <c r="P292" s="143">
        <f>SUM(P293:P298)</f>
        <v>0</v>
      </c>
      <c r="Q292" s="142"/>
      <c r="R292" s="143">
        <f>SUM(R293:R298)</f>
        <v>0</v>
      </c>
      <c r="S292" s="142"/>
      <c r="T292" s="144">
        <f>SUM(T293:T298)</f>
        <v>1.536</v>
      </c>
      <c r="AR292" s="137" t="s">
        <v>84</v>
      </c>
      <c r="AT292" s="145" t="s">
        <v>74</v>
      </c>
      <c r="AU292" s="145" t="s">
        <v>82</v>
      </c>
      <c r="AY292" s="137" t="s">
        <v>137</v>
      </c>
      <c r="BK292" s="146">
        <f>SUM(BK293:BK298)</f>
        <v>0</v>
      </c>
    </row>
    <row r="293" spans="1:65" s="2" customFormat="1" ht="24.2" customHeight="1">
      <c r="A293" s="33"/>
      <c r="B293" s="149"/>
      <c r="C293" s="150" t="s">
        <v>384</v>
      </c>
      <c r="D293" s="150" t="s">
        <v>140</v>
      </c>
      <c r="E293" s="151" t="s">
        <v>385</v>
      </c>
      <c r="F293" s="152" t="s">
        <v>386</v>
      </c>
      <c r="G293" s="153" t="s">
        <v>387</v>
      </c>
      <c r="H293" s="154">
        <v>64</v>
      </c>
      <c r="I293" s="155"/>
      <c r="J293" s="156">
        <f>ROUND(I293*H293,2)</f>
        <v>0</v>
      </c>
      <c r="K293" s="152" t="s">
        <v>152</v>
      </c>
      <c r="L293" s="34"/>
      <c r="M293" s="157" t="s">
        <v>1</v>
      </c>
      <c r="N293" s="158" t="s">
        <v>40</v>
      </c>
      <c r="O293" s="59"/>
      <c r="P293" s="159">
        <f>O293*H293</f>
        <v>0</v>
      </c>
      <c r="Q293" s="159">
        <v>0</v>
      </c>
      <c r="R293" s="159">
        <f>Q293*H293</f>
        <v>0</v>
      </c>
      <c r="S293" s="159">
        <v>2.4E-2</v>
      </c>
      <c r="T293" s="160">
        <f>S293*H293</f>
        <v>1.536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1" t="s">
        <v>243</v>
      </c>
      <c r="AT293" s="161" t="s">
        <v>140</v>
      </c>
      <c r="AU293" s="161" t="s">
        <v>84</v>
      </c>
      <c r="AY293" s="18" t="s">
        <v>137</v>
      </c>
      <c r="BE293" s="162">
        <f>IF(N293="základní",J293,0)</f>
        <v>0</v>
      </c>
      <c r="BF293" s="162">
        <f>IF(N293="snížená",J293,0)</f>
        <v>0</v>
      </c>
      <c r="BG293" s="162">
        <f>IF(N293="zákl. přenesená",J293,0)</f>
        <v>0</v>
      </c>
      <c r="BH293" s="162">
        <f>IF(N293="sníž. přenesená",J293,0)</f>
        <v>0</v>
      </c>
      <c r="BI293" s="162">
        <f>IF(N293="nulová",J293,0)</f>
        <v>0</v>
      </c>
      <c r="BJ293" s="18" t="s">
        <v>82</v>
      </c>
      <c r="BK293" s="162">
        <f>ROUND(I293*H293,2)</f>
        <v>0</v>
      </c>
      <c r="BL293" s="18" t="s">
        <v>243</v>
      </c>
      <c r="BM293" s="161" t="s">
        <v>388</v>
      </c>
    </row>
    <row r="294" spans="1:65" s="2" customFormat="1" ht="19.5">
      <c r="A294" s="33"/>
      <c r="B294" s="34"/>
      <c r="C294" s="33"/>
      <c r="D294" s="163" t="s">
        <v>146</v>
      </c>
      <c r="E294" s="33"/>
      <c r="F294" s="164" t="s">
        <v>389</v>
      </c>
      <c r="G294" s="33"/>
      <c r="H294" s="33"/>
      <c r="I294" s="165"/>
      <c r="J294" s="33"/>
      <c r="K294" s="33"/>
      <c r="L294" s="34"/>
      <c r="M294" s="166"/>
      <c r="N294" s="167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146</v>
      </c>
      <c r="AU294" s="18" t="s">
        <v>84</v>
      </c>
    </row>
    <row r="295" spans="1:65" s="14" customFormat="1">
      <c r="B295" s="176"/>
      <c r="D295" s="163" t="s">
        <v>147</v>
      </c>
      <c r="E295" s="177" t="s">
        <v>1</v>
      </c>
      <c r="F295" s="178" t="s">
        <v>390</v>
      </c>
      <c r="H295" s="177" t="s">
        <v>1</v>
      </c>
      <c r="I295" s="179"/>
      <c r="L295" s="176"/>
      <c r="M295" s="180"/>
      <c r="N295" s="181"/>
      <c r="O295" s="181"/>
      <c r="P295" s="181"/>
      <c r="Q295" s="181"/>
      <c r="R295" s="181"/>
      <c r="S295" s="181"/>
      <c r="T295" s="182"/>
      <c r="AT295" s="177" t="s">
        <v>147</v>
      </c>
      <c r="AU295" s="177" t="s">
        <v>84</v>
      </c>
      <c r="AV295" s="14" t="s">
        <v>82</v>
      </c>
      <c r="AW295" s="14" t="s">
        <v>32</v>
      </c>
      <c r="AX295" s="14" t="s">
        <v>75</v>
      </c>
      <c r="AY295" s="177" t="s">
        <v>137</v>
      </c>
    </row>
    <row r="296" spans="1:65" s="13" customFormat="1">
      <c r="B296" s="168"/>
      <c r="D296" s="163" t="s">
        <v>147</v>
      </c>
      <c r="E296" s="169" t="s">
        <v>1</v>
      </c>
      <c r="F296" s="170" t="s">
        <v>391</v>
      </c>
      <c r="H296" s="171">
        <v>32</v>
      </c>
      <c r="I296" s="172"/>
      <c r="L296" s="168"/>
      <c r="M296" s="173"/>
      <c r="N296" s="174"/>
      <c r="O296" s="174"/>
      <c r="P296" s="174"/>
      <c r="Q296" s="174"/>
      <c r="R296" s="174"/>
      <c r="S296" s="174"/>
      <c r="T296" s="175"/>
      <c r="AT296" s="169" t="s">
        <v>147</v>
      </c>
      <c r="AU296" s="169" t="s">
        <v>84</v>
      </c>
      <c r="AV296" s="13" t="s">
        <v>84</v>
      </c>
      <c r="AW296" s="13" t="s">
        <v>32</v>
      </c>
      <c r="AX296" s="13" t="s">
        <v>75</v>
      </c>
      <c r="AY296" s="169" t="s">
        <v>137</v>
      </c>
    </row>
    <row r="297" spans="1:65" s="13" customFormat="1">
      <c r="B297" s="168"/>
      <c r="D297" s="163" t="s">
        <v>147</v>
      </c>
      <c r="E297" s="169" t="s">
        <v>1</v>
      </c>
      <c r="F297" s="170" t="s">
        <v>392</v>
      </c>
      <c r="H297" s="171">
        <v>32</v>
      </c>
      <c r="I297" s="172"/>
      <c r="L297" s="168"/>
      <c r="M297" s="173"/>
      <c r="N297" s="174"/>
      <c r="O297" s="174"/>
      <c r="P297" s="174"/>
      <c r="Q297" s="174"/>
      <c r="R297" s="174"/>
      <c r="S297" s="174"/>
      <c r="T297" s="175"/>
      <c r="AT297" s="169" t="s">
        <v>147</v>
      </c>
      <c r="AU297" s="169" t="s">
        <v>84</v>
      </c>
      <c r="AV297" s="13" t="s">
        <v>84</v>
      </c>
      <c r="AW297" s="13" t="s">
        <v>32</v>
      </c>
      <c r="AX297" s="13" t="s">
        <v>75</v>
      </c>
      <c r="AY297" s="169" t="s">
        <v>137</v>
      </c>
    </row>
    <row r="298" spans="1:65" s="16" customFormat="1">
      <c r="B298" s="191"/>
      <c r="D298" s="163" t="s">
        <v>147</v>
      </c>
      <c r="E298" s="192" t="s">
        <v>1</v>
      </c>
      <c r="F298" s="193" t="s">
        <v>210</v>
      </c>
      <c r="H298" s="194">
        <v>64</v>
      </c>
      <c r="I298" s="195"/>
      <c r="L298" s="191"/>
      <c r="M298" s="196"/>
      <c r="N298" s="197"/>
      <c r="O298" s="197"/>
      <c r="P298" s="197"/>
      <c r="Q298" s="197"/>
      <c r="R298" s="197"/>
      <c r="S298" s="197"/>
      <c r="T298" s="198"/>
      <c r="AT298" s="192" t="s">
        <v>147</v>
      </c>
      <c r="AU298" s="192" t="s">
        <v>84</v>
      </c>
      <c r="AV298" s="16" t="s">
        <v>144</v>
      </c>
      <c r="AW298" s="16" t="s">
        <v>32</v>
      </c>
      <c r="AX298" s="16" t="s">
        <v>82</v>
      </c>
      <c r="AY298" s="192" t="s">
        <v>137</v>
      </c>
    </row>
    <row r="299" spans="1:65" s="12" customFormat="1" ht="22.9" customHeight="1">
      <c r="B299" s="136"/>
      <c r="D299" s="137" t="s">
        <v>74</v>
      </c>
      <c r="E299" s="147" t="s">
        <v>393</v>
      </c>
      <c r="F299" s="147" t="s">
        <v>394</v>
      </c>
      <c r="I299" s="139"/>
      <c r="J299" s="148">
        <f>BK299</f>
        <v>107752.32000000001</v>
      </c>
      <c r="L299" s="136"/>
      <c r="M299" s="141"/>
      <c r="N299" s="142"/>
      <c r="O299" s="142"/>
      <c r="P299" s="143">
        <f>SUM(P300:P383)</f>
        <v>0</v>
      </c>
      <c r="Q299" s="142"/>
      <c r="R299" s="143">
        <f>SUM(R300:R383)</f>
        <v>6.8917894999999998</v>
      </c>
      <c r="S299" s="142"/>
      <c r="T299" s="144">
        <f>SUM(T300:T383)</f>
        <v>0</v>
      </c>
      <c r="AR299" s="137" t="s">
        <v>84</v>
      </c>
      <c r="AT299" s="145" t="s">
        <v>74</v>
      </c>
      <c r="AU299" s="145" t="s">
        <v>82</v>
      </c>
      <c r="AY299" s="137" t="s">
        <v>137</v>
      </c>
      <c r="BK299" s="146">
        <f>SUM(BK300:BK383)</f>
        <v>107752.32000000001</v>
      </c>
    </row>
    <row r="300" spans="1:65" s="2" customFormat="1" ht="21.75" customHeight="1">
      <c r="A300" s="33"/>
      <c r="B300" s="149"/>
      <c r="C300" s="150" t="s">
        <v>395</v>
      </c>
      <c r="D300" s="150" t="s">
        <v>140</v>
      </c>
      <c r="E300" s="151" t="s">
        <v>396</v>
      </c>
      <c r="F300" s="152" t="s">
        <v>397</v>
      </c>
      <c r="G300" s="153" t="s">
        <v>151</v>
      </c>
      <c r="H300" s="154">
        <v>125.58499999999999</v>
      </c>
      <c r="I300" s="155"/>
      <c r="J300" s="156">
        <f>ROUND(I300*H300,2)</f>
        <v>0</v>
      </c>
      <c r="K300" s="152" t="s">
        <v>1</v>
      </c>
      <c r="L300" s="34"/>
      <c r="M300" s="157" t="s">
        <v>1</v>
      </c>
      <c r="N300" s="158" t="s">
        <v>40</v>
      </c>
      <c r="O300" s="59"/>
      <c r="P300" s="159">
        <f>O300*H300</f>
        <v>0</v>
      </c>
      <c r="Q300" s="159">
        <v>0</v>
      </c>
      <c r="R300" s="159">
        <f>Q300*H300</f>
        <v>0</v>
      </c>
      <c r="S300" s="159">
        <v>0</v>
      </c>
      <c r="T300" s="160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1" t="s">
        <v>243</v>
      </c>
      <c r="AT300" s="161" t="s">
        <v>140</v>
      </c>
      <c r="AU300" s="161" t="s">
        <v>84</v>
      </c>
      <c r="AY300" s="18" t="s">
        <v>137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8" t="s">
        <v>82</v>
      </c>
      <c r="BK300" s="162">
        <f>ROUND(I300*H300,2)</f>
        <v>0</v>
      </c>
      <c r="BL300" s="18" t="s">
        <v>243</v>
      </c>
      <c r="BM300" s="161" t="s">
        <v>398</v>
      </c>
    </row>
    <row r="301" spans="1:65" s="2" customFormat="1">
      <c r="A301" s="33"/>
      <c r="B301" s="34"/>
      <c r="C301" s="33"/>
      <c r="D301" s="163" t="s">
        <v>146</v>
      </c>
      <c r="E301" s="33"/>
      <c r="F301" s="164" t="s">
        <v>397</v>
      </c>
      <c r="G301" s="33"/>
      <c r="H301" s="33"/>
      <c r="I301" s="165"/>
      <c r="J301" s="33"/>
      <c r="K301" s="33"/>
      <c r="L301" s="34"/>
      <c r="M301" s="166"/>
      <c r="N301" s="167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146</v>
      </c>
      <c r="AU301" s="18" t="s">
        <v>84</v>
      </c>
    </row>
    <row r="302" spans="1:65" s="13" customFormat="1">
      <c r="B302" s="168"/>
      <c r="D302" s="163" t="s">
        <v>147</v>
      </c>
      <c r="E302" s="169" t="s">
        <v>1</v>
      </c>
      <c r="F302" s="170" t="s">
        <v>399</v>
      </c>
      <c r="H302" s="171">
        <v>71.489999999999995</v>
      </c>
      <c r="I302" s="172"/>
      <c r="L302" s="168"/>
      <c r="M302" s="173"/>
      <c r="N302" s="174"/>
      <c r="O302" s="174"/>
      <c r="P302" s="174"/>
      <c r="Q302" s="174"/>
      <c r="R302" s="174"/>
      <c r="S302" s="174"/>
      <c r="T302" s="175"/>
      <c r="AT302" s="169" t="s">
        <v>147</v>
      </c>
      <c r="AU302" s="169" t="s">
        <v>84</v>
      </c>
      <c r="AV302" s="13" t="s">
        <v>84</v>
      </c>
      <c r="AW302" s="13" t="s">
        <v>32</v>
      </c>
      <c r="AX302" s="13" t="s">
        <v>75</v>
      </c>
      <c r="AY302" s="169" t="s">
        <v>137</v>
      </c>
    </row>
    <row r="303" spans="1:65" s="13" customFormat="1">
      <c r="B303" s="168"/>
      <c r="D303" s="163" t="s">
        <v>147</v>
      </c>
      <c r="E303" s="169" t="s">
        <v>1</v>
      </c>
      <c r="F303" s="170" t="s">
        <v>400</v>
      </c>
      <c r="H303" s="171">
        <v>31.552</v>
      </c>
      <c r="I303" s="172"/>
      <c r="L303" s="168"/>
      <c r="M303" s="173"/>
      <c r="N303" s="174"/>
      <c r="O303" s="174"/>
      <c r="P303" s="174"/>
      <c r="Q303" s="174"/>
      <c r="R303" s="174"/>
      <c r="S303" s="174"/>
      <c r="T303" s="175"/>
      <c r="AT303" s="169" t="s">
        <v>147</v>
      </c>
      <c r="AU303" s="169" t="s">
        <v>84</v>
      </c>
      <c r="AV303" s="13" t="s">
        <v>84</v>
      </c>
      <c r="AW303" s="13" t="s">
        <v>32</v>
      </c>
      <c r="AX303" s="13" t="s">
        <v>75</v>
      </c>
      <c r="AY303" s="169" t="s">
        <v>137</v>
      </c>
    </row>
    <row r="304" spans="1:65" s="13" customFormat="1">
      <c r="B304" s="168"/>
      <c r="D304" s="163" t="s">
        <v>147</v>
      </c>
      <c r="E304" s="169" t="s">
        <v>1</v>
      </c>
      <c r="F304" s="170" t="s">
        <v>401</v>
      </c>
      <c r="H304" s="171">
        <v>15.282999999999999</v>
      </c>
      <c r="I304" s="172"/>
      <c r="L304" s="168"/>
      <c r="M304" s="173"/>
      <c r="N304" s="174"/>
      <c r="O304" s="174"/>
      <c r="P304" s="174"/>
      <c r="Q304" s="174"/>
      <c r="R304" s="174"/>
      <c r="S304" s="174"/>
      <c r="T304" s="175"/>
      <c r="AT304" s="169" t="s">
        <v>147</v>
      </c>
      <c r="AU304" s="169" t="s">
        <v>84</v>
      </c>
      <c r="AV304" s="13" t="s">
        <v>84</v>
      </c>
      <c r="AW304" s="13" t="s">
        <v>32</v>
      </c>
      <c r="AX304" s="13" t="s">
        <v>75</v>
      </c>
      <c r="AY304" s="169" t="s">
        <v>137</v>
      </c>
    </row>
    <row r="305" spans="1:65" s="13" customFormat="1">
      <c r="B305" s="168"/>
      <c r="D305" s="163" t="s">
        <v>147</v>
      </c>
      <c r="E305" s="169" t="s">
        <v>1</v>
      </c>
      <c r="F305" s="170" t="s">
        <v>402</v>
      </c>
      <c r="H305" s="171">
        <v>7.26</v>
      </c>
      <c r="I305" s="172"/>
      <c r="L305" s="168"/>
      <c r="M305" s="173"/>
      <c r="N305" s="174"/>
      <c r="O305" s="174"/>
      <c r="P305" s="174"/>
      <c r="Q305" s="174"/>
      <c r="R305" s="174"/>
      <c r="S305" s="174"/>
      <c r="T305" s="175"/>
      <c r="AT305" s="169" t="s">
        <v>147</v>
      </c>
      <c r="AU305" s="169" t="s">
        <v>84</v>
      </c>
      <c r="AV305" s="13" t="s">
        <v>84</v>
      </c>
      <c r="AW305" s="13" t="s">
        <v>32</v>
      </c>
      <c r="AX305" s="13" t="s">
        <v>75</v>
      </c>
      <c r="AY305" s="169" t="s">
        <v>137</v>
      </c>
    </row>
    <row r="306" spans="1:65" s="16" customFormat="1">
      <c r="B306" s="191"/>
      <c r="D306" s="163" t="s">
        <v>147</v>
      </c>
      <c r="E306" s="192" t="s">
        <v>1</v>
      </c>
      <c r="F306" s="193" t="s">
        <v>210</v>
      </c>
      <c r="H306" s="194">
        <v>125.58500000000001</v>
      </c>
      <c r="I306" s="195"/>
      <c r="L306" s="191"/>
      <c r="M306" s="196"/>
      <c r="N306" s="197"/>
      <c r="O306" s="197"/>
      <c r="P306" s="197"/>
      <c r="Q306" s="197"/>
      <c r="R306" s="197"/>
      <c r="S306" s="197"/>
      <c r="T306" s="198"/>
      <c r="AT306" s="192" t="s">
        <v>147</v>
      </c>
      <c r="AU306" s="192" t="s">
        <v>84</v>
      </c>
      <c r="AV306" s="16" t="s">
        <v>144</v>
      </c>
      <c r="AW306" s="16" t="s">
        <v>32</v>
      </c>
      <c r="AX306" s="16" t="s">
        <v>82</v>
      </c>
      <c r="AY306" s="192" t="s">
        <v>137</v>
      </c>
    </row>
    <row r="307" spans="1:65" s="2" customFormat="1" ht="16.5" customHeight="1">
      <c r="A307" s="33"/>
      <c r="B307" s="149"/>
      <c r="C307" s="150" t="s">
        <v>403</v>
      </c>
      <c r="D307" s="150" t="s">
        <v>140</v>
      </c>
      <c r="E307" s="151" t="s">
        <v>404</v>
      </c>
      <c r="F307" s="152" t="s">
        <v>405</v>
      </c>
      <c r="G307" s="153" t="s">
        <v>151</v>
      </c>
      <c r="H307" s="154">
        <v>243.91</v>
      </c>
      <c r="I307" s="155"/>
      <c r="J307" s="156">
        <f>ROUND(I307*H307,2)</f>
        <v>0</v>
      </c>
      <c r="K307" s="152" t="s">
        <v>152</v>
      </c>
      <c r="L307" s="34"/>
      <c r="M307" s="157" t="s">
        <v>1</v>
      </c>
      <c r="N307" s="158" t="s">
        <v>40</v>
      </c>
      <c r="O307" s="59"/>
      <c r="P307" s="159">
        <f>O307*H307</f>
        <v>0</v>
      </c>
      <c r="Q307" s="159">
        <v>2.9999999999999997E-4</v>
      </c>
      <c r="R307" s="159">
        <f>Q307*H307</f>
        <v>7.3172999999999988E-2</v>
      </c>
      <c r="S307" s="159">
        <v>0</v>
      </c>
      <c r="T307" s="160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1" t="s">
        <v>243</v>
      </c>
      <c r="AT307" s="161" t="s">
        <v>140</v>
      </c>
      <c r="AU307" s="161" t="s">
        <v>84</v>
      </c>
      <c r="AY307" s="18" t="s">
        <v>137</v>
      </c>
      <c r="BE307" s="162">
        <f>IF(N307="základní",J307,0)</f>
        <v>0</v>
      </c>
      <c r="BF307" s="162">
        <f>IF(N307="snížená",J307,0)</f>
        <v>0</v>
      </c>
      <c r="BG307" s="162">
        <f>IF(N307="zákl. přenesená",J307,0)</f>
        <v>0</v>
      </c>
      <c r="BH307" s="162">
        <f>IF(N307="sníž. přenesená",J307,0)</f>
        <v>0</v>
      </c>
      <c r="BI307" s="162">
        <f>IF(N307="nulová",J307,0)</f>
        <v>0</v>
      </c>
      <c r="BJ307" s="18" t="s">
        <v>82</v>
      </c>
      <c r="BK307" s="162">
        <f>ROUND(I307*H307,2)</f>
        <v>0</v>
      </c>
      <c r="BL307" s="18" t="s">
        <v>243</v>
      </c>
      <c r="BM307" s="161" t="s">
        <v>406</v>
      </c>
    </row>
    <row r="308" spans="1:65" s="2" customFormat="1" ht="19.5">
      <c r="A308" s="33"/>
      <c r="B308" s="34"/>
      <c r="C308" s="33"/>
      <c r="D308" s="163" t="s">
        <v>146</v>
      </c>
      <c r="E308" s="33"/>
      <c r="F308" s="164" t="s">
        <v>407</v>
      </c>
      <c r="G308" s="33"/>
      <c r="H308" s="33"/>
      <c r="I308" s="165"/>
      <c r="J308" s="33"/>
      <c r="K308" s="33"/>
      <c r="L308" s="34"/>
      <c r="M308" s="166"/>
      <c r="N308" s="167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146</v>
      </c>
      <c r="AU308" s="18" t="s">
        <v>84</v>
      </c>
    </row>
    <row r="309" spans="1:65" s="14" customFormat="1">
      <c r="B309" s="176"/>
      <c r="D309" s="163" t="s">
        <v>147</v>
      </c>
      <c r="E309" s="177" t="s">
        <v>1</v>
      </c>
      <c r="F309" s="178" t="s">
        <v>408</v>
      </c>
      <c r="H309" s="177" t="s">
        <v>1</v>
      </c>
      <c r="I309" s="179"/>
      <c r="L309" s="176"/>
      <c r="M309" s="180"/>
      <c r="N309" s="181"/>
      <c r="O309" s="181"/>
      <c r="P309" s="181"/>
      <c r="Q309" s="181"/>
      <c r="R309" s="181"/>
      <c r="S309" s="181"/>
      <c r="T309" s="182"/>
      <c r="AT309" s="177" t="s">
        <v>147</v>
      </c>
      <c r="AU309" s="177" t="s">
        <v>84</v>
      </c>
      <c r="AV309" s="14" t="s">
        <v>82</v>
      </c>
      <c r="AW309" s="14" t="s">
        <v>32</v>
      </c>
      <c r="AX309" s="14" t="s">
        <v>75</v>
      </c>
      <c r="AY309" s="177" t="s">
        <v>137</v>
      </c>
    </row>
    <row r="310" spans="1:65" s="13" customFormat="1">
      <c r="B310" s="168"/>
      <c r="D310" s="163" t="s">
        <v>147</v>
      </c>
      <c r="E310" s="169" t="s">
        <v>1</v>
      </c>
      <c r="F310" s="170" t="s">
        <v>399</v>
      </c>
      <c r="H310" s="171">
        <v>71.489999999999995</v>
      </c>
      <c r="I310" s="172"/>
      <c r="L310" s="168"/>
      <c r="M310" s="173"/>
      <c r="N310" s="174"/>
      <c r="O310" s="174"/>
      <c r="P310" s="174"/>
      <c r="Q310" s="174"/>
      <c r="R310" s="174"/>
      <c r="S310" s="174"/>
      <c r="T310" s="175"/>
      <c r="AT310" s="169" t="s">
        <v>147</v>
      </c>
      <c r="AU310" s="169" t="s">
        <v>84</v>
      </c>
      <c r="AV310" s="13" t="s">
        <v>84</v>
      </c>
      <c r="AW310" s="13" t="s">
        <v>32</v>
      </c>
      <c r="AX310" s="13" t="s">
        <v>75</v>
      </c>
      <c r="AY310" s="169" t="s">
        <v>137</v>
      </c>
    </row>
    <row r="311" spans="1:65" s="13" customFormat="1">
      <c r="B311" s="168"/>
      <c r="D311" s="163" t="s">
        <v>147</v>
      </c>
      <c r="E311" s="169" t="s">
        <v>1</v>
      </c>
      <c r="F311" s="170" t="s">
        <v>400</v>
      </c>
      <c r="H311" s="171">
        <v>31.552</v>
      </c>
      <c r="I311" s="172"/>
      <c r="L311" s="168"/>
      <c r="M311" s="173"/>
      <c r="N311" s="174"/>
      <c r="O311" s="174"/>
      <c r="P311" s="174"/>
      <c r="Q311" s="174"/>
      <c r="R311" s="174"/>
      <c r="S311" s="174"/>
      <c r="T311" s="175"/>
      <c r="AT311" s="169" t="s">
        <v>147</v>
      </c>
      <c r="AU311" s="169" t="s">
        <v>84</v>
      </c>
      <c r="AV311" s="13" t="s">
        <v>84</v>
      </c>
      <c r="AW311" s="13" t="s">
        <v>32</v>
      </c>
      <c r="AX311" s="13" t="s">
        <v>75</v>
      </c>
      <c r="AY311" s="169" t="s">
        <v>137</v>
      </c>
    </row>
    <row r="312" spans="1:65" s="13" customFormat="1">
      <c r="B312" s="168"/>
      <c r="D312" s="163" t="s">
        <v>147</v>
      </c>
      <c r="E312" s="169" t="s">
        <v>1</v>
      </c>
      <c r="F312" s="170" t="s">
        <v>401</v>
      </c>
      <c r="H312" s="171">
        <v>15.282999999999999</v>
      </c>
      <c r="I312" s="172"/>
      <c r="L312" s="168"/>
      <c r="M312" s="173"/>
      <c r="N312" s="174"/>
      <c r="O312" s="174"/>
      <c r="P312" s="174"/>
      <c r="Q312" s="174"/>
      <c r="R312" s="174"/>
      <c r="S312" s="174"/>
      <c r="T312" s="175"/>
      <c r="AT312" s="169" t="s">
        <v>147</v>
      </c>
      <c r="AU312" s="169" t="s">
        <v>84</v>
      </c>
      <c r="AV312" s="13" t="s">
        <v>84</v>
      </c>
      <c r="AW312" s="13" t="s">
        <v>32</v>
      </c>
      <c r="AX312" s="13" t="s">
        <v>75</v>
      </c>
      <c r="AY312" s="169" t="s">
        <v>137</v>
      </c>
    </row>
    <row r="313" spans="1:65" s="15" customFormat="1">
      <c r="B313" s="183"/>
      <c r="D313" s="163" t="s">
        <v>147</v>
      </c>
      <c r="E313" s="184" t="s">
        <v>1</v>
      </c>
      <c r="F313" s="185" t="s">
        <v>345</v>
      </c>
      <c r="H313" s="186">
        <v>118.325</v>
      </c>
      <c r="I313" s="187"/>
      <c r="L313" s="183"/>
      <c r="M313" s="188"/>
      <c r="N313" s="189"/>
      <c r="O313" s="189"/>
      <c r="P313" s="189"/>
      <c r="Q313" s="189"/>
      <c r="R313" s="189"/>
      <c r="S313" s="189"/>
      <c r="T313" s="190"/>
      <c r="AT313" s="184" t="s">
        <v>147</v>
      </c>
      <c r="AU313" s="184" t="s">
        <v>84</v>
      </c>
      <c r="AV313" s="15" t="s">
        <v>138</v>
      </c>
      <c r="AW313" s="15" t="s">
        <v>32</v>
      </c>
      <c r="AX313" s="15" t="s">
        <v>75</v>
      </c>
      <c r="AY313" s="184" t="s">
        <v>137</v>
      </c>
    </row>
    <row r="314" spans="1:65" s="14" customFormat="1">
      <c r="B314" s="176"/>
      <c r="D314" s="163" t="s">
        <v>147</v>
      </c>
      <c r="E314" s="177" t="s">
        <v>1</v>
      </c>
      <c r="F314" s="178" t="s">
        <v>409</v>
      </c>
      <c r="H314" s="177" t="s">
        <v>1</v>
      </c>
      <c r="I314" s="179"/>
      <c r="L314" s="176"/>
      <c r="M314" s="180"/>
      <c r="N314" s="181"/>
      <c r="O314" s="181"/>
      <c r="P314" s="181"/>
      <c r="Q314" s="181"/>
      <c r="R314" s="181"/>
      <c r="S314" s="181"/>
      <c r="T314" s="182"/>
      <c r="AT314" s="177" t="s">
        <v>147</v>
      </c>
      <c r="AU314" s="177" t="s">
        <v>84</v>
      </c>
      <c r="AV314" s="14" t="s">
        <v>82</v>
      </c>
      <c r="AW314" s="14" t="s">
        <v>32</v>
      </c>
      <c r="AX314" s="14" t="s">
        <v>75</v>
      </c>
      <c r="AY314" s="177" t="s">
        <v>137</v>
      </c>
    </row>
    <row r="315" spans="1:65" s="13" customFormat="1">
      <c r="B315" s="168"/>
      <c r="D315" s="163" t="s">
        <v>147</v>
      </c>
      <c r="E315" s="169" t="s">
        <v>1</v>
      </c>
      <c r="F315" s="170" t="s">
        <v>399</v>
      </c>
      <c r="H315" s="171">
        <v>71.489999999999995</v>
      </c>
      <c r="I315" s="172"/>
      <c r="L315" s="168"/>
      <c r="M315" s="173"/>
      <c r="N315" s="174"/>
      <c r="O315" s="174"/>
      <c r="P315" s="174"/>
      <c r="Q315" s="174"/>
      <c r="R315" s="174"/>
      <c r="S315" s="174"/>
      <c r="T315" s="175"/>
      <c r="AT315" s="169" t="s">
        <v>147</v>
      </c>
      <c r="AU315" s="169" t="s">
        <v>84</v>
      </c>
      <c r="AV315" s="13" t="s">
        <v>84</v>
      </c>
      <c r="AW315" s="13" t="s">
        <v>32</v>
      </c>
      <c r="AX315" s="13" t="s">
        <v>75</v>
      </c>
      <c r="AY315" s="169" t="s">
        <v>137</v>
      </c>
    </row>
    <row r="316" spans="1:65" s="13" customFormat="1">
      <c r="B316" s="168"/>
      <c r="D316" s="163" t="s">
        <v>147</v>
      </c>
      <c r="E316" s="169" t="s">
        <v>1</v>
      </c>
      <c r="F316" s="170" t="s">
        <v>400</v>
      </c>
      <c r="H316" s="171">
        <v>31.552</v>
      </c>
      <c r="I316" s="172"/>
      <c r="L316" s="168"/>
      <c r="M316" s="173"/>
      <c r="N316" s="174"/>
      <c r="O316" s="174"/>
      <c r="P316" s="174"/>
      <c r="Q316" s="174"/>
      <c r="R316" s="174"/>
      <c r="S316" s="174"/>
      <c r="T316" s="175"/>
      <c r="AT316" s="169" t="s">
        <v>147</v>
      </c>
      <c r="AU316" s="169" t="s">
        <v>84</v>
      </c>
      <c r="AV316" s="13" t="s">
        <v>84</v>
      </c>
      <c r="AW316" s="13" t="s">
        <v>32</v>
      </c>
      <c r="AX316" s="13" t="s">
        <v>75</v>
      </c>
      <c r="AY316" s="169" t="s">
        <v>137</v>
      </c>
    </row>
    <row r="317" spans="1:65" s="13" customFormat="1">
      <c r="B317" s="168"/>
      <c r="D317" s="163" t="s">
        <v>147</v>
      </c>
      <c r="E317" s="169" t="s">
        <v>1</v>
      </c>
      <c r="F317" s="170" t="s">
        <v>401</v>
      </c>
      <c r="H317" s="171">
        <v>15.282999999999999</v>
      </c>
      <c r="I317" s="172"/>
      <c r="L317" s="168"/>
      <c r="M317" s="173"/>
      <c r="N317" s="174"/>
      <c r="O317" s="174"/>
      <c r="P317" s="174"/>
      <c r="Q317" s="174"/>
      <c r="R317" s="174"/>
      <c r="S317" s="174"/>
      <c r="T317" s="175"/>
      <c r="AT317" s="169" t="s">
        <v>147</v>
      </c>
      <c r="AU317" s="169" t="s">
        <v>84</v>
      </c>
      <c r="AV317" s="13" t="s">
        <v>84</v>
      </c>
      <c r="AW317" s="13" t="s">
        <v>32</v>
      </c>
      <c r="AX317" s="13" t="s">
        <v>75</v>
      </c>
      <c r="AY317" s="169" t="s">
        <v>137</v>
      </c>
    </row>
    <row r="318" spans="1:65" s="13" customFormat="1">
      <c r="B318" s="168"/>
      <c r="D318" s="163" t="s">
        <v>147</v>
      </c>
      <c r="E318" s="169" t="s">
        <v>1</v>
      </c>
      <c r="F318" s="170" t="s">
        <v>402</v>
      </c>
      <c r="H318" s="171">
        <v>7.26</v>
      </c>
      <c r="I318" s="172"/>
      <c r="L318" s="168"/>
      <c r="M318" s="173"/>
      <c r="N318" s="174"/>
      <c r="O318" s="174"/>
      <c r="P318" s="174"/>
      <c r="Q318" s="174"/>
      <c r="R318" s="174"/>
      <c r="S318" s="174"/>
      <c r="T318" s="175"/>
      <c r="AT318" s="169" t="s">
        <v>147</v>
      </c>
      <c r="AU318" s="169" t="s">
        <v>84</v>
      </c>
      <c r="AV318" s="13" t="s">
        <v>84</v>
      </c>
      <c r="AW318" s="13" t="s">
        <v>32</v>
      </c>
      <c r="AX318" s="13" t="s">
        <v>75</v>
      </c>
      <c r="AY318" s="169" t="s">
        <v>137</v>
      </c>
    </row>
    <row r="319" spans="1:65" s="15" customFormat="1">
      <c r="B319" s="183"/>
      <c r="D319" s="163" t="s">
        <v>147</v>
      </c>
      <c r="E319" s="184" t="s">
        <v>1</v>
      </c>
      <c r="F319" s="185" t="s">
        <v>345</v>
      </c>
      <c r="H319" s="186">
        <v>125.58500000000001</v>
      </c>
      <c r="I319" s="187"/>
      <c r="L319" s="183"/>
      <c r="M319" s="188"/>
      <c r="N319" s="189"/>
      <c r="O319" s="189"/>
      <c r="P319" s="189"/>
      <c r="Q319" s="189"/>
      <c r="R319" s="189"/>
      <c r="S319" s="189"/>
      <c r="T319" s="190"/>
      <c r="AT319" s="184" t="s">
        <v>147</v>
      </c>
      <c r="AU319" s="184" t="s">
        <v>84</v>
      </c>
      <c r="AV319" s="15" t="s">
        <v>138</v>
      </c>
      <c r="AW319" s="15" t="s">
        <v>32</v>
      </c>
      <c r="AX319" s="15" t="s">
        <v>75</v>
      </c>
      <c r="AY319" s="184" t="s">
        <v>137</v>
      </c>
    </row>
    <row r="320" spans="1:65" s="16" customFormat="1">
      <c r="B320" s="191"/>
      <c r="D320" s="163" t="s">
        <v>147</v>
      </c>
      <c r="E320" s="192" t="s">
        <v>1</v>
      </c>
      <c r="F320" s="193" t="s">
        <v>210</v>
      </c>
      <c r="H320" s="194">
        <v>243.90999999999997</v>
      </c>
      <c r="I320" s="195"/>
      <c r="L320" s="191"/>
      <c r="M320" s="196"/>
      <c r="N320" s="197"/>
      <c r="O320" s="197"/>
      <c r="P320" s="197"/>
      <c r="Q320" s="197"/>
      <c r="R320" s="197"/>
      <c r="S320" s="197"/>
      <c r="T320" s="198"/>
      <c r="AT320" s="192" t="s">
        <v>147</v>
      </c>
      <c r="AU320" s="192" t="s">
        <v>84</v>
      </c>
      <c r="AV320" s="16" t="s">
        <v>144</v>
      </c>
      <c r="AW320" s="16" t="s">
        <v>32</v>
      </c>
      <c r="AX320" s="16" t="s">
        <v>82</v>
      </c>
      <c r="AY320" s="192" t="s">
        <v>137</v>
      </c>
    </row>
    <row r="321" spans="1:65" s="2" customFormat="1" ht="24.2" customHeight="1">
      <c r="A321" s="33"/>
      <c r="B321" s="149"/>
      <c r="C321" s="150" t="s">
        <v>410</v>
      </c>
      <c r="D321" s="150" t="s">
        <v>140</v>
      </c>
      <c r="E321" s="151" t="s">
        <v>411</v>
      </c>
      <c r="F321" s="152" t="s">
        <v>412</v>
      </c>
      <c r="G321" s="153" t="s">
        <v>151</v>
      </c>
      <c r="H321" s="154">
        <v>71.489999999999995</v>
      </c>
      <c r="I321" s="155"/>
      <c r="J321" s="156">
        <f>ROUND(I321*H321,2)</f>
        <v>0</v>
      </c>
      <c r="K321" s="152" t="s">
        <v>152</v>
      </c>
      <c r="L321" s="34"/>
      <c r="M321" s="157" t="s">
        <v>1</v>
      </c>
      <c r="N321" s="158" t="s">
        <v>40</v>
      </c>
      <c r="O321" s="59"/>
      <c r="P321" s="159">
        <f>O321*H321</f>
        <v>0</v>
      </c>
      <c r="Q321" s="159">
        <v>0</v>
      </c>
      <c r="R321" s="159">
        <f>Q321*H321</f>
        <v>0</v>
      </c>
      <c r="S321" s="159">
        <v>0</v>
      </c>
      <c r="T321" s="160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1" t="s">
        <v>243</v>
      </c>
      <c r="AT321" s="161" t="s">
        <v>140</v>
      </c>
      <c r="AU321" s="161" t="s">
        <v>84</v>
      </c>
      <c r="AY321" s="18" t="s">
        <v>137</v>
      </c>
      <c r="BE321" s="162">
        <f>IF(N321="základní",J321,0)</f>
        <v>0</v>
      </c>
      <c r="BF321" s="162">
        <f>IF(N321="snížená",J321,0)</f>
        <v>0</v>
      </c>
      <c r="BG321" s="162">
        <f>IF(N321="zákl. přenesená",J321,0)</f>
        <v>0</v>
      </c>
      <c r="BH321" s="162">
        <f>IF(N321="sníž. přenesená",J321,0)</f>
        <v>0</v>
      </c>
      <c r="BI321" s="162">
        <f>IF(N321="nulová",J321,0)</f>
        <v>0</v>
      </c>
      <c r="BJ321" s="18" t="s">
        <v>82</v>
      </c>
      <c r="BK321" s="162">
        <f>ROUND(I321*H321,2)</f>
        <v>0</v>
      </c>
      <c r="BL321" s="18" t="s">
        <v>243</v>
      </c>
      <c r="BM321" s="161" t="s">
        <v>413</v>
      </c>
    </row>
    <row r="322" spans="1:65" s="2" customFormat="1" ht="19.5">
      <c r="A322" s="33"/>
      <c r="B322" s="34"/>
      <c r="C322" s="33"/>
      <c r="D322" s="163" t="s">
        <v>146</v>
      </c>
      <c r="E322" s="33"/>
      <c r="F322" s="164" t="s">
        <v>414</v>
      </c>
      <c r="G322" s="33"/>
      <c r="H322" s="33"/>
      <c r="I322" s="165"/>
      <c r="J322" s="33"/>
      <c r="K322" s="33"/>
      <c r="L322" s="34"/>
      <c r="M322" s="166"/>
      <c r="N322" s="167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146</v>
      </c>
      <c r="AU322" s="18" t="s">
        <v>84</v>
      </c>
    </row>
    <row r="323" spans="1:65" s="13" customFormat="1">
      <c r="B323" s="168"/>
      <c r="D323" s="163" t="s">
        <v>147</v>
      </c>
      <c r="E323" s="169" t="s">
        <v>1</v>
      </c>
      <c r="F323" s="170" t="s">
        <v>399</v>
      </c>
      <c r="H323" s="171">
        <v>71.489999999999995</v>
      </c>
      <c r="I323" s="172"/>
      <c r="L323" s="168"/>
      <c r="M323" s="173"/>
      <c r="N323" s="174"/>
      <c r="O323" s="174"/>
      <c r="P323" s="174"/>
      <c r="Q323" s="174"/>
      <c r="R323" s="174"/>
      <c r="S323" s="174"/>
      <c r="T323" s="175"/>
      <c r="AT323" s="169" t="s">
        <v>147</v>
      </c>
      <c r="AU323" s="169" t="s">
        <v>84</v>
      </c>
      <c r="AV323" s="13" t="s">
        <v>84</v>
      </c>
      <c r="AW323" s="13" t="s">
        <v>32</v>
      </c>
      <c r="AX323" s="13" t="s">
        <v>82</v>
      </c>
      <c r="AY323" s="169" t="s">
        <v>137</v>
      </c>
    </row>
    <row r="324" spans="1:65" s="2" customFormat="1" ht="33" customHeight="1">
      <c r="A324" s="33"/>
      <c r="B324" s="149"/>
      <c r="C324" s="150" t="s">
        <v>415</v>
      </c>
      <c r="D324" s="150" t="s">
        <v>140</v>
      </c>
      <c r="E324" s="151" t="s">
        <v>416</v>
      </c>
      <c r="F324" s="152" t="s">
        <v>417</v>
      </c>
      <c r="G324" s="153" t="s">
        <v>151</v>
      </c>
      <c r="H324" s="154">
        <v>54.094999999999999</v>
      </c>
      <c r="I324" s="155"/>
      <c r="J324" s="156">
        <f>ROUND(I324*H324,2)</f>
        <v>0</v>
      </c>
      <c r="K324" s="152" t="s">
        <v>152</v>
      </c>
      <c r="L324" s="34"/>
      <c r="M324" s="157" t="s">
        <v>1</v>
      </c>
      <c r="N324" s="158" t="s">
        <v>40</v>
      </c>
      <c r="O324" s="59"/>
      <c r="P324" s="159">
        <f>O324*H324</f>
        <v>0</v>
      </c>
      <c r="Q324" s="159">
        <v>0</v>
      </c>
      <c r="R324" s="159">
        <f>Q324*H324</f>
        <v>0</v>
      </c>
      <c r="S324" s="159">
        <v>0</v>
      </c>
      <c r="T324" s="160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1" t="s">
        <v>243</v>
      </c>
      <c r="AT324" s="161" t="s">
        <v>140</v>
      </c>
      <c r="AU324" s="161" t="s">
        <v>84</v>
      </c>
      <c r="AY324" s="18" t="s">
        <v>137</v>
      </c>
      <c r="BE324" s="162">
        <f>IF(N324="základní",J324,0)</f>
        <v>0</v>
      </c>
      <c r="BF324" s="162">
        <f>IF(N324="snížená",J324,0)</f>
        <v>0</v>
      </c>
      <c r="BG324" s="162">
        <f>IF(N324="zákl. přenesená",J324,0)</f>
        <v>0</v>
      </c>
      <c r="BH324" s="162">
        <f>IF(N324="sníž. přenesená",J324,0)</f>
        <v>0</v>
      </c>
      <c r="BI324" s="162">
        <f>IF(N324="nulová",J324,0)</f>
        <v>0</v>
      </c>
      <c r="BJ324" s="18" t="s">
        <v>82</v>
      </c>
      <c r="BK324" s="162">
        <f>ROUND(I324*H324,2)</f>
        <v>0</v>
      </c>
      <c r="BL324" s="18" t="s">
        <v>243</v>
      </c>
      <c r="BM324" s="161" t="s">
        <v>418</v>
      </c>
    </row>
    <row r="325" spans="1:65" s="2" customFormat="1" ht="19.5">
      <c r="A325" s="33"/>
      <c r="B325" s="34"/>
      <c r="C325" s="33"/>
      <c r="D325" s="163" t="s">
        <v>146</v>
      </c>
      <c r="E325" s="33"/>
      <c r="F325" s="164" t="s">
        <v>419</v>
      </c>
      <c r="G325" s="33"/>
      <c r="H325" s="33"/>
      <c r="I325" s="165"/>
      <c r="J325" s="33"/>
      <c r="K325" s="33"/>
      <c r="L325" s="34"/>
      <c r="M325" s="166"/>
      <c r="N325" s="167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146</v>
      </c>
      <c r="AU325" s="18" t="s">
        <v>84</v>
      </c>
    </row>
    <row r="326" spans="1:65" s="13" customFormat="1">
      <c r="B326" s="168"/>
      <c r="D326" s="163" t="s">
        <v>147</v>
      </c>
      <c r="E326" s="169" t="s">
        <v>1</v>
      </c>
      <c r="F326" s="170" t="s">
        <v>400</v>
      </c>
      <c r="H326" s="171">
        <v>31.552</v>
      </c>
      <c r="I326" s="172"/>
      <c r="L326" s="168"/>
      <c r="M326" s="173"/>
      <c r="N326" s="174"/>
      <c r="O326" s="174"/>
      <c r="P326" s="174"/>
      <c r="Q326" s="174"/>
      <c r="R326" s="174"/>
      <c r="S326" s="174"/>
      <c r="T326" s="175"/>
      <c r="AT326" s="169" t="s">
        <v>147</v>
      </c>
      <c r="AU326" s="169" t="s">
        <v>84</v>
      </c>
      <c r="AV326" s="13" t="s">
        <v>84</v>
      </c>
      <c r="AW326" s="13" t="s">
        <v>32</v>
      </c>
      <c r="AX326" s="13" t="s">
        <v>75</v>
      </c>
      <c r="AY326" s="169" t="s">
        <v>137</v>
      </c>
    </row>
    <row r="327" spans="1:65" s="13" customFormat="1">
      <c r="B327" s="168"/>
      <c r="D327" s="163" t="s">
        <v>147</v>
      </c>
      <c r="E327" s="169" t="s">
        <v>1</v>
      </c>
      <c r="F327" s="170" t="s">
        <v>401</v>
      </c>
      <c r="H327" s="171">
        <v>15.282999999999999</v>
      </c>
      <c r="I327" s="172"/>
      <c r="L327" s="168"/>
      <c r="M327" s="173"/>
      <c r="N327" s="174"/>
      <c r="O327" s="174"/>
      <c r="P327" s="174"/>
      <c r="Q327" s="174"/>
      <c r="R327" s="174"/>
      <c r="S327" s="174"/>
      <c r="T327" s="175"/>
      <c r="AT327" s="169" t="s">
        <v>147</v>
      </c>
      <c r="AU327" s="169" t="s">
        <v>84</v>
      </c>
      <c r="AV327" s="13" t="s">
        <v>84</v>
      </c>
      <c r="AW327" s="13" t="s">
        <v>32</v>
      </c>
      <c r="AX327" s="13" t="s">
        <v>75</v>
      </c>
      <c r="AY327" s="169" t="s">
        <v>137</v>
      </c>
    </row>
    <row r="328" spans="1:65" s="13" customFormat="1">
      <c r="B328" s="168"/>
      <c r="D328" s="163" t="s">
        <v>147</v>
      </c>
      <c r="E328" s="169" t="s">
        <v>1</v>
      </c>
      <c r="F328" s="170" t="s">
        <v>402</v>
      </c>
      <c r="H328" s="171">
        <v>7.26</v>
      </c>
      <c r="I328" s="172"/>
      <c r="L328" s="168"/>
      <c r="M328" s="173"/>
      <c r="N328" s="174"/>
      <c r="O328" s="174"/>
      <c r="P328" s="174"/>
      <c r="Q328" s="174"/>
      <c r="R328" s="174"/>
      <c r="S328" s="174"/>
      <c r="T328" s="175"/>
      <c r="AT328" s="169" t="s">
        <v>147</v>
      </c>
      <c r="AU328" s="169" t="s">
        <v>84</v>
      </c>
      <c r="AV328" s="13" t="s">
        <v>84</v>
      </c>
      <c r="AW328" s="13" t="s">
        <v>32</v>
      </c>
      <c r="AX328" s="13" t="s">
        <v>75</v>
      </c>
      <c r="AY328" s="169" t="s">
        <v>137</v>
      </c>
    </row>
    <row r="329" spans="1:65" s="16" customFormat="1">
      <c r="B329" s="191"/>
      <c r="D329" s="163" t="s">
        <v>147</v>
      </c>
      <c r="E329" s="192" t="s">
        <v>1</v>
      </c>
      <c r="F329" s="193" t="s">
        <v>210</v>
      </c>
      <c r="H329" s="194">
        <v>54.094999999999999</v>
      </c>
      <c r="I329" s="195"/>
      <c r="L329" s="191"/>
      <c r="M329" s="196"/>
      <c r="N329" s="197"/>
      <c r="O329" s="197"/>
      <c r="P329" s="197"/>
      <c r="Q329" s="197"/>
      <c r="R329" s="197"/>
      <c r="S329" s="197"/>
      <c r="T329" s="198"/>
      <c r="AT329" s="192" t="s">
        <v>147</v>
      </c>
      <c r="AU329" s="192" t="s">
        <v>84</v>
      </c>
      <c r="AV329" s="16" t="s">
        <v>144</v>
      </c>
      <c r="AW329" s="16" t="s">
        <v>32</v>
      </c>
      <c r="AX329" s="16" t="s">
        <v>82</v>
      </c>
      <c r="AY329" s="192" t="s">
        <v>137</v>
      </c>
    </row>
    <row r="330" spans="1:65" s="2" customFormat="1" ht="24.2" customHeight="1">
      <c r="A330" s="33"/>
      <c r="B330" s="149"/>
      <c r="C330" s="150" t="s">
        <v>420</v>
      </c>
      <c r="D330" s="150" t="s">
        <v>140</v>
      </c>
      <c r="E330" s="151" t="s">
        <v>421</v>
      </c>
      <c r="F330" s="152" t="s">
        <v>422</v>
      </c>
      <c r="G330" s="153" t="s">
        <v>151</v>
      </c>
      <c r="H330" s="154">
        <v>118.325</v>
      </c>
      <c r="I330" s="155"/>
      <c r="J330" s="156">
        <f>ROUND(I330*H330,2)</f>
        <v>0</v>
      </c>
      <c r="K330" s="152" t="s">
        <v>152</v>
      </c>
      <c r="L330" s="34"/>
      <c r="M330" s="157" t="s">
        <v>1</v>
      </c>
      <c r="N330" s="158" t="s">
        <v>40</v>
      </c>
      <c r="O330" s="59"/>
      <c r="P330" s="159">
        <f>O330*H330</f>
        <v>0</v>
      </c>
      <c r="Q330" s="159">
        <v>2.5499999999999998E-2</v>
      </c>
      <c r="R330" s="159">
        <f>Q330*H330</f>
        <v>3.0172874999999997</v>
      </c>
      <c r="S330" s="159">
        <v>0</v>
      </c>
      <c r="T330" s="160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1" t="s">
        <v>243</v>
      </c>
      <c r="AT330" s="161" t="s">
        <v>140</v>
      </c>
      <c r="AU330" s="161" t="s">
        <v>84</v>
      </c>
      <c r="AY330" s="18" t="s">
        <v>137</v>
      </c>
      <c r="BE330" s="162">
        <f>IF(N330="základní",J330,0)</f>
        <v>0</v>
      </c>
      <c r="BF330" s="162">
        <f>IF(N330="snížená",J330,0)</f>
        <v>0</v>
      </c>
      <c r="BG330" s="162">
        <f>IF(N330="zákl. přenesená",J330,0)</f>
        <v>0</v>
      </c>
      <c r="BH330" s="162">
        <f>IF(N330="sníž. přenesená",J330,0)</f>
        <v>0</v>
      </c>
      <c r="BI330" s="162">
        <f>IF(N330="nulová",J330,0)</f>
        <v>0</v>
      </c>
      <c r="BJ330" s="18" t="s">
        <v>82</v>
      </c>
      <c r="BK330" s="162">
        <f>ROUND(I330*H330,2)</f>
        <v>0</v>
      </c>
      <c r="BL330" s="18" t="s">
        <v>243</v>
      </c>
      <c r="BM330" s="161" t="s">
        <v>423</v>
      </c>
    </row>
    <row r="331" spans="1:65" s="2" customFormat="1" ht="19.5">
      <c r="A331" s="33"/>
      <c r="B331" s="34"/>
      <c r="C331" s="33"/>
      <c r="D331" s="163" t="s">
        <v>146</v>
      </c>
      <c r="E331" s="33"/>
      <c r="F331" s="164" t="s">
        <v>424</v>
      </c>
      <c r="G331" s="33"/>
      <c r="H331" s="33"/>
      <c r="I331" s="165"/>
      <c r="J331" s="33"/>
      <c r="K331" s="33"/>
      <c r="L331" s="34"/>
      <c r="M331" s="166"/>
      <c r="N331" s="167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146</v>
      </c>
      <c r="AU331" s="18" t="s">
        <v>84</v>
      </c>
    </row>
    <row r="332" spans="1:65" s="13" customFormat="1">
      <c r="B332" s="168"/>
      <c r="D332" s="163" t="s">
        <v>147</v>
      </c>
      <c r="E332" s="169" t="s">
        <v>1</v>
      </c>
      <c r="F332" s="170" t="s">
        <v>399</v>
      </c>
      <c r="H332" s="171">
        <v>71.489999999999995</v>
      </c>
      <c r="I332" s="172"/>
      <c r="L332" s="168"/>
      <c r="M332" s="173"/>
      <c r="N332" s="174"/>
      <c r="O332" s="174"/>
      <c r="P332" s="174"/>
      <c r="Q332" s="174"/>
      <c r="R332" s="174"/>
      <c r="S332" s="174"/>
      <c r="T332" s="175"/>
      <c r="AT332" s="169" t="s">
        <v>147</v>
      </c>
      <c r="AU332" s="169" t="s">
        <v>84</v>
      </c>
      <c r="AV332" s="13" t="s">
        <v>84</v>
      </c>
      <c r="AW332" s="13" t="s">
        <v>32</v>
      </c>
      <c r="AX332" s="13" t="s">
        <v>75</v>
      </c>
      <c r="AY332" s="169" t="s">
        <v>137</v>
      </c>
    </row>
    <row r="333" spans="1:65" s="13" customFormat="1">
      <c r="B333" s="168"/>
      <c r="D333" s="163" t="s">
        <v>147</v>
      </c>
      <c r="E333" s="169" t="s">
        <v>1</v>
      </c>
      <c r="F333" s="170" t="s">
        <v>400</v>
      </c>
      <c r="H333" s="171">
        <v>31.552</v>
      </c>
      <c r="I333" s="172"/>
      <c r="L333" s="168"/>
      <c r="M333" s="173"/>
      <c r="N333" s="174"/>
      <c r="O333" s="174"/>
      <c r="P333" s="174"/>
      <c r="Q333" s="174"/>
      <c r="R333" s="174"/>
      <c r="S333" s="174"/>
      <c r="T333" s="175"/>
      <c r="AT333" s="169" t="s">
        <v>147</v>
      </c>
      <c r="AU333" s="169" t="s">
        <v>84</v>
      </c>
      <c r="AV333" s="13" t="s">
        <v>84</v>
      </c>
      <c r="AW333" s="13" t="s">
        <v>32</v>
      </c>
      <c r="AX333" s="13" t="s">
        <v>75</v>
      </c>
      <c r="AY333" s="169" t="s">
        <v>137</v>
      </c>
    </row>
    <row r="334" spans="1:65" s="13" customFormat="1">
      <c r="B334" s="168"/>
      <c r="D334" s="163" t="s">
        <v>147</v>
      </c>
      <c r="E334" s="169" t="s">
        <v>1</v>
      </c>
      <c r="F334" s="170" t="s">
        <v>401</v>
      </c>
      <c r="H334" s="171">
        <v>15.282999999999999</v>
      </c>
      <c r="I334" s="172"/>
      <c r="L334" s="168"/>
      <c r="M334" s="173"/>
      <c r="N334" s="174"/>
      <c r="O334" s="174"/>
      <c r="P334" s="174"/>
      <c r="Q334" s="174"/>
      <c r="R334" s="174"/>
      <c r="S334" s="174"/>
      <c r="T334" s="175"/>
      <c r="AT334" s="169" t="s">
        <v>147</v>
      </c>
      <c r="AU334" s="169" t="s">
        <v>84</v>
      </c>
      <c r="AV334" s="13" t="s">
        <v>84</v>
      </c>
      <c r="AW334" s="13" t="s">
        <v>32</v>
      </c>
      <c r="AX334" s="13" t="s">
        <v>75</v>
      </c>
      <c r="AY334" s="169" t="s">
        <v>137</v>
      </c>
    </row>
    <row r="335" spans="1:65" s="16" customFormat="1">
      <c r="B335" s="191"/>
      <c r="D335" s="163" t="s">
        <v>147</v>
      </c>
      <c r="E335" s="192" t="s">
        <v>1</v>
      </c>
      <c r="F335" s="193" t="s">
        <v>210</v>
      </c>
      <c r="H335" s="194">
        <v>118.325</v>
      </c>
      <c r="I335" s="195"/>
      <c r="L335" s="191"/>
      <c r="M335" s="196"/>
      <c r="N335" s="197"/>
      <c r="O335" s="197"/>
      <c r="P335" s="197"/>
      <c r="Q335" s="197"/>
      <c r="R335" s="197"/>
      <c r="S335" s="197"/>
      <c r="T335" s="198"/>
      <c r="AT335" s="192" t="s">
        <v>147</v>
      </c>
      <c r="AU335" s="192" t="s">
        <v>84</v>
      </c>
      <c r="AV335" s="16" t="s">
        <v>144</v>
      </c>
      <c r="AW335" s="16" t="s">
        <v>32</v>
      </c>
      <c r="AX335" s="16" t="s">
        <v>82</v>
      </c>
      <c r="AY335" s="192" t="s">
        <v>137</v>
      </c>
    </row>
    <row r="336" spans="1:65" s="2" customFormat="1" ht="24.2" customHeight="1">
      <c r="A336" s="33"/>
      <c r="B336" s="149"/>
      <c r="C336" s="150" t="s">
        <v>425</v>
      </c>
      <c r="D336" s="150" t="s">
        <v>140</v>
      </c>
      <c r="E336" s="151" t="s">
        <v>426</v>
      </c>
      <c r="F336" s="152" t="s">
        <v>427</v>
      </c>
      <c r="G336" s="153" t="s">
        <v>231</v>
      </c>
      <c r="H336" s="154">
        <v>98.6</v>
      </c>
      <c r="I336" s="155"/>
      <c r="J336" s="156">
        <f>ROUND(I336*H336,2)</f>
        <v>0</v>
      </c>
      <c r="K336" s="152" t="s">
        <v>152</v>
      </c>
      <c r="L336" s="34"/>
      <c r="M336" s="157" t="s">
        <v>1</v>
      </c>
      <c r="N336" s="158" t="s">
        <v>40</v>
      </c>
      <c r="O336" s="59"/>
      <c r="P336" s="159">
        <f>O336*H336</f>
        <v>0</v>
      </c>
      <c r="Q336" s="159">
        <v>3.4000000000000002E-4</v>
      </c>
      <c r="R336" s="159">
        <f>Q336*H336</f>
        <v>3.3523999999999998E-2</v>
      </c>
      <c r="S336" s="159">
        <v>0</v>
      </c>
      <c r="T336" s="160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1" t="s">
        <v>243</v>
      </c>
      <c r="AT336" s="161" t="s">
        <v>140</v>
      </c>
      <c r="AU336" s="161" t="s">
        <v>84</v>
      </c>
      <c r="AY336" s="18" t="s">
        <v>137</v>
      </c>
      <c r="BE336" s="162">
        <f>IF(N336="základní",J336,0)</f>
        <v>0</v>
      </c>
      <c r="BF336" s="162">
        <f>IF(N336="snížená",J336,0)</f>
        <v>0</v>
      </c>
      <c r="BG336" s="162">
        <f>IF(N336="zákl. přenesená",J336,0)</f>
        <v>0</v>
      </c>
      <c r="BH336" s="162">
        <f>IF(N336="sníž. přenesená",J336,0)</f>
        <v>0</v>
      </c>
      <c r="BI336" s="162">
        <f>IF(N336="nulová",J336,0)</f>
        <v>0</v>
      </c>
      <c r="BJ336" s="18" t="s">
        <v>82</v>
      </c>
      <c r="BK336" s="162">
        <f>ROUND(I336*H336,2)</f>
        <v>0</v>
      </c>
      <c r="BL336" s="18" t="s">
        <v>243</v>
      </c>
      <c r="BM336" s="161" t="s">
        <v>428</v>
      </c>
    </row>
    <row r="337" spans="1:65" s="2" customFormat="1" ht="19.5">
      <c r="A337" s="33"/>
      <c r="B337" s="34"/>
      <c r="C337" s="33"/>
      <c r="D337" s="163" t="s">
        <v>146</v>
      </c>
      <c r="E337" s="33"/>
      <c r="F337" s="164" t="s">
        <v>429</v>
      </c>
      <c r="G337" s="33"/>
      <c r="H337" s="33"/>
      <c r="I337" s="165"/>
      <c r="J337" s="33"/>
      <c r="K337" s="33"/>
      <c r="L337" s="34"/>
      <c r="M337" s="166"/>
      <c r="N337" s="167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146</v>
      </c>
      <c r="AU337" s="18" t="s">
        <v>84</v>
      </c>
    </row>
    <row r="338" spans="1:65" s="14" customFormat="1">
      <c r="B338" s="176"/>
      <c r="D338" s="163" t="s">
        <v>147</v>
      </c>
      <c r="E338" s="177" t="s">
        <v>1</v>
      </c>
      <c r="F338" s="178" t="s">
        <v>430</v>
      </c>
      <c r="H338" s="177" t="s">
        <v>1</v>
      </c>
      <c r="I338" s="179"/>
      <c r="L338" s="176"/>
      <c r="M338" s="180"/>
      <c r="N338" s="181"/>
      <c r="O338" s="181"/>
      <c r="P338" s="181"/>
      <c r="Q338" s="181"/>
      <c r="R338" s="181"/>
      <c r="S338" s="181"/>
      <c r="T338" s="182"/>
      <c r="AT338" s="177" t="s">
        <v>147</v>
      </c>
      <c r="AU338" s="177" t="s">
        <v>84</v>
      </c>
      <c r="AV338" s="14" t="s">
        <v>82</v>
      </c>
      <c r="AW338" s="14" t="s">
        <v>32</v>
      </c>
      <c r="AX338" s="14" t="s">
        <v>75</v>
      </c>
      <c r="AY338" s="177" t="s">
        <v>137</v>
      </c>
    </row>
    <row r="339" spans="1:65" s="13" customFormat="1">
      <c r="B339" s="168"/>
      <c r="D339" s="163" t="s">
        <v>147</v>
      </c>
      <c r="E339" s="169" t="s">
        <v>1</v>
      </c>
      <c r="F339" s="170" t="s">
        <v>431</v>
      </c>
      <c r="H339" s="171">
        <v>51</v>
      </c>
      <c r="I339" s="172"/>
      <c r="L339" s="168"/>
      <c r="M339" s="173"/>
      <c r="N339" s="174"/>
      <c r="O339" s="174"/>
      <c r="P339" s="174"/>
      <c r="Q339" s="174"/>
      <c r="R339" s="174"/>
      <c r="S339" s="174"/>
      <c r="T339" s="175"/>
      <c r="AT339" s="169" t="s">
        <v>147</v>
      </c>
      <c r="AU339" s="169" t="s">
        <v>84</v>
      </c>
      <c r="AV339" s="13" t="s">
        <v>84</v>
      </c>
      <c r="AW339" s="13" t="s">
        <v>32</v>
      </c>
      <c r="AX339" s="13" t="s">
        <v>75</v>
      </c>
      <c r="AY339" s="169" t="s">
        <v>137</v>
      </c>
    </row>
    <row r="340" spans="1:65" s="13" customFormat="1">
      <c r="B340" s="168"/>
      <c r="D340" s="163" t="s">
        <v>147</v>
      </c>
      <c r="E340" s="169" t="s">
        <v>1</v>
      </c>
      <c r="F340" s="170" t="s">
        <v>432</v>
      </c>
      <c r="H340" s="171">
        <v>47.6</v>
      </c>
      <c r="I340" s="172"/>
      <c r="L340" s="168"/>
      <c r="M340" s="173"/>
      <c r="N340" s="174"/>
      <c r="O340" s="174"/>
      <c r="P340" s="174"/>
      <c r="Q340" s="174"/>
      <c r="R340" s="174"/>
      <c r="S340" s="174"/>
      <c r="T340" s="175"/>
      <c r="AT340" s="169" t="s">
        <v>147</v>
      </c>
      <c r="AU340" s="169" t="s">
        <v>84</v>
      </c>
      <c r="AV340" s="13" t="s">
        <v>84</v>
      </c>
      <c r="AW340" s="13" t="s">
        <v>32</v>
      </c>
      <c r="AX340" s="13" t="s">
        <v>75</v>
      </c>
      <c r="AY340" s="169" t="s">
        <v>137</v>
      </c>
    </row>
    <row r="341" spans="1:65" s="16" customFormat="1">
      <c r="B341" s="191"/>
      <c r="D341" s="163" t="s">
        <v>147</v>
      </c>
      <c r="E341" s="192" t="s">
        <v>1</v>
      </c>
      <c r="F341" s="193" t="s">
        <v>210</v>
      </c>
      <c r="H341" s="194">
        <v>98.6</v>
      </c>
      <c r="I341" s="195"/>
      <c r="L341" s="191"/>
      <c r="M341" s="196"/>
      <c r="N341" s="197"/>
      <c r="O341" s="197"/>
      <c r="P341" s="197"/>
      <c r="Q341" s="197"/>
      <c r="R341" s="197"/>
      <c r="S341" s="197"/>
      <c r="T341" s="198"/>
      <c r="AT341" s="192" t="s">
        <v>147</v>
      </c>
      <c r="AU341" s="192" t="s">
        <v>84</v>
      </c>
      <c r="AV341" s="16" t="s">
        <v>144</v>
      </c>
      <c r="AW341" s="16" t="s">
        <v>32</v>
      </c>
      <c r="AX341" s="16" t="s">
        <v>82</v>
      </c>
      <c r="AY341" s="192" t="s">
        <v>137</v>
      </c>
    </row>
    <row r="342" spans="1:65" s="2" customFormat="1" ht="24.2" customHeight="1">
      <c r="A342" s="33"/>
      <c r="B342" s="149"/>
      <c r="C342" s="200" t="s">
        <v>433</v>
      </c>
      <c r="D342" s="200" t="s">
        <v>318</v>
      </c>
      <c r="E342" s="201" t="s">
        <v>434</v>
      </c>
      <c r="F342" s="202" t="s">
        <v>435</v>
      </c>
      <c r="G342" s="203" t="s">
        <v>231</v>
      </c>
      <c r="H342" s="204">
        <v>98.6</v>
      </c>
      <c r="I342" s="205"/>
      <c r="J342" s="206">
        <f>ROUND(I342*H342,2)</f>
        <v>0</v>
      </c>
      <c r="K342" s="202" t="s">
        <v>1</v>
      </c>
      <c r="L342" s="207"/>
      <c r="M342" s="208" t="s">
        <v>1</v>
      </c>
      <c r="N342" s="209" t="s">
        <v>40</v>
      </c>
      <c r="O342" s="59"/>
      <c r="P342" s="159">
        <f>O342*H342</f>
        <v>0</v>
      </c>
      <c r="Q342" s="159">
        <v>2.9999999999999997E-4</v>
      </c>
      <c r="R342" s="159">
        <f>Q342*H342</f>
        <v>2.9579999999999995E-2</v>
      </c>
      <c r="S342" s="159">
        <v>0</v>
      </c>
      <c r="T342" s="160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61" t="s">
        <v>321</v>
      </c>
      <c r="AT342" s="161" t="s">
        <v>318</v>
      </c>
      <c r="AU342" s="161" t="s">
        <v>84</v>
      </c>
      <c r="AY342" s="18" t="s">
        <v>137</v>
      </c>
      <c r="BE342" s="162">
        <f>IF(N342="základní",J342,0)</f>
        <v>0</v>
      </c>
      <c r="BF342" s="162">
        <f>IF(N342="snížená",J342,0)</f>
        <v>0</v>
      </c>
      <c r="BG342" s="162">
        <f>IF(N342="zákl. přenesená",J342,0)</f>
        <v>0</v>
      </c>
      <c r="BH342" s="162">
        <f>IF(N342="sníž. přenesená",J342,0)</f>
        <v>0</v>
      </c>
      <c r="BI342" s="162">
        <f>IF(N342="nulová",J342,0)</f>
        <v>0</v>
      </c>
      <c r="BJ342" s="18" t="s">
        <v>82</v>
      </c>
      <c r="BK342" s="162">
        <f>ROUND(I342*H342,2)</f>
        <v>0</v>
      </c>
      <c r="BL342" s="18" t="s">
        <v>243</v>
      </c>
      <c r="BM342" s="161" t="s">
        <v>436</v>
      </c>
    </row>
    <row r="343" spans="1:65" s="2" customFormat="1" ht="19.5">
      <c r="A343" s="33"/>
      <c r="B343" s="34"/>
      <c r="C343" s="33"/>
      <c r="D343" s="163" t="s">
        <v>146</v>
      </c>
      <c r="E343" s="33"/>
      <c r="F343" s="164" t="s">
        <v>435</v>
      </c>
      <c r="G343" s="33"/>
      <c r="H343" s="33"/>
      <c r="I343" s="165"/>
      <c r="J343" s="33"/>
      <c r="K343" s="33"/>
      <c r="L343" s="34"/>
      <c r="M343" s="166"/>
      <c r="N343" s="167"/>
      <c r="O343" s="59"/>
      <c r="P343" s="59"/>
      <c r="Q343" s="59"/>
      <c r="R343" s="59"/>
      <c r="S343" s="59"/>
      <c r="T343" s="60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146</v>
      </c>
      <c r="AU343" s="18" t="s">
        <v>84</v>
      </c>
    </row>
    <row r="344" spans="1:65" s="2" customFormat="1" ht="55.5" customHeight="1">
      <c r="A344" s="33"/>
      <c r="B344" s="149"/>
      <c r="C344" s="150" t="s">
        <v>437</v>
      </c>
      <c r="D344" s="150" t="s">
        <v>140</v>
      </c>
      <c r="E344" s="151" t="s">
        <v>438</v>
      </c>
      <c r="F344" s="152" t="s">
        <v>439</v>
      </c>
      <c r="G344" s="153" t="s">
        <v>231</v>
      </c>
      <c r="H344" s="154">
        <v>98.6</v>
      </c>
      <c r="I344" s="155"/>
      <c r="J344" s="156">
        <f>ROUND(I344*H344,2)</f>
        <v>0</v>
      </c>
      <c r="K344" s="152" t="s">
        <v>152</v>
      </c>
      <c r="L344" s="34"/>
      <c r="M344" s="157" t="s">
        <v>1</v>
      </c>
      <c r="N344" s="158" t="s">
        <v>40</v>
      </c>
      <c r="O344" s="59"/>
      <c r="P344" s="159">
        <f>O344*H344</f>
        <v>0</v>
      </c>
      <c r="Q344" s="159">
        <v>1.8E-3</v>
      </c>
      <c r="R344" s="159">
        <f>Q344*H344</f>
        <v>0.17747999999999997</v>
      </c>
      <c r="S344" s="159">
        <v>0</v>
      </c>
      <c r="T344" s="160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1" t="s">
        <v>243</v>
      </c>
      <c r="AT344" s="161" t="s">
        <v>140</v>
      </c>
      <c r="AU344" s="161" t="s">
        <v>84</v>
      </c>
      <c r="AY344" s="18" t="s">
        <v>137</v>
      </c>
      <c r="BE344" s="162">
        <f>IF(N344="základní",J344,0)</f>
        <v>0</v>
      </c>
      <c r="BF344" s="162">
        <f>IF(N344="snížená",J344,0)</f>
        <v>0</v>
      </c>
      <c r="BG344" s="162">
        <f>IF(N344="zákl. přenesená",J344,0)</f>
        <v>0</v>
      </c>
      <c r="BH344" s="162">
        <f>IF(N344="sníž. přenesená",J344,0)</f>
        <v>0</v>
      </c>
      <c r="BI344" s="162">
        <f>IF(N344="nulová",J344,0)</f>
        <v>0</v>
      </c>
      <c r="BJ344" s="18" t="s">
        <v>82</v>
      </c>
      <c r="BK344" s="162">
        <f>ROUND(I344*H344,2)</f>
        <v>0</v>
      </c>
      <c r="BL344" s="18" t="s">
        <v>243</v>
      </c>
      <c r="BM344" s="161" t="s">
        <v>440</v>
      </c>
    </row>
    <row r="345" spans="1:65" s="2" customFormat="1" ht="29.25">
      <c r="A345" s="33"/>
      <c r="B345" s="34"/>
      <c r="C345" s="33"/>
      <c r="D345" s="163" t="s">
        <v>146</v>
      </c>
      <c r="E345" s="33"/>
      <c r="F345" s="164" t="s">
        <v>441</v>
      </c>
      <c r="G345" s="33"/>
      <c r="H345" s="33"/>
      <c r="I345" s="165"/>
      <c r="J345" s="33"/>
      <c r="K345" s="33"/>
      <c r="L345" s="34"/>
      <c r="M345" s="166"/>
      <c r="N345" s="167"/>
      <c r="O345" s="59"/>
      <c r="P345" s="59"/>
      <c r="Q345" s="59"/>
      <c r="R345" s="59"/>
      <c r="S345" s="59"/>
      <c r="T345" s="60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8" t="s">
        <v>146</v>
      </c>
      <c r="AU345" s="18" t="s">
        <v>84</v>
      </c>
    </row>
    <row r="346" spans="1:65" s="14" customFormat="1">
      <c r="B346" s="176"/>
      <c r="D346" s="163" t="s">
        <v>147</v>
      </c>
      <c r="E346" s="177" t="s">
        <v>1</v>
      </c>
      <c r="F346" s="178" t="s">
        <v>430</v>
      </c>
      <c r="H346" s="177" t="s">
        <v>1</v>
      </c>
      <c r="I346" s="179"/>
      <c r="L346" s="176"/>
      <c r="M346" s="180"/>
      <c r="N346" s="181"/>
      <c r="O346" s="181"/>
      <c r="P346" s="181"/>
      <c r="Q346" s="181"/>
      <c r="R346" s="181"/>
      <c r="S346" s="181"/>
      <c r="T346" s="182"/>
      <c r="AT346" s="177" t="s">
        <v>147</v>
      </c>
      <c r="AU346" s="177" t="s">
        <v>84</v>
      </c>
      <c r="AV346" s="14" t="s">
        <v>82</v>
      </c>
      <c r="AW346" s="14" t="s">
        <v>32</v>
      </c>
      <c r="AX346" s="14" t="s">
        <v>75</v>
      </c>
      <c r="AY346" s="177" t="s">
        <v>137</v>
      </c>
    </row>
    <row r="347" spans="1:65" s="13" customFormat="1">
      <c r="B347" s="168"/>
      <c r="D347" s="163" t="s">
        <v>147</v>
      </c>
      <c r="E347" s="169" t="s">
        <v>1</v>
      </c>
      <c r="F347" s="170" t="s">
        <v>431</v>
      </c>
      <c r="H347" s="171">
        <v>51</v>
      </c>
      <c r="I347" s="172"/>
      <c r="L347" s="168"/>
      <c r="M347" s="173"/>
      <c r="N347" s="174"/>
      <c r="O347" s="174"/>
      <c r="P347" s="174"/>
      <c r="Q347" s="174"/>
      <c r="R347" s="174"/>
      <c r="S347" s="174"/>
      <c r="T347" s="175"/>
      <c r="AT347" s="169" t="s">
        <v>147</v>
      </c>
      <c r="AU347" s="169" t="s">
        <v>84</v>
      </c>
      <c r="AV347" s="13" t="s">
        <v>84</v>
      </c>
      <c r="AW347" s="13" t="s">
        <v>32</v>
      </c>
      <c r="AX347" s="13" t="s">
        <v>75</v>
      </c>
      <c r="AY347" s="169" t="s">
        <v>137</v>
      </c>
    </row>
    <row r="348" spans="1:65" s="13" customFormat="1">
      <c r="B348" s="168"/>
      <c r="D348" s="163" t="s">
        <v>147</v>
      </c>
      <c r="E348" s="169" t="s">
        <v>1</v>
      </c>
      <c r="F348" s="170" t="s">
        <v>432</v>
      </c>
      <c r="H348" s="171">
        <v>47.6</v>
      </c>
      <c r="I348" s="172"/>
      <c r="L348" s="168"/>
      <c r="M348" s="173"/>
      <c r="N348" s="174"/>
      <c r="O348" s="174"/>
      <c r="P348" s="174"/>
      <c r="Q348" s="174"/>
      <c r="R348" s="174"/>
      <c r="S348" s="174"/>
      <c r="T348" s="175"/>
      <c r="AT348" s="169" t="s">
        <v>147</v>
      </c>
      <c r="AU348" s="169" t="s">
        <v>84</v>
      </c>
      <c r="AV348" s="13" t="s">
        <v>84</v>
      </c>
      <c r="AW348" s="13" t="s">
        <v>32</v>
      </c>
      <c r="AX348" s="13" t="s">
        <v>75</v>
      </c>
      <c r="AY348" s="169" t="s">
        <v>137</v>
      </c>
    </row>
    <row r="349" spans="1:65" s="16" customFormat="1">
      <c r="B349" s="191"/>
      <c r="D349" s="163" t="s">
        <v>147</v>
      </c>
      <c r="E349" s="192" t="s">
        <v>1</v>
      </c>
      <c r="F349" s="193" t="s">
        <v>210</v>
      </c>
      <c r="H349" s="194">
        <v>98.6</v>
      </c>
      <c r="I349" s="195"/>
      <c r="L349" s="191"/>
      <c r="M349" s="196"/>
      <c r="N349" s="197"/>
      <c r="O349" s="197"/>
      <c r="P349" s="197"/>
      <c r="Q349" s="197"/>
      <c r="R349" s="197"/>
      <c r="S349" s="197"/>
      <c r="T349" s="198"/>
      <c r="AT349" s="192" t="s">
        <v>147</v>
      </c>
      <c r="AU349" s="192" t="s">
        <v>84</v>
      </c>
      <c r="AV349" s="16" t="s">
        <v>144</v>
      </c>
      <c r="AW349" s="16" t="s">
        <v>32</v>
      </c>
      <c r="AX349" s="16" t="s">
        <v>82</v>
      </c>
      <c r="AY349" s="192" t="s">
        <v>137</v>
      </c>
    </row>
    <row r="350" spans="1:65" s="2" customFormat="1" ht="55.5" customHeight="1">
      <c r="A350" s="33"/>
      <c r="B350" s="149"/>
      <c r="C350" s="150" t="s">
        <v>442</v>
      </c>
      <c r="D350" s="150" t="s">
        <v>140</v>
      </c>
      <c r="E350" s="151" t="s">
        <v>443</v>
      </c>
      <c r="F350" s="152" t="s">
        <v>444</v>
      </c>
      <c r="G350" s="153" t="s">
        <v>231</v>
      </c>
      <c r="H350" s="154">
        <v>98.6</v>
      </c>
      <c r="I350" s="155"/>
      <c r="J350" s="156">
        <f>ROUND(I350*H350,2)</f>
        <v>0</v>
      </c>
      <c r="K350" s="152" t="s">
        <v>152</v>
      </c>
      <c r="L350" s="34"/>
      <c r="M350" s="157" t="s">
        <v>1</v>
      </c>
      <c r="N350" s="158" t="s">
        <v>40</v>
      </c>
      <c r="O350" s="59"/>
      <c r="P350" s="159">
        <f>O350*H350</f>
        <v>0</v>
      </c>
      <c r="Q350" s="159">
        <v>1.0200000000000001E-3</v>
      </c>
      <c r="R350" s="159">
        <f>Q350*H350</f>
        <v>0.10057199999999999</v>
      </c>
      <c r="S350" s="159">
        <v>0</v>
      </c>
      <c r="T350" s="160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1" t="s">
        <v>243</v>
      </c>
      <c r="AT350" s="161" t="s">
        <v>140</v>
      </c>
      <c r="AU350" s="161" t="s">
        <v>84</v>
      </c>
      <c r="AY350" s="18" t="s">
        <v>137</v>
      </c>
      <c r="BE350" s="162">
        <f>IF(N350="základní",J350,0)</f>
        <v>0</v>
      </c>
      <c r="BF350" s="162">
        <f>IF(N350="snížená",J350,0)</f>
        <v>0</v>
      </c>
      <c r="BG350" s="162">
        <f>IF(N350="zákl. přenesená",J350,0)</f>
        <v>0</v>
      </c>
      <c r="BH350" s="162">
        <f>IF(N350="sníž. přenesená",J350,0)</f>
        <v>0</v>
      </c>
      <c r="BI350" s="162">
        <f>IF(N350="nulová",J350,0)</f>
        <v>0</v>
      </c>
      <c r="BJ350" s="18" t="s">
        <v>82</v>
      </c>
      <c r="BK350" s="162">
        <f>ROUND(I350*H350,2)</f>
        <v>0</v>
      </c>
      <c r="BL350" s="18" t="s">
        <v>243</v>
      </c>
      <c r="BM350" s="161" t="s">
        <v>445</v>
      </c>
    </row>
    <row r="351" spans="1:65" s="2" customFormat="1" ht="29.25">
      <c r="A351" s="33"/>
      <c r="B351" s="34"/>
      <c r="C351" s="33"/>
      <c r="D351" s="163" t="s">
        <v>146</v>
      </c>
      <c r="E351" s="33"/>
      <c r="F351" s="164" t="s">
        <v>446</v>
      </c>
      <c r="G351" s="33"/>
      <c r="H351" s="33"/>
      <c r="I351" s="165"/>
      <c r="J351" s="33"/>
      <c r="K351" s="33"/>
      <c r="L351" s="34"/>
      <c r="M351" s="166"/>
      <c r="N351" s="167"/>
      <c r="O351" s="59"/>
      <c r="P351" s="59"/>
      <c r="Q351" s="59"/>
      <c r="R351" s="59"/>
      <c r="S351" s="59"/>
      <c r="T351" s="60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8" t="s">
        <v>146</v>
      </c>
      <c r="AU351" s="18" t="s">
        <v>84</v>
      </c>
    </row>
    <row r="352" spans="1:65" s="14" customFormat="1">
      <c r="B352" s="176"/>
      <c r="D352" s="163" t="s">
        <v>147</v>
      </c>
      <c r="E352" s="177" t="s">
        <v>1</v>
      </c>
      <c r="F352" s="178" t="s">
        <v>430</v>
      </c>
      <c r="H352" s="177" t="s">
        <v>1</v>
      </c>
      <c r="I352" s="179"/>
      <c r="L352" s="176"/>
      <c r="M352" s="180"/>
      <c r="N352" s="181"/>
      <c r="O352" s="181"/>
      <c r="P352" s="181"/>
      <c r="Q352" s="181"/>
      <c r="R352" s="181"/>
      <c r="S352" s="181"/>
      <c r="T352" s="182"/>
      <c r="AT352" s="177" t="s">
        <v>147</v>
      </c>
      <c r="AU352" s="177" t="s">
        <v>84</v>
      </c>
      <c r="AV352" s="14" t="s">
        <v>82</v>
      </c>
      <c r="AW352" s="14" t="s">
        <v>32</v>
      </c>
      <c r="AX352" s="14" t="s">
        <v>75</v>
      </c>
      <c r="AY352" s="177" t="s">
        <v>137</v>
      </c>
    </row>
    <row r="353" spans="1:65" s="13" customFormat="1">
      <c r="B353" s="168"/>
      <c r="D353" s="163" t="s">
        <v>147</v>
      </c>
      <c r="E353" s="169" t="s">
        <v>1</v>
      </c>
      <c r="F353" s="170" t="s">
        <v>447</v>
      </c>
      <c r="H353" s="171">
        <v>51</v>
      </c>
      <c r="I353" s="172"/>
      <c r="L353" s="168"/>
      <c r="M353" s="173"/>
      <c r="N353" s="174"/>
      <c r="O353" s="174"/>
      <c r="P353" s="174"/>
      <c r="Q353" s="174"/>
      <c r="R353" s="174"/>
      <c r="S353" s="174"/>
      <c r="T353" s="175"/>
      <c r="AT353" s="169" t="s">
        <v>147</v>
      </c>
      <c r="AU353" s="169" t="s">
        <v>84</v>
      </c>
      <c r="AV353" s="13" t="s">
        <v>84</v>
      </c>
      <c r="AW353" s="13" t="s">
        <v>32</v>
      </c>
      <c r="AX353" s="13" t="s">
        <v>75</v>
      </c>
      <c r="AY353" s="169" t="s">
        <v>137</v>
      </c>
    </row>
    <row r="354" spans="1:65" s="13" customFormat="1">
      <c r="B354" s="168"/>
      <c r="D354" s="163" t="s">
        <v>147</v>
      </c>
      <c r="E354" s="169" t="s">
        <v>1</v>
      </c>
      <c r="F354" s="170" t="s">
        <v>448</v>
      </c>
      <c r="H354" s="171">
        <v>47.6</v>
      </c>
      <c r="I354" s="172"/>
      <c r="L354" s="168"/>
      <c r="M354" s="173"/>
      <c r="N354" s="174"/>
      <c r="O354" s="174"/>
      <c r="P354" s="174"/>
      <c r="Q354" s="174"/>
      <c r="R354" s="174"/>
      <c r="S354" s="174"/>
      <c r="T354" s="175"/>
      <c r="AT354" s="169" t="s">
        <v>147</v>
      </c>
      <c r="AU354" s="169" t="s">
        <v>84</v>
      </c>
      <c r="AV354" s="13" t="s">
        <v>84</v>
      </c>
      <c r="AW354" s="13" t="s">
        <v>32</v>
      </c>
      <c r="AX354" s="13" t="s">
        <v>75</v>
      </c>
      <c r="AY354" s="169" t="s">
        <v>137</v>
      </c>
    </row>
    <row r="355" spans="1:65" s="16" customFormat="1">
      <c r="B355" s="191"/>
      <c r="D355" s="163" t="s">
        <v>147</v>
      </c>
      <c r="E355" s="192" t="s">
        <v>1</v>
      </c>
      <c r="F355" s="193" t="s">
        <v>210</v>
      </c>
      <c r="H355" s="194">
        <v>98.6</v>
      </c>
      <c r="I355" s="195"/>
      <c r="L355" s="191"/>
      <c r="M355" s="196"/>
      <c r="N355" s="197"/>
      <c r="O355" s="197"/>
      <c r="P355" s="197"/>
      <c r="Q355" s="197"/>
      <c r="R355" s="197"/>
      <c r="S355" s="197"/>
      <c r="T355" s="198"/>
      <c r="AT355" s="192" t="s">
        <v>147</v>
      </c>
      <c r="AU355" s="192" t="s">
        <v>84</v>
      </c>
      <c r="AV355" s="16" t="s">
        <v>144</v>
      </c>
      <c r="AW355" s="16" t="s">
        <v>32</v>
      </c>
      <c r="AX355" s="16" t="s">
        <v>82</v>
      </c>
      <c r="AY355" s="192" t="s">
        <v>137</v>
      </c>
    </row>
    <row r="356" spans="1:65" s="2" customFormat="1" ht="49.15" customHeight="1">
      <c r="A356" s="33"/>
      <c r="B356" s="149"/>
      <c r="C356" s="150" t="s">
        <v>449</v>
      </c>
      <c r="D356" s="150" t="s">
        <v>140</v>
      </c>
      <c r="E356" s="151" t="s">
        <v>450</v>
      </c>
      <c r="F356" s="152" t="s">
        <v>451</v>
      </c>
      <c r="G356" s="153" t="s">
        <v>231</v>
      </c>
      <c r="H356" s="154">
        <v>45.6</v>
      </c>
      <c r="I356" s="155"/>
      <c r="J356" s="156">
        <f>ROUND(I356*H356,2)</f>
        <v>0</v>
      </c>
      <c r="K356" s="152" t="s">
        <v>152</v>
      </c>
      <c r="L356" s="34"/>
      <c r="M356" s="157" t="s">
        <v>1</v>
      </c>
      <c r="N356" s="158" t="s">
        <v>40</v>
      </c>
      <c r="O356" s="59"/>
      <c r="P356" s="159">
        <f>O356*H356</f>
        <v>0</v>
      </c>
      <c r="Q356" s="159">
        <v>5.8E-4</v>
      </c>
      <c r="R356" s="159">
        <f>Q356*H356</f>
        <v>2.6447999999999999E-2</v>
      </c>
      <c r="S356" s="159">
        <v>0</v>
      </c>
      <c r="T356" s="160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1" t="s">
        <v>243</v>
      </c>
      <c r="AT356" s="161" t="s">
        <v>140</v>
      </c>
      <c r="AU356" s="161" t="s">
        <v>84</v>
      </c>
      <c r="AY356" s="18" t="s">
        <v>137</v>
      </c>
      <c r="BE356" s="162">
        <f>IF(N356="základní",J356,0)</f>
        <v>0</v>
      </c>
      <c r="BF356" s="162">
        <f>IF(N356="snížená",J356,0)</f>
        <v>0</v>
      </c>
      <c r="BG356" s="162">
        <f>IF(N356="zákl. přenesená",J356,0)</f>
        <v>0</v>
      </c>
      <c r="BH356" s="162">
        <f>IF(N356="sníž. přenesená",J356,0)</f>
        <v>0</v>
      </c>
      <c r="BI356" s="162">
        <f>IF(N356="nulová",J356,0)</f>
        <v>0</v>
      </c>
      <c r="BJ356" s="18" t="s">
        <v>82</v>
      </c>
      <c r="BK356" s="162">
        <f>ROUND(I356*H356,2)</f>
        <v>0</v>
      </c>
      <c r="BL356" s="18" t="s">
        <v>243</v>
      </c>
      <c r="BM356" s="161" t="s">
        <v>452</v>
      </c>
    </row>
    <row r="357" spans="1:65" s="2" customFormat="1" ht="19.5">
      <c r="A357" s="33"/>
      <c r="B357" s="34"/>
      <c r="C357" s="33"/>
      <c r="D357" s="163" t="s">
        <v>146</v>
      </c>
      <c r="E357" s="33"/>
      <c r="F357" s="164" t="s">
        <v>453</v>
      </c>
      <c r="G357" s="33"/>
      <c r="H357" s="33"/>
      <c r="I357" s="165"/>
      <c r="J357" s="33"/>
      <c r="K357" s="33"/>
      <c r="L357" s="34"/>
      <c r="M357" s="166"/>
      <c r="N357" s="167"/>
      <c r="O357" s="59"/>
      <c r="P357" s="59"/>
      <c r="Q357" s="59"/>
      <c r="R357" s="59"/>
      <c r="S357" s="59"/>
      <c r="T357" s="6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146</v>
      </c>
      <c r="AU357" s="18" t="s">
        <v>84</v>
      </c>
    </row>
    <row r="358" spans="1:65" s="13" customFormat="1">
      <c r="B358" s="168"/>
      <c r="D358" s="163" t="s">
        <v>147</v>
      </c>
      <c r="E358" s="169" t="s">
        <v>1</v>
      </c>
      <c r="F358" s="170" t="s">
        <v>454</v>
      </c>
      <c r="H358" s="171">
        <v>7.7</v>
      </c>
      <c r="I358" s="172"/>
      <c r="L358" s="168"/>
      <c r="M358" s="173"/>
      <c r="N358" s="174"/>
      <c r="O358" s="174"/>
      <c r="P358" s="174"/>
      <c r="Q358" s="174"/>
      <c r="R358" s="174"/>
      <c r="S358" s="174"/>
      <c r="T358" s="175"/>
      <c r="AT358" s="169" t="s">
        <v>147</v>
      </c>
      <c r="AU358" s="169" t="s">
        <v>84</v>
      </c>
      <c r="AV358" s="13" t="s">
        <v>84</v>
      </c>
      <c r="AW358" s="13" t="s">
        <v>32</v>
      </c>
      <c r="AX358" s="13" t="s">
        <v>75</v>
      </c>
      <c r="AY358" s="169" t="s">
        <v>137</v>
      </c>
    </row>
    <row r="359" spans="1:65" s="13" customFormat="1">
      <c r="B359" s="168"/>
      <c r="D359" s="163" t="s">
        <v>147</v>
      </c>
      <c r="E359" s="169" t="s">
        <v>1</v>
      </c>
      <c r="F359" s="170" t="s">
        <v>455</v>
      </c>
      <c r="H359" s="171">
        <v>8.3000000000000007</v>
      </c>
      <c r="I359" s="172"/>
      <c r="L359" s="168"/>
      <c r="M359" s="173"/>
      <c r="N359" s="174"/>
      <c r="O359" s="174"/>
      <c r="P359" s="174"/>
      <c r="Q359" s="174"/>
      <c r="R359" s="174"/>
      <c r="S359" s="174"/>
      <c r="T359" s="175"/>
      <c r="AT359" s="169" t="s">
        <v>147</v>
      </c>
      <c r="AU359" s="169" t="s">
        <v>84</v>
      </c>
      <c r="AV359" s="13" t="s">
        <v>84</v>
      </c>
      <c r="AW359" s="13" t="s">
        <v>32</v>
      </c>
      <c r="AX359" s="13" t="s">
        <v>75</v>
      </c>
      <c r="AY359" s="169" t="s">
        <v>137</v>
      </c>
    </row>
    <row r="360" spans="1:65" s="13" customFormat="1">
      <c r="B360" s="168"/>
      <c r="D360" s="163" t="s">
        <v>147</v>
      </c>
      <c r="E360" s="169" t="s">
        <v>1</v>
      </c>
      <c r="F360" s="170" t="s">
        <v>456</v>
      </c>
      <c r="H360" s="171">
        <v>42.7</v>
      </c>
      <c r="I360" s="172"/>
      <c r="L360" s="168"/>
      <c r="M360" s="173"/>
      <c r="N360" s="174"/>
      <c r="O360" s="174"/>
      <c r="P360" s="174"/>
      <c r="Q360" s="174"/>
      <c r="R360" s="174"/>
      <c r="S360" s="174"/>
      <c r="T360" s="175"/>
      <c r="AT360" s="169" t="s">
        <v>147</v>
      </c>
      <c r="AU360" s="169" t="s">
        <v>84</v>
      </c>
      <c r="AV360" s="13" t="s">
        <v>84</v>
      </c>
      <c r="AW360" s="13" t="s">
        <v>32</v>
      </c>
      <c r="AX360" s="13" t="s">
        <v>75</v>
      </c>
      <c r="AY360" s="169" t="s">
        <v>137</v>
      </c>
    </row>
    <row r="361" spans="1:65" s="13" customFormat="1">
      <c r="B361" s="168"/>
      <c r="D361" s="163" t="s">
        <v>147</v>
      </c>
      <c r="E361" s="169" t="s">
        <v>1</v>
      </c>
      <c r="F361" s="170" t="s">
        <v>457</v>
      </c>
      <c r="H361" s="171">
        <v>-13.1</v>
      </c>
      <c r="I361" s="172"/>
      <c r="L361" s="168"/>
      <c r="M361" s="173"/>
      <c r="N361" s="174"/>
      <c r="O361" s="174"/>
      <c r="P361" s="174"/>
      <c r="Q361" s="174"/>
      <c r="R361" s="174"/>
      <c r="S361" s="174"/>
      <c r="T361" s="175"/>
      <c r="AT361" s="169" t="s">
        <v>147</v>
      </c>
      <c r="AU361" s="169" t="s">
        <v>84</v>
      </c>
      <c r="AV361" s="13" t="s">
        <v>84</v>
      </c>
      <c r="AW361" s="13" t="s">
        <v>32</v>
      </c>
      <c r="AX361" s="13" t="s">
        <v>75</v>
      </c>
      <c r="AY361" s="169" t="s">
        <v>137</v>
      </c>
    </row>
    <row r="362" spans="1:65" s="16" customFormat="1">
      <c r="B362" s="191"/>
      <c r="D362" s="163" t="s">
        <v>147</v>
      </c>
      <c r="E362" s="192" t="s">
        <v>1</v>
      </c>
      <c r="F362" s="193" t="s">
        <v>210</v>
      </c>
      <c r="H362" s="194">
        <v>45.6</v>
      </c>
      <c r="I362" s="195"/>
      <c r="L362" s="191"/>
      <c r="M362" s="196"/>
      <c r="N362" s="197"/>
      <c r="O362" s="197"/>
      <c r="P362" s="197"/>
      <c r="Q362" s="197"/>
      <c r="R362" s="197"/>
      <c r="S362" s="197"/>
      <c r="T362" s="198"/>
      <c r="AT362" s="192" t="s">
        <v>147</v>
      </c>
      <c r="AU362" s="192" t="s">
        <v>84</v>
      </c>
      <c r="AV362" s="16" t="s">
        <v>144</v>
      </c>
      <c r="AW362" s="16" t="s">
        <v>32</v>
      </c>
      <c r="AX362" s="16" t="s">
        <v>82</v>
      </c>
      <c r="AY362" s="192" t="s">
        <v>137</v>
      </c>
    </row>
    <row r="363" spans="1:65" s="2" customFormat="1" ht="55.5" customHeight="1">
      <c r="A363" s="33"/>
      <c r="B363" s="149"/>
      <c r="C363" s="150" t="s">
        <v>458</v>
      </c>
      <c r="D363" s="150" t="s">
        <v>140</v>
      </c>
      <c r="E363" s="151" t="s">
        <v>459</v>
      </c>
      <c r="F363" s="152" t="s">
        <v>460</v>
      </c>
      <c r="G363" s="153" t="s">
        <v>231</v>
      </c>
      <c r="H363" s="154">
        <v>27</v>
      </c>
      <c r="I363" s="155"/>
      <c r="J363" s="156">
        <f>ROUND(I363*H363,2)</f>
        <v>0</v>
      </c>
      <c r="K363" s="152" t="s">
        <v>152</v>
      </c>
      <c r="L363" s="34"/>
      <c r="M363" s="157" t="s">
        <v>1</v>
      </c>
      <c r="N363" s="158" t="s">
        <v>40</v>
      </c>
      <c r="O363" s="59"/>
      <c r="P363" s="159">
        <f>O363*H363</f>
        <v>0</v>
      </c>
      <c r="Q363" s="159">
        <v>5.8E-4</v>
      </c>
      <c r="R363" s="159">
        <f>Q363*H363</f>
        <v>1.566E-2</v>
      </c>
      <c r="S363" s="159">
        <v>0</v>
      </c>
      <c r="T363" s="160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1" t="s">
        <v>243</v>
      </c>
      <c r="AT363" s="161" t="s">
        <v>140</v>
      </c>
      <c r="AU363" s="161" t="s">
        <v>84</v>
      </c>
      <c r="AY363" s="18" t="s">
        <v>137</v>
      </c>
      <c r="BE363" s="162">
        <f>IF(N363="základní",J363,0)</f>
        <v>0</v>
      </c>
      <c r="BF363" s="162">
        <f>IF(N363="snížená",J363,0)</f>
        <v>0</v>
      </c>
      <c r="BG363" s="162">
        <f>IF(N363="zákl. přenesená",J363,0)</f>
        <v>0</v>
      </c>
      <c r="BH363" s="162">
        <f>IF(N363="sníž. přenesená",J363,0)</f>
        <v>0</v>
      </c>
      <c r="BI363" s="162">
        <f>IF(N363="nulová",J363,0)</f>
        <v>0</v>
      </c>
      <c r="BJ363" s="18" t="s">
        <v>82</v>
      </c>
      <c r="BK363" s="162">
        <f>ROUND(I363*H363,2)</f>
        <v>0</v>
      </c>
      <c r="BL363" s="18" t="s">
        <v>243</v>
      </c>
      <c r="BM363" s="161" t="s">
        <v>461</v>
      </c>
    </row>
    <row r="364" spans="1:65" s="2" customFormat="1" ht="29.25">
      <c r="A364" s="33"/>
      <c r="B364" s="34"/>
      <c r="C364" s="33"/>
      <c r="D364" s="163" t="s">
        <v>146</v>
      </c>
      <c r="E364" s="33"/>
      <c r="F364" s="164" t="s">
        <v>462</v>
      </c>
      <c r="G364" s="33"/>
      <c r="H364" s="33"/>
      <c r="I364" s="165"/>
      <c r="J364" s="33"/>
      <c r="K364" s="33"/>
      <c r="L364" s="34"/>
      <c r="M364" s="166"/>
      <c r="N364" s="167"/>
      <c r="O364" s="59"/>
      <c r="P364" s="59"/>
      <c r="Q364" s="59"/>
      <c r="R364" s="59"/>
      <c r="S364" s="59"/>
      <c r="T364" s="6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146</v>
      </c>
      <c r="AU364" s="18" t="s">
        <v>84</v>
      </c>
    </row>
    <row r="365" spans="1:65" s="13" customFormat="1">
      <c r="B365" s="168"/>
      <c r="D365" s="163" t="s">
        <v>147</v>
      </c>
      <c r="E365" s="169" t="s">
        <v>1</v>
      </c>
      <c r="F365" s="170" t="s">
        <v>463</v>
      </c>
      <c r="H365" s="171">
        <v>14</v>
      </c>
      <c r="I365" s="172"/>
      <c r="L365" s="168"/>
      <c r="M365" s="173"/>
      <c r="N365" s="174"/>
      <c r="O365" s="174"/>
      <c r="P365" s="174"/>
      <c r="Q365" s="174"/>
      <c r="R365" s="174"/>
      <c r="S365" s="174"/>
      <c r="T365" s="175"/>
      <c r="AT365" s="169" t="s">
        <v>147</v>
      </c>
      <c r="AU365" s="169" t="s">
        <v>84</v>
      </c>
      <c r="AV365" s="13" t="s">
        <v>84</v>
      </c>
      <c r="AW365" s="13" t="s">
        <v>32</v>
      </c>
      <c r="AX365" s="13" t="s">
        <v>75</v>
      </c>
      <c r="AY365" s="169" t="s">
        <v>137</v>
      </c>
    </row>
    <row r="366" spans="1:65" s="13" customFormat="1">
      <c r="B366" s="168"/>
      <c r="D366" s="163" t="s">
        <v>147</v>
      </c>
      <c r="E366" s="169" t="s">
        <v>1</v>
      </c>
      <c r="F366" s="170" t="s">
        <v>464</v>
      </c>
      <c r="H366" s="171">
        <v>13</v>
      </c>
      <c r="I366" s="172"/>
      <c r="L366" s="168"/>
      <c r="M366" s="173"/>
      <c r="N366" s="174"/>
      <c r="O366" s="174"/>
      <c r="P366" s="174"/>
      <c r="Q366" s="174"/>
      <c r="R366" s="174"/>
      <c r="S366" s="174"/>
      <c r="T366" s="175"/>
      <c r="AT366" s="169" t="s">
        <v>147</v>
      </c>
      <c r="AU366" s="169" t="s">
        <v>84</v>
      </c>
      <c r="AV366" s="13" t="s">
        <v>84</v>
      </c>
      <c r="AW366" s="13" t="s">
        <v>32</v>
      </c>
      <c r="AX366" s="13" t="s">
        <v>75</v>
      </c>
      <c r="AY366" s="169" t="s">
        <v>137</v>
      </c>
    </row>
    <row r="367" spans="1:65" s="16" customFormat="1">
      <c r="B367" s="191"/>
      <c r="D367" s="163" t="s">
        <v>147</v>
      </c>
      <c r="E367" s="192" t="s">
        <v>1</v>
      </c>
      <c r="F367" s="193" t="s">
        <v>210</v>
      </c>
      <c r="H367" s="194">
        <v>27</v>
      </c>
      <c r="I367" s="195"/>
      <c r="L367" s="191"/>
      <c r="M367" s="196"/>
      <c r="N367" s="197"/>
      <c r="O367" s="197"/>
      <c r="P367" s="197"/>
      <c r="Q367" s="197"/>
      <c r="R367" s="197"/>
      <c r="S367" s="197"/>
      <c r="T367" s="198"/>
      <c r="AT367" s="192" t="s">
        <v>147</v>
      </c>
      <c r="AU367" s="192" t="s">
        <v>84</v>
      </c>
      <c r="AV367" s="16" t="s">
        <v>144</v>
      </c>
      <c r="AW367" s="16" t="s">
        <v>32</v>
      </c>
      <c r="AX367" s="16" t="s">
        <v>82</v>
      </c>
      <c r="AY367" s="192" t="s">
        <v>137</v>
      </c>
    </row>
    <row r="368" spans="1:65" s="2" customFormat="1" ht="49.15" customHeight="1">
      <c r="A368" s="33"/>
      <c r="B368" s="149"/>
      <c r="C368" s="150" t="s">
        <v>465</v>
      </c>
      <c r="D368" s="150" t="s">
        <v>140</v>
      </c>
      <c r="E368" s="151" t="s">
        <v>466</v>
      </c>
      <c r="F368" s="152" t="s">
        <v>467</v>
      </c>
      <c r="G368" s="153" t="s">
        <v>151</v>
      </c>
      <c r="H368" s="154">
        <v>71.489999999999995</v>
      </c>
      <c r="I368" s="155"/>
      <c r="J368" s="156">
        <f>ROUND(I368*H368,2)</f>
        <v>0</v>
      </c>
      <c r="K368" s="152" t="s">
        <v>152</v>
      </c>
      <c r="L368" s="34"/>
      <c r="M368" s="157" t="s">
        <v>1</v>
      </c>
      <c r="N368" s="158" t="s">
        <v>40</v>
      </c>
      <c r="O368" s="59"/>
      <c r="P368" s="159">
        <f>O368*H368</f>
        <v>0</v>
      </c>
      <c r="Q368" s="159">
        <v>5.3E-3</v>
      </c>
      <c r="R368" s="159">
        <f>Q368*H368</f>
        <v>0.37889699999999998</v>
      </c>
      <c r="S368" s="159">
        <v>0</v>
      </c>
      <c r="T368" s="160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1" t="s">
        <v>243</v>
      </c>
      <c r="AT368" s="161" t="s">
        <v>140</v>
      </c>
      <c r="AU368" s="161" t="s">
        <v>84</v>
      </c>
      <c r="AY368" s="18" t="s">
        <v>137</v>
      </c>
      <c r="BE368" s="162">
        <f>IF(N368="základní",J368,0)</f>
        <v>0</v>
      </c>
      <c r="BF368" s="162">
        <f>IF(N368="snížená",J368,0)</f>
        <v>0</v>
      </c>
      <c r="BG368" s="162">
        <f>IF(N368="zákl. přenesená",J368,0)</f>
        <v>0</v>
      </c>
      <c r="BH368" s="162">
        <f>IF(N368="sníž. přenesená",J368,0)</f>
        <v>0</v>
      </c>
      <c r="BI368" s="162">
        <f>IF(N368="nulová",J368,0)</f>
        <v>0</v>
      </c>
      <c r="BJ368" s="18" t="s">
        <v>82</v>
      </c>
      <c r="BK368" s="162">
        <f>ROUND(I368*H368,2)</f>
        <v>0</v>
      </c>
      <c r="BL368" s="18" t="s">
        <v>243</v>
      </c>
      <c r="BM368" s="161" t="s">
        <v>468</v>
      </c>
    </row>
    <row r="369" spans="1:65" s="2" customFormat="1" ht="29.25">
      <c r="A369" s="33"/>
      <c r="B369" s="34"/>
      <c r="C369" s="33"/>
      <c r="D369" s="163" t="s">
        <v>146</v>
      </c>
      <c r="E369" s="33"/>
      <c r="F369" s="164" t="s">
        <v>469</v>
      </c>
      <c r="G369" s="33"/>
      <c r="H369" s="33"/>
      <c r="I369" s="165"/>
      <c r="J369" s="33"/>
      <c r="K369" s="33"/>
      <c r="L369" s="34"/>
      <c r="M369" s="166"/>
      <c r="N369" s="167"/>
      <c r="O369" s="59"/>
      <c r="P369" s="59"/>
      <c r="Q369" s="59"/>
      <c r="R369" s="59"/>
      <c r="S369" s="59"/>
      <c r="T369" s="60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146</v>
      </c>
      <c r="AU369" s="18" t="s">
        <v>84</v>
      </c>
    </row>
    <row r="370" spans="1:65" s="13" customFormat="1">
      <c r="B370" s="168"/>
      <c r="D370" s="163" t="s">
        <v>147</v>
      </c>
      <c r="E370" s="169" t="s">
        <v>1</v>
      </c>
      <c r="F370" s="170" t="s">
        <v>470</v>
      </c>
      <c r="H370" s="171">
        <v>7.38</v>
      </c>
      <c r="I370" s="172"/>
      <c r="L370" s="168"/>
      <c r="M370" s="173"/>
      <c r="N370" s="174"/>
      <c r="O370" s="174"/>
      <c r="P370" s="174"/>
      <c r="Q370" s="174"/>
      <c r="R370" s="174"/>
      <c r="S370" s="174"/>
      <c r="T370" s="175"/>
      <c r="AT370" s="169" t="s">
        <v>147</v>
      </c>
      <c r="AU370" s="169" t="s">
        <v>84</v>
      </c>
      <c r="AV370" s="13" t="s">
        <v>84</v>
      </c>
      <c r="AW370" s="13" t="s">
        <v>32</v>
      </c>
      <c r="AX370" s="13" t="s">
        <v>75</v>
      </c>
      <c r="AY370" s="169" t="s">
        <v>137</v>
      </c>
    </row>
    <row r="371" spans="1:65" s="13" customFormat="1">
      <c r="B371" s="168"/>
      <c r="D371" s="163" t="s">
        <v>147</v>
      </c>
      <c r="E371" s="169" t="s">
        <v>1</v>
      </c>
      <c r="F371" s="170" t="s">
        <v>471</v>
      </c>
      <c r="H371" s="171">
        <v>8.61</v>
      </c>
      <c r="I371" s="172"/>
      <c r="L371" s="168"/>
      <c r="M371" s="173"/>
      <c r="N371" s="174"/>
      <c r="O371" s="174"/>
      <c r="P371" s="174"/>
      <c r="Q371" s="174"/>
      <c r="R371" s="174"/>
      <c r="S371" s="174"/>
      <c r="T371" s="175"/>
      <c r="AT371" s="169" t="s">
        <v>147</v>
      </c>
      <c r="AU371" s="169" t="s">
        <v>84</v>
      </c>
      <c r="AV371" s="13" t="s">
        <v>84</v>
      </c>
      <c r="AW371" s="13" t="s">
        <v>32</v>
      </c>
      <c r="AX371" s="13" t="s">
        <v>75</v>
      </c>
      <c r="AY371" s="169" t="s">
        <v>137</v>
      </c>
    </row>
    <row r="372" spans="1:65" s="13" customFormat="1">
      <c r="B372" s="168"/>
      <c r="D372" s="163" t="s">
        <v>147</v>
      </c>
      <c r="E372" s="169" t="s">
        <v>1</v>
      </c>
      <c r="F372" s="170" t="s">
        <v>472</v>
      </c>
      <c r="H372" s="171">
        <v>55.5</v>
      </c>
      <c r="I372" s="172"/>
      <c r="L372" s="168"/>
      <c r="M372" s="173"/>
      <c r="N372" s="174"/>
      <c r="O372" s="174"/>
      <c r="P372" s="174"/>
      <c r="Q372" s="174"/>
      <c r="R372" s="174"/>
      <c r="S372" s="174"/>
      <c r="T372" s="175"/>
      <c r="AT372" s="169" t="s">
        <v>147</v>
      </c>
      <c r="AU372" s="169" t="s">
        <v>84</v>
      </c>
      <c r="AV372" s="13" t="s">
        <v>84</v>
      </c>
      <c r="AW372" s="13" t="s">
        <v>32</v>
      </c>
      <c r="AX372" s="13" t="s">
        <v>75</v>
      </c>
      <c r="AY372" s="169" t="s">
        <v>137</v>
      </c>
    </row>
    <row r="373" spans="1:65" s="16" customFormat="1">
      <c r="B373" s="191"/>
      <c r="D373" s="163" t="s">
        <v>147</v>
      </c>
      <c r="E373" s="192" t="s">
        <v>1</v>
      </c>
      <c r="F373" s="193" t="s">
        <v>210</v>
      </c>
      <c r="H373" s="194">
        <v>71.489999999999995</v>
      </c>
      <c r="I373" s="195"/>
      <c r="L373" s="191"/>
      <c r="M373" s="196"/>
      <c r="N373" s="197"/>
      <c r="O373" s="197"/>
      <c r="P373" s="197"/>
      <c r="Q373" s="197"/>
      <c r="R373" s="197"/>
      <c r="S373" s="197"/>
      <c r="T373" s="198"/>
      <c r="AT373" s="192" t="s">
        <v>147</v>
      </c>
      <c r="AU373" s="192" t="s">
        <v>84</v>
      </c>
      <c r="AV373" s="16" t="s">
        <v>144</v>
      </c>
      <c r="AW373" s="16" t="s">
        <v>32</v>
      </c>
      <c r="AX373" s="16" t="s">
        <v>82</v>
      </c>
      <c r="AY373" s="192" t="s">
        <v>137</v>
      </c>
    </row>
    <row r="374" spans="1:65" s="2" customFormat="1" ht="21.75" customHeight="1">
      <c r="A374" s="33"/>
      <c r="B374" s="149"/>
      <c r="C374" s="200" t="s">
        <v>473</v>
      </c>
      <c r="D374" s="200" t="s">
        <v>318</v>
      </c>
      <c r="E374" s="201" t="s">
        <v>474</v>
      </c>
      <c r="F374" s="202" t="s">
        <v>475</v>
      </c>
      <c r="G374" s="203" t="s">
        <v>151</v>
      </c>
      <c r="H374" s="204">
        <v>138.14400000000001</v>
      </c>
      <c r="I374" s="217">
        <v>780</v>
      </c>
      <c r="J374" s="206">
        <f>ROUND(I374*H374,2)</f>
        <v>107752.32000000001</v>
      </c>
      <c r="K374" s="202" t="s">
        <v>152</v>
      </c>
      <c r="L374" s="207"/>
      <c r="M374" s="208" t="s">
        <v>1</v>
      </c>
      <c r="N374" s="209" t="s">
        <v>40</v>
      </c>
      <c r="O374" s="59"/>
      <c r="P374" s="159">
        <f>O374*H374</f>
        <v>0</v>
      </c>
      <c r="Q374" s="159">
        <v>2.1999999999999999E-2</v>
      </c>
      <c r="R374" s="159">
        <f>Q374*H374</f>
        <v>3.0391680000000001</v>
      </c>
      <c r="S374" s="159">
        <v>0</v>
      </c>
      <c r="T374" s="160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1" t="s">
        <v>321</v>
      </c>
      <c r="AT374" s="161" t="s">
        <v>318</v>
      </c>
      <c r="AU374" s="161" t="s">
        <v>84</v>
      </c>
      <c r="AY374" s="18" t="s">
        <v>137</v>
      </c>
      <c r="BE374" s="162">
        <f>IF(N374="základní",J374,0)</f>
        <v>107752.32000000001</v>
      </c>
      <c r="BF374" s="162">
        <f>IF(N374="snížená",J374,0)</f>
        <v>0</v>
      </c>
      <c r="BG374" s="162">
        <f>IF(N374="zákl. přenesená",J374,0)</f>
        <v>0</v>
      </c>
      <c r="BH374" s="162">
        <f>IF(N374="sníž. přenesená",J374,0)</f>
        <v>0</v>
      </c>
      <c r="BI374" s="162">
        <f>IF(N374="nulová",J374,0)</f>
        <v>0</v>
      </c>
      <c r="BJ374" s="18" t="s">
        <v>82</v>
      </c>
      <c r="BK374" s="162">
        <f>ROUND(I374*H374,2)</f>
        <v>107752.32000000001</v>
      </c>
      <c r="BL374" s="18" t="s">
        <v>243</v>
      </c>
      <c r="BM374" s="161" t="s">
        <v>476</v>
      </c>
    </row>
    <row r="375" spans="1:65" s="2" customFormat="1" ht="19.5">
      <c r="A375" s="33"/>
      <c r="B375" s="34"/>
      <c r="C375" s="33"/>
      <c r="D375" s="163" t="s">
        <v>146</v>
      </c>
      <c r="E375" s="33"/>
      <c r="F375" s="164" t="s">
        <v>477</v>
      </c>
      <c r="G375" s="33"/>
      <c r="H375" s="33"/>
      <c r="I375" s="165"/>
      <c r="J375" s="33"/>
      <c r="K375" s="33"/>
      <c r="L375" s="34"/>
      <c r="M375" s="166"/>
      <c r="N375" s="167"/>
      <c r="O375" s="59"/>
      <c r="P375" s="59"/>
      <c r="Q375" s="59"/>
      <c r="R375" s="59"/>
      <c r="S375" s="59"/>
      <c r="T375" s="60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8" t="s">
        <v>146</v>
      </c>
      <c r="AU375" s="18" t="s">
        <v>84</v>
      </c>
    </row>
    <row r="376" spans="1:65" s="13" customFormat="1">
      <c r="B376" s="168"/>
      <c r="D376" s="163" t="s">
        <v>147</v>
      </c>
      <c r="E376" s="169" t="s">
        <v>1</v>
      </c>
      <c r="F376" s="170" t="s">
        <v>399</v>
      </c>
      <c r="H376" s="171">
        <v>71.489999999999995</v>
      </c>
      <c r="I376" s="172"/>
      <c r="L376" s="168"/>
      <c r="M376" s="173"/>
      <c r="N376" s="174"/>
      <c r="O376" s="174"/>
      <c r="P376" s="174"/>
      <c r="Q376" s="174"/>
      <c r="R376" s="174"/>
      <c r="S376" s="174"/>
      <c r="T376" s="175"/>
      <c r="AT376" s="169" t="s">
        <v>147</v>
      </c>
      <c r="AU376" s="169" t="s">
        <v>84</v>
      </c>
      <c r="AV376" s="13" t="s">
        <v>84</v>
      </c>
      <c r="AW376" s="13" t="s">
        <v>32</v>
      </c>
      <c r="AX376" s="13" t="s">
        <v>75</v>
      </c>
      <c r="AY376" s="169" t="s">
        <v>137</v>
      </c>
    </row>
    <row r="377" spans="1:65" s="13" customFormat="1">
      <c r="B377" s="168"/>
      <c r="D377" s="163" t="s">
        <v>147</v>
      </c>
      <c r="E377" s="169" t="s">
        <v>1</v>
      </c>
      <c r="F377" s="170" t="s">
        <v>400</v>
      </c>
      <c r="H377" s="171">
        <v>31.552</v>
      </c>
      <c r="I377" s="172"/>
      <c r="L377" s="168"/>
      <c r="M377" s="173"/>
      <c r="N377" s="174"/>
      <c r="O377" s="174"/>
      <c r="P377" s="174"/>
      <c r="Q377" s="174"/>
      <c r="R377" s="174"/>
      <c r="S377" s="174"/>
      <c r="T377" s="175"/>
      <c r="AT377" s="169" t="s">
        <v>147</v>
      </c>
      <c r="AU377" s="169" t="s">
        <v>84</v>
      </c>
      <c r="AV377" s="13" t="s">
        <v>84</v>
      </c>
      <c r="AW377" s="13" t="s">
        <v>32</v>
      </c>
      <c r="AX377" s="13" t="s">
        <v>75</v>
      </c>
      <c r="AY377" s="169" t="s">
        <v>137</v>
      </c>
    </row>
    <row r="378" spans="1:65" s="13" customFormat="1">
      <c r="B378" s="168"/>
      <c r="D378" s="163" t="s">
        <v>147</v>
      </c>
      <c r="E378" s="169" t="s">
        <v>1</v>
      </c>
      <c r="F378" s="170" t="s">
        <v>401</v>
      </c>
      <c r="H378" s="171">
        <v>15.282999999999999</v>
      </c>
      <c r="I378" s="172"/>
      <c r="L378" s="168"/>
      <c r="M378" s="173"/>
      <c r="N378" s="174"/>
      <c r="O378" s="174"/>
      <c r="P378" s="174"/>
      <c r="Q378" s="174"/>
      <c r="R378" s="174"/>
      <c r="S378" s="174"/>
      <c r="T378" s="175"/>
      <c r="AT378" s="169" t="s">
        <v>147</v>
      </c>
      <c r="AU378" s="169" t="s">
        <v>84</v>
      </c>
      <c r="AV378" s="13" t="s">
        <v>84</v>
      </c>
      <c r="AW378" s="13" t="s">
        <v>32</v>
      </c>
      <c r="AX378" s="13" t="s">
        <v>75</v>
      </c>
      <c r="AY378" s="169" t="s">
        <v>137</v>
      </c>
    </row>
    <row r="379" spans="1:65" s="13" customFormat="1">
      <c r="B379" s="168"/>
      <c r="D379" s="163" t="s">
        <v>147</v>
      </c>
      <c r="E379" s="169" t="s">
        <v>1</v>
      </c>
      <c r="F379" s="170" t="s">
        <v>402</v>
      </c>
      <c r="H379" s="171">
        <v>7.26</v>
      </c>
      <c r="I379" s="172"/>
      <c r="L379" s="168"/>
      <c r="M379" s="173"/>
      <c r="N379" s="174"/>
      <c r="O379" s="174"/>
      <c r="P379" s="174"/>
      <c r="Q379" s="174"/>
      <c r="R379" s="174"/>
      <c r="S379" s="174"/>
      <c r="T379" s="175"/>
      <c r="AT379" s="169" t="s">
        <v>147</v>
      </c>
      <c r="AU379" s="169" t="s">
        <v>84</v>
      </c>
      <c r="AV379" s="13" t="s">
        <v>84</v>
      </c>
      <c r="AW379" s="13" t="s">
        <v>32</v>
      </c>
      <c r="AX379" s="13" t="s">
        <v>75</v>
      </c>
      <c r="AY379" s="169" t="s">
        <v>137</v>
      </c>
    </row>
    <row r="380" spans="1:65" s="16" customFormat="1">
      <c r="B380" s="191"/>
      <c r="D380" s="163" t="s">
        <v>147</v>
      </c>
      <c r="E380" s="192" t="s">
        <v>1</v>
      </c>
      <c r="F380" s="193" t="s">
        <v>210</v>
      </c>
      <c r="H380" s="194">
        <v>125.58500000000001</v>
      </c>
      <c r="I380" s="195"/>
      <c r="L380" s="191"/>
      <c r="M380" s="196"/>
      <c r="N380" s="197"/>
      <c r="O380" s="197"/>
      <c r="P380" s="197"/>
      <c r="Q380" s="197"/>
      <c r="R380" s="197"/>
      <c r="S380" s="197"/>
      <c r="T380" s="198"/>
      <c r="AT380" s="192" t="s">
        <v>147</v>
      </c>
      <c r="AU380" s="192" t="s">
        <v>84</v>
      </c>
      <c r="AV380" s="16" t="s">
        <v>144</v>
      </c>
      <c r="AW380" s="16" t="s">
        <v>32</v>
      </c>
      <c r="AX380" s="16" t="s">
        <v>82</v>
      </c>
      <c r="AY380" s="192" t="s">
        <v>137</v>
      </c>
    </row>
    <row r="381" spans="1:65" s="13" customFormat="1">
      <c r="B381" s="168"/>
      <c r="D381" s="163" t="s">
        <v>147</v>
      </c>
      <c r="F381" s="170" t="s">
        <v>478</v>
      </c>
      <c r="H381" s="171">
        <v>138.14400000000001</v>
      </c>
      <c r="I381" s="172"/>
      <c r="L381" s="168"/>
      <c r="M381" s="173"/>
      <c r="N381" s="174"/>
      <c r="O381" s="174"/>
      <c r="P381" s="174"/>
      <c r="Q381" s="174"/>
      <c r="R381" s="174"/>
      <c r="S381" s="174"/>
      <c r="T381" s="175"/>
      <c r="AT381" s="169" t="s">
        <v>147</v>
      </c>
      <c r="AU381" s="169" t="s">
        <v>84</v>
      </c>
      <c r="AV381" s="13" t="s">
        <v>84</v>
      </c>
      <c r="AW381" s="13" t="s">
        <v>3</v>
      </c>
      <c r="AX381" s="13" t="s">
        <v>82</v>
      </c>
      <c r="AY381" s="169" t="s">
        <v>137</v>
      </c>
    </row>
    <row r="382" spans="1:65" s="2" customFormat="1" ht="33" customHeight="1">
      <c r="A382" s="33"/>
      <c r="B382" s="149"/>
      <c r="C382" s="150" t="s">
        <v>479</v>
      </c>
      <c r="D382" s="150" t="s">
        <v>140</v>
      </c>
      <c r="E382" s="151" t="s">
        <v>480</v>
      </c>
      <c r="F382" s="152" t="s">
        <v>481</v>
      </c>
      <c r="G382" s="153" t="s">
        <v>278</v>
      </c>
      <c r="H382" s="154">
        <v>6.8920000000000003</v>
      </c>
      <c r="I382" s="155"/>
      <c r="J382" s="156">
        <f>ROUND(I382*H382,2)</f>
        <v>0</v>
      </c>
      <c r="K382" s="152" t="s">
        <v>152</v>
      </c>
      <c r="L382" s="34"/>
      <c r="M382" s="157" t="s">
        <v>1</v>
      </c>
      <c r="N382" s="158" t="s">
        <v>40</v>
      </c>
      <c r="O382" s="59"/>
      <c r="P382" s="159">
        <f>O382*H382</f>
        <v>0</v>
      </c>
      <c r="Q382" s="159">
        <v>0</v>
      </c>
      <c r="R382" s="159">
        <f>Q382*H382</f>
        <v>0</v>
      </c>
      <c r="S382" s="159">
        <v>0</v>
      </c>
      <c r="T382" s="160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1" t="s">
        <v>243</v>
      </c>
      <c r="AT382" s="161" t="s">
        <v>140</v>
      </c>
      <c r="AU382" s="161" t="s">
        <v>84</v>
      </c>
      <c r="AY382" s="18" t="s">
        <v>137</v>
      </c>
      <c r="BE382" s="162">
        <f>IF(N382="základní",J382,0)</f>
        <v>0</v>
      </c>
      <c r="BF382" s="162">
        <f>IF(N382="snížená",J382,0)</f>
        <v>0</v>
      </c>
      <c r="BG382" s="162">
        <f>IF(N382="zákl. přenesená",J382,0)</f>
        <v>0</v>
      </c>
      <c r="BH382" s="162">
        <f>IF(N382="sníž. přenesená",J382,0)</f>
        <v>0</v>
      </c>
      <c r="BI382" s="162">
        <f>IF(N382="nulová",J382,0)</f>
        <v>0</v>
      </c>
      <c r="BJ382" s="18" t="s">
        <v>82</v>
      </c>
      <c r="BK382" s="162">
        <f>ROUND(I382*H382,2)</f>
        <v>0</v>
      </c>
      <c r="BL382" s="18" t="s">
        <v>243</v>
      </c>
      <c r="BM382" s="161" t="s">
        <v>482</v>
      </c>
    </row>
    <row r="383" spans="1:65" s="2" customFormat="1" ht="29.25">
      <c r="A383" s="33"/>
      <c r="B383" s="34"/>
      <c r="C383" s="33"/>
      <c r="D383" s="163" t="s">
        <v>146</v>
      </c>
      <c r="E383" s="33"/>
      <c r="F383" s="164" t="s">
        <v>483</v>
      </c>
      <c r="G383" s="33"/>
      <c r="H383" s="33"/>
      <c r="I383" s="165"/>
      <c r="J383" s="33"/>
      <c r="K383" s="33"/>
      <c r="L383" s="34"/>
      <c r="M383" s="166"/>
      <c r="N383" s="167"/>
      <c r="O383" s="59"/>
      <c r="P383" s="59"/>
      <c r="Q383" s="59"/>
      <c r="R383" s="59"/>
      <c r="S383" s="59"/>
      <c r="T383" s="60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8" t="s">
        <v>146</v>
      </c>
      <c r="AU383" s="18" t="s">
        <v>84</v>
      </c>
    </row>
    <row r="384" spans="1:65" s="12" customFormat="1" ht="22.9" customHeight="1">
      <c r="B384" s="136"/>
      <c r="D384" s="137" t="s">
        <v>74</v>
      </c>
      <c r="E384" s="147" t="s">
        <v>484</v>
      </c>
      <c r="F384" s="147" t="s">
        <v>485</v>
      </c>
      <c r="I384" s="139"/>
      <c r="J384" s="148">
        <f>BK384</f>
        <v>0</v>
      </c>
      <c r="L384" s="136"/>
      <c r="M384" s="141"/>
      <c r="N384" s="142"/>
      <c r="O384" s="142"/>
      <c r="P384" s="143">
        <f>SUM(P385:P409)</f>
        <v>0</v>
      </c>
      <c r="Q384" s="142"/>
      <c r="R384" s="143">
        <f>SUM(R385:R409)</f>
        <v>0</v>
      </c>
      <c r="S384" s="142"/>
      <c r="T384" s="144">
        <f>SUM(T385:T409)</f>
        <v>1.2863499999999999</v>
      </c>
      <c r="AR384" s="137" t="s">
        <v>84</v>
      </c>
      <c r="AT384" s="145" t="s">
        <v>74</v>
      </c>
      <c r="AU384" s="145" t="s">
        <v>82</v>
      </c>
      <c r="AY384" s="137" t="s">
        <v>137</v>
      </c>
      <c r="BK384" s="146">
        <f>SUM(BK385:BK409)</f>
        <v>0</v>
      </c>
    </row>
    <row r="385" spans="1:65" s="2" customFormat="1" ht="24.2" customHeight="1">
      <c r="A385" s="33"/>
      <c r="B385" s="149"/>
      <c r="C385" s="150" t="s">
        <v>486</v>
      </c>
      <c r="D385" s="150" t="s">
        <v>140</v>
      </c>
      <c r="E385" s="151" t="s">
        <v>487</v>
      </c>
      <c r="F385" s="152" t="s">
        <v>488</v>
      </c>
      <c r="G385" s="153" t="s">
        <v>151</v>
      </c>
      <c r="H385" s="154">
        <v>142.97999999999999</v>
      </c>
      <c r="I385" s="155"/>
      <c r="J385" s="156">
        <f>ROUND(I385*H385,2)</f>
        <v>0</v>
      </c>
      <c r="K385" s="152" t="s">
        <v>152</v>
      </c>
      <c r="L385" s="34"/>
      <c r="M385" s="157" t="s">
        <v>1</v>
      </c>
      <c r="N385" s="158" t="s">
        <v>40</v>
      </c>
      <c r="O385" s="59"/>
      <c r="P385" s="159">
        <f>O385*H385</f>
        <v>0</v>
      </c>
      <c r="Q385" s="159">
        <v>0</v>
      </c>
      <c r="R385" s="159">
        <f>Q385*H385</f>
        <v>0</v>
      </c>
      <c r="S385" s="159">
        <v>2.5000000000000001E-3</v>
      </c>
      <c r="T385" s="160">
        <f>S385*H385</f>
        <v>0.35744999999999999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1" t="s">
        <v>243</v>
      </c>
      <c r="AT385" s="161" t="s">
        <v>140</v>
      </c>
      <c r="AU385" s="161" t="s">
        <v>84</v>
      </c>
      <c r="AY385" s="18" t="s">
        <v>137</v>
      </c>
      <c r="BE385" s="162">
        <f>IF(N385="základní",J385,0)</f>
        <v>0</v>
      </c>
      <c r="BF385" s="162">
        <f>IF(N385="snížená",J385,0)</f>
        <v>0</v>
      </c>
      <c r="BG385" s="162">
        <f>IF(N385="zákl. přenesená",J385,0)</f>
        <v>0</v>
      </c>
      <c r="BH385" s="162">
        <f>IF(N385="sníž. přenesená",J385,0)</f>
        <v>0</v>
      </c>
      <c r="BI385" s="162">
        <f>IF(N385="nulová",J385,0)</f>
        <v>0</v>
      </c>
      <c r="BJ385" s="18" t="s">
        <v>82</v>
      </c>
      <c r="BK385" s="162">
        <f>ROUND(I385*H385,2)</f>
        <v>0</v>
      </c>
      <c r="BL385" s="18" t="s">
        <v>243</v>
      </c>
      <c r="BM385" s="161" t="s">
        <v>489</v>
      </c>
    </row>
    <row r="386" spans="1:65" s="2" customFormat="1">
      <c r="A386" s="33"/>
      <c r="B386" s="34"/>
      <c r="C386" s="33"/>
      <c r="D386" s="163" t="s">
        <v>146</v>
      </c>
      <c r="E386" s="33"/>
      <c r="F386" s="164" t="s">
        <v>490</v>
      </c>
      <c r="G386" s="33"/>
      <c r="H386" s="33"/>
      <c r="I386" s="165"/>
      <c r="J386" s="33"/>
      <c r="K386" s="33"/>
      <c r="L386" s="34"/>
      <c r="M386" s="166"/>
      <c r="N386" s="167"/>
      <c r="O386" s="59"/>
      <c r="P386" s="59"/>
      <c r="Q386" s="59"/>
      <c r="R386" s="59"/>
      <c r="S386" s="59"/>
      <c r="T386" s="60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8" t="s">
        <v>146</v>
      </c>
      <c r="AU386" s="18" t="s">
        <v>84</v>
      </c>
    </row>
    <row r="387" spans="1:65" s="14" customFormat="1">
      <c r="B387" s="176"/>
      <c r="D387" s="163" t="s">
        <v>147</v>
      </c>
      <c r="E387" s="177" t="s">
        <v>1</v>
      </c>
      <c r="F387" s="178" t="s">
        <v>491</v>
      </c>
      <c r="H387" s="177" t="s">
        <v>1</v>
      </c>
      <c r="I387" s="179"/>
      <c r="L387" s="176"/>
      <c r="M387" s="180"/>
      <c r="N387" s="181"/>
      <c r="O387" s="181"/>
      <c r="P387" s="181"/>
      <c r="Q387" s="181"/>
      <c r="R387" s="181"/>
      <c r="S387" s="181"/>
      <c r="T387" s="182"/>
      <c r="AT387" s="177" t="s">
        <v>147</v>
      </c>
      <c r="AU387" s="177" t="s">
        <v>84</v>
      </c>
      <c r="AV387" s="14" t="s">
        <v>82</v>
      </c>
      <c r="AW387" s="14" t="s">
        <v>32</v>
      </c>
      <c r="AX387" s="14" t="s">
        <v>75</v>
      </c>
      <c r="AY387" s="177" t="s">
        <v>137</v>
      </c>
    </row>
    <row r="388" spans="1:65" s="13" customFormat="1">
      <c r="B388" s="168"/>
      <c r="D388" s="163" t="s">
        <v>147</v>
      </c>
      <c r="E388" s="169" t="s">
        <v>1</v>
      </c>
      <c r="F388" s="170" t="s">
        <v>470</v>
      </c>
      <c r="H388" s="171">
        <v>7.38</v>
      </c>
      <c r="I388" s="172"/>
      <c r="L388" s="168"/>
      <c r="M388" s="173"/>
      <c r="N388" s="174"/>
      <c r="O388" s="174"/>
      <c r="P388" s="174"/>
      <c r="Q388" s="174"/>
      <c r="R388" s="174"/>
      <c r="S388" s="174"/>
      <c r="T388" s="175"/>
      <c r="AT388" s="169" t="s">
        <v>147</v>
      </c>
      <c r="AU388" s="169" t="s">
        <v>84</v>
      </c>
      <c r="AV388" s="13" t="s">
        <v>84</v>
      </c>
      <c r="AW388" s="13" t="s">
        <v>32</v>
      </c>
      <c r="AX388" s="13" t="s">
        <v>75</v>
      </c>
      <c r="AY388" s="169" t="s">
        <v>137</v>
      </c>
    </row>
    <row r="389" spans="1:65" s="13" customFormat="1">
      <c r="B389" s="168"/>
      <c r="D389" s="163" t="s">
        <v>147</v>
      </c>
      <c r="E389" s="169" t="s">
        <v>1</v>
      </c>
      <c r="F389" s="170" t="s">
        <v>471</v>
      </c>
      <c r="H389" s="171">
        <v>8.61</v>
      </c>
      <c r="I389" s="172"/>
      <c r="L389" s="168"/>
      <c r="M389" s="173"/>
      <c r="N389" s="174"/>
      <c r="O389" s="174"/>
      <c r="P389" s="174"/>
      <c r="Q389" s="174"/>
      <c r="R389" s="174"/>
      <c r="S389" s="174"/>
      <c r="T389" s="175"/>
      <c r="AT389" s="169" t="s">
        <v>147</v>
      </c>
      <c r="AU389" s="169" t="s">
        <v>84</v>
      </c>
      <c r="AV389" s="13" t="s">
        <v>84</v>
      </c>
      <c r="AW389" s="13" t="s">
        <v>32</v>
      </c>
      <c r="AX389" s="13" t="s">
        <v>75</v>
      </c>
      <c r="AY389" s="169" t="s">
        <v>137</v>
      </c>
    </row>
    <row r="390" spans="1:65" s="13" customFormat="1">
      <c r="B390" s="168"/>
      <c r="D390" s="163" t="s">
        <v>147</v>
      </c>
      <c r="E390" s="169" t="s">
        <v>1</v>
      </c>
      <c r="F390" s="170" t="s">
        <v>472</v>
      </c>
      <c r="H390" s="171">
        <v>55.5</v>
      </c>
      <c r="I390" s="172"/>
      <c r="L390" s="168"/>
      <c r="M390" s="173"/>
      <c r="N390" s="174"/>
      <c r="O390" s="174"/>
      <c r="P390" s="174"/>
      <c r="Q390" s="174"/>
      <c r="R390" s="174"/>
      <c r="S390" s="174"/>
      <c r="T390" s="175"/>
      <c r="AT390" s="169" t="s">
        <v>147</v>
      </c>
      <c r="AU390" s="169" t="s">
        <v>84</v>
      </c>
      <c r="AV390" s="13" t="s">
        <v>84</v>
      </c>
      <c r="AW390" s="13" t="s">
        <v>32</v>
      </c>
      <c r="AX390" s="13" t="s">
        <v>75</v>
      </c>
      <c r="AY390" s="169" t="s">
        <v>137</v>
      </c>
    </row>
    <row r="391" spans="1:65" s="15" customFormat="1">
      <c r="B391" s="183"/>
      <c r="D391" s="163" t="s">
        <v>147</v>
      </c>
      <c r="E391" s="184" t="s">
        <v>1</v>
      </c>
      <c r="F391" s="185" t="s">
        <v>345</v>
      </c>
      <c r="H391" s="186">
        <v>71.489999999999995</v>
      </c>
      <c r="I391" s="187"/>
      <c r="L391" s="183"/>
      <c r="M391" s="188"/>
      <c r="N391" s="189"/>
      <c r="O391" s="189"/>
      <c r="P391" s="189"/>
      <c r="Q391" s="189"/>
      <c r="R391" s="189"/>
      <c r="S391" s="189"/>
      <c r="T391" s="190"/>
      <c r="AT391" s="184" t="s">
        <v>147</v>
      </c>
      <c r="AU391" s="184" t="s">
        <v>84</v>
      </c>
      <c r="AV391" s="15" t="s">
        <v>138</v>
      </c>
      <c r="AW391" s="15" t="s">
        <v>32</v>
      </c>
      <c r="AX391" s="15" t="s">
        <v>75</v>
      </c>
      <c r="AY391" s="184" t="s">
        <v>137</v>
      </c>
    </row>
    <row r="392" spans="1:65" s="13" customFormat="1">
      <c r="B392" s="168"/>
      <c r="D392" s="163" t="s">
        <v>147</v>
      </c>
      <c r="E392" s="169" t="s">
        <v>1</v>
      </c>
      <c r="F392" s="170" t="s">
        <v>492</v>
      </c>
      <c r="H392" s="171">
        <v>142.97999999999999</v>
      </c>
      <c r="I392" s="172"/>
      <c r="L392" s="168"/>
      <c r="M392" s="173"/>
      <c r="N392" s="174"/>
      <c r="O392" s="174"/>
      <c r="P392" s="174"/>
      <c r="Q392" s="174"/>
      <c r="R392" s="174"/>
      <c r="S392" s="174"/>
      <c r="T392" s="175"/>
      <c r="AT392" s="169" t="s">
        <v>147</v>
      </c>
      <c r="AU392" s="169" t="s">
        <v>84</v>
      </c>
      <c r="AV392" s="13" t="s">
        <v>84</v>
      </c>
      <c r="AW392" s="13" t="s">
        <v>32</v>
      </c>
      <c r="AX392" s="13" t="s">
        <v>82</v>
      </c>
      <c r="AY392" s="169" t="s">
        <v>137</v>
      </c>
    </row>
    <row r="393" spans="1:65" s="2" customFormat="1" ht="24.2" customHeight="1">
      <c r="A393" s="33"/>
      <c r="B393" s="149"/>
      <c r="C393" s="150" t="s">
        <v>493</v>
      </c>
      <c r="D393" s="150" t="s">
        <v>140</v>
      </c>
      <c r="E393" s="151" t="s">
        <v>494</v>
      </c>
      <c r="F393" s="152" t="s">
        <v>495</v>
      </c>
      <c r="G393" s="153" t="s">
        <v>231</v>
      </c>
      <c r="H393" s="154">
        <v>394.4</v>
      </c>
      <c r="I393" s="155"/>
      <c r="J393" s="156">
        <f>ROUND(I393*H393,2)</f>
        <v>0</v>
      </c>
      <c r="K393" s="152" t="s">
        <v>152</v>
      </c>
      <c r="L393" s="34"/>
      <c r="M393" s="157" t="s">
        <v>1</v>
      </c>
      <c r="N393" s="158" t="s">
        <v>40</v>
      </c>
      <c r="O393" s="59"/>
      <c r="P393" s="159">
        <f>O393*H393</f>
        <v>0</v>
      </c>
      <c r="Q393" s="159">
        <v>0</v>
      </c>
      <c r="R393" s="159">
        <f>Q393*H393</f>
        <v>0</v>
      </c>
      <c r="S393" s="159">
        <v>2.3E-3</v>
      </c>
      <c r="T393" s="160">
        <f>S393*H393</f>
        <v>0.90711999999999993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1" t="s">
        <v>243</v>
      </c>
      <c r="AT393" s="161" t="s">
        <v>140</v>
      </c>
      <c r="AU393" s="161" t="s">
        <v>84</v>
      </c>
      <c r="AY393" s="18" t="s">
        <v>137</v>
      </c>
      <c r="BE393" s="162">
        <f>IF(N393="základní",J393,0)</f>
        <v>0</v>
      </c>
      <c r="BF393" s="162">
        <f>IF(N393="snížená",J393,0)</f>
        <v>0</v>
      </c>
      <c r="BG393" s="162">
        <f>IF(N393="zákl. přenesená",J393,0)</f>
        <v>0</v>
      </c>
      <c r="BH393" s="162">
        <f>IF(N393="sníž. přenesená",J393,0)</f>
        <v>0</v>
      </c>
      <c r="BI393" s="162">
        <f>IF(N393="nulová",J393,0)</f>
        <v>0</v>
      </c>
      <c r="BJ393" s="18" t="s">
        <v>82</v>
      </c>
      <c r="BK393" s="162">
        <f>ROUND(I393*H393,2)</f>
        <v>0</v>
      </c>
      <c r="BL393" s="18" t="s">
        <v>243</v>
      </c>
      <c r="BM393" s="161" t="s">
        <v>496</v>
      </c>
    </row>
    <row r="394" spans="1:65" s="2" customFormat="1" ht="19.5">
      <c r="A394" s="33"/>
      <c r="B394" s="34"/>
      <c r="C394" s="33"/>
      <c r="D394" s="163" t="s">
        <v>146</v>
      </c>
      <c r="E394" s="33"/>
      <c r="F394" s="164" t="s">
        <v>497</v>
      </c>
      <c r="G394" s="33"/>
      <c r="H394" s="33"/>
      <c r="I394" s="165"/>
      <c r="J394" s="33"/>
      <c r="K394" s="33"/>
      <c r="L394" s="34"/>
      <c r="M394" s="166"/>
      <c r="N394" s="167"/>
      <c r="O394" s="59"/>
      <c r="P394" s="59"/>
      <c r="Q394" s="59"/>
      <c r="R394" s="59"/>
      <c r="S394" s="59"/>
      <c r="T394" s="60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8" t="s">
        <v>146</v>
      </c>
      <c r="AU394" s="18" t="s">
        <v>84</v>
      </c>
    </row>
    <row r="395" spans="1:65" s="13" customFormat="1">
      <c r="B395" s="168"/>
      <c r="D395" s="163" t="s">
        <v>147</v>
      </c>
      <c r="E395" s="169" t="s">
        <v>1</v>
      </c>
      <c r="F395" s="170" t="s">
        <v>431</v>
      </c>
      <c r="H395" s="171">
        <v>51</v>
      </c>
      <c r="I395" s="172"/>
      <c r="L395" s="168"/>
      <c r="M395" s="173"/>
      <c r="N395" s="174"/>
      <c r="O395" s="174"/>
      <c r="P395" s="174"/>
      <c r="Q395" s="174"/>
      <c r="R395" s="174"/>
      <c r="S395" s="174"/>
      <c r="T395" s="175"/>
      <c r="AT395" s="169" t="s">
        <v>147</v>
      </c>
      <c r="AU395" s="169" t="s">
        <v>84</v>
      </c>
      <c r="AV395" s="13" t="s">
        <v>84</v>
      </c>
      <c r="AW395" s="13" t="s">
        <v>32</v>
      </c>
      <c r="AX395" s="13" t="s">
        <v>75</v>
      </c>
      <c r="AY395" s="169" t="s">
        <v>137</v>
      </c>
    </row>
    <row r="396" spans="1:65" s="13" customFormat="1">
      <c r="B396" s="168"/>
      <c r="D396" s="163" t="s">
        <v>147</v>
      </c>
      <c r="E396" s="169" t="s">
        <v>1</v>
      </c>
      <c r="F396" s="170" t="s">
        <v>447</v>
      </c>
      <c r="H396" s="171">
        <v>51</v>
      </c>
      <c r="I396" s="172"/>
      <c r="L396" s="168"/>
      <c r="M396" s="173"/>
      <c r="N396" s="174"/>
      <c r="O396" s="174"/>
      <c r="P396" s="174"/>
      <c r="Q396" s="174"/>
      <c r="R396" s="174"/>
      <c r="S396" s="174"/>
      <c r="T396" s="175"/>
      <c r="AT396" s="169" t="s">
        <v>147</v>
      </c>
      <c r="AU396" s="169" t="s">
        <v>84</v>
      </c>
      <c r="AV396" s="13" t="s">
        <v>84</v>
      </c>
      <c r="AW396" s="13" t="s">
        <v>32</v>
      </c>
      <c r="AX396" s="13" t="s">
        <v>75</v>
      </c>
      <c r="AY396" s="169" t="s">
        <v>137</v>
      </c>
    </row>
    <row r="397" spans="1:65" s="13" customFormat="1">
      <c r="B397" s="168"/>
      <c r="D397" s="163" t="s">
        <v>147</v>
      </c>
      <c r="E397" s="169" t="s">
        <v>1</v>
      </c>
      <c r="F397" s="170" t="s">
        <v>432</v>
      </c>
      <c r="H397" s="171">
        <v>47.6</v>
      </c>
      <c r="I397" s="172"/>
      <c r="L397" s="168"/>
      <c r="M397" s="173"/>
      <c r="N397" s="174"/>
      <c r="O397" s="174"/>
      <c r="P397" s="174"/>
      <c r="Q397" s="174"/>
      <c r="R397" s="174"/>
      <c r="S397" s="174"/>
      <c r="T397" s="175"/>
      <c r="AT397" s="169" t="s">
        <v>147</v>
      </c>
      <c r="AU397" s="169" t="s">
        <v>84</v>
      </c>
      <c r="AV397" s="13" t="s">
        <v>84</v>
      </c>
      <c r="AW397" s="13" t="s">
        <v>32</v>
      </c>
      <c r="AX397" s="13" t="s">
        <v>75</v>
      </c>
      <c r="AY397" s="169" t="s">
        <v>137</v>
      </c>
    </row>
    <row r="398" spans="1:65" s="13" customFormat="1">
      <c r="B398" s="168"/>
      <c r="D398" s="163" t="s">
        <v>147</v>
      </c>
      <c r="E398" s="169" t="s">
        <v>1</v>
      </c>
      <c r="F398" s="170" t="s">
        <v>448</v>
      </c>
      <c r="H398" s="171">
        <v>47.6</v>
      </c>
      <c r="I398" s="172"/>
      <c r="L398" s="168"/>
      <c r="M398" s="173"/>
      <c r="N398" s="174"/>
      <c r="O398" s="174"/>
      <c r="P398" s="174"/>
      <c r="Q398" s="174"/>
      <c r="R398" s="174"/>
      <c r="S398" s="174"/>
      <c r="T398" s="175"/>
      <c r="AT398" s="169" t="s">
        <v>147</v>
      </c>
      <c r="AU398" s="169" t="s">
        <v>84</v>
      </c>
      <c r="AV398" s="13" t="s">
        <v>84</v>
      </c>
      <c r="AW398" s="13" t="s">
        <v>32</v>
      </c>
      <c r="AX398" s="13" t="s">
        <v>75</v>
      </c>
      <c r="AY398" s="169" t="s">
        <v>137</v>
      </c>
    </row>
    <row r="399" spans="1:65" s="15" customFormat="1">
      <c r="B399" s="183"/>
      <c r="D399" s="163" t="s">
        <v>147</v>
      </c>
      <c r="E399" s="184" t="s">
        <v>1</v>
      </c>
      <c r="F399" s="185" t="s">
        <v>345</v>
      </c>
      <c r="H399" s="186">
        <v>197.2</v>
      </c>
      <c r="I399" s="187"/>
      <c r="L399" s="183"/>
      <c r="M399" s="188"/>
      <c r="N399" s="189"/>
      <c r="O399" s="189"/>
      <c r="P399" s="189"/>
      <c r="Q399" s="189"/>
      <c r="R399" s="189"/>
      <c r="S399" s="189"/>
      <c r="T399" s="190"/>
      <c r="AT399" s="184" t="s">
        <v>147</v>
      </c>
      <c r="AU399" s="184" t="s">
        <v>84</v>
      </c>
      <c r="AV399" s="15" t="s">
        <v>138</v>
      </c>
      <c r="AW399" s="15" t="s">
        <v>32</v>
      </c>
      <c r="AX399" s="15" t="s">
        <v>75</v>
      </c>
      <c r="AY399" s="184" t="s">
        <v>137</v>
      </c>
    </row>
    <row r="400" spans="1:65" s="13" customFormat="1">
      <c r="B400" s="168"/>
      <c r="D400" s="163" t="s">
        <v>147</v>
      </c>
      <c r="E400" s="169" t="s">
        <v>1</v>
      </c>
      <c r="F400" s="170" t="s">
        <v>498</v>
      </c>
      <c r="H400" s="171">
        <v>394.4</v>
      </c>
      <c r="I400" s="172"/>
      <c r="L400" s="168"/>
      <c r="M400" s="173"/>
      <c r="N400" s="174"/>
      <c r="O400" s="174"/>
      <c r="P400" s="174"/>
      <c r="Q400" s="174"/>
      <c r="R400" s="174"/>
      <c r="S400" s="174"/>
      <c r="T400" s="175"/>
      <c r="AT400" s="169" t="s">
        <v>147</v>
      </c>
      <c r="AU400" s="169" t="s">
        <v>84</v>
      </c>
      <c r="AV400" s="13" t="s">
        <v>84</v>
      </c>
      <c r="AW400" s="13" t="s">
        <v>32</v>
      </c>
      <c r="AX400" s="13" t="s">
        <v>82</v>
      </c>
      <c r="AY400" s="169" t="s">
        <v>137</v>
      </c>
    </row>
    <row r="401" spans="1:65" s="2" customFormat="1" ht="21.75" customHeight="1">
      <c r="A401" s="33"/>
      <c r="B401" s="149"/>
      <c r="C401" s="150" t="s">
        <v>499</v>
      </c>
      <c r="D401" s="150" t="s">
        <v>140</v>
      </c>
      <c r="E401" s="151" t="s">
        <v>500</v>
      </c>
      <c r="F401" s="152" t="s">
        <v>501</v>
      </c>
      <c r="G401" s="153" t="s">
        <v>231</v>
      </c>
      <c r="H401" s="154">
        <v>72.599999999999994</v>
      </c>
      <c r="I401" s="155"/>
      <c r="J401" s="156">
        <f>ROUND(I401*H401,2)</f>
        <v>0</v>
      </c>
      <c r="K401" s="152" t="s">
        <v>152</v>
      </c>
      <c r="L401" s="34"/>
      <c r="M401" s="157" t="s">
        <v>1</v>
      </c>
      <c r="N401" s="158" t="s">
        <v>40</v>
      </c>
      <c r="O401" s="59"/>
      <c r="P401" s="159">
        <f>O401*H401</f>
        <v>0</v>
      </c>
      <c r="Q401" s="159">
        <v>0</v>
      </c>
      <c r="R401" s="159">
        <f>Q401*H401</f>
        <v>0</v>
      </c>
      <c r="S401" s="159">
        <v>2.9999999999999997E-4</v>
      </c>
      <c r="T401" s="160">
        <f>S401*H401</f>
        <v>2.1779999999999997E-2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1" t="s">
        <v>243</v>
      </c>
      <c r="AT401" s="161" t="s">
        <v>140</v>
      </c>
      <c r="AU401" s="161" t="s">
        <v>84</v>
      </c>
      <c r="AY401" s="18" t="s">
        <v>137</v>
      </c>
      <c r="BE401" s="162">
        <f>IF(N401="základní",J401,0)</f>
        <v>0</v>
      </c>
      <c r="BF401" s="162">
        <f>IF(N401="snížená",J401,0)</f>
        <v>0</v>
      </c>
      <c r="BG401" s="162">
        <f>IF(N401="zákl. přenesená",J401,0)</f>
        <v>0</v>
      </c>
      <c r="BH401" s="162">
        <f>IF(N401="sníž. přenesená",J401,0)</f>
        <v>0</v>
      </c>
      <c r="BI401" s="162">
        <f>IF(N401="nulová",J401,0)</f>
        <v>0</v>
      </c>
      <c r="BJ401" s="18" t="s">
        <v>82</v>
      </c>
      <c r="BK401" s="162">
        <f>ROUND(I401*H401,2)</f>
        <v>0</v>
      </c>
      <c r="BL401" s="18" t="s">
        <v>243</v>
      </c>
      <c r="BM401" s="161" t="s">
        <v>502</v>
      </c>
    </row>
    <row r="402" spans="1:65" s="2" customFormat="1">
      <c r="A402" s="33"/>
      <c r="B402" s="34"/>
      <c r="C402" s="33"/>
      <c r="D402" s="163" t="s">
        <v>146</v>
      </c>
      <c r="E402" s="33"/>
      <c r="F402" s="164" t="s">
        <v>503</v>
      </c>
      <c r="G402" s="33"/>
      <c r="H402" s="33"/>
      <c r="I402" s="165"/>
      <c r="J402" s="33"/>
      <c r="K402" s="33"/>
      <c r="L402" s="34"/>
      <c r="M402" s="166"/>
      <c r="N402" s="167"/>
      <c r="O402" s="59"/>
      <c r="P402" s="59"/>
      <c r="Q402" s="59"/>
      <c r="R402" s="59"/>
      <c r="S402" s="59"/>
      <c r="T402" s="60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8" t="s">
        <v>146</v>
      </c>
      <c r="AU402" s="18" t="s">
        <v>84</v>
      </c>
    </row>
    <row r="403" spans="1:65" s="13" customFormat="1">
      <c r="B403" s="168"/>
      <c r="D403" s="163" t="s">
        <v>147</v>
      </c>
      <c r="E403" s="169" t="s">
        <v>1</v>
      </c>
      <c r="F403" s="170" t="s">
        <v>463</v>
      </c>
      <c r="H403" s="171">
        <v>14</v>
      </c>
      <c r="I403" s="172"/>
      <c r="L403" s="168"/>
      <c r="M403" s="173"/>
      <c r="N403" s="174"/>
      <c r="O403" s="174"/>
      <c r="P403" s="174"/>
      <c r="Q403" s="174"/>
      <c r="R403" s="174"/>
      <c r="S403" s="174"/>
      <c r="T403" s="175"/>
      <c r="AT403" s="169" t="s">
        <v>147</v>
      </c>
      <c r="AU403" s="169" t="s">
        <v>84</v>
      </c>
      <c r="AV403" s="13" t="s">
        <v>84</v>
      </c>
      <c r="AW403" s="13" t="s">
        <v>32</v>
      </c>
      <c r="AX403" s="13" t="s">
        <v>75</v>
      </c>
      <c r="AY403" s="169" t="s">
        <v>137</v>
      </c>
    </row>
    <row r="404" spans="1:65" s="13" customFormat="1">
      <c r="B404" s="168"/>
      <c r="D404" s="163" t="s">
        <v>147</v>
      </c>
      <c r="E404" s="169" t="s">
        <v>1</v>
      </c>
      <c r="F404" s="170" t="s">
        <v>464</v>
      </c>
      <c r="H404" s="171">
        <v>13</v>
      </c>
      <c r="I404" s="172"/>
      <c r="L404" s="168"/>
      <c r="M404" s="173"/>
      <c r="N404" s="174"/>
      <c r="O404" s="174"/>
      <c r="P404" s="174"/>
      <c r="Q404" s="174"/>
      <c r="R404" s="174"/>
      <c r="S404" s="174"/>
      <c r="T404" s="175"/>
      <c r="AT404" s="169" t="s">
        <v>147</v>
      </c>
      <c r="AU404" s="169" t="s">
        <v>84</v>
      </c>
      <c r="AV404" s="13" t="s">
        <v>84</v>
      </c>
      <c r="AW404" s="13" t="s">
        <v>32</v>
      </c>
      <c r="AX404" s="13" t="s">
        <v>75</v>
      </c>
      <c r="AY404" s="169" t="s">
        <v>137</v>
      </c>
    </row>
    <row r="405" spans="1:65" s="13" customFormat="1">
      <c r="B405" s="168"/>
      <c r="D405" s="163" t="s">
        <v>147</v>
      </c>
      <c r="E405" s="169" t="s">
        <v>1</v>
      </c>
      <c r="F405" s="170" t="s">
        <v>454</v>
      </c>
      <c r="H405" s="171">
        <v>7.7</v>
      </c>
      <c r="I405" s="172"/>
      <c r="L405" s="168"/>
      <c r="M405" s="173"/>
      <c r="N405" s="174"/>
      <c r="O405" s="174"/>
      <c r="P405" s="174"/>
      <c r="Q405" s="174"/>
      <c r="R405" s="174"/>
      <c r="S405" s="174"/>
      <c r="T405" s="175"/>
      <c r="AT405" s="169" t="s">
        <v>147</v>
      </c>
      <c r="AU405" s="169" t="s">
        <v>84</v>
      </c>
      <c r="AV405" s="13" t="s">
        <v>84</v>
      </c>
      <c r="AW405" s="13" t="s">
        <v>32</v>
      </c>
      <c r="AX405" s="13" t="s">
        <v>75</v>
      </c>
      <c r="AY405" s="169" t="s">
        <v>137</v>
      </c>
    </row>
    <row r="406" spans="1:65" s="13" customFormat="1">
      <c r="B406" s="168"/>
      <c r="D406" s="163" t="s">
        <v>147</v>
      </c>
      <c r="E406" s="169" t="s">
        <v>1</v>
      </c>
      <c r="F406" s="170" t="s">
        <v>455</v>
      </c>
      <c r="H406" s="171">
        <v>8.3000000000000007</v>
      </c>
      <c r="I406" s="172"/>
      <c r="L406" s="168"/>
      <c r="M406" s="173"/>
      <c r="N406" s="174"/>
      <c r="O406" s="174"/>
      <c r="P406" s="174"/>
      <c r="Q406" s="174"/>
      <c r="R406" s="174"/>
      <c r="S406" s="174"/>
      <c r="T406" s="175"/>
      <c r="AT406" s="169" t="s">
        <v>147</v>
      </c>
      <c r="AU406" s="169" t="s">
        <v>84</v>
      </c>
      <c r="AV406" s="13" t="s">
        <v>84</v>
      </c>
      <c r="AW406" s="13" t="s">
        <v>32</v>
      </c>
      <c r="AX406" s="13" t="s">
        <v>75</v>
      </c>
      <c r="AY406" s="169" t="s">
        <v>137</v>
      </c>
    </row>
    <row r="407" spans="1:65" s="13" customFormat="1">
      <c r="B407" s="168"/>
      <c r="D407" s="163" t="s">
        <v>147</v>
      </c>
      <c r="E407" s="169" t="s">
        <v>1</v>
      </c>
      <c r="F407" s="170" t="s">
        <v>456</v>
      </c>
      <c r="H407" s="171">
        <v>42.7</v>
      </c>
      <c r="I407" s="172"/>
      <c r="L407" s="168"/>
      <c r="M407" s="173"/>
      <c r="N407" s="174"/>
      <c r="O407" s="174"/>
      <c r="P407" s="174"/>
      <c r="Q407" s="174"/>
      <c r="R407" s="174"/>
      <c r="S407" s="174"/>
      <c r="T407" s="175"/>
      <c r="AT407" s="169" t="s">
        <v>147</v>
      </c>
      <c r="AU407" s="169" t="s">
        <v>84</v>
      </c>
      <c r="AV407" s="13" t="s">
        <v>84</v>
      </c>
      <c r="AW407" s="13" t="s">
        <v>32</v>
      </c>
      <c r="AX407" s="13" t="s">
        <v>75</v>
      </c>
      <c r="AY407" s="169" t="s">
        <v>137</v>
      </c>
    </row>
    <row r="408" spans="1:65" s="13" customFormat="1">
      <c r="B408" s="168"/>
      <c r="D408" s="163" t="s">
        <v>147</v>
      </c>
      <c r="E408" s="169" t="s">
        <v>1</v>
      </c>
      <c r="F408" s="170" t="s">
        <v>457</v>
      </c>
      <c r="H408" s="171">
        <v>-13.1</v>
      </c>
      <c r="I408" s="172"/>
      <c r="L408" s="168"/>
      <c r="M408" s="173"/>
      <c r="N408" s="174"/>
      <c r="O408" s="174"/>
      <c r="P408" s="174"/>
      <c r="Q408" s="174"/>
      <c r="R408" s="174"/>
      <c r="S408" s="174"/>
      <c r="T408" s="175"/>
      <c r="AT408" s="169" t="s">
        <v>147</v>
      </c>
      <c r="AU408" s="169" t="s">
        <v>84</v>
      </c>
      <c r="AV408" s="13" t="s">
        <v>84</v>
      </c>
      <c r="AW408" s="13" t="s">
        <v>32</v>
      </c>
      <c r="AX408" s="13" t="s">
        <v>75</v>
      </c>
      <c r="AY408" s="169" t="s">
        <v>137</v>
      </c>
    </row>
    <row r="409" spans="1:65" s="16" customFormat="1">
      <c r="B409" s="191"/>
      <c r="D409" s="163" t="s">
        <v>147</v>
      </c>
      <c r="E409" s="192" t="s">
        <v>1</v>
      </c>
      <c r="F409" s="193" t="s">
        <v>210</v>
      </c>
      <c r="H409" s="194">
        <v>72.600000000000009</v>
      </c>
      <c r="I409" s="195"/>
      <c r="L409" s="191"/>
      <c r="M409" s="196"/>
      <c r="N409" s="197"/>
      <c r="O409" s="197"/>
      <c r="P409" s="197"/>
      <c r="Q409" s="197"/>
      <c r="R409" s="197"/>
      <c r="S409" s="197"/>
      <c r="T409" s="198"/>
      <c r="AT409" s="192" t="s">
        <v>147</v>
      </c>
      <c r="AU409" s="192" t="s">
        <v>84</v>
      </c>
      <c r="AV409" s="16" t="s">
        <v>144</v>
      </c>
      <c r="AW409" s="16" t="s">
        <v>32</v>
      </c>
      <c r="AX409" s="16" t="s">
        <v>82</v>
      </c>
      <c r="AY409" s="192" t="s">
        <v>137</v>
      </c>
    </row>
    <row r="410" spans="1:65" s="12" customFormat="1" ht="22.9" customHeight="1">
      <c r="B410" s="136"/>
      <c r="D410" s="137" t="s">
        <v>74</v>
      </c>
      <c r="E410" s="147" t="s">
        <v>504</v>
      </c>
      <c r="F410" s="147" t="s">
        <v>505</v>
      </c>
      <c r="I410" s="139"/>
      <c r="J410" s="148">
        <f>BK410</f>
        <v>82500</v>
      </c>
      <c r="L410" s="136"/>
      <c r="M410" s="141"/>
      <c r="N410" s="142"/>
      <c r="O410" s="142"/>
      <c r="P410" s="143">
        <f>SUM(P411:P421)</f>
        <v>0</v>
      </c>
      <c r="Q410" s="142"/>
      <c r="R410" s="143">
        <f>SUM(R411:R421)</f>
        <v>1.9279999999999999</v>
      </c>
      <c r="S410" s="142"/>
      <c r="T410" s="144">
        <f>SUM(T411:T421)</f>
        <v>2.7199999999999998</v>
      </c>
      <c r="AR410" s="137" t="s">
        <v>84</v>
      </c>
      <c r="AT410" s="145" t="s">
        <v>74</v>
      </c>
      <c r="AU410" s="145" t="s">
        <v>82</v>
      </c>
      <c r="AY410" s="137" t="s">
        <v>137</v>
      </c>
      <c r="BK410" s="146">
        <f>SUM(BK411:BK421)</f>
        <v>82500</v>
      </c>
    </row>
    <row r="411" spans="1:65" s="2" customFormat="1" ht="16.5" customHeight="1">
      <c r="A411" s="33"/>
      <c r="B411" s="149"/>
      <c r="C411" s="150" t="s">
        <v>506</v>
      </c>
      <c r="D411" s="150" t="s">
        <v>140</v>
      </c>
      <c r="E411" s="151" t="s">
        <v>507</v>
      </c>
      <c r="F411" s="152" t="s">
        <v>508</v>
      </c>
      <c r="G411" s="153" t="s">
        <v>151</v>
      </c>
      <c r="H411" s="154">
        <v>100</v>
      </c>
      <c r="I411" s="155"/>
      <c r="J411" s="156">
        <f>ROUND(I411*H411,2)</f>
        <v>0</v>
      </c>
      <c r="K411" s="152" t="s">
        <v>152</v>
      </c>
      <c r="L411" s="34"/>
      <c r="M411" s="157" t="s">
        <v>1</v>
      </c>
      <c r="N411" s="158" t="s">
        <v>40</v>
      </c>
      <c r="O411" s="59"/>
      <c r="P411" s="159">
        <f>O411*H411</f>
        <v>0</v>
      </c>
      <c r="Q411" s="159">
        <v>2.9999999999999997E-4</v>
      </c>
      <c r="R411" s="159">
        <f>Q411*H411</f>
        <v>0.03</v>
      </c>
      <c r="S411" s="159">
        <v>0</v>
      </c>
      <c r="T411" s="160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61" t="s">
        <v>243</v>
      </c>
      <c r="AT411" s="161" t="s">
        <v>140</v>
      </c>
      <c r="AU411" s="161" t="s">
        <v>84</v>
      </c>
      <c r="AY411" s="18" t="s">
        <v>137</v>
      </c>
      <c r="BE411" s="162">
        <f>IF(N411="základní",J411,0)</f>
        <v>0</v>
      </c>
      <c r="BF411" s="162">
        <f>IF(N411="snížená",J411,0)</f>
        <v>0</v>
      </c>
      <c r="BG411" s="162">
        <f>IF(N411="zákl. přenesená",J411,0)</f>
        <v>0</v>
      </c>
      <c r="BH411" s="162">
        <f>IF(N411="sníž. přenesená",J411,0)</f>
        <v>0</v>
      </c>
      <c r="BI411" s="162">
        <f>IF(N411="nulová",J411,0)</f>
        <v>0</v>
      </c>
      <c r="BJ411" s="18" t="s">
        <v>82</v>
      </c>
      <c r="BK411" s="162">
        <f>ROUND(I411*H411,2)</f>
        <v>0</v>
      </c>
      <c r="BL411" s="18" t="s">
        <v>243</v>
      </c>
      <c r="BM411" s="161" t="s">
        <v>509</v>
      </c>
    </row>
    <row r="412" spans="1:65" s="2" customFormat="1" ht="19.5">
      <c r="A412" s="33"/>
      <c r="B412" s="34"/>
      <c r="C412" s="33"/>
      <c r="D412" s="163" t="s">
        <v>146</v>
      </c>
      <c r="E412" s="33"/>
      <c r="F412" s="164" t="s">
        <v>510</v>
      </c>
      <c r="G412" s="33"/>
      <c r="H412" s="33"/>
      <c r="I412" s="165"/>
      <c r="J412" s="33"/>
      <c r="K412" s="33"/>
      <c r="L412" s="34"/>
      <c r="M412" s="166"/>
      <c r="N412" s="167"/>
      <c r="O412" s="59"/>
      <c r="P412" s="59"/>
      <c r="Q412" s="59"/>
      <c r="R412" s="59"/>
      <c r="S412" s="59"/>
      <c r="T412" s="60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8" t="s">
        <v>146</v>
      </c>
      <c r="AU412" s="18" t="s">
        <v>84</v>
      </c>
    </row>
    <row r="413" spans="1:65" s="2" customFormat="1" ht="24.2" customHeight="1">
      <c r="A413" s="33"/>
      <c r="B413" s="149"/>
      <c r="C413" s="150" t="s">
        <v>511</v>
      </c>
      <c r="D413" s="150" t="s">
        <v>140</v>
      </c>
      <c r="E413" s="151" t="s">
        <v>512</v>
      </c>
      <c r="F413" s="152" t="s">
        <v>513</v>
      </c>
      <c r="G413" s="153" t="s">
        <v>151</v>
      </c>
      <c r="H413" s="154">
        <v>100</v>
      </c>
      <c r="I413" s="155"/>
      <c r="J413" s="156">
        <f>ROUND(I413*H413,2)</f>
        <v>0</v>
      </c>
      <c r="K413" s="152" t="s">
        <v>152</v>
      </c>
      <c r="L413" s="34"/>
      <c r="M413" s="157" t="s">
        <v>1</v>
      </c>
      <c r="N413" s="158" t="s">
        <v>40</v>
      </c>
      <c r="O413" s="59"/>
      <c r="P413" s="159">
        <f>O413*H413</f>
        <v>0</v>
      </c>
      <c r="Q413" s="159">
        <v>0</v>
      </c>
      <c r="R413" s="159">
        <f>Q413*H413</f>
        <v>0</v>
      </c>
      <c r="S413" s="159">
        <v>2.7199999999999998E-2</v>
      </c>
      <c r="T413" s="160">
        <f>S413*H413</f>
        <v>2.7199999999999998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61" t="s">
        <v>243</v>
      </c>
      <c r="AT413" s="161" t="s">
        <v>140</v>
      </c>
      <c r="AU413" s="161" t="s">
        <v>84</v>
      </c>
      <c r="AY413" s="18" t="s">
        <v>137</v>
      </c>
      <c r="BE413" s="162">
        <f>IF(N413="základní",J413,0)</f>
        <v>0</v>
      </c>
      <c r="BF413" s="162">
        <f>IF(N413="snížená",J413,0)</f>
        <v>0</v>
      </c>
      <c r="BG413" s="162">
        <f>IF(N413="zákl. přenesená",J413,0)</f>
        <v>0</v>
      </c>
      <c r="BH413" s="162">
        <f>IF(N413="sníž. přenesená",J413,0)</f>
        <v>0</v>
      </c>
      <c r="BI413" s="162">
        <f>IF(N413="nulová",J413,0)</f>
        <v>0</v>
      </c>
      <c r="BJ413" s="18" t="s">
        <v>82</v>
      </c>
      <c r="BK413" s="162">
        <f>ROUND(I413*H413,2)</f>
        <v>0</v>
      </c>
      <c r="BL413" s="18" t="s">
        <v>243</v>
      </c>
      <c r="BM413" s="161" t="s">
        <v>514</v>
      </c>
    </row>
    <row r="414" spans="1:65" s="2" customFormat="1">
      <c r="A414" s="33"/>
      <c r="B414" s="34"/>
      <c r="C414" s="33"/>
      <c r="D414" s="163" t="s">
        <v>146</v>
      </c>
      <c r="E414" s="33"/>
      <c r="F414" s="164" t="s">
        <v>515</v>
      </c>
      <c r="G414" s="33"/>
      <c r="H414" s="33"/>
      <c r="I414" s="165"/>
      <c r="J414" s="33"/>
      <c r="K414" s="33"/>
      <c r="L414" s="34"/>
      <c r="M414" s="166"/>
      <c r="N414" s="167"/>
      <c r="O414" s="59"/>
      <c r="P414" s="59"/>
      <c r="Q414" s="59"/>
      <c r="R414" s="59"/>
      <c r="S414" s="59"/>
      <c r="T414" s="60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8" t="s">
        <v>146</v>
      </c>
      <c r="AU414" s="18" t="s">
        <v>84</v>
      </c>
    </row>
    <row r="415" spans="1:65" s="2" customFormat="1" ht="49.15" customHeight="1">
      <c r="A415" s="33"/>
      <c r="B415" s="149"/>
      <c r="C415" s="150" t="s">
        <v>516</v>
      </c>
      <c r="D415" s="150" t="s">
        <v>140</v>
      </c>
      <c r="E415" s="151" t="s">
        <v>517</v>
      </c>
      <c r="F415" s="152" t="s">
        <v>518</v>
      </c>
      <c r="G415" s="153" t="s">
        <v>151</v>
      </c>
      <c r="H415" s="154">
        <v>100</v>
      </c>
      <c r="I415" s="155"/>
      <c r="J415" s="156">
        <f>ROUND(I415*H415,2)</f>
        <v>0</v>
      </c>
      <c r="K415" s="152" t="s">
        <v>152</v>
      </c>
      <c r="L415" s="34"/>
      <c r="M415" s="157" t="s">
        <v>1</v>
      </c>
      <c r="N415" s="158" t="s">
        <v>40</v>
      </c>
      <c r="O415" s="59"/>
      <c r="P415" s="159">
        <f>O415*H415</f>
        <v>0</v>
      </c>
      <c r="Q415" s="159">
        <v>6.0000000000000001E-3</v>
      </c>
      <c r="R415" s="159">
        <f>Q415*H415</f>
        <v>0.6</v>
      </c>
      <c r="S415" s="159">
        <v>0</v>
      </c>
      <c r="T415" s="160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61" t="s">
        <v>243</v>
      </c>
      <c r="AT415" s="161" t="s">
        <v>140</v>
      </c>
      <c r="AU415" s="161" t="s">
        <v>84</v>
      </c>
      <c r="AY415" s="18" t="s">
        <v>137</v>
      </c>
      <c r="BE415" s="162">
        <f>IF(N415="základní",J415,0)</f>
        <v>0</v>
      </c>
      <c r="BF415" s="162">
        <f>IF(N415="snížená",J415,0)</f>
        <v>0</v>
      </c>
      <c r="BG415" s="162">
        <f>IF(N415="zákl. přenesená",J415,0)</f>
        <v>0</v>
      </c>
      <c r="BH415" s="162">
        <f>IF(N415="sníž. přenesená",J415,0)</f>
        <v>0</v>
      </c>
      <c r="BI415" s="162">
        <f>IF(N415="nulová",J415,0)</f>
        <v>0</v>
      </c>
      <c r="BJ415" s="18" t="s">
        <v>82</v>
      </c>
      <c r="BK415" s="162">
        <f>ROUND(I415*H415,2)</f>
        <v>0</v>
      </c>
      <c r="BL415" s="18" t="s">
        <v>243</v>
      </c>
      <c r="BM415" s="161" t="s">
        <v>519</v>
      </c>
    </row>
    <row r="416" spans="1:65" s="2" customFormat="1" ht="19.5">
      <c r="A416" s="33"/>
      <c r="B416" s="34"/>
      <c r="C416" s="33"/>
      <c r="D416" s="163" t="s">
        <v>146</v>
      </c>
      <c r="E416" s="33"/>
      <c r="F416" s="164" t="s">
        <v>520</v>
      </c>
      <c r="G416" s="33"/>
      <c r="H416" s="33"/>
      <c r="I416" s="165"/>
      <c r="J416" s="33"/>
      <c r="K416" s="33"/>
      <c r="L416" s="34"/>
      <c r="M416" s="166"/>
      <c r="N416" s="167"/>
      <c r="O416" s="59"/>
      <c r="P416" s="59"/>
      <c r="Q416" s="59"/>
      <c r="R416" s="59"/>
      <c r="S416" s="59"/>
      <c r="T416" s="60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8" t="s">
        <v>146</v>
      </c>
      <c r="AU416" s="18" t="s">
        <v>84</v>
      </c>
    </row>
    <row r="417" spans="1:65" s="14" customFormat="1">
      <c r="B417" s="176"/>
      <c r="D417" s="163" t="s">
        <v>147</v>
      </c>
      <c r="E417" s="177" t="s">
        <v>1</v>
      </c>
      <c r="F417" s="178" t="s">
        <v>521</v>
      </c>
      <c r="H417" s="177" t="s">
        <v>1</v>
      </c>
      <c r="I417" s="179"/>
      <c r="L417" s="176"/>
      <c r="M417" s="180"/>
      <c r="N417" s="181"/>
      <c r="O417" s="181"/>
      <c r="P417" s="181"/>
      <c r="Q417" s="181"/>
      <c r="R417" s="181"/>
      <c r="S417" s="181"/>
      <c r="T417" s="182"/>
      <c r="AT417" s="177" t="s">
        <v>147</v>
      </c>
      <c r="AU417" s="177" t="s">
        <v>84</v>
      </c>
      <c r="AV417" s="14" t="s">
        <v>82</v>
      </c>
      <c r="AW417" s="14" t="s">
        <v>32</v>
      </c>
      <c r="AX417" s="14" t="s">
        <v>75</v>
      </c>
      <c r="AY417" s="177" t="s">
        <v>137</v>
      </c>
    </row>
    <row r="418" spans="1:65" s="13" customFormat="1">
      <c r="B418" s="168"/>
      <c r="D418" s="163" t="s">
        <v>147</v>
      </c>
      <c r="E418" s="169" t="s">
        <v>1</v>
      </c>
      <c r="F418" s="170" t="s">
        <v>522</v>
      </c>
      <c r="H418" s="171">
        <v>100</v>
      </c>
      <c r="I418" s="172"/>
      <c r="L418" s="168"/>
      <c r="M418" s="173"/>
      <c r="N418" s="174"/>
      <c r="O418" s="174"/>
      <c r="P418" s="174"/>
      <c r="Q418" s="174"/>
      <c r="R418" s="174"/>
      <c r="S418" s="174"/>
      <c r="T418" s="175"/>
      <c r="AT418" s="169" t="s">
        <v>147</v>
      </c>
      <c r="AU418" s="169" t="s">
        <v>84</v>
      </c>
      <c r="AV418" s="13" t="s">
        <v>84</v>
      </c>
      <c r="AW418" s="13" t="s">
        <v>32</v>
      </c>
      <c r="AX418" s="13" t="s">
        <v>82</v>
      </c>
      <c r="AY418" s="169" t="s">
        <v>137</v>
      </c>
    </row>
    <row r="419" spans="1:65" s="2" customFormat="1" ht="24.2" customHeight="1">
      <c r="A419" s="33"/>
      <c r="B419" s="149"/>
      <c r="C419" s="200" t="s">
        <v>523</v>
      </c>
      <c r="D419" s="200" t="s">
        <v>318</v>
      </c>
      <c r="E419" s="201" t="s">
        <v>524</v>
      </c>
      <c r="F419" s="202" t="s">
        <v>525</v>
      </c>
      <c r="G419" s="203" t="s">
        <v>151</v>
      </c>
      <c r="H419" s="204">
        <v>110</v>
      </c>
      <c r="I419" s="217">
        <v>750</v>
      </c>
      <c r="J419" s="206">
        <f>ROUND(I419*H419,2)</f>
        <v>82500</v>
      </c>
      <c r="K419" s="202" t="s">
        <v>1</v>
      </c>
      <c r="L419" s="207"/>
      <c r="M419" s="208" t="s">
        <v>1</v>
      </c>
      <c r="N419" s="209" t="s">
        <v>40</v>
      </c>
      <c r="O419" s="59"/>
      <c r="P419" s="159">
        <f>O419*H419</f>
        <v>0</v>
      </c>
      <c r="Q419" s="159">
        <v>1.18E-2</v>
      </c>
      <c r="R419" s="159">
        <f>Q419*H419</f>
        <v>1.298</v>
      </c>
      <c r="S419" s="159">
        <v>0</v>
      </c>
      <c r="T419" s="160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61" t="s">
        <v>321</v>
      </c>
      <c r="AT419" s="161" t="s">
        <v>318</v>
      </c>
      <c r="AU419" s="161" t="s">
        <v>84</v>
      </c>
      <c r="AY419" s="18" t="s">
        <v>137</v>
      </c>
      <c r="BE419" s="162">
        <f>IF(N419="základní",J419,0)</f>
        <v>82500</v>
      </c>
      <c r="BF419" s="162">
        <f>IF(N419="snížená",J419,0)</f>
        <v>0</v>
      </c>
      <c r="BG419" s="162">
        <f>IF(N419="zákl. přenesená",J419,0)</f>
        <v>0</v>
      </c>
      <c r="BH419" s="162">
        <f>IF(N419="sníž. přenesená",J419,0)</f>
        <v>0</v>
      </c>
      <c r="BI419" s="162">
        <f>IF(N419="nulová",J419,0)</f>
        <v>0</v>
      </c>
      <c r="BJ419" s="18" t="s">
        <v>82</v>
      </c>
      <c r="BK419" s="162">
        <f>ROUND(I419*H419,2)</f>
        <v>82500</v>
      </c>
      <c r="BL419" s="18" t="s">
        <v>243</v>
      </c>
      <c r="BM419" s="161" t="s">
        <v>526</v>
      </c>
    </row>
    <row r="420" spans="1:65" s="2" customFormat="1">
      <c r="A420" s="33"/>
      <c r="B420" s="34"/>
      <c r="C420" s="33"/>
      <c r="D420" s="163" t="s">
        <v>146</v>
      </c>
      <c r="E420" s="33"/>
      <c r="F420" s="164" t="s">
        <v>525</v>
      </c>
      <c r="G420" s="33"/>
      <c r="H420" s="33"/>
      <c r="I420" s="165"/>
      <c r="J420" s="33"/>
      <c r="K420" s="33"/>
      <c r="L420" s="34"/>
      <c r="M420" s="166"/>
      <c r="N420" s="167"/>
      <c r="O420" s="59"/>
      <c r="P420" s="59"/>
      <c r="Q420" s="59"/>
      <c r="R420" s="59"/>
      <c r="S420" s="59"/>
      <c r="T420" s="60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8" t="s">
        <v>146</v>
      </c>
      <c r="AU420" s="18" t="s">
        <v>84</v>
      </c>
    </row>
    <row r="421" spans="1:65" s="13" customFormat="1">
      <c r="B421" s="168"/>
      <c r="D421" s="163" t="s">
        <v>147</v>
      </c>
      <c r="F421" s="170" t="s">
        <v>527</v>
      </c>
      <c r="H421" s="171">
        <v>110</v>
      </c>
      <c r="I421" s="172"/>
      <c r="L421" s="168"/>
      <c r="M421" s="173"/>
      <c r="N421" s="174"/>
      <c r="O421" s="174"/>
      <c r="P421" s="174"/>
      <c r="Q421" s="174"/>
      <c r="R421" s="174"/>
      <c r="S421" s="174"/>
      <c r="T421" s="175"/>
      <c r="AT421" s="169" t="s">
        <v>147</v>
      </c>
      <c r="AU421" s="169" t="s">
        <v>84</v>
      </c>
      <c r="AV421" s="13" t="s">
        <v>84</v>
      </c>
      <c r="AW421" s="13" t="s">
        <v>3</v>
      </c>
      <c r="AX421" s="13" t="s">
        <v>82</v>
      </c>
      <c r="AY421" s="169" t="s">
        <v>137</v>
      </c>
    </row>
    <row r="422" spans="1:65" s="12" customFormat="1" ht="22.9" customHeight="1">
      <c r="B422" s="136"/>
      <c r="D422" s="137" t="s">
        <v>74</v>
      </c>
      <c r="E422" s="147" t="s">
        <v>528</v>
      </c>
      <c r="F422" s="147" t="s">
        <v>529</v>
      </c>
      <c r="I422" s="139"/>
      <c r="J422" s="148">
        <f>BK422</f>
        <v>0</v>
      </c>
      <c r="L422" s="136"/>
      <c r="M422" s="141"/>
      <c r="N422" s="142"/>
      <c r="O422" s="142"/>
      <c r="P422" s="143">
        <f>SUM(P423:P445)</f>
        <v>0</v>
      </c>
      <c r="Q422" s="142"/>
      <c r="R422" s="143">
        <f>SUM(R423:R445)</f>
        <v>5.1519999999999989E-2</v>
      </c>
      <c r="S422" s="142"/>
      <c r="T422" s="144">
        <f>SUM(T423:T445)</f>
        <v>0</v>
      </c>
      <c r="AR422" s="137" t="s">
        <v>84</v>
      </c>
      <c r="AT422" s="145" t="s">
        <v>74</v>
      </c>
      <c r="AU422" s="145" t="s">
        <v>82</v>
      </c>
      <c r="AY422" s="137" t="s">
        <v>137</v>
      </c>
      <c r="BK422" s="146">
        <f>SUM(BK423:BK445)</f>
        <v>0</v>
      </c>
    </row>
    <row r="423" spans="1:65" s="2" customFormat="1" ht="24.2" customHeight="1">
      <c r="A423" s="33"/>
      <c r="B423" s="149"/>
      <c r="C423" s="150" t="s">
        <v>530</v>
      </c>
      <c r="D423" s="150" t="s">
        <v>140</v>
      </c>
      <c r="E423" s="151" t="s">
        <v>531</v>
      </c>
      <c r="F423" s="152" t="s">
        <v>532</v>
      </c>
      <c r="G423" s="153" t="s">
        <v>151</v>
      </c>
      <c r="H423" s="154">
        <v>64</v>
      </c>
      <c r="I423" s="155"/>
      <c r="J423" s="156">
        <f>ROUND(I423*H423,2)</f>
        <v>0</v>
      </c>
      <c r="K423" s="152" t="s">
        <v>152</v>
      </c>
      <c r="L423" s="34"/>
      <c r="M423" s="157" t="s">
        <v>1</v>
      </c>
      <c r="N423" s="158" t="s">
        <v>40</v>
      </c>
      <c r="O423" s="59"/>
      <c r="P423" s="159">
        <f>O423*H423</f>
        <v>0</v>
      </c>
      <c r="Q423" s="159">
        <v>8.0000000000000007E-5</v>
      </c>
      <c r="R423" s="159">
        <f>Q423*H423</f>
        <v>5.1200000000000004E-3</v>
      </c>
      <c r="S423" s="159">
        <v>0</v>
      </c>
      <c r="T423" s="16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1" t="s">
        <v>243</v>
      </c>
      <c r="AT423" s="161" t="s">
        <v>140</v>
      </c>
      <c r="AU423" s="161" t="s">
        <v>84</v>
      </c>
      <c r="AY423" s="18" t="s">
        <v>137</v>
      </c>
      <c r="BE423" s="162">
        <f>IF(N423="základní",J423,0)</f>
        <v>0</v>
      </c>
      <c r="BF423" s="162">
        <f>IF(N423="snížená",J423,0)</f>
        <v>0</v>
      </c>
      <c r="BG423" s="162">
        <f>IF(N423="zákl. přenesená",J423,0)</f>
        <v>0</v>
      </c>
      <c r="BH423" s="162">
        <f>IF(N423="sníž. přenesená",J423,0)</f>
        <v>0</v>
      </c>
      <c r="BI423" s="162">
        <f>IF(N423="nulová",J423,0)</f>
        <v>0</v>
      </c>
      <c r="BJ423" s="18" t="s">
        <v>82</v>
      </c>
      <c r="BK423" s="162">
        <f>ROUND(I423*H423,2)</f>
        <v>0</v>
      </c>
      <c r="BL423" s="18" t="s">
        <v>243</v>
      </c>
      <c r="BM423" s="161" t="s">
        <v>533</v>
      </c>
    </row>
    <row r="424" spans="1:65" s="2" customFormat="1" ht="19.5">
      <c r="A424" s="33"/>
      <c r="B424" s="34"/>
      <c r="C424" s="33"/>
      <c r="D424" s="163" t="s">
        <v>146</v>
      </c>
      <c r="E424" s="33"/>
      <c r="F424" s="164" t="s">
        <v>534</v>
      </c>
      <c r="G424" s="33"/>
      <c r="H424" s="33"/>
      <c r="I424" s="165"/>
      <c r="J424" s="33"/>
      <c r="K424" s="33"/>
      <c r="L424" s="34"/>
      <c r="M424" s="166"/>
      <c r="N424" s="167"/>
      <c r="O424" s="59"/>
      <c r="P424" s="59"/>
      <c r="Q424" s="59"/>
      <c r="R424" s="59"/>
      <c r="S424" s="59"/>
      <c r="T424" s="60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146</v>
      </c>
      <c r="AU424" s="18" t="s">
        <v>84</v>
      </c>
    </row>
    <row r="425" spans="1:65" s="2" customFormat="1" ht="24.2" customHeight="1">
      <c r="A425" s="33"/>
      <c r="B425" s="149"/>
      <c r="C425" s="150" t="s">
        <v>535</v>
      </c>
      <c r="D425" s="150" t="s">
        <v>140</v>
      </c>
      <c r="E425" s="151" t="s">
        <v>536</v>
      </c>
      <c r="F425" s="152" t="s">
        <v>537</v>
      </c>
      <c r="G425" s="153" t="s">
        <v>151</v>
      </c>
      <c r="H425" s="154">
        <v>64</v>
      </c>
      <c r="I425" s="155"/>
      <c r="J425" s="156">
        <f>ROUND(I425*H425,2)</f>
        <v>0</v>
      </c>
      <c r="K425" s="152" t="s">
        <v>152</v>
      </c>
      <c r="L425" s="34"/>
      <c r="M425" s="157" t="s">
        <v>1</v>
      </c>
      <c r="N425" s="158" t="s">
        <v>40</v>
      </c>
      <c r="O425" s="59"/>
      <c r="P425" s="159">
        <f>O425*H425</f>
        <v>0</v>
      </c>
      <c r="Q425" s="159">
        <v>1.1E-4</v>
      </c>
      <c r="R425" s="159">
        <f>Q425*H425</f>
        <v>7.0400000000000003E-3</v>
      </c>
      <c r="S425" s="159">
        <v>0</v>
      </c>
      <c r="T425" s="16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1" t="s">
        <v>243</v>
      </c>
      <c r="AT425" s="161" t="s">
        <v>140</v>
      </c>
      <c r="AU425" s="161" t="s">
        <v>84</v>
      </c>
      <c r="AY425" s="18" t="s">
        <v>137</v>
      </c>
      <c r="BE425" s="162">
        <f>IF(N425="základní",J425,0)</f>
        <v>0</v>
      </c>
      <c r="BF425" s="162">
        <f>IF(N425="snížená",J425,0)</f>
        <v>0</v>
      </c>
      <c r="BG425" s="162">
        <f>IF(N425="zákl. přenesená",J425,0)</f>
        <v>0</v>
      </c>
      <c r="BH425" s="162">
        <f>IF(N425="sníž. přenesená",J425,0)</f>
        <v>0</v>
      </c>
      <c r="BI425" s="162">
        <f>IF(N425="nulová",J425,0)</f>
        <v>0</v>
      </c>
      <c r="BJ425" s="18" t="s">
        <v>82</v>
      </c>
      <c r="BK425" s="162">
        <f>ROUND(I425*H425,2)</f>
        <v>0</v>
      </c>
      <c r="BL425" s="18" t="s">
        <v>243</v>
      </c>
      <c r="BM425" s="161" t="s">
        <v>538</v>
      </c>
    </row>
    <row r="426" spans="1:65" s="2" customFormat="1" ht="19.5">
      <c r="A426" s="33"/>
      <c r="B426" s="34"/>
      <c r="C426" s="33"/>
      <c r="D426" s="163" t="s">
        <v>146</v>
      </c>
      <c r="E426" s="33"/>
      <c r="F426" s="164" t="s">
        <v>539</v>
      </c>
      <c r="G426" s="33"/>
      <c r="H426" s="33"/>
      <c r="I426" s="165"/>
      <c r="J426" s="33"/>
      <c r="K426" s="33"/>
      <c r="L426" s="34"/>
      <c r="M426" s="166"/>
      <c r="N426" s="167"/>
      <c r="O426" s="59"/>
      <c r="P426" s="59"/>
      <c r="Q426" s="59"/>
      <c r="R426" s="59"/>
      <c r="S426" s="59"/>
      <c r="T426" s="60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8" t="s">
        <v>146</v>
      </c>
      <c r="AU426" s="18" t="s">
        <v>84</v>
      </c>
    </row>
    <row r="427" spans="1:65" s="2" customFormat="1" ht="29.25">
      <c r="A427" s="33"/>
      <c r="B427" s="34"/>
      <c r="C427" s="33"/>
      <c r="D427" s="163" t="s">
        <v>249</v>
      </c>
      <c r="E427" s="33"/>
      <c r="F427" s="199" t="s">
        <v>540</v>
      </c>
      <c r="G427" s="33"/>
      <c r="H427" s="33"/>
      <c r="I427" s="165"/>
      <c r="J427" s="33"/>
      <c r="K427" s="33"/>
      <c r="L427" s="34"/>
      <c r="M427" s="166"/>
      <c r="N427" s="167"/>
      <c r="O427" s="59"/>
      <c r="P427" s="59"/>
      <c r="Q427" s="59"/>
      <c r="R427" s="59"/>
      <c r="S427" s="59"/>
      <c r="T427" s="60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8" t="s">
        <v>249</v>
      </c>
      <c r="AU427" s="18" t="s">
        <v>84</v>
      </c>
    </row>
    <row r="428" spans="1:65" s="13" customFormat="1">
      <c r="B428" s="168"/>
      <c r="D428" s="163" t="s">
        <v>147</v>
      </c>
      <c r="E428" s="169" t="s">
        <v>1</v>
      </c>
      <c r="F428" s="170" t="s">
        <v>541</v>
      </c>
      <c r="H428" s="171">
        <v>38</v>
      </c>
      <c r="I428" s="172"/>
      <c r="L428" s="168"/>
      <c r="M428" s="173"/>
      <c r="N428" s="174"/>
      <c r="O428" s="174"/>
      <c r="P428" s="174"/>
      <c r="Q428" s="174"/>
      <c r="R428" s="174"/>
      <c r="S428" s="174"/>
      <c r="T428" s="175"/>
      <c r="AT428" s="169" t="s">
        <v>147</v>
      </c>
      <c r="AU428" s="169" t="s">
        <v>84</v>
      </c>
      <c r="AV428" s="13" t="s">
        <v>84</v>
      </c>
      <c r="AW428" s="13" t="s">
        <v>32</v>
      </c>
      <c r="AX428" s="13" t="s">
        <v>75</v>
      </c>
      <c r="AY428" s="169" t="s">
        <v>137</v>
      </c>
    </row>
    <row r="429" spans="1:65" s="13" customFormat="1">
      <c r="B429" s="168"/>
      <c r="D429" s="163" t="s">
        <v>147</v>
      </c>
      <c r="E429" s="169" t="s">
        <v>1</v>
      </c>
      <c r="F429" s="170" t="s">
        <v>542</v>
      </c>
      <c r="H429" s="171">
        <v>26</v>
      </c>
      <c r="I429" s="172"/>
      <c r="L429" s="168"/>
      <c r="M429" s="173"/>
      <c r="N429" s="174"/>
      <c r="O429" s="174"/>
      <c r="P429" s="174"/>
      <c r="Q429" s="174"/>
      <c r="R429" s="174"/>
      <c r="S429" s="174"/>
      <c r="T429" s="175"/>
      <c r="AT429" s="169" t="s">
        <v>147</v>
      </c>
      <c r="AU429" s="169" t="s">
        <v>84</v>
      </c>
      <c r="AV429" s="13" t="s">
        <v>84</v>
      </c>
      <c r="AW429" s="13" t="s">
        <v>32</v>
      </c>
      <c r="AX429" s="13" t="s">
        <v>75</v>
      </c>
      <c r="AY429" s="169" t="s">
        <v>137</v>
      </c>
    </row>
    <row r="430" spans="1:65" s="16" customFormat="1">
      <c r="B430" s="191"/>
      <c r="D430" s="163" t="s">
        <v>147</v>
      </c>
      <c r="E430" s="192" t="s">
        <v>1</v>
      </c>
      <c r="F430" s="193" t="s">
        <v>210</v>
      </c>
      <c r="H430" s="194">
        <v>64</v>
      </c>
      <c r="I430" s="195"/>
      <c r="L430" s="191"/>
      <c r="M430" s="196"/>
      <c r="N430" s="197"/>
      <c r="O430" s="197"/>
      <c r="P430" s="197"/>
      <c r="Q430" s="197"/>
      <c r="R430" s="197"/>
      <c r="S430" s="197"/>
      <c r="T430" s="198"/>
      <c r="AT430" s="192" t="s">
        <v>147</v>
      </c>
      <c r="AU430" s="192" t="s">
        <v>84</v>
      </c>
      <c r="AV430" s="16" t="s">
        <v>144</v>
      </c>
      <c r="AW430" s="16" t="s">
        <v>32</v>
      </c>
      <c r="AX430" s="16" t="s">
        <v>82</v>
      </c>
      <c r="AY430" s="192" t="s">
        <v>137</v>
      </c>
    </row>
    <row r="431" spans="1:65" s="2" customFormat="1" ht="24.2" customHeight="1">
      <c r="A431" s="33"/>
      <c r="B431" s="149"/>
      <c r="C431" s="150" t="s">
        <v>543</v>
      </c>
      <c r="D431" s="150" t="s">
        <v>140</v>
      </c>
      <c r="E431" s="151" t="s">
        <v>544</v>
      </c>
      <c r="F431" s="152" t="s">
        <v>545</v>
      </c>
      <c r="G431" s="153" t="s">
        <v>151</v>
      </c>
      <c r="H431" s="154">
        <v>64</v>
      </c>
      <c r="I431" s="155"/>
      <c r="J431" s="156">
        <f>ROUND(I431*H431,2)</f>
        <v>0</v>
      </c>
      <c r="K431" s="152" t="s">
        <v>152</v>
      </c>
      <c r="L431" s="34"/>
      <c r="M431" s="157" t="s">
        <v>1</v>
      </c>
      <c r="N431" s="158" t="s">
        <v>40</v>
      </c>
      <c r="O431" s="59"/>
      <c r="P431" s="159">
        <f>O431*H431</f>
        <v>0</v>
      </c>
      <c r="Q431" s="159">
        <v>1.3999999999999999E-4</v>
      </c>
      <c r="R431" s="159">
        <f>Q431*H431</f>
        <v>8.9599999999999992E-3</v>
      </c>
      <c r="S431" s="159">
        <v>0</v>
      </c>
      <c r="T431" s="160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1" t="s">
        <v>243</v>
      </c>
      <c r="AT431" s="161" t="s">
        <v>140</v>
      </c>
      <c r="AU431" s="161" t="s">
        <v>84</v>
      </c>
      <c r="AY431" s="18" t="s">
        <v>137</v>
      </c>
      <c r="BE431" s="162">
        <f>IF(N431="základní",J431,0)</f>
        <v>0</v>
      </c>
      <c r="BF431" s="162">
        <f>IF(N431="snížená",J431,0)</f>
        <v>0</v>
      </c>
      <c r="BG431" s="162">
        <f>IF(N431="zákl. přenesená",J431,0)</f>
        <v>0</v>
      </c>
      <c r="BH431" s="162">
        <f>IF(N431="sníž. přenesená",J431,0)</f>
        <v>0</v>
      </c>
      <c r="BI431" s="162">
        <f>IF(N431="nulová",J431,0)</f>
        <v>0</v>
      </c>
      <c r="BJ431" s="18" t="s">
        <v>82</v>
      </c>
      <c r="BK431" s="162">
        <f>ROUND(I431*H431,2)</f>
        <v>0</v>
      </c>
      <c r="BL431" s="18" t="s">
        <v>243</v>
      </c>
      <c r="BM431" s="161" t="s">
        <v>546</v>
      </c>
    </row>
    <row r="432" spans="1:65" s="2" customFormat="1">
      <c r="A432" s="33"/>
      <c r="B432" s="34"/>
      <c r="C432" s="33"/>
      <c r="D432" s="163" t="s">
        <v>146</v>
      </c>
      <c r="E432" s="33"/>
      <c r="F432" s="164" t="s">
        <v>547</v>
      </c>
      <c r="G432" s="33"/>
      <c r="H432" s="33"/>
      <c r="I432" s="165"/>
      <c r="J432" s="33"/>
      <c r="K432" s="33"/>
      <c r="L432" s="34"/>
      <c r="M432" s="166"/>
      <c r="N432" s="167"/>
      <c r="O432" s="59"/>
      <c r="P432" s="59"/>
      <c r="Q432" s="59"/>
      <c r="R432" s="59"/>
      <c r="S432" s="59"/>
      <c r="T432" s="60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8" t="s">
        <v>146</v>
      </c>
      <c r="AU432" s="18" t="s">
        <v>84</v>
      </c>
    </row>
    <row r="433" spans="1:65" s="2" customFormat="1" ht="24.2" customHeight="1">
      <c r="A433" s="33"/>
      <c r="B433" s="149"/>
      <c r="C433" s="150" t="s">
        <v>548</v>
      </c>
      <c r="D433" s="150" t="s">
        <v>140</v>
      </c>
      <c r="E433" s="151" t="s">
        <v>549</v>
      </c>
      <c r="F433" s="152" t="s">
        <v>550</v>
      </c>
      <c r="G433" s="153" t="s">
        <v>151</v>
      </c>
      <c r="H433" s="154">
        <v>64</v>
      </c>
      <c r="I433" s="155"/>
      <c r="J433" s="156">
        <f>ROUND(I433*H433,2)</f>
        <v>0</v>
      </c>
      <c r="K433" s="152" t="s">
        <v>152</v>
      </c>
      <c r="L433" s="34"/>
      <c r="M433" s="157" t="s">
        <v>1</v>
      </c>
      <c r="N433" s="158" t="s">
        <v>40</v>
      </c>
      <c r="O433" s="59"/>
      <c r="P433" s="159">
        <f>O433*H433</f>
        <v>0</v>
      </c>
      <c r="Q433" s="159">
        <v>1.2E-4</v>
      </c>
      <c r="R433" s="159">
        <f>Q433*H433</f>
        <v>7.6800000000000002E-3</v>
      </c>
      <c r="S433" s="159">
        <v>0</v>
      </c>
      <c r="T433" s="160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1" t="s">
        <v>243</v>
      </c>
      <c r="AT433" s="161" t="s">
        <v>140</v>
      </c>
      <c r="AU433" s="161" t="s">
        <v>84</v>
      </c>
      <c r="AY433" s="18" t="s">
        <v>137</v>
      </c>
      <c r="BE433" s="162">
        <f>IF(N433="základní",J433,0)</f>
        <v>0</v>
      </c>
      <c r="BF433" s="162">
        <f>IF(N433="snížená",J433,0)</f>
        <v>0</v>
      </c>
      <c r="BG433" s="162">
        <f>IF(N433="zákl. přenesená",J433,0)</f>
        <v>0</v>
      </c>
      <c r="BH433" s="162">
        <f>IF(N433="sníž. přenesená",J433,0)</f>
        <v>0</v>
      </c>
      <c r="BI433" s="162">
        <f>IF(N433="nulová",J433,0)</f>
        <v>0</v>
      </c>
      <c r="BJ433" s="18" t="s">
        <v>82</v>
      </c>
      <c r="BK433" s="162">
        <f>ROUND(I433*H433,2)</f>
        <v>0</v>
      </c>
      <c r="BL433" s="18" t="s">
        <v>243</v>
      </c>
      <c r="BM433" s="161" t="s">
        <v>551</v>
      </c>
    </row>
    <row r="434" spans="1:65" s="2" customFormat="1" ht="19.5">
      <c r="A434" s="33"/>
      <c r="B434" s="34"/>
      <c r="C434" s="33"/>
      <c r="D434" s="163" t="s">
        <v>146</v>
      </c>
      <c r="E434" s="33"/>
      <c r="F434" s="164" t="s">
        <v>552</v>
      </c>
      <c r="G434" s="33"/>
      <c r="H434" s="33"/>
      <c r="I434" s="165"/>
      <c r="J434" s="33"/>
      <c r="K434" s="33"/>
      <c r="L434" s="34"/>
      <c r="M434" s="166"/>
      <c r="N434" s="167"/>
      <c r="O434" s="59"/>
      <c r="P434" s="59"/>
      <c r="Q434" s="59"/>
      <c r="R434" s="59"/>
      <c r="S434" s="59"/>
      <c r="T434" s="60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8" t="s">
        <v>146</v>
      </c>
      <c r="AU434" s="18" t="s">
        <v>84</v>
      </c>
    </row>
    <row r="435" spans="1:65" s="2" customFormat="1" ht="16.5" customHeight="1">
      <c r="A435" s="33"/>
      <c r="B435" s="149"/>
      <c r="C435" s="150" t="s">
        <v>553</v>
      </c>
      <c r="D435" s="150" t="s">
        <v>140</v>
      </c>
      <c r="E435" s="151" t="s">
        <v>554</v>
      </c>
      <c r="F435" s="152" t="s">
        <v>555</v>
      </c>
      <c r="G435" s="153" t="s">
        <v>151</v>
      </c>
      <c r="H435" s="154">
        <v>4</v>
      </c>
      <c r="I435" s="155"/>
      <c r="J435" s="156">
        <f>ROUND(I435*H435,2)</f>
        <v>0</v>
      </c>
      <c r="K435" s="152" t="s">
        <v>152</v>
      </c>
      <c r="L435" s="34"/>
      <c r="M435" s="157" t="s">
        <v>1</v>
      </c>
      <c r="N435" s="158" t="s">
        <v>40</v>
      </c>
      <c r="O435" s="59"/>
      <c r="P435" s="159">
        <f>O435*H435</f>
        <v>0</v>
      </c>
      <c r="Q435" s="159">
        <v>0</v>
      </c>
      <c r="R435" s="159">
        <f>Q435*H435</f>
        <v>0</v>
      </c>
      <c r="S435" s="159">
        <v>0</v>
      </c>
      <c r="T435" s="160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61" t="s">
        <v>243</v>
      </c>
      <c r="AT435" s="161" t="s">
        <v>140</v>
      </c>
      <c r="AU435" s="161" t="s">
        <v>84</v>
      </c>
      <c r="AY435" s="18" t="s">
        <v>137</v>
      </c>
      <c r="BE435" s="162">
        <f>IF(N435="základní",J435,0)</f>
        <v>0</v>
      </c>
      <c r="BF435" s="162">
        <f>IF(N435="snížená",J435,0)</f>
        <v>0</v>
      </c>
      <c r="BG435" s="162">
        <f>IF(N435="zákl. přenesená",J435,0)</f>
        <v>0</v>
      </c>
      <c r="BH435" s="162">
        <f>IF(N435="sníž. přenesená",J435,0)</f>
        <v>0</v>
      </c>
      <c r="BI435" s="162">
        <f>IF(N435="nulová",J435,0)</f>
        <v>0</v>
      </c>
      <c r="BJ435" s="18" t="s">
        <v>82</v>
      </c>
      <c r="BK435" s="162">
        <f>ROUND(I435*H435,2)</f>
        <v>0</v>
      </c>
      <c r="BL435" s="18" t="s">
        <v>243</v>
      </c>
      <c r="BM435" s="161" t="s">
        <v>556</v>
      </c>
    </row>
    <row r="436" spans="1:65" s="2" customFormat="1">
      <c r="A436" s="33"/>
      <c r="B436" s="34"/>
      <c r="C436" s="33"/>
      <c r="D436" s="163" t="s">
        <v>146</v>
      </c>
      <c r="E436" s="33"/>
      <c r="F436" s="164" t="s">
        <v>557</v>
      </c>
      <c r="G436" s="33"/>
      <c r="H436" s="33"/>
      <c r="I436" s="165"/>
      <c r="J436" s="33"/>
      <c r="K436" s="33"/>
      <c r="L436" s="34"/>
      <c r="M436" s="166"/>
      <c r="N436" s="167"/>
      <c r="O436" s="59"/>
      <c r="P436" s="59"/>
      <c r="Q436" s="59"/>
      <c r="R436" s="59"/>
      <c r="S436" s="59"/>
      <c r="T436" s="60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8" t="s">
        <v>146</v>
      </c>
      <c r="AU436" s="18" t="s">
        <v>84</v>
      </c>
    </row>
    <row r="437" spans="1:65" s="2" customFormat="1" ht="33" customHeight="1">
      <c r="A437" s="33"/>
      <c r="B437" s="149"/>
      <c r="C437" s="150" t="s">
        <v>558</v>
      </c>
      <c r="D437" s="150" t="s">
        <v>140</v>
      </c>
      <c r="E437" s="151" t="s">
        <v>559</v>
      </c>
      <c r="F437" s="152" t="s">
        <v>560</v>
      </c>
      <c r="G437" s="153" t="s">
        <v>387</v>
      </c>
      <c r="H437" s="154">
        <v>4</v>
      </c>
      <c r="I437" s="155"/>
      <c r="J437" s="156">
        <f>ROUND(I437*H437,2)</f>
        <v>0</v>
      </c>
      <c r="K437" s="152" t="s">
        <v>152</v>
      </c>
      <c r="L437" s="34"/>
      <c r="M437" s="157" t="s">
        <v>1</v>
      </c>
      <c r="N437" s="158" t="s">
        <v>40</v>
      </c>
      <c r="O437" s="59"/>
      <c r="P437" s="159">
        <f>O437*H437</f>
        <v>0</v>
      </c>
      <c r="Q437" s="159">
        <v>4.4999999999999997E-3</v>
      </c>
      <c r="R437" s="159">
        <f>Q437*H437</f>
        <v>1.7999999999999999E-2</v>
      </c>
      <c r="S437" s="159">
        <v>0</v>
      </c>
      <c r="T437" s="160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1" t="s">
        <v>243</v>
      </c>
      <c r="AT437" s="161" t="s">
        <v>140</v>
      </c>
      <c r="AU437" s="161" t="s">
        <v>84</v>
      </c>
      <c r="AY437" s="18" t="s">
        <v>137</v>
      </c>
      <c r="BE437" s="162">
        <f>IF(N437="základní",J437,0)</f>
        <v>0</v>
      </c>
      <c r="BF437" s="162">
        <f>IF(N437="snížená",J437,0)</f>
        <v>0</v>
      </c>
      <c r="BG437" s="162">
        <f>IF(N437="zákl. přenesená",J437,0)</f>
        <v>0</v>
      </c>
      <c r="BH437" s="162">
        <f>IF(N437="sníž. přenesená",J437,0)</f>
        <v>0</v>
      </c>
      <c r="BI437" s="162">
        <f>IF(N437="nulová",J437,0)</f>
        <v>0</v>
      </c>
      <c r="BJ437" s="18" t="s">
        <v>82</v>
      </c>
      <c r="BK437" s="162">
        <f>ROUND(I437*H437,2)</f>
        <v>0</v>
      </c>
      <c r="BL437" s="18" t="s">
        <v>243</v>
      </c>
      <c r="BM437" s="161" t="s">
        <v>561</v>
      </c>
    </row>
    <row r="438" spans="1:65" s="2" customFormat="1" ht="29.25">
      <c r="A438" s="33"/>
      <c r="B438" s="34"/>
      <c r="C438" s="33"/>
      <c r="D438" s="163" t="s">
        <v>146</v>
      </c>
      <c r="E438" s="33"/>
      <c r="F438" s="164" t="s">
        <v>562</v>
      </c>
      <c r="G438" s="33"/>
      <c r="H438" s="33"/>
      <c r="I438" s="165"/>
      <c r="J438" s="33"/>
      <c r="K438" s="33"/>
      <c r="L438" s="34"/>
      <c r="M438" s="166"/>
      <c r="N438" s="167"/>
      <c r="O438" s="59"/>
      <c r="P438" s="59"/>
      <c r="Q438" s="59"/>
      <c r="R438" s="59"/>
      <c r="S438" s="59"/>
      <c r="T438" s="60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8" t="s">
        <v>146</v>
      </c>
      <c r="AU438" s="18" t="s">
        <v>84</v>
      </c>
    </row>
    <row r="439" spans="1:65" s="13" customFormat="1">
      <c r="B439" s="168"/>
      <c r="D439" s="163" t="s">
        <v>147</v>
      </c>
      <c r="E439" s="169" t="s">
        <v>1</v>
      </c>
      <c r="F439" s="170" t="s">
        <v>563</v>
      </c>
      <c r="H439" s="171">
        <v>4</v>
      </c>
      <c r="I439" s="172"/>
      <c r="L439" s="168"/>
      <c r="M439" s="173"/>
      <c r="N439" s="174"/>
      <c r="O439" s="174"/>
      <c r="P439" s="174"/>
      <c r="Q439" s="174"/>
      <c r="R439" s="174"/>
      <c r="S439" s="174"/>
      <c r="T439" s="175"/>
      <c r="AT439" s="169" t="s">
        <v>147</v>
      </c>
      <c r="AU439" s="169" t="s">
        <v>84</v>
      </c>
      <c r="AV439" s="13" t="s">
        <v>84</v>
      </c>
      <c r="AW439" s="13" t="s">
        <v>32</v>
      </c>
      <c r="AX439" s="13" t="s">
        <v>82</v>
      </c>
      <c r="AY439" s="169" t="s">
        <v>137</v>
      </c>
    </row>
    <row r="440" spans="1:65" s="2" customFormat="1" ht="24.2" customHeight="1">
      <c r="A440" s="33"/>
      <c r="B440" s="149"/>
      <c r="C440" s="150" t="s">
        <v>564</v>
      </c>
      <c r="D440" s="150" t="s">
        <v>140</v>
      </c>
      <c r="E440" s="151" t="s">
        <v>565</v>
      </c>
      <c r="F440" s="152" t="s">
        <v>566</v>
      </c>
      <c r="G440" s="153" t="s">
        <v>151</v>
      </c>
      <c r="H440" s="154">
        <v>4</v>
      </c>
      <c r="I440" s="155"/>
      <c r="J440" s="156">
        <f>ROUND(I440*H440,2)</f>
        <v>0</v>
      </c>
      <c r="K440" s="152" t="s">
        <v>152</v>
      </c>
      <c r="L440" s="34"/>
      <c r="M440" s="157" t="s">
        <v>1</v>
      </c>
      <c r="N440" s="158" t="s">
        <v>40</v>
      </c>
      <c r="O440" s="59"/>
      <c r="P440" s="159">
        <f>O440*H440</f>
        <v>0</v>
      </c>
      <c r="Q440" s="159">
        <v>1E-4</v>
      </c>
      <c r="R440" s="159">
        <f>Q440*H440</f>
        <v>4.0000000000000002E-4</v>
      </c>
      <c r="S440" s="159">
        <v>0</v>
      </c>
      <c r="T440" s="160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61" t="s">
        <v>243</v>
      </c>
      <c r="AT440" s="161" t="s">
        <v>140</v>
      </c>
      <c r="AU440" s="161" t="s">
        <v>84</v>
      </c>
      <c r="AY440" s="18" t="s">
        <v>137</v>
      </c>
      <c r="BE440" s="162">
        <f>IF(N440="základní",J440,0)</f>
        <v>0</v>
      </c>
      <c r="BF440" s="162">
        <f>IF(N440="snížená",J440,0)</f>
        <v>0</v>
      </c>
      <c r="BG440" s="162">
        <f>IF(N440="zákl. přenesená",J440,0)</f>
        <v>0</v>
      </c>
      <c r="BH440" s="162">
        <f>IF(N440="sníž. přenesená",J440,0)</f>
        <v>0</v>
      </c>
      <c r="BI440" s="162">
        <f>IF(N440="nulová",J440,0)</f>
        <v>0</v>
      </c>
      <c r="BJ440" s="18" t="s">
        <v>82</v>
      </c>
      <c r="BK440" s="162">
        <f>ROUND(I440*H440,2)</f>
        <v>0</v>
      </c>
      <c r="BL440" s="18" t="s">
        <v>243</v>
      </c>
      <c r="BM440" s="161" t="s">
        <v>567</v>
      </c>
    </row>
    <row r="441" spans="1:65" s="2" customFormat="1" ht="19.5">
      <c r="A441" s="33"/>
      <c r="B441" s="34"/>
      <c r="C441" s="33"/>
      <c r="D441" s="163" t="s">
        <v>146</v>
      </c>
      <c r="E441" s="33"/>
      <c r="F441" s="164" t="s">
        <v>568</v>
      </c>
      <c r="G441" s="33"/>
      <c r="H441" s="33"/>
      <c r="I441" s="165"/>
      <c r="J441" s="33"/>
      <c r="K441" s="33"/>
      <c r="L441" s="34"/>
      <c r="M441" s="166"/>
      <c r="N441" s="167"/>
      <c r="O441" s="59"/>
      <c r="P441" s="59"/>
      <c r="Q441" s="59"/>
      <c r="R441" s="59"/>
      <c r="S441" s="59"/>
      <c r="T441" s="60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8" t="s">
        <v>146</v>
      </c>
      <c r="AU441" s="18" t="s">
        <v>84</v>
      </c>
    </row>
    <row r="442" spans="1:65" s="2" customFormat="1" ht="24.2" customHeight="1">
      <c r="A442" s="33"/>
      <c r="B442" s="149"/>
      <c r="C442" s="150" t="s">
        <v>569</v>
      </c>
      <c r="D442" s="150" t="s">
        <v>140</v>
      </c>
      <c r="E442" s="151" t="s">
        <v>570</v>
      </c>
      <c r="F442" s="152" t="s">
        <v>571</v>
      </c>
      <c r="G442" s="153" t="s">
        <v>151</v>
      </c>
      <c r="H442" s="154">
        <v>12</v>
      </c>
      <c r="I442" s="155"/>
      <c r="J442" s="156">
        <f>ROUND(I442*H442,2)</f>
        <v>0</v>
      </c>
      <c r="K442" s="152" t="s">
        <v>1</v>
      </c>
      <c r="L442" s="34"/>
      <c r="M442" s="157" t="s">
        <v>1</v>
      </c>
      <c r="N442" s="158" t="s">
        <v>40</v>
      </c>
      <c r="O442" s="59"/>
      <c r="P442" s="159">
        <f>O442*H442</f>
        <v>0</v>
      </c>
      <c r="Q442" s="159">
        <v>3.6000000000000002E-4</v>
      </c>
      <c r="R442" s="159">
        <f>Q442*H442</f>
        <v>4.3200000000000001E-3</v>
      </c>
      <c r="S442" s="159">
        <v>0</v>
      </c>
      <c r="T442" s="160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61" t="s">
        <v>243</v>
      </c>
      <c r="AT442" s="161" t="s">
        <v>140</v>
      </c>
      <c r="AU442" s="161" t="s">
        <v>84</v>
      </c>
      <c r="AY442" s="18" t="s">
        <v>137</v>
      </c>
      <c r="BE442" s="162">
        <f>IF(N442="základní",J442,0)</f>
        <v>0</v>
      </c>
      <c r="BF442" s="162">
        <f>IF(N442="snížená",J442,0)</f>
        <v>0</v>
      </c>
      <c r="BG442" s="162">
        <f>IF(N442="zákl. přenesená",J442,0)</f>
        <v>0</v>
      </c>
      <c r="BH442" s="162">
        <f>IF(N442="sníž. přenesená",J442,0)</f>
        <v>0</v>
      </c>
      <c r="BI442" s="162">
        <f>IF(N442="nulová",J442,0)</f>
        <v>0</v>
      </c>
      <c r="BJ442" s="18" t="s">
        <v>82</v>
      </c>
      <c r="BK442" s="162">
        <f>ROUND(I442*H442,2)</f>
        <v>0</v>
      </c>
      <c r="BL442" s="18" t="s">
        <v>243</v>
      </c>
      <c r="BM442" s="161" t="s">
        <v>572</v>
      </c>
    </row>
    <row r="443" spans="1:65" s="2" customFormat="1" ht="29.25">
      <c r="A443" s="33"/>
      <c r="B443" s="34"/>
      <c r="C443" s="33"/>
      <c r="D443" s="163" t="s">
        <v>146</v>
      </c>
      <c r="E443" s="33"/>
      <c r="F443" s="164" t="s">
        <v>573</v>
      </c>
      <c r="G443" s="33"/>
      <c r="H443" s="33"/>
      <c r="I443" s="165"/>
      <c r="J443" s="33"/>
      <c r="K443" s="33"/>
      <c r="L443" s="34"/>
      <c r="M443" s="166"/>
      <c r="N443" s="167"/>
      <c r="O443" s="59"/>
      <c r="P443" s="59"/>
      <c r="Q443" s="59"/>
      <c r="R443" s="59"/>
      <c r="S443" s="59"/>
      <c r="T443" s="60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8" t="s">
        <v>146</v>
      </c>
      <c r="AU443" s="18" t="s">
        <v>84</v>
      </c>
    </row>
    <row r="444" spans="1:65" s="14" customFormat="1">
      <c r="B444" s="176"/>
      <c r="D444" s="163" t="s">
        <v>147</v>
      </c>
      <c r="E444" s="177" t="s">
        <v>1</v>
      </c>
      <c r="F444" s="178" t="s">
        <v>574</v>
      </c>
      <c r="H444" s="177" t="s">
        <v>1</v>
      </c>
      <c r="I444" s="179"/>
      <c r="L444" s="176"/>
      <c r="M444" s="180"/>
      <c r="N444" s="181"/>
      <c r="O444" s="181"/>
      <c r="P444" s="181"/>
      <c r="Q444" s="181"/>
      <c r="R444" s="181"/>
      <c r="S444" s="181"/>
      <c r="T444" s="182"/>
      <c r="AT444" s="177" t="s">
        <v>147</v>
      </c>
      <c r="AU444" s="177" t="s">
        <v>84</v>
      </c>
      <c r="AV444" s="14" t="s">
        <v>82</v>
      </c>
      <c r="AW444" s="14" t="s">
        <v>32</v>
      </c>
      <c r="AX444" s="14" t="s">
        <v>75</v>
      </c>
      <c r="AY444" s="177" t="s">
        <v>137</v>
      </c>
    </row>
    <row r="445" spans="1:65" s="13" customFormat="1">
      <c r="B445" s="168"/>
      <c r="D445" s="163" t="s">
        <v>147</v>
      </c>
      <c r="E445" s="169" t="s">
        <v>1</v>
      </c>
      <c r="F445" s="170" t="s">
        <v>575</v>
      </c>
      <c r="H445" s="171">
        <v>12</v>
      </c>
      <c r="I445" s="172"/>
      <c r="L445" s="168"/>
      <c r="M445" s="173"/>
      <c r="N445" s="174"/>
      <c r="O445" s="174"/>
      <c r="P445" s="174"/>
      <c r="Q445" s="174"/>
      <c r="R445" s="174"/>
      <c r="S445" s="174"/>
      <c r="T445" s="175"/>
      <c r="AT445" s="169" t="s">
        <v>147</v>
      </c>
      <c r="AU445" s="169" t="s">
        <v>84</v>
      </c>
      <c r="AV445" s="13" t="s">
        <v>84</v>
      </c>
      <c r="AW445" s="13" t="s">
        <v>32</v>
      </c>
      <c r="AX445" s="13" t="s">
        <v>82</v>
      </c>
      <c r="AY445" s="169" t="s">
        <v>137</v>
      </c>
    </row>
    <row r="446" spans="1:65" s="12" customFormat="1" ht="22.9" customHeight="1">
      <c r="B446" s="136"/>
      <c r="D446" s="137" t="s">
        <v>74</v>
      </c>
      <c r="E446" s="147" t="s">
        <v>576</v>
      </c>
      <c r="F446" s="147" t="s">
        <v>577</v>
      </c>
      <c r="I446" s="139"/>
      <c r="J446" s="148">
        <f>BK446</f>
        <v>0</v>
      </c>
      <c r="L446" s="136"/>
      <c r="M446" s="141"/>
      <c r="N446" s="142"/>
      <c r="O446" s="142"/>
      <c r="P446" s="143">
        <f>SUM(P447:P475)</f>
        <v>0</v>
      </c>
      <c r="Q446" s="142"/>
      <c r="R446" s="143">
        <f>SUM(R447:R475)</f>
        <v>4.3583350000000003</v>
      </c>
      <c r="S446" s="142"/>
      <c r="T446" s="144">
        <f>SUM(T447:T475)</f>
        <v>0.68200000000000005</v>
      </c>
      <c r="AR446" s="137" t="s">
        <v>84</v>
      </c>
      <c r="AT446" s="145" t="s">
        <v>74</v>
      </c>
      <c r="AU446" s="145" t="s">
        <v>82</v>
      </c>
      <c r="AY446" s="137" t="s">
        <v>137</v>
      </c>
      <c r="BK446" s="146">
        <f>SUM(BK447:BK475)</f>
        <v>0</v>
      </c>
    </row>
    <row r="447" spans="1:65" s="2" customFormat="1" ht="24.2" customHeight="1">
      <c r="A447" s="33"/>
      <c r="B447" s="149"/>
      <c r="C447" s="150" t="s">
        <v>578</v>
      </c>
      <c r="D447" s="150" t="s">
        <v>140</v>
      </c>
      <c r="E447" s="151" t="s">
        <v>579</v>
      </c>
      <c r="F447" s="152" t="s">
        <v>580</v>
      </c>
      <c r="G447" s="153" t="s">
        <v>151</v>
      </c>
      <c r="H447" s="154">
        <v>2200</v>
      </c>
      <c r="I447" s="155"/>
      <c r="J447" s="156">
        <f>ROUND(I447*H447,2)</f>
        <v>0</v>
      </c>
      <c r="K447" s="152" t="s">
        <v>152</v>
      </c>
      <c r="L447" s="34"/>
      <c r="M447" s="157" t="s">
        <v>1</v>
      </c>
      <c r="N447" s="158" t="s">
        <v>40</v>
      </c>
      <c r="O447" s="59"/>
      <c r="P447" s="159">
        <f>O447*H447</f>
        <v>0</v>
      </c>
      <c r="Q447" s="159">
        <v>0</v>
      </c>
      <c r="R447" s="159">
        <f>Q447*H447</f>
        <v>0</v>
      </c>
      <c r="S447" s="159">
        <v>0</v>
      </c>
      <c r="T447" s="160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61" t="s">
        <v>243</v>
      </c>
      <c r="AT447" s="161" t="s">
        <v>140</v>
      </c>
      <c r="AU447" s="161" t="s">
        <v>84</v>
      </c>
      <c r="AY447" s="18" t="s">
        <v>137</v>
      </c>
      <c r="BE447" s="162">
        <f>IF(N447="základní",J447,0)</f>
        <v>0</v>
      </c>
      <c r="BF447" s="162">
        <f>IF(N447="snížená",J447,0)</f>
        <v>0</v>
      </c>
      <c r="BG447" s="162">
        <f>IF(N447="zákl. přenesená",J447,0)</f>
        <v>0</v>
      </c>
      <c r="BH447" s="162">
        <f>IF(N447="sníž. přenesená",J447,0)</f>
        <v>0</v>
      </c>
      <c r="BI447" s="162">
        <f>IF(N447="nulová",J447,0)</f>
        <v>0</v>
      </c>
      <c r="BJ447" s="18" t="s">
        <v>82</v>
      </c>
      <c r="BK447" s="162">
        <f>ROUND(I447*H447,2)</f>
        <v>0</v>
      </c>
      <c r="BL447" s="18" t="s">
        <v>243</v>
      </c>
      <c r="BM447" s="161" t="s">
        <v>581</v>
      </c>
    </row>
    <row r="448" spans="1:65" s="2" customFormat="1">
      <c r="A448" s="33"/>
      <c r="B448" s="34"/>
      <c r="C448" s="33"/>
      <c r="D448" s="163" t="s">
        <v>146</v>
      </c>
      <c r="E448" s="33"/>
      <c r="F448" s="164" t="s">
        <v>582</v>
      </c>
      <c r="G448" s="33"/>
      <c r="H448" s="33"/>
      <c r="I448" s="165"/>
      <c r="J448" s="33"/>
      <c r="K448" s="33"/>
      <c r="L448" s="34"/>
      <c r="M448" s="166"/>
      <c r="N448" s="167"/>
      <c r="O448" s="59"/>
      <c r="P448" s="59"/>
      <c r="Q448" s="59"/>
      <c r="R448" s="59"/>
      <c r="S448" s="59"/>
      <c r="T448" s="60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8" t="s">
        <v>146</v>
      </c>
      <c r="AU448" s="18" t="s">
        <v>84</v>
      </c>
    </row>
    <row r="449" spans="1:65" s="2" customFormat="1" ht="16.5" customHeight="1">
      <c r="A449" s="33"/>
      <c r="B449" s="149"/>
      <c r="C449" s="150" t="s">
        <v>583</v>
      </c>
      <c r="D449" s="150" t="s">
        <v>140</v>
      </c>
      <c r="E449" s="151" t="s">
        <v>584</v>
      </c>
      <c r="F449" s="152" t="s">
        <v>585</v>
      </c>
      <c r="G449" s="153" t="s">
        <v>151</v>
      </c>
      <c r="H449" s="154">
        <v>2200</v>
      </c>
      <c r="I449" s="155"/>
      <c r="J449" s="156">
        <f>ROUND(I449*H449,2)</f>
        <v>0</v>
      </c>
      <c r="K449" s="152" t="s">
        <v>152</v>
      </c>
      <c r="L449" s="34"/>
      <c r="M449" s="157" t="s">
        <v>1</v>
      </c>
      <c r="N449" s="158" t="s">
        <v>40</v>
      </c>
      <c r="O449" s="59"/>
      <c r="P449" s="159">
        <f>O449*H449</f>
        <v>0</v>
      </c>
      <c r="Q449" s="159">
        <v>1E-3</v>
      </c>
      <c r="R449" s="159">
        <f>Q449*H449</f>
        <v>2.2000000000000002</v>
      </c>
      <c r="S449" s="159">
        <v>3.1E-4</v>
      </c>
      <c r="T449" s="160">
        <f>S449*H449</f>
        <v>0.68200000000000005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1" t="s">
        <v>243</v>
      </c>
      <c r="AT449" s="161" t="s">
        <v>140</v>
      </c>
      <c r="AU449" s="161" t="s">
        <v>84</v>
      </c>
      <c r="AY449" s="18" t="s">
        <v>137</v>
      </c>
      <c r="BE449" s="162">
        <f>IF(N449="základní",J449,0)</f>
        <v>0</v>
      </c>
      <c r="BF449" s="162">
        <f>IF(N449="snížená",J449,0)</f>
        <v>0</v>
      </c>
      <c r="BG449" s="162">
        <f>IF(N449="zákl. přenesená",J449,0)</f>
        <v>0</v>
      </c>
      <c r="BH449" s="162">
        <f>IF(N449="sníž. přenesená",J449,0)</f>
        <v>0</v>
      </c>
      <c r="BI449" s="162">
        <f>IF(N449="nulová",J449,0)</f>
        <v>0</v>
      </c>
      <c r="BJ449" s="18" t="s">
        <v>82</v>
      </c>
      <c r="BK449" s="162">
        <f>ROUND(I449*H449,2)</f>
        <v>0</v>
      </c>
      <c r="BL449" s="18" t="s">
        <v>243</v>
      </c>
      <c r="BM449" s="161" t="s">
        <v>586</v>
      </c>
    </row>
    <row r="450" spans="1:65" s="2" customFormat="1">
      <c r="A450" s="33"/>
      <c r="B450" s="34"/>
      <c r="C450" s="33"/>
      <c r="D450" s="163" t="s">
        <v>146</v>
      </c>
      <c r="E450" s="33"/>
      <c r="F450" s="164" t="s">
        <v>587</v>
      </c>
      <c r="G450" s="33"/>
      <c r="H450" s="33"/>
      <c r="I450" s="165"/>
      <c r="J450" s="33"/>
      <c r="K450" s="33"/>
      <c r="L450" s="34"/>
      <c r="M450" s="166"/>
      <c r="N450" s="167"/>
      <c r="O450" s="59"/>
      <c r="P450" s="59"/>
      <c r="Q450" s="59"/>
      <c r="R450" s="59"/>
      <c r="S450" s="59"/>
      <c r="T450" s="60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146</v>
      </c>
      <c r="AU450" s="18" t="s">
        <v>84</v>
      </c>
    </row>
    <row r="451" spans="1:65" s="14" customFormat="1">
      <c r="B451" s="176"/>
      <c r="D451" s="163" t="s">
        <v>147</v>
      </c>
      <c r="E451" s="177" t="s">
        <v>1</v>
      </c>
      <c r="F451" s="178" t="s">
        <v>521</v>
      </c>
      <c r="H451" s="177" t="s">
        <v>1</v>
      </c>
      <c r="I451" s="179"/>
      <c r="L451" s="176"/>
      <c r="M451" s="180"/>
      <c r="N451" s="181"/>
      <c r="O451" s="181"/>
      <c r="P451" s="181"/>
      <c r="Q451" s="181"/>
      <c r="R451" s="181"/>
      <c r="S451" s="181"/>
      <c r="T451" s="182"/>
      <c r="AT451" s="177" t="s">
        <v>147</v>
      </c>
      <c r="AU451" s="177" t="s">
        <v>84</v>
      </c>
      <c r="AV451" s="14" t="s">
        <v>82</v>
      </c>
      <c r="AW451" s="14" t="s">
        <v>32</v>
      </c>
      <c r="AX451" s="14" t="s">
        <v>75</v>
      </c>
      <c r="AY451" s="177" t="s">
        <v>137</v>
      </c>
    </row>
    <row r="452" spans="1:65" s="13" customFormat="1">
      <c r="B452" s="168"/>
      <c r="D452" s="163" t="s">
        <v>147</v>
      </c>
      <c r="E452" s="169" t="s">
        <v>1</v>
      </c>
      <c r="F452" s="170" t="s">
        <v>588</v>
      </c>
      <c r="H452" s="171">
        <v>25</v>
      </c>
      <c r="I452" s="172"/>
      <c r="L452" s="168"/>
      <c r="M452" s="173"/>
      <c r="N452" s="174"/>
      <c r="O452" s="174"/>
      <c r="P452" s="174"/>
      <c r="Q452" s="174"/>
      <c r="R452" s="174"/>
      <c r="S452" s="174"/>
      <c r="T452" s="175"/>
      <c r="AT452" s="169" t="s">
        <v>147</v>
      </c>
      <c r="AU452" s="169" t="s">
        <v>84</v>
      </c>
      <c r="AV452" s="13" t="s">
        <v>84</v>
      </c>
      <c r="AW452" s="13" t="s">
        <v>32</v>
      </c>
      <c r="AX452" s="13" t="s">
        <v>75</v>
      </c>
      <c r="AY452" s="169" t="s">
        <v>137</v>
      </c>
    </row>
    <row r="453" spans="1:65" s="13" customFormat="1">
      <c r="B453" s="168"/>
      <c r="D453" s="163" t="s">
        <v>147</v>
      </c>
      <c r="E453" s="169" t="s">
        <v>1</v>
      </c>
      <c r="F453" s="170" t="s">
        <v>589</v>
      </c>
      <c r="H453" s="171">
        <v>1180</v>
      </c>
      <c r="I453" s="172"/>
      <c r="L453" s="168"/>
      <c r="M453" s="173"/>
      <c r="N453" s="174"/>
      <c r="O453" s="174"/>
      <c r="P453" s="174"/>
      <c r="Q453" s="174"/>
      <c r="R453" s="174"/>
      <c r="S453" s="174"/>
      <c r="T453" s="175"/>
      <c r="AT453" s="169" t="s">
        <v>147</v>
      </c>
      <c r="AU453" s="169" t="s">
        <v>84</v>
      </c>
      <c r="AV453" s="13" t="s">
        <v>84</v>
      </c>
      <c r="AW453" s="13" t="s">
        <v>32</v>
      </c>
      <c r="AX453" s="13" t="s">
        <v>75</v>
      </c>
      <c r="AY453" s="169" t="s">
        <v>137</v>
      </c>
    </row>
    <row r="454" spans="1:65" s="13" customFormat="1">
      <c r="B454" s="168"/>
      <c r="D454" s="163" t="s">
        <v>147</v>
      </c>
      <c r="E454" s="169" t="s">
        <v>1</v>
      </c>
      <c r="F454" s="170" t="s">
        <v>590</v>
      </c>
      <c r="H454" s="171">
        <v>995</v>
      </c>
      <c r="I454" s="172"/>
      <c r="L454" s="168"/>
      <c r="M454" s="173"/>
      <c r="N454" s="174"/>
      <c r="O454" s="174"/>
      <c r="P454" s="174"/>
      <c r="Q454" s="174"/>
      <c r="R454" s="174"/>
      <c r="S454" s="174"/>
      <c r="T454" s="175"/>
      <c r="AT454" s="169" t="s">
        <v>147</v>
      </c>
      <c r="AU454" s="169" t="s">
        <v>84</v>
      </c>
      <c r="AV454" s="13" t="s">
        <v>84</v>
      </c>
      <c r="AW454" s="13" t="s">
        <v>32</v>
      </c>
      <c r="AX454" s="13" t="s">
        <v>75</v>
      </c>
      <c r="AY454" s="169" t="s">
        <v>137</v>
      </c>
    </row>
    <row r="455" spans="1:65" s="16" customFormat="1">
      <c r="B455" s="191"/>
      <c r="D455" s="163" t="s">
        <v>147</v>
      </c>
      <c r="E455" s="192" t="s">
        <v>1</v>
      </c>
      <c r="F455" s="193" t="s">
        <v>210</v>
      </c>
      <c r="H455" s="194">
        <v>2200</v>
      </c>
      <c r="I455" s="195"/>
      <c r="L455" s="191"/>
      <c r="M455" s="196"/>
      <c r="N455" s="197"/>
      <c r="O455" s="197"/>
      <c r="P455" s="197"/>
      <c r="Q455" s="197"/>
      <c r="R455" s="197"/>
      <c r="S455" s="197"/>
      <c r="T455" s="198"/>
      <c r="AT455" s="192" t="s">
        <v>147</v>
      </c>
      <c r="AU455" s="192" t="s">
        <v>84</v>
      </c>
      <c r="AV455" s="16" t="s">
        <v>144</v>
      </c>
      <c r="AW455" s="16" t="s">
        <v>32</v>
      </c>
      <c r="AX455" s="16" t="s">
        <v>82</v>
      </c>
      <c r="AY455" s="192" t="s">
        <v>137</v>
      </c>
    </row>
    <row r="456" spans="1:65" s="2" customFormat="1" ht="24.2" customHeight="1">
      <c r="A456" s="33"/>
      <c r="B456" s="149"/>
      <c r="C456" s="150" t="s">
        <v>591</v>
      </c>
      <c r="D456" s="150" t="s">
        <v>140</v>
      </c>
      <c r="E456" s="151" t="s">
        <v>592</v>
      </c>
      <c r="F456" s="152" t="s">
        <v>593</v>
      </c>
      <c r="G456" s="153" t="s">
        <v>151</v>
      </c>
      <c r="H456" s="154">
        <v>2200</v>
      </c>
      <c r="I456" s="155"/>
      <c r="J456" s="156">
        <f>ROUND(I456*H456,2)</f>
        <v>0</v>
      </c>
      <c r="K456" s="152" t="s">
        <v>152</v>
      </c>
      <c r="L456" s="34"/>
      <c r="M456" s="157" t="s">
        <v>1</v>
      </c>
      <c r="N456" s="158" t="s">
        <v>40</v>
      </c>
      <c r="O456" s="59"/>
      <c r="P456" s="159">
        <f>O456*H456</f>
        <v>0</v>
      </c>
      <c r="Q456" s="159">
        <v>0</v>
      </c>
      <c r="R456" s="159">
        <f>Q456*H456</f>
        <v>0</v>
      </c>
      <c r="S456" s="159">
        <v>0</v>
      </c>
      <c r="T456" s="160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61" t="s">
        <v>243</v>
      </c>
      <c r="AT456" s="161" t="s">
        <v>140</v>
      </c>
      <c r="AU456" s="161" t="s">
        <v>84</v>
      </c>
      <c r="AY456" s="18" t="s">
        <v>137</v>
      </c>
      <c r="BE456" s="162">
        <f>IF(N456="základní",J456,0)</f>
        <v>0</v>
      </c>
      <c r="BF456" s="162">
        <f>IF(N456="snížená",J456,0)</f>
        <v>0</v>
      </c>
      <c r="BG456" s="162">
        <f>IF(N456="zákl. přenesená",J456,0)</f>
        <v>0</v>
      </c>
      <c r="BH456" s="162">
        <f>IF(N456="sníž. přenesená",J456,0)</f>
        <v>0</v>
      </c>
      <c r="BI456" s="162">
        <f>IF(N456="nulová",J456,0)</f>
        <v>0</v>
      </c>
      <c r="BJ456" s="18" t="s">
        <v>82</v>
      </c>
      <c r="BK456" s="162">
        <f>ROUND(I456*H456,2)</f>
        <v>0</v>
      </c>
      <c r="BL456" s="18" t="s">
        <v>243</v>
      </c>
      <c r="BM456" s="161" t="s">
        <v>594</v>
      </c>
    </row>
    <row r="457" spans="1:65" s="2" customFormat="1" ht="19.5">
      <c r="A457" s="33"/>
      <c r="B457" s="34"/>
      <c r="C457" s="33"/>
      <c r="D457" s="163" t="s">
        <v>146</v>
      </c>
      <c r="E457" s="33"/>
      <c r="F457" s="164" t="s">
        <v>595</v>
      </c>
      <c r="G457" s="33"/>
      <c r="H457" s="33"/>
      <c r="I457" s="165"/>
      <c r="J457" s="33"/>
      <c r="K457" s="33"/>
      <c r="L457" s="34"/>
      <c r="M457" s="166"/>
      <c r="N457" s="167"/>
      <c r="O457" s="59"/>
      <c r="P457" s="59"/>
      <c r="Q457" s="59"/>
      <c r="R457" s="59"/>
      <c r="S457" s="59"/>
      <c r="T457" s="60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8" t="s">
        <v>146</v>
      </c>
      <c r="AU457" s="18" t="s">
        <v>84</v>
      </c>
    </row>
    <row r="458" spans="1:65" s="2" customFormat="1" ht="24.2" customHeight="1">
      <c r="A458" s="33"/>
      <c r="B458" s="149"/>
      <c r="C458" s="150" t="s">
        <v>596</v>
      </c>
      <c r="D458" s="150" t="s">
        <v>140</v>
      </c>
      <c r="E458" s="151" t="s">
        <v>597</v>
      </c>
      <c r="F458" s="152" t="s">
        <v>598</v>
      </c>
      <c r="G458" s="153" t="s">
        <v>387</v>
      </c>
      <c r="H458" s="154">
        <v>220</v>
      </c>
      <c r="I458" s="155"/>
      <c r="J458" s="156">
        <f>ROUND(I458*H458,2)</f>
        <v>0</v>
      </c>
      <c r="K458" s="152" t="s">
        <v>152</v>
      </c>
      <c r="L458" s="34"/>
      <c r="M458" s="157" t="s">
        <v>1</v>
      </c>
      <c r="N458" s="158" t="s">
        <v>40</v>
      </c>
      <c r="O458" s="59"/>
      <c r="P458" s="159">
        <f>O458*H458</f>
        <v>0</v>
      </c>
      <c r="Q458" s="159">
        <v>4.4999999999999997E-3</v>
      </c>
      <c r="R458" s="159">
        <f>Q458*H458</f>
        <v>0.98999999999999988</v>
      </c>
      <c r="S458" s="159">
        <v>0</v>
      </c>
      <c r="T458" s="160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61" t="s">
        <v>243</v>
      </c>
      <c r="AT458" s="161" t="s">
        <v>140</v>
      </c>
      <c r="AU458" s="161" t="s">
        <v>84</v>
      </c>
      <c r="AY458" s="18" t="s">
        <v>137</v>
      </c>
      <c r="BE458" s="162">
        <f>IF(N458="základní",J458,0)</f>
        <v>0</v>
      </c>
      <c r="BF458" s="162">
        <f>IF(N458="snížená",J458,0)</f>
        <v>0</v>
      </c>
      <c r="BG458" s="162">
        <f>IF(N458="zákl. přenesená",J458,0)</f>
        <v>0</v>
      </c>
      <c r="BH458" s="162">
        <f>IF(N458="sníž. přenesená",J458,0)</f>
        <v>0</v>
      </c>
      <c r="BI458" s="162">
        <f>IF(N458="nulová",J458,0)</f>
        <v>0</v>
      </c>
      <c r="BJ458" s="18" t="s">
        <v>82</v>
      </c>
      <c r="BK458" s="162">
        <f>ROUND(I458*H458,2)</f>
        <v>0</v>
      </c>
      <c r="BL458" s="18" t="s">
        <v>243</v>
      </c>
      <c r="BM458" s="161" t="s">
        <v>599</v>
      </c>
    </row>
    <row r="459" spans="1:65" s="2" customFormat="1" ht="19.5">
      <c r="A459" s="33"/>
      <c r="B459" s="34"/>
      <c r="C459" s="33"/>
      <c r="D459" s="163" t="s">
        <v>146</v>
      </c>
      <c r="E459" s="33"/>
      <c r="F459" s="164" t="s">
        <v>600</v>
      </c>
      <c r="G459" s="33"/>
      <c r="H459" s="33"/>
      <c r="I459" s="165"/>
      <c r="J459" s="33"/>
      <c r="K459" s="33"/>
      <c r="L459" s="34"/>
      <c r="M459" s="166"/>
      <c r="N459" s="167"/>
      <c r="O459" s="59"/>
      <c r="P459" s="59"/>
      <c r="Q459" s="59"/>
      <c r="R459" s="59"/>
      <c r="S459" s="59"/>
      <c r="T459" s="60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8" t="s">
        <v>146</v>
      </c>
      <c r="AU459" s="18" t="s">
        <v>84</v>
      </c>
    </row>
    <row r="460" spans="1:65" s="14" customFormat="1">
      <c r="B460" s="176"/>
      <c r="D460" s="163" t="s">
        <v>147</v>
      </c>
      <c r="E460" s="177" t="s">
        <v>1</v>
      </c>
      <c r="F460" s="178" t="s">
        <v>601</v>
      </c>
      <c r="H460" s="177" t="s">
        <v>1</v>
      </c>
      <c r="I460" s="179"/>
      <c r="L460" s="176"/>
      <c r="M460" s="180"/>
      <c r="N460" s="181"/>
      <c r="O460" s="181"/>
      <c r="P460" s="181"/>
      <c r="Q460" s="181"/>
      <c r="R460" s="181"/>
      <c r="S460" s="181"/>
      <c r="T460" s="182"/>
      <c r="AT460" s="177" t="s">
        <v>147</v>
      </c>
      <c r="AU460" s="177" t="s">
        <v>84</v>
      </c>
      <c r="AV460" s="14" t="s">
        <v>82</v>
      </c>
      <c r="AW460" s="14" t="s">
        <v>32</v>
      </c>
      <c r="AX460" s="14" t="s">
        <v>75</v>
      </c>
      <c r="AY460" s="177" t="s">
        <v>137</v>
      </c>
    </row>
    <row r="461" spans="1:65" s="13" customFormat="1">
      <c r="B461" s="168"/>
      <c r="D461" s="163" t="s">
        <v>147</v>
      </c>
      <c r="E461" s="169" t="s">
        <v>1</v>
      </c>
      <c r="F461" s="170" t="s">
        <v>602</v>
      </c>
      <c r="H461" s="171">
        <v>220</v>
      </c>
      <c r="I461" s="172"/>
      <c r="L461" s="168"/>
      <c r="M461" s="173"/>
      <c r="N461" s="174"/>
      <c r="O461" s="174"/>
      <c r="P461" s="174"/>
      <c r="Q461" s="174"/>
      <c r="R461" s="174"/>
      <c r="S461" s="174"/>
      <c r="T461" s="175"/>
      <c r="AT461" s="169" t="s">
        <v>147</v>
      </c>
      <c r="AU461" s="169" t="s">
        <v>84</v>
      </c>
      <c r="AV461" s="13" t="s">
        <v>84</v>
      </c>
      <c r="AW461" s="13" t="s">
        <v>32</v>
      </c>
      <c r="AX461" s="13" t="s">
        <v>82</v>
      </c>
      <c r="AY461" s="169" t="s">
        <v>137</v>
      </c>
    </row>
    <row r="462" spans="1:65" s="2" customFormat="1" ht="24.2" customHeight="1">
      <c r="A462" s="33"/>
      <c r="B462" s="149"/>
      <c r="C462" s="150" t="s">
        <v>603</v>
      </c>
      <c r="D462" s="150" t="s">
        <v>140</v>
      </c>
      <c r="E462" s="151" t="s">
        <v>604</v>
      </c>
      <c r="F462" s="152" t="s">
        <v>605</v>
      </c>
      <c r="G462" s="153" t="s">
        <v>151</v>
      </c>
      <c r="H462" s="154">
        <v>2336.67</v>
      </c>
      <c r="I462" s="155"/>
      <c r="J462" s="156">
        <f>ROUND(I462*H462,2)</f>
        <v>0</v>
      </c>
      <c r="K462" s="152" t="s">
        <v>152</v>
      </c>
      <c r="L462" s="34"/>
      <c r="M462" s="157" t="s">
        <v>1</v>
      </c>
      <c r="N462" s="158" t="s">
        <v>40</v>
      </c>
      <c r="O462" s="59"/>
      <c r="P462" s="159">
        <f>O462*H462</f>
        <v>0</v>
      </c>
      <c r="Q462" s="159">
        <v>2.0000000000000001E-4</v>
      </c>
      <c r="R462" s="159">
        <f>Q462*H462</f>
        <v>0.46733400000000003</v>
      </c>
      <c r="S462" s="159">
        <v>0</v>
      </c>
      <c r="T462" s="160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1" t="s">
        <v>243</v>
      </c>
      <c r="AT462" s="161" t="s">
        <v>140</v>
      </c>
      <c r="AU462" s="161" t="s">
        <v>84</v>
      </c>
      <c r="AY462" s="18" t="s">
        <v>137</v>
      </c>
      <c r="BE462" s="162">
        <f>IF(N462="základní",J462,0)</f>
        <v>0</v>
      </c>
      <c r="BF462" s="162">
        <f>IF(N462="snížená",J462,0)</f>
        <v>0</v>
      </c>
      <c r="BG462" s="162">
        <f>IF(N462="zákl. přenesená",J462,0)</f>
        <v>0</v>
      </c>
      <c r="BH462" s="162">
        <f>IF(N462="sníž. přenesená",J462,0)</f>
        <v>0</v>
      </c>
      <c r="BI462" s="162">
        <f>IF(N462="nulová",J462,0)</f>
        <v>0</v>
      </c>
      <c r="BJ462" s="18" t="s">
        <v>82</v>
      </c>
      <c r="BK462" s="162">
        <f>ROUND(I462*H462,2)</f>
        <v>0</v>
      </c>
      <c r="BL462" s="18" t="s">
        <v>243</v>
      </c>
      <c r="BM462" s="161" t="s">
        <v>606</v>
      </c>
    </row>
    <row r="463" spans="1:65" s="2" customFormat="1" ht="19.5">
      <c r="A463" s="33"/>
      <c r="B463" s="34"/>
      <c r="C463" s="33"/>
      <c r="D463" s="163" t="s">
        <v>146</v>
      </c>
      <c r="E463" s="33"/>
      <c r="F463" s="164" t="s">
        <v>607</v>
      </c>
      <c r="G463" s="33"/>
      <c r="H463" s="33"/>
      <c r="I463" s="165"/>
      <c r="J463" s="33"/>
      <c r="K463" s="33"/>
      <c r="L463" s="34"/>
      <c r="M463" s="166"/>
      <c r="N463" s="167"/>
      <c r="O463" s="59"/>
      <c r="P463" s="59"/>
      <c r="Q463" s="59"/>
      <c r="R463" s="59"/>
      <c r="S463" s="59"/>
      <c r="T463" s="60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8" t="s">
        <v>146</v>
      </c>
      <c r="AU463" s="18" t="s">
        <v>84</v>
      </c>
    </row>
    <row r="464" spans="1:65" s="13" customFormat="1">
      <c r="B464" s="168"/>
      <c r="D464" s="163" t="s">
        <v>147</v>
      </c>
      <c r="E464" s="169" t="s">
        <v>1</v>
      </c>
      <c r="F464" s="170" t="s">
        <v>608</v>
      </c>
      <c r="H464" s="171">
        <v>2200</v>
      </c>
      <c r="I464" s="172"/>
      <c r="L464" s="168"/>
      <c r="M464" s="173"/>
      <c r="N464" s="174"/>
      <c r="O464" s="174"/>
      <c r="P464" s="174"/>
      <c r="Q464" s="174"/>
      <c r="R464" s="174"/>
      <c r="S464" s="174"/>
      <c r="T464" s="175"/>
      <c r="AT464" s="169" t="s">
        <v>147</v>
      </c>
      <c r="AU464" s="169" t="s">
        <v>84</v>
      </c>
      <c r="AV464" s="13" t="s">
        <v>84</v>
      </c>
      <c r="AW464" s="13" t="s">
        <v>32</v>
      </c>
      <c r="AX464" s="13" t="s">
        <v>75</v>
      </c>
      <c r="AY464" s="169" t="s">
        <v>137</v>
      </c>
    </row>
    <row r="465" spans="1:65" s="13" customFormat="1">
      <c r="B465" s="168"/>
      <c r="D465" s="163" t="s">
        <v>147</v>
      </c>
      <c r="E465" s="169" t="s">
        <v>1</v>
      </c>
      <c r="F465" s="170" t="s">
        <v>609</v>
      </c>
      <c r="H465" s="171">
        <v>76.3</v>
      </c>
      <c r="I465" s="172"/>
      <c r="L465" s="168"/>
      <c r="M465" s="173"/>
      <c r="N465" s="174"/>
      <c r="O465" s="174"/>
      <c r="P465" s="174"/>
      <c r="Q465" s="174"/>
      <c r="R465" s="174"/>
      <c r="S465" s="174"/>
      <c r="T465" s="175"/>
      <c r="AT465" s="169" t="s">
        <v>147</v>
      </c>
      <c r="AU465" s="169" t="s">
        <v>84</v>
      </c>
      <c r="AV465" s="13" t="s">
        <v>84</v>
      </c>
      <c r="AW465" s="13" t="s">
        <v>32</v>
      </c>
      <c r="AX465" s="13" t="s">
        <v>75</v>
      </c>
      <c r="AY465" s="169" t="s">
        <v>137</v>
      </c>
    </row>
    <row r="466" spans="1:65" s="13" customFormat="1">
      <c r="B466" s="168"/>
      <c r="D466" s="163" t="s">
        <v>147</v>
      </c>
      <c r="E466" s="169" t="s">
        <v>1</v>
      </c>
      <c r="F466" s="170" t="s">
        <v>610</v>
      </c>
      <c r="H466" s="171">
        <v>15.99</v>
      </c>
      <c r="I466" s="172"/>
      <c r="L466" s="168"/>
      <c r="M466" s="173"/>
      <c r="N466" s="174"/>
      <c r="O466" s="174"/>
      <c r="P466" s="174"/>
      <c r="Q466" s="174"/>
      <c r="R466" s="174"/>
      <c r="S466" s="174"/>
      <c r="T466" s="175"/>
      <c r="AT466" s="169" t="s">
        <v>147</v>
      </c>
      <c r="AU466" s="169" t="s">
        <v>84</v>
      </c>
      <c r="AV466" s="13" t="s">
        <v>84</v>
      </c>
      <c r="AW466" s="13" t="s">
        <v>32</v>
      </c>
      <c r="AX466" s="13" t="s">
        <v>75</v>
      </c>
      <c r="AY466" s="169" t="s">
        <v>137</v>
      </c>
    </row>
    <row r="467" spans="1:65" s="13" customFormat="1">
      <c r="B467" s="168"/>
      <c r="D467" s="163" t="s">
        <v>147</v>
      </c>
      <c r="E467" s="169" t="s">
        <v>1</v>
      </c>
      <c r="F467" s="170" t="s">
        <v>611</v>
      </c>
      <c r="H467" s="171">
        <v>4.38</v>
      </c>
      <c r="I467" s="172"/>
      <c r="L467" s="168"/>
      <c r="M467" s="173"/>
      <c r="N467" s="174"/>
      <c r="O467" s="174"/>
      <c r="P467" s="174"/>
      <c r="Q467" s="174"/>
      <c r="R467" s="174"/>
      <c r="S467" s="174"/>
      <c r="T467" s="175"/>
      <c r="AT467" s="169" t="s">
        <v>147</v>
      </c>
      <c r="AU467" s="169" t="s">
        <v>84</v>
      </c>
      <c r="AV467" s="13" t="s">
        <v>84</v>
      </c>
      <c r="AW467" s="13" t="s">
        <v>32</v>
      </c>
      <c r="AX467" s="13" t="s">
        <v>75</v>
      </c>
      <c r="AY467" s="169" t="s">
        <v>137</v>
      </c>
    </row>
    <row r="468" spans="1:65" s="13" customFormat="1">
      <c r="B468" s="168"/>
      <c r="D468" s="163" t="s">
        <v>147</v>
      </c>
      <c r="E468" s="169" t="s">
        <v>1</v>
      </c>
      <c r="F468" s="170" t="s">
        <v>612</v>
      </c>
      <c r="H468" s="171">
        <v>40</v>
      </c>
      <c r="I468" s="172"/>
      <c r="L468" s="168"/>
      <c r="M468" s="173"/>
      <c r="N468" s="174"/>
      <c r="O468" s="174"/>
      <c r="P468" s="174"/>
      <c r="Q468" s="174"/>
      <c r="R468" s="174"/>
      <c r="S468" s="174"/>
      <c r="T468" s="175"/>
      <c r="AT468" s="169" t="s">
        <v>147</v>
      </c>
      <c r="AU468" s="169" t="s">
        <v>84</v>
      </c>
      <c r="AV468" s="13" t="s">
        <v>84</v>
      </c>
      <c r="AW468" s="13" t="s">
        <v>32</v>
      </c>
      <c r="AX468" s="13" t="s">
        <v>75</v>
      </c>
      <c r="AY468" s="169" t="s">
        <v>137</v>
      </c>
    </row>
    <row r="469" spans="1:65" s="16" customFormat="1">
      <c r="B469" s="191"/>
      <c r="D469" s="163" t="s">
        <v>147</v>
      </c>
      <c r="E469" s="192" t="s">
        <v>1</v>
      </c>
      <c r="F469" s="193" t="s">
        <v>210</v>
      </c>
      <c r="H469" s="194">
        <v>2336.67</v>
      </c>
      <c r="I469" s="195"/>
      <c r="L469" s="191"/>
      <c r="M469" s="196"/>
      <c r="N469" s="197"/>
      <c r="O469" s="197"/>
      <c r="P469" s="197"/>
      <c r="Q469" s="197"/>
      <c r="R469" s="197"/>
      <c r="S469" s="197"/>
      <c r="T469" s="198"/>
      <c r="AT469" s="192" t="s">
        <v>147</v>
      </c>
      <c r="AU469" s="192" t="s">
        <v>84</v>
      </c>
      <c r="AV469" s="16" t="s">
        <v>144</v>
      </c>
      <c r="AW469" s="16" t="s">
        <v>32</v>
      </c>
      <c r="AX469" s="16" t="s">
        <v>82</v>
      </c>
      <c r="AY469" s="192" t="s">
        <v>137</v>
      </c>
    </row>
    <row r="470" spans="1:65" s="2" customFormat="1" ht="24.2" customHeight="1">
      <c r="A470" s="33"/>
      <c r="B470" s="149"/>
      <c r="C470" s="150" t="s">
        <v>613</v>
      </c>
      <c r="D470" s="150" t="s">
        <v>140</v>
      </c>
      <c r="E470" s="151" t="s">
        <v>614</v>
      </c>
      <c r="F470" s="152" t="s">
        <v>615</v>
      </c>
      <c r="G470" s="153" t="s">
        <v>151</v>
      </c>
      <c r="H470" s="154">
        <v>2336.67</v>
      </c>
      <c r="I470" s="155"/>
      <c r="J470" s="156">
        <f>ROUND(I470*H470,2)</f>
        <v>0</v>
      </c>
      <c r="K470" s="152" t="s">
        <v>1</v>
      </c>
      <c r="L470" s="34"/>
      <c r="M470" s="157" t="s">
        <v>1</v>
      </c>
      <c r="N470" s="158" t="s">
        <v>40</v>
      </c>
      <c r="O470" s="59"/>
      <c r="P470" s="159">
        <f>O470*H470</f>
        <v>0</v>
      </c>
      <c r="Q470" s="159">
        <v>2.9E-4</v>
      </c>
      <c r="R470" s="159">
        <f>Q470*H470</f>
        <v>0.67763430000000002</v>
      </c>
      <c r="S470" s="159">
        <v>0</v>
      </c>
      <c r="T470" s="160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61" t="s">
        <v>243</v>
      </c>
      <c r="AT470" s="161" t="s">
        <v>140</v>
      </c>
      <c r="AU470" s="161" t="s">
        <v>84</v>
      </c>
      <c r="AY470" s="18" t="s">
        <v>137</v>
      </c>
      <c r="BE470" s="162">
        <f>IF(N470="základní",J470,0)</f>
        <v>0</v>
      </c>
      <c r="BF470" s="162">
        <f>IF(N470="snížená",J470,0)</f>
        <v>0</v>
      </c>
      <c r="BG470" s="162">
        <f>IF(N470="zákl. přenesená",J470,0)</f>
        <v>0</v>
      </c>
      <c r="BH470" s="162">
        <f>IF(N470="sníž. přenesená",J470,0)</f>
        <v>0</v>
      </c>
      <c r="BI470" s="162">
        <f>IF(N470="nulová",J470,0)</f>
        <v>0</v>
      </c>
      <c r="BJ470" s="18" t="s">
        <v>82</v>
      </c>
      <c r="BK470" s="162">
        <f>ROUND(I470*H470,2)</f>
        <v>0</v>
      </c>
      <c r="BL470" s="18" t="s">
        <v>243</v>
      </c>
      <c r="BM470" s="161" t="s">
        <v>616</v>
      </c>
    </row>
    <row r="471" spans="1:65" s="2" customFormat="1" ht="19.5">
      <c r="A471" s="33"/>
      <c r="B471" s="34"/>
      <c r="C471" s="33"/>
      <c r="D471" s="163" t="s">
        <v>146</v>
      </c>
      <c r="E471" s="33"/>
      <c r="F471" s="164" t="s">
        <v>617</v>
      </c>
      <c r="G471" s="33"/>
      <c r="H471" s="33"/>
      <c r="I471" s="165"/>
      <c r="J471" s="33"/>
      <c r="K471" s="33"/>
      <c r="L471" s="34"/>
      <c r="M471" s="166"/>
      <c r="N471" s="167"/>
      <c r="O471" s="59"/>
      <c r="P471" s="59"/>
      <c r="Q471" s="59"/>
      <c r="R471" s="59"/>
      <c r="S471" s="59"/>
      <c r="T471" s="60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8" t="s">
        <v>146</v>
      </c>
      <c r="AU471" s="18" t="s">
        <v>84</v>
      </c>
    </row>
    <row r="472" spans="1:65" s="2" customFormat="1" ht="24.2" customHeight="1">
      <c r="A472" s="33"/>
      <c r="B472" s="149"/>
      <c r="C472" s="150" t="s">
        <v>618</v>
      </c>
      <c r="D472" s="150" t="s">
        <v>140</v>
      </c>
      <c r="E472" s="151" t="s">
        <v>619</v>
      </c>
      <c r="F472" s="152" t="s">
        <v>620</v>
      </c>
      <c r="G472" s="153" t="s">
        <v>151</v>
      </c>
      <c r="H472" s="154">
        <v>2336.67</v>
      </c>
      <c r="I472" s="155"/>
      <c r="J472" s="156">
        <f>ROUND(I472*H472,2)</f>
        <v>0</v>
      </c>
      <c r="K472" s="152" t="s">
        <v>1</v>
      </c>
      <c r="L472" s="34"/>
      <c r="M472" s="157" t="s">
        <v>1</v>
      </c>
      <c r="N472" s="158" t="s">
        <v>40</v>
      </c>
      <c r="O472" s="59"/>
      <c r="P472" s="159">
        <f>O472*H472</f>
        <v>0</v>
      </c>
      <c r="Q472" s="159">
        <v>0</v>
      </c>
      <c r="R472" s="159">
        <f>Q472*H472</f>
        <v>0</v>
      </c>
      <c r="S472" s="159">
        <v>0</v>
      </c>
      <c r="T472" s="160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61" t="s">
        <v>243</v>
      </c>
      <c r="AT472" s="161" t="s">
        <v>140</v>
      </c>
      <c r="AU472" s="161" t="s">
        <v>84</v>
      </c>
      <c r="AY472" s="18" t="s">
        <v>137</v>
      </c>
      <c r="BE472" s="162">
        <f>IF(N472="základní",J472,0)</f>
        <v>0</v>
      </c>
      <c r="BF472" s="162">
        <f>IF(N472="snížená",J472,0)</f>
        <v>0</v>
      </c>
      <c r="BG472" s="162">
        <f>IF(N472="zákl. přenesená",J472,0)</f>
        <v>0</v>
      </c>
      <c r="BH472" s="162">
        <f>IF(N472="sníž. přenesená",J472,0)</f>
        <v>0</v>
      </c>
      <c r="BI472" s="162">
        <f>IF(N472="nulová",J472,0)</f>
        <v>0</v>
      </c>
      <c r="BJ472" s="18" t="s">
        <v>82</v>
      </c>
      <c r="BK472" s="162">
        <f>ROUND(I472*H472,2)</f>
        <v>0</v>
      </c>
      <c r="BL472" s="18" t="s">
        <v>243</v>
      </c>
      <c r="BM472" s="161" t="s">
        <v>621</v>
      </c>
    </row>
    <row r="473" spans="1:65" s="2" customFormat="1" ht="19.5">
      <c r="A473" s="33"/>
      <c r="B473" s="34"/>
      <c r="C473" s="33"/>
      <c r="D473" s="163" t="s">
        <v>146</v>
      </c>
      <c r="E473" s="33"/>
      <c r="F473" s="164" t="s">
        <v>620</v>
      </c>
      <c r="G473" s="33"/>
      <c r="H473" s="33"/>
      <c r="I473" s="165"/>
      <c r="J473" s="33"/>
      <c r="K473" s="33"/>
      <c r="L473" s="34"/>
      <c r="M473" s="166"/>
      <c r="N473" s="167"/>
      <c r="O473" s="59"/>
      <c r="P473" s="59"/>
      <c r="Q473" s="59"/>
      <c r="R473" s="59"/>
      <c r="S473" s="59"/>
      <c r="T473" s="60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T473" s="18" t="s">
        <v>146</v>
      </c>
      <c r="AU473" s="18" t="s">
        <v>84</v>
      </c>
    </row>
    <row r="474" spans="1:65" s="2" customFormat="1" ht="33" customHeight="1">
      <c r="A474" s="33"/>
      <c r="B474" s="149"/>
      <c r="C474" s="150" t="s">
        <v>622</v>
      </c>
      <c r="D474" s="150" t="s">
        <v>140</v>
      </c>
      <c r="E474" s="151" t="s">
        <v>623</v>
      </c>
      <c r="F474" s="152" t="s">
        <v>624</v>
      </c>
      <c r="G474" s="153" t="s">
        <v>151</v>
      </c>
      <c r="H474" s="154">
        <v>2336.67</v>
      </c>
      <c r="I474" s="155"/>
      <c r="J474" s="156">
        <f>ROUND(I474*H474,2)</f>
        <v>0</v>
      </c>
      <c r="K474" s="152" t="s">
        <v>1</v>
      </c>
      <c r="L474" s="34"/>
      <c r="M474" s="157" t="s">
        <v>1</v>
      </c>
      <c r="N474" s="158" t="s">
        <v>40</v>
      </c>
      <c r="O474" s="59"/>
      <c r="P474" s="159">
        <f>O474*H474</f>
        <v>0</v>
      </c>
      <c r="Q474" s="159">
        <v>1.0000000000000001E-5</v>
      </c>
      <c r="R474" s="159">
        <f>Q474*H474</f>
        <v>2.3366700000000004E-2</v>
      </c>
      <c r="S474" s="159">
        <v>0</v>
      </c>
      <c r="T474" s="160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1" t="s">
        <v>243</v>
      </c>
      <c r="AT474" s="161" t="s">
        <v>140</v>
      </c>
      <c r="AU474" s="161" t="s">
        <v>84</v>
      </c>
      <c r="AY474" s="18" t="s">
        <v>137</v>
      </c>
      <c r="BE474" s="162">
        <f>IF(N474="základní",J474,0)</f>
        <v>0</v>
      </c>
      <c r="BF474" s="162">
        <f>IF(N474="snížená",J474,0)</f>
        <v>0</v>
      </c>
      <c r="BG474" s="162">
        <f>IF(N474="zákl. přenesená",J474,0)</f>
        <v>0</v>
      </c>
      <c r="BH474" s="162">
        <f>IF(N474="sníž. přenesená",J474,0)</f>
        <v>0</v>
      </c>
      <c r="BI474" s="162">
        <f>IF(N474="nulová",J474,0)</f>
        <v>0</v>
      </c>
      <c r="BJ474" s="18" t="s">
        <v>82</v>
      </c>
      <c r="BK474" s="162">
        <f>ROUND(I474*H474,2)</f>
        <v>0</v>
      </c>
      <c r="BL474" s="18" t="s">
        <v>243</v>
      </c>
      <c r="BM474" s="161" t="s">
        <v>625</v>
      </c>
    </row>
    <row r="475" spans="1:65" s="2" customFormat="1" ht="19.5">
      <c r="A475" s="33"/>
      <c r="B475" s="34"/>
      <c r="C475" s="33"/>
      <c r="D475" s="163" t="s">
        <v>146</v>
      </c>
      <c r="E475" s="33"/>
      <c r="F475" s="164" t="s">
        <v>624</v>
      </c>
      <c r="G475" s="33"/>
      <c r="H475" s="33"/>
      <c r="I475" s="165"/>
      <c r="J475" s="33"/>
      <c r="K475" s="33"/>
      <c r="L475" s="34"/>
      <c r="M475" s="166"/>
      <c r="N475" s="167"/>
      <c r="O475" s="59"/>
      <c r="P475" s="59"/>
      <c r="Q475" s="59"/>
      <c r="R475" s="59"/>
      <c r="S475" s="59"/>
      <c r="T475" s="60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8" t="s">
        <v>146</v>
      </c>
      <c r="AU475" s="18" t="s">
        <v>84</v>
      </c>
    </row>
    <row r="476" spans="1:65" s="12" customFormat="1" ht="25.9" customHeight="1">
      <c r="B476" s="136"/>
      <c r="D476" s="137" t="s">
        <v>74</v>
      </c>
      <c r="E476" s="138" t="s">
        <v>626</v>
      </c>
      <c r="F476" s="138" t="s">
        <v>627</v>
      </c>
      <c r="I476" s="139"/>
      <c r="J476" s="140">
        <f>BK476</f>
        <v>0</v>
      </c>
      <c r="L476" s="136"/>
      <c r="M476" s="141"/>
      <c r="N476" s="142"/>
      <c r="O476" s="142"/>
      <c r="P476" s="143">
        <f>SUM(P477:P488)</f>
        <v>0</v>
      </c>
      <c r="Q476" s="142"/>
      <c r="R476" s="143">
        <f>SUM(R477:R488)</f>
        <v>0</v>
      </c>
      <c r="S476" s="142"/>
      <c r="T476" s="144">
        <f>SUM(T477:T488)</f>
        <v>0</v>
      </c>
      <c r="AR476" s="137" t="s">
        <v>144</v>
      </c>
      <c r="AT476" s="145" t="s">
        <v>74</v>
      </c>
      <c r="AU476" s="145" t="s">
        <v>75</v>
      </c>
      <c r="AY476" s="137" t="s">
        <v>137</v>
      </c>
      <c r="BK476" s="146">
        <f>SUM(BK477:BK488)</f>
        <v>0</v>
      </c>
    </row>
    <row r="477" spans="1:65" s="2" customFormat="1" ht="16.5" customHeight="1">
      <c r="A477" s="33"/>
      <c r="B477" s="149"/>
      <c r="C477" s="150" t="s">
        <v>628</v>
      </c>
      <c r="D477" s="150" t="s">
        <v>140</v>
      </c>
      <c r="E477" s="151" t="s">
        <v>629</v>
      </c>
      <c r="F477" s="152" t="s">
        <v>630</v>
      </c>
      <c r="G477" s="153" t="s">
        <v>631</v>
      </c>
      <c r="H477" s="154">
        <v>60</v>
      </c>
      <c r="I477" s="155"/>
      <c r="J477" s="156">
        <f>ROUND(I477*H477,2)</f>
        <v>0</v>
      </c>
      <c r="K477" s="152" t="s">
        <v>152</v>
      </c>
      <c r="L477" s="34"/>
      <c r="M477" s="157" t="s">
        <v>1</v>
      </c>
      <c r="N477" s="158" t="s">
        <v>40</v>
      </c>
      <c r="O477" s="59"/>
      <c r="P477" s="159">
        <f>O477*H477</f>
        <v>0</v>
      </c>
      <c r="Q477" s="159">
        <v>0</v>
      </c>
      <c r="R477" s="159">
        <f>Q477*H477</f>
        <v>0</v>
      </c>
      <c r="S477" s="159">
        <v>0</v>
      </c>
      <c r="T477" s="160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1" t="s">
        <v>632</v>
      </c>
      <c r="AT477" s="161" t="s">
        <v>140</v>
      </c>
      <c r="AU477" s="161" t="s">
        <v>82</v>
      </c>
      <c r="AY477" s="18" t="s">
        <v>137</v>
      </c>
      <c r="BE477" s="162">
        <f>IF(N477="základní",J477,0)</f>
        <v>0</v>
      </c>
      <c r="BF477" s="162">
        <f>IF(N477="snížená",J477,0)</f>
        <v>0</v>
      </c>
      <c r="BG477" s="162">
        <f>IF(N477="zákl. přenesená",J477,0)</f>
        <v>0</v>
      </c>
      <c r="BH477" s="162">
        <f>IF(N477="sníž. přenesená",J477,0)</f>
        <v>0</v>
      </c>
      <c r="BI477" s="162">
        <f>IF(N477="nulová",J477,0)</f>
        <v>0</v>
      </c>
      <c r="BJ477" s="18" t="s">
        <v>82</v>
      </c>
      <c r="BK477" s="162">
        <f>ROUND(I477*H477,2)</f>
        <v>0</v>
      </c>
      <c r="BL477" s="18" t="s">
        <v>632</v>
      </c>
      <c r="BM477" s="161" t="s">
        <v>633</v>
      </c>
    </row>
    <row r="478" spans="1:65" s="2" customFormat="1" ht="19.5">
      <c r="A478" s="33"/>
      <c r="B478" s="34"/>
      <c r="C478" s="33"/>
      <c r="D478" s="163" t="s">
        <v>146</v>
      </c>
      <c r="E478" s="33"/>
      <c r="F478" s="164" t="s">
        <v>634</v>
      </c>
      <c r="G478" s="33"/>
      <c r="H478" s="33"/>
      <c r="I478" s="165"/>
      <c r="J478" s="33"/>
      <c r="K478" s="33"/>
      <c r="L478" s="34"/>
      <c r="M478" s="166"/>
      <c r="N478" s="167"/>
      <c r="O478" s="59"/>
      <c r="P478" s="59"/>
      <c r="Q478" s="59"/>
      <c r="R478" s="59"/>
      <c r="S478" s="59"/>
      <c r="T478" s="60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8" t="s">
        <v>146</v>
      </c>
      <c r="AU478" s="18" t="s">
        <v>82</v>
      </c>
    </row>
    <row r="479" spans="1:65" s="14" customFormat="1">
      <c r="B479" s="176"/>
      <c r="D479" s="163" t="s">
        <v>147</v>
      </c>
      <c r="E479" s="177" t="s">
        <v>1</v>
      </c>
      <c r="F479" s="178" t="s">
        <v>635</v>
      </c>
      <c r="H479" s="177" t="s">
        <v>1</v>
      </c>
      <c r="I479" s="179"/>
      <c r="L479" s="176"/>
      <c r="M479" s="180"/>
      <c r="N479" s="181"/>
      <c r="O479" s="181"/>
      <c r="P479" s="181"/>
      <c r="Q479" s="181"/>
      <c r="R479" s="181"/>
      <c r="S479" s="181"/>
      <c r="T479" s="182"/>
      <c r="AT479" s="177" t="s">
        <v>147</v>
      </c>
      <c r="AU479" s="177" t="s">
        <v>82</v>
      </c>
      <c r="AV479" s="14" t="s">
        <v>82</v>
      </c>
      <c r="AW479" s="14" t="s">
        <v>32</v>
      </c>
      <c r="AX479" s="14" t="s">
        <v>75</v>
      </c>
      <c r="AY479" s="177" t="s">
        <v>137</v>
      </c>
    </row>
    <row r="480" spans="1:65" s="13" customFormat="1">
      <c r="B480" s="168"/>
      <c r="D480" s="163" t="s">
        <v>147</v>
      </c>
      <c r="E480" s="169" t="s">
        <v>1</v>
      </c>
      <c r="F480" s="170" t="s">
        <v>535</v>
      </c>
      <c r="H480" s="171">
        <v>60</v>
      </c>
      <c r="I480" s="172"/>
      <c r="L480" s="168"/>
      <c r="M480" s="173"/>
      <c r="N480" s="174"/>
      <c r="O480" s="174"/>
      <c r="P480" s="174"/>
      <c r="Q480" s="174"/>
      <c r="R480" s="174"/>
      <c r="S480" s="174"/>
      <c r="T480" s="175"/>
      <c r="AT480" s="169" t="s">
        <v>147</v>
      </c>
      <c r="AU480" s="169" t="s">
        <v>82</v>
      </c>
      <c r="AV480" s="13" t="s">
        <v>84</v>
      </c>
      <c r="AW480" s="13" t="s">
        <v>32</v>
      </c>
      <c r="AX480" s="13" t="s">
        <v>82</v>
      </c>
      <c r="AY480" s="169" t="s">
        <v>137</v>
      </c>
    </row>
    <row r="481" spans="1:65" s="2" customFormat="1" ht="16.5" customHeight="1">
      <c r="A481" s="33"/>
      <c r="B481" s="149"/>
      <c r="C481" s="150" t="s">
        <v>636</v>
      </c>
      <c r="D481" s="150" t="s">
        <v>140</v>
      </c>
      <c r="E481" s="151" t="s">
        <v>637</v>
      </c>
      <c r="F481" s="152" t="s">
        <v>638</v>
      </c>
      <c r="G481" s="153" t="s">
        <v>631</v>
      </c>
      <c r="H481" s="154">
        <v>30</v>
      </c>
      <c r="I481" s="155"/>
      <c r="J481" s="156">
        <f>ROUND(I481*H481,2)</f>
        <v>0</v>
      </c>
      <c r="K481" s="152" t="s">
        <v>152</v>
      </c>
      <c r="L481" s="34"/>
      <c r="M481" s="157" t="s">
        <v>1</v>
      </c>
      <c r="N481" s="158" t="s">
        <v>40</v>
      </c>
      <c r="O481" s="59"/>
      <c r="P481" s="159">
        <f>O481*H481</f>
        <v>0</v>
      </c>
      <c r="Q481" s="159">
        <v>0</v>
      </c>
      <c r="R481" s="159">
        <f>Q481*H481</f>
        <v>0</v>
      </c>
      <c r="S481" s="159">
        <v>0</v>
      </c>
      <c r="T481" s="160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1" t="s">
        <v>632</v>
      </c>
      <c r="AT481" s="161" t="s">
        <v>140</v>
      </c>
      <c r="AU481" s="161" t="s">
        <v>82</v>
      </c>
      <c r="AY481" s="18" t="s">
        <v>137</v>
      </c>
      <c r="BE481" s="162">
        <f>IF(N481="základní",J481,0)</f>
        <v>0</v>
      </c>
      <c r="BF481" s="162">
        <f>IF(N481="snížená",J481,0)</f>
        <v>0</v>
      </c>
      <c r="BG481" s="162">
        <f>IF(N481="zákl. přenesená",J481,0)</f>
        <v>0</v>
      </c>
      <c r="BH481" s="162">
        <f>IF(N481="sníž. přenesená",J481,0)</f>
        <v>0</v>
      </c>
      <c r="BI481" s="162">
        <f>IF(N481="nulová",J481,0)</f>
        <v>0</v>
      </c>
      <c r="BJ481" s="18" t="s">
        <v>82</v>
      </c>
      <c r="BK481" s="162">
        <f>ROUND(I481*H481,2)</f>
        <v>0</v>
      </c>
      <c r="BL481" s="18" t="s">
        <v>632</v>
      </c>
      <c r="BM481" s="161" t="s">
        <v>639</v>
      </c>
    </row>
    <row r="482" spans="1:65" s="2" customFormat="1" ht="19.5">
      <c r="A482" s="33"/>
      <c r="B482" s="34"/>
      <c r="C482" s="33"/>
      <c r="D482" s="163" t="s">
        <v>146</v>
      </c>
      <c r="E482" s="33"/>
      <c r="F482" s="164" t="s">
        <v>640</v>
      </c>
      <c r="G482" s="33"/>
      <c r="H482" s="33"/>
      <c r="I482" s="165"/>
      <c r="J482" s="33"/>
      <c r="K482" s="33"/>
      <c r="L482" s="34"/>
      <c r="M482" s="166"/>
      <c r="N482" s="167"/>
      <c r="O482" s="59"/>
      <c r="P482" s="59"/>
      <c r="Q482" s="59"/>
      <c r="R482" s="59"/>
      <c r="S482" s="59"/>
      <c r="T482" s="60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146</v>
      </c>
      <c r="AU482" s="18" t="s">
        <v>82</v>
      </c>
    </row>
    <row r="483" spans="1:65" s="14" customFormat="1">
      <c r="B483" s="176"/>
      <c r="D483" s="163" t="s">
        <v>147</v>
      </c>
      <c r="E483" s="177" t="s">
        <v>1</v>
      </c>
      <c r="F483" s="178" t="s">
        <v>635</v>
      </c>
      <c r="H483" s="177" t="s">
        <v>1</v>
      </c>
      <c r="I483" s="179"/>
      <c r="L483" s="176"/>
      <c r="M483" s="180"/>
      <c r="N483" s="181"/>
      <c r="O483" s="181"/>
      <c r="P483" s="181"/>
      <c r="Q483" s="181"/>
      <c r="R483" s="181"/>
      <c r="S483" s="181"/>
      <c r="T483" s="182"/>
      <c r="AT483" s="177" t="s">
        <v>147</v>
      </c>
      <c r="AU483" s="177" t="s">
        <v>82</v>
      </c>
      <c r="AV483" s="14" t="s">
        <v>82</v>
      </c>
      <c r="AW483" s="14" t="s">
        <v>32</v>
      </c>
      <c r="AX483" s="14" t="s">
        <v>75</v>
      </c>
      <c r="AY483" s="177" t="s">
        <v>137</v>
      </c>
    </row>
    <row r="484" spans="1:65" s="13" customFormat="1">
      <c r="B484" s="168"/>
      <c r="D484" s="163" t="s">
        <v>147</v>
      </c>
      <c r="E484" s="169" t="s">
        <v>1</v>
      </c>
      <c r="F484" s="170" t="s">
        <v>234</v>
      </c>
      <c r="H484" s="171">
        <v>30</v>
      </c>
      <c r="I484" s="172"/>
      <c r="L484" s="168"/>
      <c r="M484" s="173"/>
      <c r="N484" s="174"/>
      <c r="O484" s="174"/>
      <c r="P484" s="174"/>
      <c r="Q484" s="174"/>
      <c r="R484" s="174"/>
      <c r="S484" s="174"/>
      <c r="T484" s="175"/>
      <c r="AT484" s="169" t="s">
        <v>147</v>
      </c>
      <c r="AU484" s="169" t="s">
        <v>82</v>
      </c>
      <c r="AV484" s="13" t="s">
        <v>84</v>
      </c>
      <c r="AW484" s="13" t="s">
        <v>32</v>
      </c>
      <c r="AX484" s="13" t="s">
        <v>82</v>
      </c>
      <c r="AY484" s="169" t="s">
        <v>137</v>
      </c>
    </row>
    <row r="485" spans="1:65" s="2" customFormat="1" ht="16.5" customHeight="1">
      <c r="A485" s="33"/>
      <c r="B485" s="149"/>
      <c r="C485" s="150" t="s">
        <v>641</v>
      </c>
      <c r="D485" s="150" t="s">
        <v>140</v>
      </c>
      <c r="E485" s="151" t="s">
        <v>642</v>
      </c>
      <c r="F485" s="152" t="s">
        <v>643</v>
      </c>
      <c r="G485" s="153" t="s">
        <v>631</v>
      </c>
      <c r="H485" s="154">
        <v>60</v>
      </c>
      <c r="I485" s="155"/>
      <c r="J485" s="156">
        <f>ROUND(I485*H485,2)</f>
        <v>0</v>
      </c>
      <c r="K485" s="152" t="s">
        <v>152</v>
      </c>
      <c r="L485" s="34"/>
      <c r="M485" s="157" t="s">
        <v>1</v>
      </c>
      <c r="N485" s="158" t="s">
        <v>40</v>
      </c>
      <c r="O485" s="59"/>
      <c r="P485" s="159">
        <f>O485*H485</f>
        <v>0</v>
      </c>
      <c r="Q485" s="159">
        <v>0</v>
      </c>
      <c r="R485" s="159">
        <f>Q485*H485</f>
        <v>0</v>
      </c>
      <c r="S485" s="159">
        <v>0</v>
      </c>
      <c r="T485" s="160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1" t="s">
        <v>632</v>
      </c>
      <c r="AT485" s="161" t="s">
        <v>140</v>
      </c>
      <c r="AU485" s="161" t="s">
        <v>82</v>
      </c>
      <c r="AY485" s="18" t="s">
        <v>137</v>
      </c>
      <c r="BE485" s="162">
        <f>IF(N485="základní",J485,0)</f>
        <v>0</v>
      </c>
      <c r="BF485" s="162">
        <f>IF(N485="snížená",J485,0)</f>
        <v>0</v>
      </c>
      <c r="BG485" s="162">
        <f>IF(N485="zákl. přenesená",J485,0)</f>
        <v>0</v>
      </c>
      <c r="BH485" s="162">
        <f>IF(N485="sníž. přenesená",J485,0)</f>
        <v>0</v>
      </c>
      <c r="BI485" s="162">
        <f>IF(N485="nulová",J485,0)</f>
        <v>0</v>
      </c>
      <c r="BJ485" s="18" t="s">
        <v>82</v>
      </c>
      <c r="BK485" s="162">
        <f>ROUND(I485*H485,2)</f>
        <v>0</v>
      </c>
      <c r="BL485" s="18" t="s">
        <v>632</v>
      </c>
      <c r="BM485" s="161" t="s">
        <v>644</v>
      </c>
    </row>
    <row r="486" spans="1:65" s="2" customFormat="1" ht="19.5">
      <c r="A486" s="33"/>
      <c r="B486" s="34"/>
      <c r="C486" s="33"/>
      <c r="D486" s="163" t="s">
        <v>146</v>
      </c>
      <c r="E486" s="33"/>
      <c r="F486" s="164" t="s">
        <v>645</v>
      </c>
      <c r="G486" s="33"/>
      <c r="H486" s="33"/>
      <c r="I486" s="165"/>
      <c r="J486" s="33"/>
      <c r="K486" s="33"/>
      <c r="L486" s="34"/>
      <c r="M486" s="166"/>
      <c r="N486" s="167"/>
      <c r="O486" s="59"/>
      <c r="P486" s="59"/>
      <c r="Q486" s="59"/>
      <c r="R486" s="59"/>
      <c r="S486" s="59"/>
      <c r="T486" s="60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146</v>
      </c>
      <c r="AU486" s="18" t="s">
        <v>82</v>
      </c>
    </row>
    <row r="487" spans="1:65" s="14" customFormat="1">
      <c r="B487" s="176"/>
      <c r="D487" s="163" t="s">
        <v>147</v>
      </c>
      <c r="E487" s="177" t="s">
        <v>1</v>
      </c>
      <c r="F487" s="178" t="s">
        <v>635</v>
      </c>
      <c r="H487" s="177" t="s">
        <v>1</v>
      </c>
      <c r="I487" s="179"/>
      <c r="L487" s="176"/>
      <c r="M487" s="180"/>
      <c r="N487" s="181"/>
      <c r="O487" s="181"/>
      <c r="P487" s="181"/>
      <c r="Q487" s="181"/>
      <c r="R487" s="181"/>
      <c r="S487" s="181"/>
      <c r="T487" s="182"/>
      <c r="AT487" s="177" t="s">
        <v>147</v>
      </c>
      <c r="AU487" s="177" t="s">
        <v>82</v>
      </c>
      <c r="AV487" s="14" t="s">
        <v>82</v>
      </c>
      <c r="AW487" s="14" t="s">
        <v>32</v>
      </c>
      <c r="AX487" s="14" t="s">
        <v>75</v>
      </c>
      <c r="AY487" s="177" t="s">
        <v>137</v>
      </c>
    </row>
    <row r="488" spans="1:65" s="13" customFormat="1">
      <c r="B488" s="168"/>
      <c r="D488" s="163" t="s">
        <v>147</v>
      </c>
      <c r="E488" s="169" t="s">
        <v>1</v>
      </c>
      <c r="F488" s="170" t="s">
        <v>535</v>
      </c>
      <c r="H488" s="171">
        <v>60</v>
      </c>
      <c r="I488" s="172"/>
      <c r="L488" s="168"/>
      <c r="M488" s="210"/>
      <c r="N488" s="211"/>
      <c r="O488" s="211"/>
      <c r="P488" s="211"/>
      <c r="Q488" s="211"/>
      <c r="R488" s="211"/>
      <c r="S488" s="211"/>
      <c r="T488" s="212"/>
      <c r="AT488" s="169" t="s">
        <v>147</v>
      </c>
      <c r="AU488" s="169" t="s">
        <v>82</v>
      </c>
      <c r="AV488" s="13" t="s">
        <v>84</v>
      </c>
      <c r="AW488" s="13" t="s">
        <v>32</v>
      </c>
      <c r="AX488" s="13" t="s">
        <v>82</v>
      </c>
      <c r="AY488" s="169" t="s">
        <v>137</v>
      </c>
    </row>
    <row r="489" spans="1:65" s="2" customFormat="1" ht="6.95" customHeight="1">
      <c r="A489" s="33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34"/>
      <c r="M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</row>
  </sheetData>
  <autoFilter ref="C135:K488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96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2" t="str">
        <f>'Rekapitulace stavby'!K6</f>
        <v>Elokované pracoviště ZŠ Beneše - rekosntrukce elektroinstalace vč. stavebních úprav na ZŠ Polská Masarykova 362, Bohumín</v>
      </c>
      <c r="F7" s="263"/>
      <c r="G7" s="263"/>
      <c r="H7" s="263"/>
      <c r="L7" s="21"/>
    </row>
    <row r="8" spans="1:46" s="1" customFormat="1" ht="12" customHeight="1">
      <c r="B8" s="21"/>
      <c r="D8" s="28" t="s">
        <v>97</v>
      </c>
      <c r="L8" s="21"/>
    </row>
    <row r="9" spans="1:46" s="2" customFormat="1" ht="23.25" customHeight="1">
      <c r="A9" s="33"/>
      <c r="B9" s="34"/>
      <c r="C9" s="33"/>
      <c r="D9" s="33"/>
      <c r="E9" s="262" t="s">
        <v>98</v>
      </c>
      <c r="F9" s="261"/>
      <c r="G9" s="261"/>
      <c r="H9" s="261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99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646</v>
      </c>
      <c r="F11" s="261"/>
      <c r="G11" s="261"/>
      <c r="H11" s="261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24. 1. 2025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tr">
        <f>IF('Rekapitulace stavby'!E11="","",'Rekapitulace stavby'!E11)</f>
        <v>Město Bohumín</v>
      </c>
      <c r="F17" s="33"/>
      <c r="G17" s="33"/>
      <c r="H17" s="33"/>
      <c r="I17" s="28" t="s">
        <v>27</v>
      </c>
      <c r="J17" s="26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4" t="str">
        <f>'Rekapitulace stavby'!E14</f>
        <v>Vyplň údaj</v>
      </c>
      <c r="F20" s="256"/>
      <c r="G20" s="256"/>
      <c r="H20" s="256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tr">
        <f>IF('Rekapitulace stavby'!E17="","",'Rekapitulace stavby'!E17)</f>
        <v>RP Projekt s.r.o.</v>
      </c>
      <c r="F23" s="33"/>
      <c r="G23" s="33"/>
      <c r="H23" s="33"/>
      <c r="I23" s="28" t="s">
        <v>27</v>
      </c>
      <c r="J23" s="26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0" t="s">
        <v>1</v>
      </c>
      <c r="F29" s="260"/>
      <c r="G29" s="260"/>
      <c r="H29" s="260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ROUND((SUM(BE129:BE302)),  2)</f>
        <v>0</v>
      </c>
      <c r="G35" s="33"/>
      <c r="H35" s="33"/>
      <c r="I35" s="106">
        <v>0.21</v>
      </c>
      <c r="J35" s="105">
        <f>ROUND(((SUM(BE129:BE302))*I35),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ROUND((SUM(BF129:BF302)),  2)</f>
        <v>0</v>
      </c>
      <c r="G36" s="33"/>
      <c r="H36" s="33"/>
      <c r="I36" s="106">
        <v>0.15</v>
      </c>
      <c r="J36" s="105">
        <f>ROUND(((SUM(BF129:BF302))*I36),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ROUND((SUM(BG129:BG302)),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ROUND((SUM(BH129:BH302)),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ROUND((SUM(BI129:BI302)),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Elokované pracoviště ZŠ Beneše - rekosntrukce elektroinstalace vč. stavebních úprav na ZŠ Polská Masarykova 362,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97</v>
      </c>
      <c r="L86" s="21"/>
    </row>
    <row r="87" spans="1:31" s="2" customFormat="1" ht="23.25" customHeight="1">
      <c r="A87" s="33"/>
      <c r="B87" s="34"/>
      <c r="C87" s="33"/>
      <c r="D87" s="33"/>
      <c r="E87" s="262" t="s">
        <v>98</v>
      </c>
      <c r="F87" s="261"/>
      <c r="G87" s="261"/>
      <c r="H87" s="261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99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002 - Elektroinstalace</v>
      </c>
      <c r="F89" s="261"/>
      <c r="G89" s="261"/>
      <c r="H89" s="261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24. 1. 2025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102</v>
      </c>
      <c r="D96" s="107"/>
      <c r="E96" s="107"/>
      <c r="F96" s="107"/>
      <c r="G96" s="107"/>
      <c r="H96" s="107"/>
      <c r="I96" s="107"/>
      <c r="J96" s="116" t="s">
        <v>103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104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105</v>
      </c>
    </row>
    <row r="99" spans="1:47" s="9" customFormat="1" ht="24.95" customHeight="1">
      <c r="B99" s="118"/>
      <c r="D99" s="119" t="s">
        <v>647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19.899999999999999" customHeight="1">
      <c r="B100" s="122"/>
      <c r="D100" s="123" t="s">
        <v>648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14.85" customHeight="1">
      <c r="B101" s="122"/>
      <c r="D101" s="123" t="s">
        <v>649</v>
      </c>
      <c r="E101" s="124"/>
      <c r="F101" s="124"/>
      <c r="G101" s="124"/>
      <c r="H101" s="124"/>
      <c r="I101" s="124"/>
      <c r="J101" s="125">
        <f>J132</f>
        <v>0</v>
      </c>
      <c r="L101" s="122"/>
    </row>
    <row r="102" spans="1:47" s="10" customFormat="1" ht="14.85" customHeight="1">
      <c r="B102" s="122"/>
      <c r="D102" s="123" t="s">
        <v>650</v>
      </c>
      <c r="E102" s="124"/>
      <c r="F102" s="124"/>
      <c r="G102" s="124"/>
      <c r="H102" s="124"/>
      <c r="I102" s="124"/>
      <c r="J102" s="125">
        <f>J165</f>
        <v>0</v>
      </c>
      <c r="L102" s="122"/>
    </row>
    <row r="103" spans="1:47" s="10" customFormat="1" ht="14.85" customHeight="1">
      <c r="B103" s="122"/>
      <c r="D103" s="123" t="s">
        <v>651</v>
      </c>
      <c r="E103" s="124"/>
      <c r="F103" s="124"/>
      <c r="G103" s="124"/>
      <c r="H103" s="124"/>
      <c r="I103" s="124"/>
      <c r="J103" s="125">
        <f>J200</f>
        <v>0</v>
      </c>
      <c r="L103" s="122"/>
    </row>
    <row r="104" spans="1:47" s="10" customFormat="1" ht="14.85" customHeight="1">
      <c r="B104" s="122"/>
      <c r="D104" s="123" t="s">
        <v>652</v>
      </c>
      <c r="E104" s="124"/>
      <c r="F104" s="124"/>
      <c r="G104" s="124"/>
      <c r="H104" s="124"/>
      <c r="I104" s="124"/>
      <c r="J104" s="125">
        <f>J213</f>
        <v>0</v>
      </c>
      <c r="L104" s="122"/>
    </row>
    <row r="105" spans="1:47" s="10" customFormat="1" ht="14.85" customHeight="1">
      <c r="B105" s="122"/>
      <c r="D105" s="123" t="s">
        <v>653</v>
      </c>
      <c r="E105" s="124"/>
      <c r="F105" s="124"/>
      <c r="G105" s="124"/>
      <c r="H105" s="124"/>
      <c r="I105" s="124"/>
      <c r="J105" s="125">
        <f>J242</f>
        <v>0</v>
      </c>
      <c r="L105" s="122"/>
    </row>
    <row r="106" spans="1:47" s="10" customFormat="1" ht="14.85" customHeight="1">
      <c r="B106" s="122"/>
      <c r="D106" s="123" t="s">
        <v>654</v>
      </c>
      <c r="E106" s="124"/>
      <c r="F106" s="124"/>
      <c r="G106" s="124"/>
      <c r="H106" s="124"/>
      <c r="I106" s="124"/>
      <c r="J106" s="125">
        <f>J255</f>
        <v>0</v>
      </c>
      <c r="L106" s="122"/>
    </row>
    <row r="107" spans="1:47" s="10" customFormat="1" ht="14.85" customHeight="1">
      <c r="B107" s="122"/>
      <c r="D107" s="123" t="s">
        <v>655</v>
      </c>
      <c r="E107" s="124"/>
      <c r="F107" s="124"/>
      <c r="G107" s="124"/>
      <c r="H107" s="124"/>
      <c r="I107" s="124"/>
      <c r="J107" s="125">
        <f>J292</f>
        <v>0</v>
      </c>
      <c r="L107" s="122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>
      <c r="A114" s="33"/>
      <c r="B114" s="34"/>
      <c r="C114" s="22" t="s">
        <v>122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6.25" customHeight="1">
      <c r="A117" s="33"/>
      <c r="B117" s="34"/>
      <c r="C117" s="33"/>
      <c r="D117" s="33"/>
      <c r="E117" s="262" t="str">
        <f>E7</f>
        <v>Elokované pracoviště ZŠ Beneše - rekosntrukce elektroinstalace vč. stavebních úprav na ZŠ Polská Masarykova 362, Bohumín</v>
      </c>
      <c r="F117" s="263"/>
      <c r="G117" s="263"/>
      <c r="H117" s="26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97</v>
      </c>
      <c r="L118" s="21"/>
    </row>
    <row r="119" spans="1:31" s="2" customFormat="1" ht="23.25" customHeight="1">
      <c r="A119" s="33"/>
      <c r="B119" s="34"/>
      <c r="C119" s="33"/>
      <c r="D119" s="33"/>
      <c r="E119" s="262" t="s">
        <v>98</v>
      </c>
      <c r="F119" s="261"/>
      <c r="G119" s="261"/>
      <c r="H119" s="261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99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41" t="str">
        <f>E11</f>
        <v>002 - Elektroinstalace</v>
      </c>
      <c r="F121" s="261"/>
      <c r="G121" s="261"/>
      <c r="H121" s="261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3"/>
      <c r="E123" s="33"/>
      <c r="F123" s="26" t="str">
        <f>F14</f>
        <v xml:space="preserve"> </v>
      </c>
      <c r="G123" s="33"/>
      <c r="H123" s="33"/>
      <c r="I123" s="28" t="s">
        <v>22</v>
      </c>
      <c r="J123" s="56" t="str">
        <f>IF(J14="","",J14)</f>
        <v>24. 1. 2025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24</v>
      </c>
      <c r="D125" s="33"/>
      <c r="E125" s="33"/>
      <c r="F125" s="26" t="str">
        <f>E17</f>
        <v>Město Bohumín</v>
      </c>
      <c r="G125" s="33"/>
      <c r="H125" s="33"/>
      <c r="I125" s="28" t="s">
        <v>30</v>
      </c>
      <c r="J125" s="31" t="str">
        <f>E23</f>
        <v>RP Projekt s.r.o.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28</v>
      </c>
      <c r="D126" s="33"/>
      <c r="E126" s="33"/>
      <c r="F126" s="26" t="str">
        <f>IF(E20="","",E20)</f>
        <v>Vyplň údaj</v>
      </c>
      <c r="G126" s="33"/>
      <c r="H126" s="33"/>
      <c r="I126" s="28" t="s">
        <v>33</v>
      </c>
      <c r="J126" s="31" t="str">
        <f>E26</f>
        <v xml:space="preserve"> 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123</v>
      </c>
      <c r="D128" s="129" t="s">
        <v>60</v>
      </c>
      <c r="E128" s="129" t="s">
        <v>56</v>
      </c>
      <c r="F128" s="129" t="s">
        <v>57</v>
      </c>
      <c r="G128" s="129" t="s">
        <v>124</v>
      </c>
      <c r="H128" s="129" t="s">
        <v>125</v>
      </c>
      <c r="I128" s="129" t="s">
        <v>126</v>
      </c>
      <c r="J128" s="129" t="s">
        <v>103</v>
      </c>
      <c r="K128" s="130" t="s">
        <v>127</v>
      </c>
      <c r="L128" s="131"/>
      <c r="M128" s="63" t="s">
        <v>1</v>
      </c>
      <c r="N128" s="64" t="s">
        <v>39</v>
      </c>
      <c r="O128" s="64" t="s">
        <v>128</v>
      </c>
      <c r="P128" s="64" t="s">
        <v>129</v>
      </c>
      <c r="Q128" s="64" t="s">
        <v>130</v>
      </c>
      <c r="R128" s="64" t="s">
        <v>131</v>
      </c>
      <c r="S128" s="64" t="s">
        <v>132</v>
      </c>
      <c r="T128" s="65" t="s">
        <v>133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" customHeight="1">
      <c r="A129" s="33"/>
      <c r="B129" s="34"/>
      <c r="C129" s="70" t="s">
        <v>134</v>
      </c>
      <c r="D129" s="33"/>
      <c r="E129" s="33"/>
      <c r="F129" s="33"/>
      <c r="G129" s="33"/>
      <c r="H129" s="33"/>
      <c r="I129" s="33"/>
      <c r="J129" s="132">
        <f>BK129</f>
        <v>0</v>
      </c>
      <c r="K129" s="33"/>
      <c r="L129" s="34"/>
      <c r="M129" s="66"/>
      <c r="N129" s="57"/>
      <c r="O129" s="67"/>
      <c r="P129" s="133">
        <f>P130</f>
        <v>0</v>
      </c>
      <c r="Q129" s="67"/>
      <c r="R129" s="133">
        <f>R130</f>
        <v>0</v>
      </c>
      <c r="S129" s="67"/>
      <c r="T129" s="134">
        <f>T130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105</v>
      </c>
      <c r="BK129" s="135">
        <f>BK130</f>
        <v>0</v>
      </c>
    </row>
    <row r="130" spans="1:65" s="12" customFormat="1" ht="25.9" customHeight="1">
      <c r="B130" s="136"/>
      <c r="D130" s="137" t="s">
        <v>74</v>
      </c>
      <c r="E130" s="138" t="s">
        <v>318</v>
      </c>
      <c r="F130" s="138" t="s">
        <v>656</v>
      </c>
      <c r="I130" s="139"/>
      <c r="J130" s="140">
        <f>BK130</f>
        <v>0</v>
      </c>
      <c r="L130" s="136"/>
      <c r="M130" s="141"/>
      <c r="N130" s="142"/>
      <c r="O130" s="142"/>
      <c r="P130" s="143">
        <f>P131</f>
        <v>0</v>
      </c>
      <c r="Q130" s="142"/>
      <c r="R130" s="143">
        <f>R131</f>
        <v>0</v>
      </c>
      <c r="S130" s="142"/>
      <c r="T130" s="144">
        <f>T131</f>
        <v>0</v>
      </c>
      <c r="AR130" s="137" t="s">
        <v>138</v>
      </c>
      <c r="AT130" s="145" t="s">
        <v>74</v>
      </c>
      <c r="AU130" s="145" t="s">
        <v>75</v>
      </c>
      <c r="AY130" s="137" t="s">
        <v>137</v>
      </c>
      <c r="BK130" s="146">
        <f>BK131</f>
        <v>0</v>
      </c>
    </row>
    <row r="131" spans="1:65" s="12" customFormat="1" ht="22.9" customHeight="1">
      <c r="B131" s="136"/>
      <c r="D131" s="137" t="s">
        <v>74</v>
      </c>
      <c r="E131" s="147" t="s">
        <v>657</v>
      </c>
      <c r="F131" s="147" t="s">
        <v>658</v>
      </c>
      <c r="I131" s="139"/>
      <c r="J131" s="148">
        <f>BK131</f>
        <v>0</v>
      </c>
      <c r="L131" s="136"/>
      <c r="M131" s="141"/>
      <c r="N131" s="142"/>
      <c r="O131" s="142"/>
      <c r="P131" s="143">
        <f>P132+P165+P200+P213+P242+P255+P292</f>
        <v>0</v>
      </c>
      <c r="Q131" s="142"/>
      <c r="R131" s="143">
        <f>R132+R165+R200+R213+R242+R255+R292</f>
        <v>0</v>
      </c>
      <c r="S131" s="142"/>
      <c r="T131" s="144">
        <f>T132+T165+T200+T213+T242+T255+T292</f>
        <v>0</v>
      </c>
      <c r="AR131" s="137" t="s">
        <v>138</v>
      </c>
      <c r="AT131" s="145" t="s">
        <v>74</v>
      </c>
      <c r="AU131" s="145" t="s">
        <v>82</v>
      </c>
      <c r="AY131" s="137" t="s">
        <v>137</v>
      </c>
      <c r="BK131" s="146">
        <f>BK132+BK165+BK200+BK213+BK242+BK255+BK292</f>
        <v>0</v>
      </c>
    </row>
    <row r="132" spans="1:65" s="12" customFormat="1" ht="20.85" customHeight="1">
      <c r="B132" s="136"/>
      <c r="D132" s="137" t="s">
        <v>74</v>
      </c>
      <c r="E132" s="147" t="s">
        <v>659</v>
      </c>
      <c r="F132" s="147" t="s">
        <v>660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SUM(P133:P164)</f>
        <v>0</v>
      </c>
      <c r="Q132" s="142"/>
      <c r="R132" s="143">
        <f>SUM(R133:R164)</f>
        <v>0</v>
      </c>
      <c r="S132" s="142"/>
      <c r="T132" s="144">
        <f>SUM(T133:T164)</f>
        <v>0</v>
      </c>
      <c r="AR132" s="137" t="s">
        <v>82</v>
      </c>
      <c r="AT132" s="145" t="s">
        <v>74</v>
      </c>
      <c r="AU132" s="145" t="s">
        <v>84</v>
      </c>
      <c r="AY132" s="137" t="s">
        <v>137</v>
      </c>
      <c r="BK132" s="146">
        <f>SUM(BK133:BK164)</f>
        <v>0</v>
      </c>
    </row>
    <row r="133" spans="1:65" s="2" customFormat="1" ht="37.9" customHeight="1">
      <c r="A133" s="33"/>
      <c r="B133" s="149"/>
      <c r="C133" s="150" t="s">
        <v>82</v>
      </c>
      <c r="D133" s="150" t="s">
        <v>140</v>
      </c>
      <c r="E133" s="151" t="s">
        <v>661</v>
      </c>
      <c r="F133" s="152" t="s">
        <v>662</v>
      </c>
      <c r="G133" s="153" t="s">
        <v>143</v>
      </c>
      <c r="H133" s="154">
        <v>86</v>
      </c>
      <c r="I133" s="155"/>
      <c r="J133" s="156">
        <f>ROUND(I133*H133,2)</f>
        <v>0</v>
      </c>
      <c r="K133" s="152" t="s">
        <v>661</v>
      </c>
      <c r="L133" s="34"/>
      <c r="M133" s="157" t="s">
        <v>1</v>
      </c>
      <c r="N133" s="158" t="s">
        <v>40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1" t="s">
        <v>144</v>
      </c>
      <c r="AT133" s="161" t="s">
        <v>140</v>
      </c>
      <c r="AU133" s="161" t="s">
        <v>138</v>
      </c>
      <c r="AY133" s="18" t="s">
        <v>137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8" t="s">
        <v>82</v>
      </c>
      <c r="BK133" s="162">
        <f>ROUND(I133*H133,2)</f>
        <v>0</v>
      </c>
      <c r="BL133" s="18" t="s">
        <v>144</v>
      </c>
      <c r="BM133" s="161" t="s">
        <v>84</v>
      </c>
    </row>
    <row r="134" spans="1:65" s="2" customFormat="1" ht="19.5">
      <c r="A134" s="33"/>
      <c r="B134" s="34"/>
      <c r="C134" s="33"/>
      <c r="D134" s="163" t="s">
        <v>146</v>
      </c>
      <c r="E134" s="33"/>
      <c r="F134" s="164" t="s">
        <v>662</v>
      </c>
      <c r="G134" s="33"/>
      <c r="H134" s="33"/>
      <c r="I134" s="165"/>
      <c r="J134" s="33"/>
      <c r="K134" s="33"/>
      <c r="L134" s="34"/>
      <c r="M134" s="166"/>
      <c r="N134" s="167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146</v>
      </c>
      <c r="AU134" s="18" t="s">
        <v>138</v>
      </c>
    </row>
    <row r="135" spans="1:65" s="2" customFormat="1" ht="44.25" customHeight="1">
      <c r="A135" s="33"/>
      <c r="B135" s="149"/>
      <c r="C135" s="150" t="s">
        <v>84</v>
      </c>
      <c r="D135" s="150" t="s">
        <v>140</v>
      </c>
      <c r="E135" s="151" t="s">
        <v>663</v>
      </c>
      <c r="F135" s="152" t="s">
        <v>664</v>
      </c>
      <c r="G135" s="153" t="s">
        <v>143</v>
      </c>
      <c r="H135" s="154">
        <v>8</v>
      </c>
      <c r="I135" s="155"/>
      <c r="J135" s="156">
        <f>ROUND(I135*H135,2)</f>
        <v>0</v>
      </c>
      <c r="K135" s="152" t="s">
        <v>661</v>
      </c>
      <c r="L135" s="34"/>
      <c r="M135" s="157" t="s">
        <v>1</v>
      </c>
      <c r="N135" s="158" t="s">
        <v>40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144</v>
      </c>
      <c r="AT135" s="161" t="s">
        <v>140</v>
      </c>
      <c r="AU135" s="161" t="s">
        <v>138</v>
      </c>
      <c r="AY135" s="18" t="s">
        <v>137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82</v>
      </c>
      <c r="BK135" s="162">
        <f>ROUND(I135*H135,2)</f>
        <v>0</v>
      </c>
      <c r="BL135" s="18" t="s">
        <v>144</v>
      </c>
      <c r="BM135" s="161" t="s">
        <v>144</v>
      </c>
    </row>
    <row r="136" spans="1:65" s="2" customFormat="1" ht="29.25">
      <c r="A136" s="33"/>
      <c r="B136" s="34"/>
      <c r="C136" s="33"/>
      <c r="D136" s="163" t="s">
        <v>146</v>
      </c>
      <c r="E136" s="33"/>
      <c r="F136" s="164" t="s">
        <v>664</v>
      </c>
      <c r="G136" s="33"/>
      <c r="H136" s="33"/>
      <c r="I136" s="165"/>
      <c r="J136" s="33"/>
      <c r="K136" s="33"/>
      <c r="L136" s="34"/>
      <c r="M136" s="166"/>
      <c r="N136" s="167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146</v>
      </c>
      <c r="AU136" s="18" t="s">
        <v>138</v>
      </c>
    </row>
    <row r="137" spans="1:65" s="2" customFormat="1" ht="37.9" customHeight="1">
      <c r="A137" s="33"/>
      <c r="B137" s="149"/>
      <c r="C137" s="150" t="s">
        <v>138</v>
      </c>
      <c r="D137" s="150" t="s">
        <v>140</v>
      </c>
      <c r="E137" s="151" t="s">
        <v>665</v>
      </c>
      <c r="F137" s="152" t="s">
        <v>666</v>
      </c>
      <c r="G137" s="153" t="s">
        <v>143</v>
      </c>
      <c r="H137" s="154">
        <v>13</v>
      </c>
      <c r="I137" s="155"/>
      <c r="J137" s="156">
        <f>ROUND(I137*H137,2)</f>
        <v>0</v>
      </c>
      <c r="K137" s="152" t="s">
        <v>661</v>
      </c>
      <c r="L137" s="34"/>
      <c r="M137" s="157" t="s">
        <v>1</v>
      </c>
      <c r="N137" s="158" t="s">
        <v>40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144</v>
      </c>
      <c r="AT137" s="161" t="s">
        <v>140</v>
      </c>
      <c r="AU137" s="161" t="s">
        <v>138</v>
      </c>
      <c r="AY137" s="18" t="s">
        <v>137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82</v>
      </c>
      <c r="BK137" s="162">
        <f>ROUND(I137*H137,2)</f>
        <v>0</v>
      </c>
      <c r="BL137" s="18" t="s">
        <v>144</v>
      </c>
      <c r="BM137" s="161" t="s">
        <v>148</v>
      </c>
    </row>
    <row r="138" spans="1:65" s="2" customFormat="1" ht="29.25">
      <c r="A138" s="33"/>
      <c r="B138" s="34"/>
      <c r="C138" s="33"/>
      <c r="D138" s="163" t="s">
        <v>146</v>
      </c>
      <c r="E138" s="33"/>
      <c r="F138" s="164" t="s">
        <v>666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146</v>
      </c>
      <c r="AU138" s="18" t="s">
        <v>138</v>
      </c>
    </row>
    <row r="139" spans="1:65" s="2" customFormat="1" ht="49.15" customHeight="1">
      <c r="A139" s="33"/>
      <c r="B139" s="149"/>
      <c r="C139" s="150" t="s">
        <v>144</v>
      </c>
      <c r="D139" s="150" t="s">
        <v>140</v>
      </c>
      <c r="E139" s="151" t="s">
        <v>667</v>
      </c>
      <c r="F139" s="152" t="s">
        <v>668</v>
      </c>
      <c r="G139" s="153" t="s">
        <v>143</v>
      </c>
      <c r="H139" s="154">
        <v>5</v>
      </c>
      <c r="I139" s="155"/>
      <c r="J139" s="156">
        <f>ROUND(I139*H139,2)</f>
        <v>0</v>
      </c>
      <c r="K139" s="152" t="s">
        <v>661</v>
      </c>
      <c r="L139" s="34"/>
      <c r="M139" s="157" t="s">
        <v>1</v>
      </c>
      <c r="N139" s="158" t="s">
        <v>40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144</v>
      </c>
      <c r="AT139" s="161" t="s">
        <v>140</v>
      </c>
      <c r="AU139" s="161" t="s">
        <v>138</v>
      </c>
      <c r="AY139" s="18" t="s">
        <v>137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82</v>
      </c>
      <c r="BK139" s="162">
        <f>ROUND(I139*H139,2)</f>
        <v>0</v>
      </c>
      <c r="BL139" s="18" t="s">
        <v>144</v>
      </c>
      <c r="BM139" s="161" t="s">
        <v>185</v>
      </c>
    </row>
    <row r="140" spans="1:65" s="2" customFormat="1" ht="29.25">
      <c r="A140" s="33"/>
      <c r="B140" s="34"/>
      <c r="C140" s="33"/>
      <c r="D140" s="163" t="s">
        <v>146</v>
      </c>
      <c r="E140" s="33"/>
      <c r="F140" s="164" t="s">
        <v>668</v>
      </c>
      <c r="G140" s="33"/>
      <c r="H140" s="33"/>
      <c r="I140" s="165"/>
      <c r="J140" s="33"/>
      <c r="K140" s="33"/>
      <c r="L140" s="34"/>
      <c r="M140" s="166"/>
      <c r="N140" s="167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146</v>
      </c>
      <c r="AU140" s="18" t="s">
        <v>138</v>
      </c>
    </row>
    <row r="141" spans="1:65" s="2" customFormat="1" ht="49.15" customHeight="1">
      <c r="A141" s="33"/>
      <c r="B141" s="149"/>
      <c r="C141" s="150" t="s">
        <v>168</v>
      </c>
      <c r="D141" s="150" t="s">
        <v>140</v>
      </c>
      <c r="E141" s="151" t="s">
        <v>669</v>
      </c>
      <c r="F141" s="152" t="s">
        <v>670</v>
      </c>
      <c r="G141" s="153" t="s">
        <v>143</v>
      </c>
      <c r="H141" s="154">
        <v>11</v>
      </c>
      <c r="I141" s="155"/>
      <c r="J141" s="156">
        <f>ROUND(I141*H141,2)</f>
        <v>0</v>
      </c>
      <c r="K141" s="152" t="s">
        <v>661</v>
      </c>
      <c r="L141" s="34"/>
      <c r="M141" s="157" t="s">
        <v>1</v>
      </c>
      <c r="N141" s="158" t="s">
        <v>40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144</v>
      </c>
      <c r="AT141" s="161" t="s">
        <v>140</v>
      </c>
      <c r="AU141" s="161" t="s">
        <v>138</v>
      </c>
      <c r="AY141" s="18" t="s">
        <v>137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82</v>
      </c>
      <c r="BK141" s="162">
        <f>ROUND(I141*H141,2)</f>
        <v>0</v>
      </c>
      <c r="BL141" s="18" t="s">
        <v>144</v>
      </c>
      <c r="BM141" s="161" t="s">
        <v>194</v>
      </c>
    </row>
    <row r="142" spans="1:65" s="2" customFormat="1" ht="29.25">
      <c r="A142" s="33"/>
      <c r="B142" s="34"/>
      <c r="C142" s="33"/>
      <c r="D142" s="163" t="s">
        <v>146</v>
      </c>
      <c r="E142" s="33"/>
      <c r="F142" s="164" t="s">
        <v>670</v>
      </c>
      <c r="G142" s="33"/>
      <c r="H142" s="33"/>
      <c r="I142" s="165"/>
      <c r="J142" s="33"/>
      <c r="K142" s="33"/>
      <c r="L142" s="34"/>
      <c r="M142" s="166"/>
      <c r="N142" s="167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146</v>
      </c>
      <c r="AU142" s="18" t="s">
        <v>138</v>
      </c>
    </row>
    <row r="143" spans="1:65" s="2" customFormat="1" ht="37.9" customHeight="1">
      <c r="A143" s="33"/>
      <c r="B143" s="149"/>
      <c r="C143" s="150" t="s">
        <v>148</v>
      </c>
      <c r="D143" s="150" t="s">
        <v>140</v>
      </c>
      <c r="E143" s="151" t="s">
        <v>671</v>
      </c>
      <c r="F143" s="152" t="s">
        <v>672</v>
      </c>
      <c r="G143" s="153" t="s">
        <v>143</v>
      </c>
      <c r="H143" s="154">
        <v>7</v>
      </c>
      <c r="I143" s="155"/>
      <c r="J143" s="156">
        <f>ROUND(I143*H143,2)</f>
        <v>0</v>
      </c>
      <c r="K143" s="152" t="s">
        <v>661</v>
      </c>
      <c r="L143" s="34"/>
      <c r="M143" s="157" t="s">
        <v>1</v>
      </c>
      <c r="N143" s="158" t="s">
        <v>40</v>
      </c>
      <c r="O143" s="59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1" t="s">
        <v>144</v>
      </c>
      <c r="AT143" s="161" t="s">
        <v>140</v>
      </c>
      <c r="AU143" s="161" t="s">
        <v>138</v>
      </c>
      <c r="AY143" s="18" t="s">
        <v>137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8" t="s">
        <v>82</v>
      </c>
      <c r="BK143" s="162">
        <f>ROUND(I143*H143,2)</f>
        <v>0</v>
      </c>
      <c r="BL143" s="18" t="s">
        <v>144</v>
      </c>
      <c r="BM143" s="161" t="s">
        <v>217</v>
      </c>
    </row>
    <row r="144" spans="1:65" s="2" customFormat="1" ht="19.5">
      <c r="A144" s="33"/>
      <c r="B144" s="34"/>
      <c r="C144" s="33"/>
      <c r="D144" s="163" t="s">
        <v>146</v>
      </c>
      <c r="E144" s="33"/>
      <c r="F144" s="164" t="s">
        <v>672</v>
      </c>
      <c r="G144" s="33"/>
      <c r="H144" s="33"/>
      <c r="I144" s="165"/>
      <c r="J144" s="33"/>
      <c r="K144" s="33"/>
      <c r="L144" s="34"/>
      <c r="M144" s="166"/>
      <c r="N144" s="167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146</v>
      </c>
      <c r="AU144" s="18" t="s">
        <v>138</v>
      </c>
    </row>
    <row r="145" spans="1:65" s="2" customFormat="1" ht="44.25" customHeight="1">
      <c r="A145" s="33"/>
      <c r="B145" s="149"/>
      <c r="C145" s="150" t="s">
        <v>178</v>
      </c>
      <c r="D145" s="150" t="s">
        <v>140</v>
      </c>
      <c r="E145" s="151" t="s">
        <v>673</v>
      </c>
      <c r="F145" s="152" t="s">
        <v>674</v>
      </c>
      <c r="G145" s="153" t="s">
        <v>143</v>
      </c>
      <c r="H145" s="154">
        <v>12</v>
      </c>
      <c r="I145" s="155"/>
      <c r="J145" s="156">
        <f>ROUND(I145*H145,2)</f>
        <v>0</v>
      </c>
      <c r="K145" s="152" t="s">
        <v>661</v>
      </c>
      <c r="L145" s="34"/>
      <c r="M145" s="157" t="s">
        <v>1</v>
      </c>
      <c r="N145" s="158" t="s">
        <v>40</v>
      </c>
      <c r="O145" s="59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1" t="s">
        <v>144</v>
      </c>
      <c r="AT145" s="161" t="s">
        <v>140</v>
      </c>
      <c r="AU145" s="161" t="s">
        <v>138</v>
      </c>
      <c r="AY145" s="18" t="s">
        <v>137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8" t="s">
        <v>82</v>
      </c>
      <c r="BK145" s="162">
        <f>ROUND(I145*H145,2)</f>
        <v>0</v>
      </c>
      <c r="BL145" s="18" t="s">
        <v>144</v>
      </c>
      <c r="BM145" s="161" t="s">
        <v>228</v>
      </c>
    </row>
    <row r="146" spans="1:65" s="2" customFormat="1" ht="29.25">
      <c r="A146" s="33"/>
      <c r="B146" s="34"/>
      <c r="C146" s="33"/>
      <c r="D146" s="163" t="s">
        <v>146</v>
      </c>
      <c r="E146" s="33"/>
      <c r="F146" s="164" t="s">
        <v>674</v>
      </c>
      <c r="G146" s="33"/>
      <c r="H146" s="33"/>
      <c r="I146" s="165"/>
      <c r="J146" s="33"/>
      <c r="K146" s="33"/>
      <c r="L146" s="34"/>
      <c r="M146" s="166"/>
      <c r="N146" s="167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146</v>
      </c>
      <c r="AU146" s="18" t="s">
        <v>138</v>
      </c>
    </row>
    <row r="147" spans="1:65" s="2" customFormat="1" ht="44.25" customHeight="1">
      <c r="A147" s="33"/>
      <c r="B147" s="149"/>
      <c r="C147" s="150" t="s">
        <v>185</v>
      </c>
      <c r="D147" s="150" t="s">
        <v>140</v>
      </c>
      <c r="E147" s="151" t="s">
        <v>675</v>
      </c>
      <c r="F147" s="152" t="s">
        <v>676</v>
      </c>
      <c r="G147" s="153" t="s">
        <v>143</v>
      </c>
      <c r="H147" s="154">
        <v>3</v>
      </c>
      <c r="I147" s="155"/>
      <c r="J147" s="156">
        <f>ROUND(I147*H147,2)</f>
        <v>0</v>
      </c>
      <c r="K147" s="152" t="s">
        <v>661</v>
      </c>
      <c r="L147" s="34"/>
      <c r="M147" s="157" t="s">
        <v>1</v>
      </c>
      <c r="N147" s="158" t="s">
        <v>40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144</v>
      </c>
      <c r="AT147" s="161" t="s">
        <v>140</v>
      </c>
      <c r="AU147" s="161" t="s">
        <v>138</v>
      </c>
      <c r="AY147" s="18" t="s">
        <v>137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82</v>
      </c>
      <c r="BK147" s="162">
        <f>ROUND(I147*H147,2)</f>
        <v>0</v>
      </c>
      <c r="BL147" s="18" t="s">
        <v>144</v>
      </c>
      <c r="BM147" s="161" t="s">
        <v>243</v>
      </c>
    </row>
    <row r="148" spans="1:65" s="2" customFormat="1" ht="29.25">
      <c r="A148" s="33"/>
      <c r="B148" s="34"/>
      <c r="C148" s="33"/>
      <c r="D148" s="163" t="s">
        <v>146</v>
      </c>
      <c r="E148" s="33"/>
      <c r="F148" s="164" t="s">
        <v>676</v>
      </c>
      <c r="G148" s="33"/>
      <c r="H148" s="33"/>
      <c r="I148" s="165"/>
      <c r="J148" s="33"/>
      <c r="K148" s="33"/>
      <c r="L148" s="34"/>
      <c r="M148" s="166"/>
      <c r="N148" s="167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146</v>
      </c>
      <c r="AU148" s="18" t="s">
        <v>138</v>
      </c>
    </row>
    <row r="149" spans="1:65" s="2" customFormat="1" ht="33" customHeight="1">
      <c r="A149" s="33"/>
      <c r="B149" s="149"/>
      <c r="C149" s="150" t="s">
        <v>189</v>
      </c>
      <c r="D149" s="150" t="s">
        <v>140</v>
      </c>
      <c r="E149" s="151" t="s">
        <v>677</v>
      </c>
      <c r="F149" s="152" t="s">
        <v>678</v>
      </c>
      <c r="G149" s="153" t="s">
        <v>143</v>
      </c>
      <c r="H149" s="154">
        <v>31</v>
      </c>
      <c r="I149" s="155"/>
      <c r="J149" s="156">
        <f>ROUND(I149*H149,2)</f>
        <v>0</v>
      </c>
      <c r="K149" s="152" t="s">
        <v>661</v>
      </c>
      <c r="L149" s="34"/>
      <c r="M149" s="157" t="s">
        <v>1</v>
      </c>
      <c r="N149" s="158" t="s">
        <v>40</v>
      </c>
      <c r="O149" s="59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1" t="s">
        <v>144</v>
      </c>
      <c r="AT149" s="161" t="s">
        <v>140</v>
      </c>
      <c r="AU149" s="161" t="s">
        <v>138</v>
      </c>
      <c r="AY149" s="18" t="s">
        <v>137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8" t="s">
        <v>82</v>
      </c>
      <c r="BK149" s="162">
        <f>ROUND(I149*H149,2)</f>
        <v>0</v>
      </c>
      <c r="BL149" s="18" t="s">
        <v>144</v>
      </c>
      <c r="BM149" s="161" t="s">
        <v>256</v>
      </c>
    </row>
    <row r="150" spans="1:65" s="2" customFormat="1" ht="19.5">
      <c r="A150" s="33"/>
      <c r="B150" s="34"/>
      <c r="C150" s="33"/>
      <c r="D150" s="163" t="s">
        <v>146</v>
      </c>
      <c r="E150" s="33"/>
      <c r="F150" s="164" t="s">
        <v>678</v>
      </c>
      <c r="G150" s="33"/>
      <c r="H150" s="33"/>
      <c r="I150" s="165"/>
      <c r="J150" s="33"/>
      <c r="K150" s="33"/>
      <c r="L150" s="34"/>
      <c r="M150" s="166"/>
      <c r="N150" s="167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146</v>
      </c>
      <c r="AU150" s="18" t="s">
        <v>138</v>
      </c>
    </row>
    <row r="151" spans="1:65" s="2" customFormat="1" ht="44.25" customHeight="1">
      <c r="A151" s="33"/>
      <c r="B151" s="149"/>
      <c r="C151" s="150" t="s">
        <v>194</v>
      </c>
      <c r="D151" s="150" t="s">
        <v>140</v>
      </c>
      <c r="E151" s="151" t="s">
        <v>679</v>
      </c>
      <c r="F151" s="152" t="s">
        <v>680</v>
      </c>
      <c r="G151" s="153" t="s">
        <v>143</v>
      </c>
      <c r="H151" s="154">
        <v>2</v>
      </c>
      <c r="I151" s="155"/>
      <c r="J151" s="156">
        <f>ROUND(I151*H151,2)</f>
        <v>0</v>
      </c>
      <c r="K151" s="152" t="s">
        <v>661</v>
      </c>
      <c r="L151" s="34"/>
      <c r="M151" s="157" t="s">
        <v>1</v>
      </c>
      <c r="N151" s="158" t="s">
        <v>40</v>
      </c>
      <c r="O151" s="59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1" t="s">
        <v>144</v>
      </c>
      <c r="AT151" s="161" t="s">
        <v>140</v>
      </c>
      <c r="AU151" s="161" t="s">
        <v>138</v>
      </c>
      <c r="AY151" s="18" t="s">
        <v>137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8" t="s">
        <v>82</v>
      </c>
      <c r="BK151" s="162">
        <f>ROUND(I151*H151,2)</f>
        <v>0</v>
      </c>
      <c r="BL151" s="18" t="s">
        <v>144</v>
      </c>
      <c r="BM151" s="161" t="s">
        <v>269</v>
      </c>
    </row>
    <row r="152" spans="1:65" s="2" customFormat="1" ht="29.25">
      <c r="A152" s="33"/>
      <c r="B152" s="34"/>
      <c r="C152" s="33"/>
      <c r="D152" s="163" t="s">
        <v>146</v>
      </c>
      <c r="E152" s="33"/>
      <c r="F152" s="164" t="s">
        <v>680</v>
      </c>
      <c r="G152" s="33"/>
      <c r="H152" s="33"/>
      <c r="I152" s="165"/>
      <c r="J152" s="33"/>
      <c r="K152" s="33"/>
      <c r="L152" s="34"/>
      <c r="M152" s="166"/>
      <c r="N152" s="167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146</v>
      </c>
      <c r="AU152" s="18" t="s">
        <v>138</v>
      </c>
    </row>
    <row r="153" spans="1:65" s="2" customFormat="1" ht="44.25" customHeight="1">
      <c r="A153" s="33"/>
      <c r="B153" s="149"/>
      <c r="C153" s="150" t="s">
        <v>211</v>
      </c>
      <c r="D153" s="150" t="s">
        <v>140</v>
      </c>
      <c r="E153" s="151" t="s">
        <v>681</v>
      </c>
      <c r="F153" s="152" t="s">
        <v>682</v>
      </c>
      <c r="G153" s="153" t="s">
        <v>143</v>
      </c>
      <c r="H153" s="154">
        <v>8</v>
      </c>
      <c r="I153" s="155"/>
      <c r="J153" s="156">
        <f>ROUND(I153*H153,2)</f>
        <v>0</v>
      </c>
      <c r="K153" s="152" t="s">
        <v>661</v>
      </c>
      <c r="L153" s="34"/>
      <c r="M153" s="157" t="s">
        <v>1</v>
      </c>
      <c r="N153" s="158" t="s">
        <v>40</v>
      </c>
      <c r="O153" s="59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1" t="s">
        <v>144</v>
      </c>
      <c r="AT153" s="161" t="s">
        <v>140</v>
      </c>
      <c r="AU153" s="161" t="s">
        <v>138</v>
      </c>
      <c r="AY153" s="18" t="s">
        <v>137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8" t="s">
        <v>82</v>
      </c>
      <c r="BK153" s="162">
        <f>ROUND(I153*H153,2)</f>
        <v>0</v>
      </c>
      <c r="BL153" s="18" t="s">
        <v>144</v>
      </c>
      <c r="BM153" s="161" t="s">
        <v>281</v>
      </c>
    </row>
    <row r="154" spans="1:65" s="2" customFormat="1" ht="29.25">
      <c r="A154" s="33"/>
      <c r="B154" s="34"/>
      <c r="C154" s="33"/>
      <c r="D154" s="163" t="s">
        <v>146</v>
      </c>
      <c r="E154" s="33"/>
      <c r="F154" s="164" t="s">
        <v>682</v>
      </c>
      <c r="G154" s="33"/>
      <c r="H154" s="33"/>
      <c r="I154" s="165"/>
      <c r="J154" s="33"/>
      <c r="K154" s="33"/>
      <c r="L154" s="34"/>
      <c r="M154" s="166"/>
      <c r="N154" s="167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146</v>
      </c>
      <c r="AU154" s="18" t="s">
        <v>138</v>
      </c>
    </row>
    <row r="155" spans="1:65" s="2" customFormat="1" ht="44.25" customHeight="1">
      <c r="A155" s="33"/>
      <c r="B155" s="149"/>
      <c r="C155" s="150" t="s">
        <v>217</v>
      </c>
      <c r="D155" s="150" t="s">
        <v>140</v>
      </c>
      <c r="E155" s="151" t="s">
        <v>683</v>
      </c>
      <c r="F155" s="152" t="s">
        <v>684</v>
      </c>
      <c r="G155" s="153" t="s">
        <v>143</v>
      </c>
      <c r="H155" s="154">
        <v>16</v>
      </c>
      <c r="I155" s="155"/>
      <c r="J155" s="156">
        <f>ROUND(I155*H155,2)</f>
        <v>0</v>
      </c>
      <c r="K155" s="152" t="s">
        <v>661</v>
      </c>
      <c r="L155" s="34"/>
      <c r="M155" s="157" t="s">
        <v>1</v>
      </c>
      <c r="N155" s="158" t="s">
        <v>40</v>
      </c>
      <c r="O155" s="59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1" t="s">
        <v>144</v>
      </c>
      <c r="AT155" s="161" t="s">
        <v>140</v>
      </c>
      <c r="AU155" s="161" t="s">
        <v>138</v>
      </c>
      <c r="AY155" s="18" t="s">
        <v>137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8" t="s">
        <v>82</v>
      </c>
      <c r="BK155" s="162">
        <f>ROUND(I155*H155,2)</f>
        <v>0</v>
      </c>
      <c r="BL155" s="18" t="s">
        <v>144</v>
      </c>
      <c r="BM155" s="161" t="s">
        <v>292</v>
      </c>
    </row>
    <row r="156" spans="1:65" s="2" customFormat="1" ht="29.25">
      <c r="A156" s="33"/>
      <c r="B156" s="34"/>
      <c r="C156" s="33"/>
      <c r="D156" s="163" t="s">
        <v>146</v>
      </c>
      <c r="E156" s="33"/>
      <c r="F156" s="164" t="s">
        <v>684</v>
      </c>
      <c r="G156" s="33"/>
      <c r="H156" s="33"/>
      <c r="I156" s="165"/>
      <c r="J156" s="33"/>
      <c r="K156" s="33"/>
      <c r="L156" s="34"/>
      <c r="M156" s="166"/>
      <c r="N156" s="167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146</v>
      </c>
      <c r="AU156" s="18" t="s">
        <v>138</v>
      </c>
    </row>
    <row r="157" spans="1:65" s="2" customFormat="1" ht="44.25" customHeight="1">
      <c r="A157" s="33"/>
      <c r="B157" s="149"/>
      <c r="C157" s="150" t="s">
        <v>223</v>
      </c>
      <c r="D157" s="150" t="s">
        <v>140</v>
      </c>
      <c r="E157" s="151" t="s">
        <v>685</v>
      </c>
      <c r="F157" s="152" t="s">
        <v>686</v>
      </c>
      <c r="G157" s="153" t="s">
        <v>143</v>
      </c>
      <c r="H157" s="154">
        <v>3</v>
      </c>
      <c r="I157" s="155"/>
      <c r="J157" s="156">
        <f>ROUND(I157*H157,2)</f>
        <v>0</v>
      </c>
      <c r="K157" s="152" t="s">
        <v>661</v>
      </c>
      <c r="L157" s="34"/>
      <c r="M157" s="157" t="s">
        <v>1</v>
      </c>
      <c r="N157" s="158" t="s">
        <v>40</v>
      </c>
      <c r="O157" s="59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1" t="s">
        <v>144</v>
      </c>
      <c r="AT157" s="161" t="s">
        <v>140</v>
      </c>
      <c r="AU157" s="161" t="s">
        <v>138</v>
      </c>
      <c r="AY157" s="18" t="s">
        <v>137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8" t="s">
        <v>82</v>
      </c>
      <c r="BK157" s="162">
        <f>ROUND(I157*H157,2)</f>
        <v>0</v>
      </c>
      <c r="BL157" s="18" t="s">
        <v>144</v>
      </c>
      <c r="BM157" s="161" t="s">
        <v>308</v>
      </c>
    </row>
    <row r="158" spans="1:65" s="2" customFormat="1" ht="29.25">
      <c r="A158" s="33"/>
      <c r="B158" s="34"/>
      <c r="C158" s="33"/>
      <c r="D158" s="163" t="s">
        <v>146</v>
      </c>
      <c r="E158" s="33"/>
      <c r="F158" s="164" t="s">
        <v>686</v>
      </c>
      <c r="G158" s="33"/>
      <c r="H158" s="33"/>
      <c r="I158" s="165"/>
      <c r="J158" s="33"/>
      <c r="K158" s="33"/>
      <c r="L158" s="34"/>
      <c r="M158" s="166"/>
      <c r="N158" s="167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146</v>
      </c>
      <c r="AU158" s="18" t="s">
        <v>138</v>
      </c>
    </row>
    <row r="159" spans="1:65" s="2" customFormat="1" ht="44.25" customHeight="1">
      <c r="A159" s="33"/>
      <c r="B159" s="149"/>
      <c r="C159" s="150" t="s">
        <v>228</v>
      </c>
      <c r="D159" s="150" t="s">
        <v>140</v>
      </c>
      <c r="E159" s="151" t="s">
        <v>687</v>
      </c>
      <c r="F159" s="152" t="s">
        <v>688</v>
      </c>
      <c r="G159" s="153" t="s">
        <v>143</v>
      </c>
      <c r="H159" s="154">
        <v>2</v>
      </c>
      <c r="I159" s="155"/>
      <c r="J159" s="156">
        <f>ROUND(I159*H159,2)</f>
        <v>0</v>
      </c>
      <c r="K159" s="152" t="s">
        <v>661</v>
      </c>
      <c r="L159" s="34"/>
      <c r="M159" s="157" t="s">
        <v>1</v>
      </c>
      <c r="N159" s="158" t="s">
        <v>40</v>
      </c>
      <c r="O159" s="59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1" t="s">
        <v>144</v>
      </c>
      <c r="AT159" s="161" t="s">
        <v>140</v>
      </c>
      <c r="AU159" s="161" t="s">
        <v>138</v>
      </c>
      <c r="AY159" s="18" t="s">
        <v>137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8" t="s">
        <v>82</v>
      </c>
      <c r="BK159" s="162">
        <f>ROUND(I159*H159,2)</f>
        <v>0</v>
      </c>
      <c r="BL159" s="18" t="s">
        <v>144</v>
      </c>
      <c r="BM159" s="161" t="s">
        <v>324</v>
      </c>
    </row>
    <row r="160" spans="1:65" s="2" customFormat="1" ht="29.25">
      <c r="A160" s="33"/>
      <c r="B160" s="34"/>
      <c r="C160" s="33"/>
      <c r="D160" s="163" t="s">
        <v>146</v>
      </c>
      <c r="E160" s="33"/>
      <c r="F160" s="164" t="s">
        <v>688</v>
      </c>
      <c r="G160" s="33"/>
      <c r="H160" s="33"/>
      <c r="I160" s="165"/>
      <c r="J160" s="33"/>
      <c r="K160" s="33"/>
      <c r="L160" s="34"/>
      <c r="M160" s="166"/>
      <c r="N160" s="167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146</v>
      </c>
      <c r="AU160" s="18" t="s">
        <v>138</v>
      </c>
    </row>
    <row r="161" spans="1:65" s="2" customFormat="1" ht="16.5" customHeight="1">
      <c r="A161" s="33"/>
      <c r="B161" s="149"/>
      <c r="C161" s="150" t="s">
        <v>8</v>
      </c>
      <c r="D161" s="150" t="s">
        <v>140</v>
      </c>
      <c r="E161" s="151" t="s">
        <v>689</v>
      </c>
      <c r="F161" s="152" t="s">
        <v>690</v>
      </c>
      <c r="G161" s="153" t="s">
        <v>143</v>
      </c>
      <c r="H161" s="154">
        <v>1</v>
      </c>
      <c r="I161" s="155"/>
      <c r="J161" s="156">
        <f>ROUND(I161*H161,2)</f>
        <v>0</v>
      </c>
      <c r="K161" s="152" t="s">
        <v>661</v>
      </c>
      <c r="L161" s="34"/>
      <c r="M161" s="157" t="s">
        <v>1</v>
      </c>
      <c r="N161" s="158" t="s">
        <v>40</v>
      </c>
      <c r="O161" s="59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1" t="s">
        <v>144</v>
      </c>
      <c r="AT161" s="161" t="s">
        <v>140</v>
      </c>
      <c r="AU161" s="161" t="s">
        <v>138</v>
      </c>
      <c r="AY161" s="18" t="s">
        <v>137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8" t="s">
        <v>82</v>
      </c>
      <c r="BK161" s="162">
        <f>ROUND(I161*H161,2)</f>
        <v>0</v>
      </c>
      <c r="BL161" s="18" t="s">
        <v>144</v>
      </c>
      <c r="BM161" s="161" t="s">
        <v>234</v>
      </c>
    </row>
    <row r="162" spans="1:65" s="2" customFormat="1">
      <c r="A162" s="33"/>
      <c r="B162" s="34"/>
      <c r="C162" s="33"/>
      <c r="D162" s="163" t="s">
        <v>146</v>
      </c>
      <c r="E162" s="33"/>
      <c r="F162" s="164" t="s">
        <v>690</v>
      </c>
      <c r="G162" s="33"/>
      <c r="H162" s="33"/>
      <c r="I162" s="165"/>
      <c r="J162" s="33"/>
      <c r="K162" s="33"/>
      <c r="L162" s="34"/>
      <c r="M162" s="166"/>
      <c r="N162" s="167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146</v>
      </c>
      <c r="AU162" s="18" t="s">
        <v>138</v>
      </c>
    </row>
    <row r="163" spans="1:65" s="2" customFormat="1" ht="16.5" customHeight="1">
      <c r="A163" s="33"/>
      <c r="B163" s="149"/>
      <c r="C163" s="150" t="s">
        <v>243</v>
      </c>
      <c r="D163" s="150" t="s">
        <v>140</v>
      </c>
      <c r="E163" s="151" t="s">
        <v>691</v>
      </c>
      <c r="F163" s="152" t="s">
        <v>692</v>
      </c>
      <c r="G163" s="153" t="s">
        <v>143</v>
      </c>
      <c r="H163" s="154">
        <v>1</v>
      </c>
      <c r="I163" s="155"/>
      <c r="J163" s="156">
        <f>ROUND(I163*H163,2)</f>
        <v>0</v>
      </c>
      <c r="K163" s="152" t="s">
        <v>661</v>
      </c>
      <c r="L163" s="34"/>
      <c r="M163" s="157" t="s">
        <v>1</v>
      </c>
      <c r="N163" s="158" t="s">
        <v>40</v>
      </c>
      <c r="O163" s="59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1" t="s">
        <v>144</v>
      </c>
      <c r="AT163" s="161" t="s">
        <v>140</v>
      </c>
      <c r="AU163" s="161" t="s">
        <v>138</v>
      </c>
      <c r="AY163" s="18" t="s">
        <v>137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8" t="s">
        <v>82</v>
      </c>
      <c r="BK163" s="162">
        <f>ROUND(I163*H163,2)</f>
        <v>0</v>
      </c>
      <c r="BL163" s="18" t="s">
        <v>144</v>
      </c>
      <c r="BM163" s="161" t="s">
        <v>321</v>
      </c>
    </row>
    <row r="164" spans="1:65" s="2" customFormat="1">
      <c r="A164" s="33"/>
      <c r="B164" s="34"/>
      <c r="C164" s="33"/>
      <c r="D164" s="163" t="s">
        <v>146</v>
      </c>
      <c r="E164" s="33"/>
      <c r="F164" s="164" t="s">
        <v>692</v>
      </c>
      <c r="G164" s="33"/>
      <c r="H164" s="33"/>
      <c r="I164" s="165"/>
      <c r="J164" s="33"/>
      <c r="K164" s="33"/>
      <c r="L164" s="34"/>
      <c r="M164" s="166"/>
      <c r="N164" s="167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146</v>
      </c>
      <c r="AU164" s="18" t="s">
        <v>138</v>
      </c>
    </row>
    <row r="165" spans="1:65" s="12" customFormat="1" ht="20.85" customHeight="1">
      <c r="B165" s="136"/>
      <c r="D165" s="137" t="s">
        <v>74</v>
      </c>
      <c r="E165" s="147" t="s">
        <v>693</v>
      </c>
      <c r="F165" s="147" t="s">
        <v>694</v>
      </c>
      <c r="I165" s="139"/>
      <c r="J165" s="148">
        <f>BK165</f>
        <v>0</v>
      </c>
      <c r="L165" s="136"/>
      <c r="M165" s="141"/>
      <c r="N165" s="142"/>
      <c r="O165" s="142"/>
      <c r="P165" s="143">
        <f>SUM(P166:P199)</f>
        <v>0</v>
      </c>
      <c r="Q165" s="142"/>
      <c r="R165" s="143">
        <f>SUM(R166:R199)</f>
        <v>0</v>
      </c>
      <c r="S165" s="142"/>
      <c r="T165" s="144">
        <f>SUM(T166:T199)</f>
        <v>0</v>
      </c>
      <c r="AR165" s="137" t="s">
        <v>82</v>
      </c>
      <c r="AT165" s="145" t="s">
        <v>74</v>
      </c>
      <c r="AU165" s="145" t="s">
        <v>84</v>
      </c>
      <c r="AY165" s="137" t="s">
        <v>137</v>
      </c>
      <c r="BK165" s="146">
        <f>SUM(BK166:BK199)</f>
        <v>0</v>
      </c>
    </row>
    <row r="166" spans="1:65" s="2" customFormat="1" ht="37.9" customHeight="1">
      <c r="A166" s="33"/>
      <c r="B166" s="149"/>
      <c r="C166" s="150" t="s">
        <v>251</v>
      </c>
      <c r="D166" s="150" t="s">
        <v>140</v>
      </c>
      <c r="E166" s="151" t="s">
        <v>695</v>
      </c>
      <c r="F166" s="152" t="s">
        <v>696</v>
      </c>
      <c r="G166" s="153" t="s">
        <v>143</v>
      </c>
      <c r="H166" s="154">
        <v>12</v>
      </c>
      <c r="I166" s="155"/>
      <c r="J166" s="156">
        <f>ROUND(I166*H166,2)</f>
        <v>0</v>
      </c>
      <c r="K166" s="152" t="s">
        <v>661</v>
      </c>
      <c r="L166" s="34"/>
      <c r="M166" s="157" t="s">
        <v>1</v>
      </c>
      <c r="N166" s="158" t="s">
        <v>40</v>
      </c>
      <c r="O166" s="59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1" t="s">
        <v>144</v>
      </c>
      <c r="AT166" s="161" t="s">
        <v>140</v>
      </c>
      <c r="AU166" s="161" t="s">
        <v>138</v>
      </c>
      <c r="AY166" s="18" t="s">
        <v>137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8" t="s">
        <v>82</v>
      </c>
      <c r="BK166" s="162">
        <f>ROUND(I166*H166,2)</f>
        <v>0</v>
      </c>
      <c r="BL166" s="18" t="s">
        <v>144</v>
      </c>
      <c r="BM166" s="161" t="s">
        <v>363</v>
      </c>
    </row>
    <row r="167" spans="1:65" s="2" customFormat="1" ht="19.5">
      <c r="A167" s="33"/>
      <c r="B167" s="34"/>
      <c r="C167" s="33"/>
      <c r="D167" s="163" t="s">
        <v>146</v>
      </c>
      <c r="E167" s="33"/>
      <c r="F167" s="164" t="s">
        <v>696</v>
      </c>
      <c r="G167" s="33"/>
      <c r="H167" s="33"/>
      <c r="I167" s="165"/>
      <c r="J167" s="33"/>
      <c r="K167" s="33"/>
      <c r="L167" s="34"/>
      <c r="M167" s="166"/>
      <c r="N167" s="167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146</v>
      </c>
      <c r="AU167" s="18" t="s">
        <v>138</v>
      </c>
    </row>
    <row r="168" spans="1:65" s="2" customFormat="1" ht="37.9" customHeight="1">
      <c r="A168" s="33"/>
      <c r="B168" s="149"/>
      <c r="C168" s="150" t="s">
        <v>256</v>
      </c>
      <c r="D168" s="150" t="s">
        <v>140</v>
      </c>
      <c r="E168" s="151" t="s">
        <v>697</v>
      </c>
      <c r="F168" s="152" t="s">
        <v>698</v>
      </c>
      <c r="G168" s="153" t="s">
        <v>143</v>
      </c>
      <c r="H168" s="154">
        <v>12</v>
      </c>
      <c r="I168" s="155"/>
      <c r="J168" s="156">
        <f>ROUND(I168*H168,2)</f>
        <v>0</v>
      </c>
      <c r="K168" s="152" t="s">
        <v>661</v>
      </c>
      <c r="L168" s="34"/>
      <c r="M168" s="157" t="s">
        <v>1</v>
      </c>
      <c r="N168" s="158" t="s">
        <v>40</v>
      </c>
      <c r="O168" s="59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1" t="s">
        <v>144</v>
      </c>
      <c r="AT168" s="161" t="s">
        <v>140</v>
      </c>
      <c r="AU168" s="161" t="s">
        <v>138</v>
      </c>
      <c r="AY168" s="18" t="s">
        <v>137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8" t="s">
        <v>82</v>
      </c>
      <c r="BK168" s="162">
        <f>ROUND(I168*H168,2)</f>
        <v>0</v>
      </c>
      <c r="BL168" s="18" t="s">
        <v>144</v>
      </c>
      <c r="BM168" s="161" t="s">
        <v>377</v>
      </c>
    </row>
    <row r="169" spans="1:65" s="2" customFormat="1" ht="19.5">
      <c r="A169" s="33"/>
      <c r="B169" s="34"/>
      <c r="C169" s="33"/>
      <c r="D169" s="163" t="s">
        <v>146</v>
      </c>
      <c r="E169" s="33"/>
      <c r="F169" s="164" t="s">
        <v>698</v>
      </c>
      <c r="G169" s="33"/>
      <c r="H169" s="33"/>
      <c r="I169" s="165"/>
      <c r="J169" s="33"/>
      <c r="K169" s="33"/>
      <c r="L169" s="34"/>
      <c r="M169" s="166"/>
      <c r="N169" s="167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146</v>
      </c>
      <c r="AU169" s="18" t="s">
        <v>138</v>
      </c>
    </row>
    <row r="170" spans="1:65" s="2" customFormat="1" ht="37.9" customHeight="1">
      <c r="A170" s="33"/>
      <c r="B170" s="149"/>
      <c r="C170" s="150" t="s">
        <v>264</v>
      </c>
      <c r="D170" s="150" t="s">
        <v>140</v>
      </c>
      <c r="E170" s="151" t="s">
        <v>699</v>
      </c>
      <c r="F170" s="152" t="s">
        <v>700</v>
      </c>
      <c r="G170" s="153" t="s">
        <v>143</v>
      </c>
      <c r="H170" s="154">
        <v>10</v>
      </c>
      <c r="I170" s="155"/>
      <c r="J170" s="156">
        <f>ROUND(I170*H170,2)</f>
        <v>0</v>
      </c>
      <c r="K170" s="152" t="s">
        <v>661</v>
      </c>
      <c r="L170" s="34"/>
      <c r="M170" s="157" t="s">
        <v>1</v>
      </c>
      <c r="N170" s="158" t="s">
        <v>40</v>
      </c>
      <c r="O170" s="59"/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1" t="s">
        <v>144</v>
      </c>
      <c r="AT170" s="161" t="s">
        <v>140</v>
      </c>
      <c r="AU170" s="161" t="s">
        <v>138</v>
      </c>
      <c r="AY170" s="18" t="s">
        <v>137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8" t="s">
        <v>82</v>
      </c>
      <c r="BK170" s="162">
        <f>ROUND(I170*H170,2)</f>
        <v>0</v>
      </c>
      <c r="BL170" s="18" t="s">
        <v>144</v>
      </c>
      <c r="BM170" s="161" t="s">
        <v>395</v>
      </c>
    </row>
    <row r="171" spans="1:65" s="2" customFormat="1" ht="19.5">
      <c r="A171" s="33"/>
      <c r="B171" s="34"/>
      <c r="C171" s="33"/>
      <c r="D171" s="163" t="s">
        <v>146</v>
      </c>
      <c r="E171" s="33"/>
      <c r="F171" s="164" t="s">
        <v>700</v>
      </c>
      <c r="G171" s="33"/>
      <c r="H171" s="33"/>
      <c r="I171" s="165"/>
      <c r="J171" s="33"/>
      <c r="K171" s="33"/>
      <c r="L171" s="34"/>
      <c r="M171" s="166"/>
      <c r="N171" s="167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146</v>
      </c>
      <c r="AU171" s="18" t="s">
        <v>138</v>
      </c>
    </row>
    <row r="172" spans="1:65" s="2" customFormat="1" ht="37.9" customHeight="1">
      <c r="A172" s="33"/>
      <c r="B172" s="149"/>
      <c r="C172" s="150" t="s">
        <v>269</v>
      </c>
      <c r="D172" s="150" t="s">
        <v>140</v>
      </c>
      <c r="E172" s="151" t="s">
        <v>701</v>
      </c>
      <c r="F172" s="152" t="s">
        <v>702</v>
      </c>
      <c r="G172" s="153" t="s">
        <v>143</v>
      </c>
      <c r="H172" s="154">
        <v>32</v>
      </c>
      <c r="I172" s="155"/>
      <c r="J172" s="156">
        <f>ROUND(I172*H172,2)</f>
        <v>0</v>
      </c>
      <c r="K172" s="152" t="s">
        <v>661</v>
      </c>
      <c r="L172" s="34"/>
      <c r="M172" s="157" t="s">
        <v>1</v>
      </c>
      <c r="N172" s="158" t="s">
        <v>40</v>
      </c>
      <c r="O172" s="59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1" t="s">
        <v>144</v>
      </c>
      <c r="AT172" s="161" t="s">
        <v>140</v>
      </c>
      <c r="AU172" s="161" t="s">
        <v>138</v>
      </c>
      <c r="AY172" s="18" t="s">
        <v>137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8" t="s">
        <v>82</v>
      </c>
      <c r="BK172" s="162">
        <f>ROUND(I172*H172,2)</f>
        <v>0</v>
      </c>
      <c r="BL172" s="18" t="s">
        <v>144</v>
      </c>
      <c r="BM172" s="161" t="s">
        <v>410</v>
      </c>
    </row>
    <row r="173" spans="1:65" s="2" customFormat="1" ht="29.25">
      <c r="A173" s="33"/>
      <c r="B173" s="34"/>
      <c r="C173" s="33"/>
      <c r="D173" s="163" t="s">
        <v>146</v>
      </c>
      <c r="E173" s="33"/>
      <c r="F173" s="164" t="s">
        <v>702</v>
      </c>
      <c r="G173" s="33"/>
      <c r="H173" s="33"/>
      <c r="I173" s="165"/>
      <c r="J173" s="33"/>
      <c r="K173" s="33"/>
      <c r="L173" s="34"/>
      <c r="M173" s="166"/>
      <c r="N173" s="167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146</v>
      </c>
      <c r="AU173" s="18" t="s">
        <v>138</v>
      </c>
    </row>
    <row r="174" spans="1:65" s="2" customFormat="1" ht="33" customHeight="1">
      <c r="A174" s="33"/>
      <c r="B174" s="149"/>
      <c r="C174" s="150" t="s">
        <v>7</v>
      </c>
      <c r="D174" s="150" t="s">
        <v>140</v>
      </c>
      <c r="E174" s="151" t="s">
        <v>703</v>
      </c>
      <c r="F174" s="152" t="s">
        <v>704</v>
      </c>
      <c r="G174" s="153" t="s">
        <v>143</v>
      </c>
      <c r="H174" s="154">
        <v>3</v>
      </c>
      <c r="I174" s="155"/>
      <c r="J174" s="156">
        <f>ROUND(I174*H174,2)</f>
        <v>0</v>
      </c>
      <c r="K174" s="152" t="s">
        <v>661</v>
      </c>
      <c r="L174" s="34"/>
      <c r="M174" s="157" t="s">
        <v>1</v>
      </c>
      <c r="N174" s="158" t="s">
        <v>40</v>
      </c>
      <c r="O174" s="59"/>
      <c r="P174" s="159">
        <f>O174*H174</f>
        <v>0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1" t="s">
        <v>144</v>
      </c>
      <c r="AT174" s="161" t="s">
        <v>140</v>
      </c>
      <c r="AU174" s="161" t="s">
        <v>138</v>
      </c>
      <c r="AY174" s="18" t="s">
        <v>137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8" t="s">
        <v>82</v>
      </c>
      <c r="BK174" s="162">
        <f>ROUND(I174*H174,2)</f>
        <v>0</v>
      </c>
      <c r="BL174" s="18" t="s">
        <v>144</v>
      </c>
      <c r="BM174" s="161" t="s">
        <v>420</v>
      </c>
    </row>
    <row r="175" spans="1:65" s="2" customFormat="1" ht="19.5">
      <c r="A175" s="33"/>
      <c r="B175" s="34"/>
      <c r="C175" s="33"/>
      <c r="D175" s="163" t="s">
        <v>146</v>
      </c>
      <c r="E175" s="33"/>
      <c r="F175" s="164" t="s">
        <v>704</v>
      </c>
      <c r="G175" s="33"/>
      <c r="H175" s="33"/>
      <c r="I175" s="165"/>
      <c r="J175" s="33"/>
      <c r="K175" s="33"/>
      <c r="L175" s="34"/>
      <c r="M175" s="166"/>
      <c r="N175" s="167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146</v>
      </c>
      <c r="AU175" s="18" t="s">
        <v>138</v>
      </c>
    </row>
    <row r="176" spans="1:65" s="2" customFormat="1" ht="33" customHeight="1">
      <c r="A176" s="33"/>
      <c r="B176" s="149"/>
      <c r="C176" s="150" t="s">
        <v>281</v>
      </c>
      <c r="D176" s="150" t="s">
        <v>140</v>
      </c>
      <c r="E176" s="151" t="s">
        <v>705</v>
      </c>
      <c r="F176" s="152" t="s">
        <v>706</v>
      </c>
      <c r="G176" s="153" t="s">
        <v>143</v>
      </c>
      <c r="H176" s="154">
        <v>18</v>
      </c>
      <c r="I176" s="155"/>
      <c r="J176" s="156">
        <f>ROUND(I176*H176,2)</f>
        <v>0</v>
      </c>
      <c r="K176" s="152" t="s">
        <v>661</v>
      </c>
      <c r="L176" s="34"/>
      <c r="M176" s="157" t="s">
        <v>1</v>
      </c>
      <c r="N176" s="158" t="s">
        <v>40</v>
      </c>
      <c r="O176" s="59"/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1" t="s">
        <v>144</v>
      </c>
      <c r="AT176" s="161" t="s">
        <v>140</v>
      </c>
      <c r="AU176" s="161" t="s">
        <v>138</v>
      </c>
      <c r="AY176" s="18" t="s">
        <v>137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8" t="s">
        <v>82</v>
      </c>
      <c r="BK176" s="162">
        <f>ROUND(I176*H176,2)</f>
        <v>0</v>
      </c>
      <c r="BL176" s="18" t="s">
        <v>144</v>
      </c>
      <c r="BM176" s="161" t="s">
        <v>433</v>
      </c>
    </row>
    <row r="177" spans="1:65" s="2" customFormat="1" ht="19.5">
      <c r="A177" s="33"/>
      <c r="B177" s="34"/>
      <c r="C177" s="33"/>
      <c r="D177" s="163" t="s">
        <v>146</v>
      </c>
      <c r="E177" s="33"/>
      <c r="F177" s="164" t="s">
        <v>706</v>
      </c>
      <c r="G177" s="33"/>
      <c r="H177" s="33"/>
      <c r="I177" s="165"/>
      <c r="J177" s="33"/>
      <c r="K177" s="33"/>
      <c r="L177" s="34"/>
      <c r="M177" s="166"/>
      <c r="N177" s="167"/>
      <c r="O177" s="59"/>
      <c r="P177" s="59"/>
      <c r="Q177" s="59"/>
      <c r="R177" s="59"/>
      <c r="S177" s="59"/>
      <c r="T177" s="60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146</v>
      </c>
      <c r="AU177" s="18" t="s">
        <v>138</v>
      </c>
    </row>
    <row r="178" spans="1:65" s="2" customFormat="1" ht="44.25" customHeight="1">
      <c r="A178" s="33"/>
      <c r="B178" s="149"/>
      <c r="C178" s="150" t="s">
        <v>286</v>
      </c>
      <c r="D178" s="150" t="s">
        <v>140</v>
      </c>
      <c r="E178" s="151" t="s">
        <v>707</v>
      </c>
      <c r="F178" s="152" t="s">
        <v>708</v>
      </c>
      <c r="G178" s="153" t="s">
        <v>143</v>
      </c>
      <c r="H178" s="154">
        <v>55</v>
      </c>
      <c r="I178" s="155"/>
      <c r="J178" s="156">
        <f>ROUND(I178*H178,2)</f>
        <v>0</v>
      </c>
      <c r="K178" s="152" t="s">
        <v>661</v>
      </c>
      <c r="L178" s="34"/>
      <c r="M178" s="157" t="s">
        <v>1</v>
      </c>
      <c r="N178" s="158" t="s">
        <v>40</v>
      </c>
      <c r="O178" s="59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1" t="s">
        <v>144</v>
      </c>
      <c r="AT178" s="161" t="s">
        <v>140</v>
      </c>
      <c r="AU178" s="161" t="s">
        <v>138</v>
      </c>
      <c r="AY178" s="18" t="s">
        <v>137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8" t="s">
        <v>82</v>
      </c>
      <c r="BK178" s="162">
        <f>ROUND(I178*H178,2)</f>
        <v>0</v>
      </c>
      <c r="BL178" s="18" t="s">
        <v>144</v>
      </c>
      <c r="BM178" s="161" t="s">
        <v>442</v>
      </c>
    </row>
    <row r="179" spans="1:65" s="2" customFormat="1" ht="29.25">
      <c r="A179" s="33"/>
      <c r="B179" s="34"/>
      <c r="C179" s="33"/>
      <c r="D179" s="163" t="s">
        <v>146</v>
      </c>
      <c r="E179" s="33"/>
      <c r="F179" s="164" t="s">
        <v>708</v>
      </c>
      <c r="G179" s="33"/>
      <c r="H179" s="33"/>
      <c r="I179" s="165"/>
      <c r="J179" s="33"/>
      <c r="K179" s="33"/>
      <c r="L179" s="34"/>
      <c r="M179" s="166"/>
      <c r="N179" s="167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146</v>
      </c>
      <c r="AU179" s="18" t="s">
        <v>138</v>
      </c>
    </row>
    <row r="180" spans="1:65" s="2" customFormat="1" ht="44.25" customHeight="1">
      <c r="A180" s="33"/>
      <c r="B180" s="149"/>
      <c r="C180" s="150" t="s">
        <v>292</v>
      </c>
      <c r="D180" s="150" t="s">
        <v>140</v>
      </c>
      <c r="E180" s="151" t="s">
        <v>709</v>
      </c>
      <c r="F180" s="152" t="s">
        <v>710</v>
      </c>
      <c r="G180" s="153" t="s">
        <v>143</v>
      </c>
      <c r="H180" s="154">
        <v>13</v>
      </c>
      <c r="I180" s="155"/>
      <c r="J180" s="156">
        <f>ROUND(I180*H180,2)</f>
        <v>0</v>
      </c>
      <c r="K180" s="152" t="s">
        <v>661</v>
      </c>
      <c r="L180" s="34"/>
      <c r="M180" s="157" t="s">
        <v>1</v>
      </c>
      <c r="N180" s="158" t="s">
        <v>40</v>
      </c>
      <c r="O180" s="59"/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1" t="s">
        <v>144</v>
      </c>
      <c r="AT180" s="161" t="s">
        <v>140</v>
      </c>
      <c r="AU180" s="161" t="s">
        <v>138</v>
      </c>
      <c r="AY180" s="18" t="s">
        <v>137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8" t="s">
        <v>82</v>
      </c>
      <c r="BK180" s="162">
        <f>ROUND(I180*H180,2)</f>
        <v>0</v>
      </c>
      <c r="BL180" s="18" t="s">
        <v>144</v>
      </c>
      <c r="BM180" s="161" t="s">
        <v>458</v>
      </c>
    </row>
    <row r="181" spans="1:65" s="2" customFormat="1" ht="29.25">
      <c r="A181" s="33"/>
      <c r="B181" s="34"/>
      <c r="C181" s="33"/>
      <c r="D181" s="163" t="s">
        <v>146</v>
      </c>
      <c r="E181" s="33"/>
      <c r="F181" s="164" t="s">
        <v>710</v>
      </c>
      <c r="G181" s="33"/>
      <c r="H181" s="33"/>
      <c r="I181" s="165"/>
      <c r="J181" s="33"/>
      <c r="K181" s="33"/>
      <c r="L181" s="34"/>
      <c r="M181" s="166"/>
      <c r="N181" s="167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146</v>
      </c>
      <c r="AU181" s="18" t="s">
        <v>138</v>
      </c>
    </row>
    <row r="182" spans="1:65" s="2" customFormat="1" ht="44.25" customHeight="1">
      <c r="A182" s="33"/>
      <c r="B182" s="149"/>
      <c r="C182" s="150" t="s">
        <v>299</v>
      </c>
      <c r="D182" s="150" t="s">
        <v>140</v>
      </c>
      <c r="E182" s="151" t="s">
        <v>711</v>
      </c>
      <c r="F182" s="152" t="s">
        <v>712</v>
      </c>
      <c r="G182" s="153" t="s">
        <v>143</v>
      </c>
      <c r="H182" s="154">
        <v>9</v>
      </c>
      <c r="I182" s="155"/>
      <c r="J182" s="156">
        <f>ROUND(I182*H182,2)</f>
        <v>0</v>
      </c>
      <c r="K182" s="152" t="s">
        <v>661</v>
      </c>
      <c r="L182" s="34"/>
      <c r="M182" s="157" t="s">
        <v>1</v>
      </c>
      <c r="N182" s="158" t="s">
        <v>40</v>
      </c>
      <c r="O182" s="59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1" t="s">
        <v>144</v>
      </c>
      <c r="AT182" s="161" t="s">
        <v>140</v>
      </c>
      <c r="AU182" s="161" t="s">
        <v>138</v>
      </c>
      <c r="AY182" s="18" t="s">
        <v>137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8" t="s">
        <v>82</v>
      </c>
      <c r="BK182" s="162">
        <f>ROUND(I182*H182,2)</f>
        <v>0</v>
      </c>
      <c r="BL182" s="18" t="s">
        <v>144</v>
      </c>
      <c r="BM182" s="161" t="s">
        <v>473</v>
      </c>
    </row>
    <row r="183" spans="1:65" s="2" customFormat="1" ht="29.25">
      <c r="A183" s="33"/>
      <c r="B183" s="34"/>
      <c r="C183" s="33"/>
      <c r="D183" s="163" t="s">
        <v>146</v>
      </c>
      <c r="E183" s="33"/>
      <c r="F183" s="164" t="s">
        <v>712</v>
      </c>
      <c r="G183" s="33"/>
      <c r="H183" s="33"/>
      <c r="I183" s="165"/>
      <c r="J183" s="33"/>
      <c r="K183" s="33"/>
      <c r="L183" s="34"/>
      <c r="M183" s="166"/>
      <c r="N183" s="167"/>
      <c r="O183" s="59"/>
      <c r="P183" s="59"/>
      <c r="Q183" s="59"/>
      <c r="R183" s="59"/>
      <c r="S183" s="59"/>
      <c r="T183" s="6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146</v>
      </c>
      <c r="AU183" s="18" t="s">
        <v>138</v>
      </c>
    </row>
    <row r="184" spans="1:65" s="2" customFormat="1" ht="44.25" customHeight="1">
      <c r="A184" s="33"/>
      <c r="B184" s="149"/>
      <c r="C184" s="150" t="s">
        <v>308</v>
      </c>
      <c r="D184" s="150" t="s">
        <v>140</v>
      </c>
      <c r="E184" s="151" t="s">
        <v>713</v>
      </c>
      <c r="F184" s="152" t="s">
        <v>714</v>
      </c>
      <c r="G184" s="153" t="s">
        <v>143</v>
      </c>
      <c r="H184" s="154">
        <v>5</v>
      </c>
      <c r="I184" s="155"/>
      <c r="J184" s="156">
        <f>ROUND(I184*H184,2)</f>
        <v>0</v>
      </c>
      <c r="K184" s="152" t="s">
        <v>661</v>
      </c>
      <c r="L184" s="34"/>
      <c r="M184" s="157" t="s">
        <v>1</v>
      </c>
      <c r="N184" s="158" t="s">
        <v>40</v>
      </c>
      <c r="O184" s="59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1" t="s">
        <v>144</v>
      </c>
      <c r="AT184" s="161" t="s">
        <v>140</v>
      </c>
      <c r="AU184" s="161" t="s">
        <v>138</v>
      </c>
      <c r="AY184" s="18" t="s">
        <v>137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8" t="s">
        <v>82</v>
      </c>
      <c r="BK184" s="162">
        <f>ROUND(I184*H184,2)</f>
        <v>0</v>
      </c>
      <c r="BL184" s="18" t="s">
        <v>144</v>
      </c>
      <c r="BM184" s="161" t="s">
        <v>486</v>
      </c>
    </row>
    <row r="185" spans="1:65" s="2" customFormat="1" ht="29.25">
      <c r="A185" s="33"/>
      <c r="B185" s="34"/>
      <c r="C185" s="33"/>
      <c r="D185" s="163" t="s">
        <v>146</v>
      </c>
      <c r="E185" s="33"/>
      <c r="F185" s="164" t="s">
        <v>714</v>
      </c>
      <c r="G185" s="33"/>
      <c r="H185" s="33"/>
      <c r="I185" s="165"/>
      <c r="J185" s="33"/>
      <c r="K185" s="33"/>
      <c r="L185" s="34"/>
      <c r="M185" s="166"/>
      <c r="N185" s="167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146</v>
      </c>
      <c r="AU185" s="18" t="s">
        <v>138</v>
      </c>
    </row>
    <row r="186" spans="1:65" s="2" customFormat="1" ht="37.9" customHeight="1">
      <c r="A186" s="33"/>
      <c r="B186" s="149"/>
      <c r="C186" s="150" t="s">
        <v>317</v>
      </c>
      <c r="D186" s="150" t="s">
        <v>140</v>
      </c>
      <c r="E186" s="151" t="s">
        <v>715</v>
      </c>
      <c r="F186" s="152" t="s">
        <v>716</v>
      </c>
      <c r="G186" s="153" t="s">
        <v>143</v>
      </c>
      <c r="H186" s="154">
        <v>5</v>
      </c>
      <c r="I186" s="155"/>
      <c r="J186" s="156">
        <f>ROUND(I186*H186,2)</f>
        <v>0</v>
      </c>
      <c r="K186" s="152" t="s">
        <v>661</v>
      </c>
      <c r="L186" s="34"/>
      <c r="M186" s="157" t="s">
        <v>1</v>
      </c>
      <c r="N186" s="158" t="s">
        <v>40</v>
      </c>
      <c r="O186" s="59"/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1" t="s">
        <v>144</v>
      </c>
      <c r="AT186" s="161" t="s">
        <v>140</v>
      </c>
      <c r="AU186" s="161" t="s">
        <v>138</v>
      </c>
      <c r="AY186" s="18" t="s">
        <v>137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8" t="s">
        <v>82</v>
      </c>
      <c r="BK186" s="162">
        <f>ROUND(I186*H186,2)</f>
        <v>0</v>
      </c>
      <c r="BL186" s="18" t="s">
        <v>144</v>
      </c>
      <c r="BM186" s="161" t="s">
        <v>499</v>
      </c>
    </row>
    <row r="187" spans="1:65" s="2" customFormat="1" ht="19.5">
      <c r="A187" s="33"/>
      <c r="B187" s="34"/>
      <c r="C187" s="33"/>
      <c r="D187" s="163" t="s">
        <v>146</v>
      </c>
      <c r="E187" s="33"/>
      <c r="F187" s="164" t="s">
        <v>716</v>
      </c>
      <c r="G187" s="33"/>
      <c r="H187" s="33"/>
      <c r="I187" s="165"/>
      <c r="J187" s="33"/>
      <c r="K187" s="33"/>
      <c r="L187" s="34"/>
      <c r="M187" s="166"/>
      <c r="N187" s="167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146</v>
      </c>
      <c r="AU187" s="18" t="s">
        <v>138</v>
      </c>
    </row>
    <row r="188" spans="1:65" s="2" customFormat="1" ht="37.9" customHeight="1">
      <c r="A188" s="33"/>
      <c r="B188" s="149"/>
      <c r="C188" s="150" t="s">
        <v>324</v>
      </c>
      <c r="D188" s="150" t="s">
        <v>140</v>
      </c>
      <c r="E188" s="151" t="s">
        <v>717</v>
      </c>
      <c r="F188" s="152" t="s">
        <v>718</v>
      </c>
      <c r="G188" s="153" t="s">
        <v>143</v>
      </c>
      <c r="H188" s="154">
        <v>1</v>
      </c>
      <c r="I188" s="155"/>
      <c r="J188" s="156">
        <f>ROUND(I188*H188,2)</f>
        <v>0</v>
      </c>
      <c r="K188" s="152" t="s">
        <v>661</v>
      </c>
      <c r="L188" s="34"/>
      <c r="M188" s="157" t="s">
        <v>1</v>
      </c>
      <c r="N188" s="158" t="s">
        <v>40</v>
      </c>
      <c r="O188" s="59"/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1" t="s">
        <v>144</v>
      </c>
      <c r="AT188" s="161" t="s">
        <v>140</v>
      </c>
      <c r="AU188" s="161" t="s">
        <v>138</v>
      </c>
      <c r="AY188" s="18" t="s">
        <v>137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8" t="s">
        <v>82</v>
      </c>
      <c r="BK188" s="162">
        <f>ROUND(I188*H188,2)</f>
        <v>0</v>
      </c>
      <c r="BL188" s="18" t="s">
        <v>144</v>
      </c>
      <c r="BM188" s="161" t="s">
        <v>511</v>
      </c>
    </row>
    <row r="189" spans="1:65" s="2" customFormat="1" ht="19.5">
      <c r="A189" s="33"/>
      <c r="B189" s="34"/>
      <c r="C189" s="33"/>
      <c r="D189" s="163" t="s">
        <v>146</v>
      </c>
      <c r="E189" s="33"/>
      <c r="F189" s="164" t="s">
        <v>718</v>
      </c>
      <c r="G189" s="33"/>
      <c r="H189" s="33"/>
      <c r="I189" s="165"/>
      <c r="J189" s="33"/>
      <c r="K189" s="33"/>
      <c r="L189" s="34"/>
      <c r="M189" s="166"/>
      <c r="N189" s="167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146</v>
      </c>
      <c r="AU189" s="18" t="s">
        <v>138</v>
      </c>
    </row>
    <row r="190" spans="1:65" s="2" customFormat="1" ht="44.25" customHeight="1">
      <c r="A190" s="33"/>
      <c r="B190" s="149"/>
      <c r="C190" s="150" t="s">
        <v>331</v>
      </c>
      <c r="D190" s="150" t="s">
        <v>140</v>
      </c>
      <c r="E190" s="151" t="s">
        <v>719</v>
      </c>
      <c r="F190" s="152" t="s">
        <v>720</v>
      </c>
      <c r="G190" s="153" t="s">
        <v>143</v>
      </c>
      <c r="H190" s="154">
        <v>1</v>
      </c>
      <c r="I190" s="155"/>
      <c r="J190" s="156">
        <f>ROUND(I190*H190,2)</f>
        <v>0</v>
      </c>
      <c r="K190" s="152" t="s">
        <v>661</v>
      </c>
      <c r="L190" s="34"/>
      <c r="M190" s="157" t="s">
        <v>1</v>
      </c>
      <c r="N190" s="158" t="s">
        <v>40</v>
      </c>
      <c r="O190" s="59"/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1" t="s">
        <v>144</v>
      </c>
      <c r="AT190" s="161" t="s">
        <v>140</v>
      </c>
      <c r="AU190" s="161" t="s">
        <v>138</v>
      </c>
      <c r="AY190" s="18" t="s">
        <v>137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8" t="s">
        <v>82</v>
      </c>
      <c r="BK190" s="162">
        <f>ROUND(I190*H190,2)</f>
        <v>0</v>
      </c>
      <c r="BL190" s="18" t="s">
        <v>144</v>
      </c>
      <c r="BM190" s="161" t="s">
        <v>523</v>
      </c>
    </row>
    <row r="191" spans="1:65" s="2" customFormat="1" ht="29.25">
      <c r="A191" s="33"/>
      <c r="B191" s="34"/>
      <c r="C191" s="33"/>
      <c r="D191" s="163" t="s">
        <v>146</v>
      </c>
      <c r="E191" s="33"/>
      <c r="F191" s="164" t="s">
        <v>720</v>
      </c>
      <c r="G191" s="33"/>
      <c r="H191" s="33"/>
      <c r="I191" s="165"/>
      <c r="J191" s="33"/>
      <c r="K191" s="33"/>
      <c r="L191" s="34"/>
      <c r="M191" s="166"/>
      <c r="N191" s="167"/>
      <c r="O191" s="59"/>
      <c r="P191" s="59"/>
      <c r="Q191" s="59"/>
      <c r="R191" s="59"/>
      <c r="S191" s="59"/>
      <c r="T191" s="60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146</v>
      </c>
      <c r="AU191" s="18" t="s">
        <v>138</v>
      </c>
    </row>
    <row r="192" spans="1:65" s="2" customFormat="1" ht="37.9" customHeight="1">
      <c r="A192" s="33"/>
      <c r="B192" s="149"/>
      <c r="C192" s="150" t="s">
        <v>234</v>
      </c>
      <c r="D192" s="150" t="s">
        <v>140</v>
      </c>
      <c r="E192" s="151" t="s">
        <v>721</v>
      </c>
      <c r="F192" s="152" t="s">
        <v>722</v>
      </c>
      <c r="G192" s="153" t="s">
        <v>143</v>
      </c>
      <c r="H192" s="154">
        <v>3</v>
      </c>
      <c r="I192" s="155"/>
      <c r="J192" s="156">
        <f>ROUND(I192*H192,2)</f>
        <v>0</v>
      </c>
      <c r="K192" s="152" t="s">
        <v>661</v>
      </c>
      <c r="L192" s="34"/>
      <c r="M192" s="157" t="s">
        <v>1</v>
      </c>
      <c r="N192" s="158" t="s">
        <v>40</v>
      </c>
      <c r="O192" s="59"/>
      <c r="P192" s="159">
        <f>O192*H192</f>
        <v>0</v>
      </c>
      <c r="Q192" s="159">
        <v>0</v>
      </c>
      <c r="R192" s="159">
        <f>Q192*H192</f>
        <v>0</v>
      </c>
      <c r="S192" s="159">
        <v>0</v>
      </c>
      <c r="T192" s="16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1" t="s">
        <v>144</v>
      </c>
      <c r="AT192" s="161" t="s">
        <v>140</v>
      </c>
      <c r="AU192" s="161" t="s">
        <v>138</v>
      </c>
      <c r="AY192" s="18" t="s">
        <v>137</v>
      </c>
      <c r="BE192" s="162">
        <f>IF(N192="základní",J192,0)</f>
        <v>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18" t="s">
        <v>82</v>
      </c>
      <c r="BK192" s="162">
        <f>ROUND(I192*H192,2)</f>
        <v>0</v>
      </c>
      <c r="BL192" s="18" t="s">
        <v>144</v>
      </c>
      <c r="BM192" s="161" t="s">
        <v>535</v>
      </c>
    </row>
    <row r="193" spans="1:65" s="2" customFormat="1" ht="29.25">
      <c r="A193" s="33"/>
      <c r="B193" s="34"/>
      <c r="C193" s="33"/>
      <c r="D193" s="163" t="s">
        <v>146</v>
      </c>
      <c r="E193" s="33"/>
      <c r="F193" s="164" t="s">
        <v>722</v>
      </c>
      <c r="G193" s="33"/>
      <c r="H193" s="33"/>
      <c r="I193" s="165"/>
      <c r="J193" s="33"/>
      <c r="K193" s="33"/>
      <c r="L193" s="34"/>
      <c r="M193" s="166"/>
      <c r="N193" s="167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146</v>
      </c>
      <c r="AU193" s="18" t="s">
        <v>138</v>
      </c>
    </row>
    <row r="194" spans="1:65" s="2" customFormat="1" ht="24.2" customHeight="1">
      <c r="A194" s="33"/>
      <c r="B194" s="149"/>
      <c r="C194" s="150" t="s">
        <v>347</v>
      </c>
      <c r="D194" s="150" t="s">
        <v>140</v>
      </c>
      <c r="E194" s="151" t="s">
        <v>723</v>
      </c>
      <c r="F194" s="152" t="s">
        <v>724</v>
      </c>
      <c r="G194" s="153" t="s">
        <v>143</v>
      </c>
      <c r="H194" s="154">
        <v>4</v>
      </c>
      <c r="I194" s="155"/>
      <c r="J194" s="156">
        <f>ROUND(I194*H194,2)</f>
        <v>0</v>
      </c>
      <c r="K194" s="152" t="s">
        <v>661</v>
      </c>
      <c r="L194" s="34"/>
      <c r="M194" s="157" t="s">
        <v>1</v>
      </c>
      <c r="N194" s="158" t="s">
        <v>40</v>
      </c>
      <c r="O194" s="59"/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1" t="s">
        <v>144</v>
      </c>
      <c r="AT194" s="161" t="s">
        <v>140</v>
      </c>
      <c r="AU194" s="161" t="s">
        <v>138</v>
      </c>
      <c r="AY194" s="18" t="s">
        <v>137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8" t="s">
        <v>82</v>
      </c>
      <c r="BK194" s="162">
        <f>ROUND(I194*H194,2)</f>
        <v>0</v>
      </c>
      <c r="BL194" s="18" t="s">
        <v>144</v>
      </c>
      <c r="BM194" s="161" t="s">
        <v>548</v>
      </c>
    </row>
    <row r="195" spans="1:65" s="2" customFormat="1" ht="19.5">
      <c r="A195" s="33"/>
      <c r="B195" s="34"/>
      <c r="C195" s="33"/>
      <c r="D195" s="163" t="s">
        <v>146</v>
      </c>
      <c r="E195" s="33"/>
      <c r="F195" s="164" t="s">
        <v>724</v>
      </c>
      <c r="G195" s="33"/>
      <c r="H195" s="33"/>
      <c r="I195" s="165"/>
      <c r="J195" s="33"/>
      <c r="K195" s="33"/>
      <c r="L195" s="34"/>
      <c r="M195" s="166"/>
      <c r="N195" s="167"/>
      <c r="O195" s="59"/>
      <c r="P195" s="59"/>
      <c r="Q195" s="59"/>
      <c r="R195" s="59"/>
      <c r="S195" s="59"/>
      <c r="T195" s="60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146</v>
      </c>
      <c r="AU195" s="18" t="s">
        <v>138</v>
      </c>
    </row>
    <row r="196" spans="1:65" s="2" customFormat="1" ht="16.5" customHeight="1">
      <c r="A196" s="33"/>
      <c r="B196" s="149"/>
      <c r="C196" s="150" t="s">
        <v>321</v>
      </c>
      <c r="D196" s="150" t="s">
        <v>140</v>
      </c>
      <c r="E196" s="151" t="s">
        <v>689</v>
      </c>
      <c r="F196" s="152" t="s">
        <v>690</v>
      </c>
      <c r="G196" s="153" t="s">
        <v>143</v>
      </c>
      <c r="H196" s="154">
        <v>1</v>
      </c>
      <c r="I196" s="155"/>
      <c r="J196" s="156">
        <f>ROUND(I196*H196,2)</f>
        <v>0</v>
      </c>
      <c r="K196" s="152" t="s">
        <v>661</v>
      </c>
      <c r="L196" s="34"/>
      <c r="M196" s="157" t="s">
        <v>1</v>
      </c>
      <c r="N196" s="158" t="s">
        <v>40</v>
      </c>
      <c r="O196" s="59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1" t="s">
        <v>144</v>
      </c>
      <c r="AT196" s="161" t="s">
        <v>140</v>
      </c>
      <c r="AU196" s="161" t="s">
        <v>138</v>
      </c>
      <c r="AY196" s="18" t="s">
        <v>137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8" t="s">
        <v>82</v>
      </c>
      <c r="BK196" s="162">
        <f>ROUND(I196*H196,2)</f>
        <v>0</v>
      </c>
      <c r="BL196" s="18" t="s">
        <v>144</v>
      </c>
      <c r="BM196" s="161" t="s">
        <v>558</v>
      </c>
    </row>
    <row r="197" spans="1:65" s="2" customFormat="1">
      <c r="A197" s="33"/>
      <c r="B197" s="34"/>
      <c r="C197" s="33"/>
      <c r="D197" s="163" t="s">
        <v>146</v>
      </c>
      <c r="E197" s="33"/>
      <c r="F197" s="164" t="s">
        <v>690</v>
      </c>
      <c r="G197" s="33"/>
      <c r="H197" s="33"/>
      <c r="I197" s="165"/>
      <c r="J197" s="33"/>
      <c r="K197" s="33"/>
      <c r="L197" s="34"/>
      <c r="M197" s="166"/>
      <c r="N197" s="167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146</v>
      </c>
      <c r="AU197" s="18" t="s">
        <v>138</v>
      </c>
    </row>
    <row r="198" spans="1:65" s="2" customFormat="1" ht="16.5" customHeight="1">
      <c r="A198" s="33"/>
      <c r="B198" s="149"/>
      <c r="C198" s="150" t="s">
        <v>357</v>
      </c>
      <c r="D198" s="150" t="s">
        <v>140</v>
      </c>
      <c r="E198" s="151" t="s">
        <v>691</v>
      </c>
      <c r="F198" s="152" t="s">
        <v>692</v>
      </c>
      <c r="G198" s="153" t="s">
        <v>143</v>
      </c>
      <c r="H198" s="154">
        <v>1</v>
      </c>
      <c r="I198" s="155"/>
      <c r="J198" s="156">
        <f>ROUND(I198*H198,2)</f>
        <v>0</v>
      </c>
      <c r="K198" s="152" t="s">
        <v>661</v>
      </c>
      <c r="L198" s="34"/>
      <c r="M198" s="157" t="s">
        <v>1</v>
      </c>
      <c r="N198" s="158" t="s">
        <v>40</v>
      </c>
      <c r="O198" s="59"/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1" t="s">
        <v>144</v>
      </c>
      <c r="AT198" s="161" t="s">
        <v>140</v>
      </c>
      <c r="AU198" s="161" t="s">
        <v>138</v>
      </c>
      <c r="AY198" s="18" t="s">
        <v>137</v>
      </c>
      <c r="BE198" s="162">
        <f>IF(N198="základní",J198,0)</f>
        <v>0</v>
      </c>
      <c r="BF198" s="162">
        <f>IF(N198="snížená",J198,0)</f>
        <v>0</v>
      </c>
      <c r="BG198" s="162">
        <f>IF(N198="zákl. přenesená",J198,0)</f>
        <v>0</v>
      </c>
      <c r="BH198" s="162">
        <f>IF(N198="sníž. přenesená",J198,0)</f>
        <v>0</v>
      </c>
      <c r="BI198" s="162">
        <f>IF(N198="nulová",J198,0)</f>
        <v>0</v>
      </c>
      <c r="BJ198" s="18" t="s">
        <v>82</v>
      </c>
      <c r="BK198" s="162">
        <f>ROUND(I198*H198,2)</f>
        <v>0</v>
      </c>
      <c r="BL198" s="18" t="s">
        <v>144</v>
      </c>
      <c r="BM198" s="161" t="s">
        <v>569</v>
      </c>
    </row>
    <row r="199" spans="1:65" s="2" customFormat="1">
      <c r="A199" s="33"/>
      <c r="B199" s="34"/>
      <c r="C199" s="33"/>
      <c r="D199" s="163" t="s">
        <v>146</v>
      </c>
      <c r="E199" s="33"/>
      <c r="F199" s="164" t="s">
        <v>692</v>
      </c>
      <c r="G199" s="33"/>
      <c r="H199" s="33"/>
      <c r="I199" s="165"/>
      <c r="J199" s="33"/>
      <c r="K199" s="33"/>
      <c r="L199" s="34"/>
      <c r="M199" s="166"/>
      <c r="N199" s="167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146</v>
      </c>
      <c r="AU199" s="18" t="s">
        <v>138</v>
      </c>
    </row>
    <row r="200" spans="1:65" s="12" customFormat="1" ht="20.85" customHeight="1">
      <c r="B200" s="136"/>
      <c r="D200" s="137" t="s">
        <v>74</v>
      </c>
      <c r="E200" s="147" t="s">
        <v>725</v>
      </c>
      <c r="F200" s="147" t="s">
        <v>726</v>
      </c>
      <c r="I200" s="139"/>
      <c r="J200" s="148">
        <f>BK200</f>
        <v>0</v>
      </c>
      <c r="L200" s="136"/>
      <c r="M200" s="141"/>
      <c r="N200" s="142"/>
      <c r="O200" s="142"/>
      <c r="P200" s="143">
        <f>SUM(P201:P212)</f>
        <v>0</v>
      </c>
      <c r="Q200" s="142"/>
      <c r="R200" s="143">
        <f>SUM(R201:R212)</f>
        <v>0</v>
      </c>
      <c r="S200" s="142"/>
      <c r="T200" s="144">
        <f>SUM(T201:T212)</f>
        <v>0</v>
      </c>
      <c r="AR200" s="137" t="s">
        <v>82</v>
      </c>
      <c r="AT200" s="145" t="s">
        <v>74</v>
      </c>
      <c r="AU200" s="145" t="s">
        <v>84</v>
      </c>
      <c r="AY200" s="137" t="s">
        <v>137</v>
      </c>
      <c r="BK200" s="146">
        <f>SUM(BK201:BK212)</f>
        <v>0</v>
      </c>
    </row>
    <row r="201" spans="1:65" s="2" customFormat="1" ht="44.25" customHeight="1">
      <c r="A201" s="33"/>
      <c r="B201" s="149"/>
      <c r="C201" s="150" t="s">
        <v>363</v>
      </c>
      <c r="D201" s="150" t="s">
        <v>140</v>
      </c>
      <c r="E201" s="151" t="s">
        <v>727</v>
      </c>
      <c r="F201" s="152" t="s">
        <v>728</v>
      </c>
      <c r="G201" s="153" t="s">
        <v>143</v>
      </c>
      <c r="H201" s="154">
        <v>150</v>
      </c>
      <c r="I201" s="155"/>
      <c r="J201" s="156">
        <f>ROUND(I201*H201,2)</f>
        <v>0</v>
      </c>
      <c r="K201" s="152" t="s">
        <v>661</v>
      </c>
      <c r="L201" s="34"/>
      <c r="M201" s="157" t="s">
        <v>1</v>
      </c>
      <c r="N201" s="158" t="s">
        <v>40</v>
      </c>
      <c r="O201" s="59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1" t="s">
        <v>144</v>
      </c>
      <c r="AT201" s="161" t="s">
        <v>140</v>
      </c>
      <c r="AU201" s="161" t="s">
        <v>138</v>
      </c>
      <c r="AY201" s="18" t="s">
        <v>137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8" t="s">
        <v>82</v>
      </c>
      <c r="BK201" s="162">
        <f>ROUND(I201*H201,2)</f>
        <v>0</v>
      </c>
      <c r="BL201" s="18" t="s">
        <v>144</v>
      </c>
      <c r="BM201" s="161" t="s">
        <v>583</v>
      </c>
    </row>
    <row r="202" spans="1:65" s="2" customFormat="1" ht="29.25">
      <c r="A202" s="33"/>
      <c r="B202" s="34"/>
      <c r="C202" s="33"/>
      <c r="D202" s="163" t="s">
        <v>146</v>
      </c>
      <c r="E202" s="33"/>
      <c r="F202" s="164" t="s">
        <v>728</v>
      </c>
      <c r="G202" s="33"/>
      <c r="H202" s="33"/>
      <c r="I202" s="165"/>
      <c r="J202" s="33"/>
      <c r="K202" s="33"/>
      <c r="L202" s="34"/>
      <c r="M202" s="166"/>
      <c r="N202" s="167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146</v>
      </c>
      <c r="AU202" s="18" t="s">
        <v>138</v>
      </c>
    </row>
    <row r="203" spans="1:65" s="2" customFormat="1" ht="37.9" customHeight="1">
      <c r="A203" s="33"/>
      <c r="B203" s="149"/>
      <c r="C203" s="150" t="s">
        <v>370</v>
      </c>
      <c r="D203" s="150" t="s">
        <v>140</v>
      </c>
      <c r="E203" s="151" t="s">
        <v>729</v>
      </c>
      <c r="F203" s="152" t="s">
        <v>730</v>
      </c>
      <c r="G203" s="153" t="s">
        <v>143</v>
      </c>
      <c r="H203" s="154">
        <v>90</v>
      </c>
      <c r="I203" s="155"/>
      <c r="J203" s="156">
        <f>ROUND(I203*H203,2)</f>
        <v>0</v>
      </c>
      <c r="K203" s="152" t="s">
        <v>661</v>
      </c>
      <c r="L203" s="34"/>
      <c r="M203" s="157" t="s">
        <v>1</v>
      </c>
      <c r="N203" s="158" t="s">
        <v>40</v>
      </c>
      <c r="O203" s="59"/>
      <c r="P203" s="159">
        <f>O203*H203</f>
        <v>0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1" t="s">
        <v>144</v>
      </c>
      <c r="AT203" s="161" t="s">
        <v>140</v>
      </c>
      <c r="AU203" s="161" t="s">
        <v>138</v>
      </c>
      <c r="AY203" s="18" t="s">
        <v>137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8" t="s">
        <v>82</v>
      </c>
      <c r="BK203" s="162">
        <f>ROUND(I203*H203,2)</f>
        <v>0</v>
      </c>
      <c r="BL203" s="18" t="s">
        <v>144</v>
      </c>
      <c r="BM203" s="161" t="s">
        <v>596</v>
      </c>
    </row>
    <row r="204" spans="1:65" s="2" customFormat="1" ht="19.5">
      <c r="A204" s="33"/>
      <c r="B204" s="34"/>
      <c r="C204" s="33"/>
      <c r="D204" s="163" t="s">
        <v>146</v>
      </c>
      <c r="E204" s="33"/>
      <c r="F204" s="164" t="s">
        <v>730</v>
      </c>
      <c r="G204" s="33"/>
      <c r="H204" s="33"/>
      <c r="I204" s="165"/>
      <c r="J204" s="33"/>
      <c r="K204" s="33"/>
      <c r="L204" s="34"/>
      <c r="M204" s="166"/>
      <c r="N204" s="167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146</v>
      </c>
      <c r="AU204" s="18" t="s">
        <v>138</v>
      </c>
    </row>
    <row r="205" spans="1:65" s="2" customFormat="1" ht="37.9" customHeight="1">
      <c r="A205" s="33"/>
      <c r="B205" s="149"/>
      <c r="C205" s="150" t="s">
        <v>377</v>
      </c>
      <c r="D205" s="150" t="s">
        <v>140</v>
      </c>
      <c r="E205" s="151" t="s">
        <v>731</v>
      </c>
      <c r="F205" s="152" t="s">
        <v>732</v>
      </c>
      <c r="G205" s="153" t="s">
        <v>231</v>
      </c>
      <c r="H205" s="154">
        <v>60</v>
      </c>
      <c r="I205" s="155"/>
      <c r="J205" s="156">
        <f>ROUND(I205*H205,2)</f>
        <v>0</v>
      </c>
      <c r="K205" s="152" t="s">
        <v>661</v>
      </c>
      <c r="L205" s="34"/>
      <c r="M205" s="157" t="s">
        <v>1</v>
      </c>
      <c r="N205" s="158" t="s">
        <v>40</v>
      </c>
      <c r="O205" s="59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1" t="s">
        <v>144</v>
      </c>
      <c r="AT205" s="161" t="s">
        <v>140</v>
      </c>
      <c r="AU205" s="161" t="s">
        <v>138</v>
      </c>
      <c r="AY205" s="18" t="s">
        <v>137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8" t="s">
        <v>82</v>
      </c>
      <c r="BK205" s="162">
        <f>ROUND(I205*H205,2)</f>
        <v>0</v>
      </c>
      <c r="BL205" s="18" t="s">
        <v>144</v>
      </c>
      <c r="BM205" s="161" t="s">
        <v>613</v>
      </c>
    </row>
    <row r="206" spans="1:65" s="2" customFormat="1" ht="29.25">
      <c r="A206" s="33"/>
      <c r="B206" s="34"/>
      <c r="C206" s="33"/>
      <c r="D206" s="163" t="s">
        <v>146</v>
      </c>
      <c r="E206" s="33"/>
      <c r="F206" s="164" t="s">
        <v>732</v>
      </c>
      <c r="G206" s="33"/>
      <c r="H206" s="33"/>
      <c r="I206" s="165"/>
      <c r="J206" s="33"/>
      <c r="K206" s="33"/>
      <c r="L206" s="34"/>
      <c r="M206" s="166"/>
      <c r="N206" s="167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146</v>
      </c>
      <c r="AU206" s="18" t="s">
        <v>138</v>
      </c>
    </row>
    <row r="207" spans="1:65" s="2" customFormat="1" ht="37.9" customHeight="1">
      <c r="A207" s="33"/>
      <c r="B207" s="149"/>
      <c r="C207" s="150" t="s">
        <v>384</v>
      </c>
      <c r="D207" s="150" t="s">
        <v>140</v>
      </c>
      <c r="E207" s="151" t="s">
        <v>733</v>
      </c>
      <c r="F207" s="152" t="s">
        <v>734</v>
      </c>
      <c r="G207" s="153" t="s">
        <v>231</v>
      </c>
      <c r="H207" s="154">
        <v>200</v>
      </c>
      <c r="I207" s="155"/>
      <c r="J207" s="156">
        <f>ROUND(I207*H207,2)</f>
        <v>0</v>
      </c>
      <c r="K207" s="152" t="s">
        <v>661</v>
      </c>
      <c r="L207" s="34"/>
      <c r="M207" s="157" t="s">
        <v>1</v>
      </c>
      <c r="N207" s="158" t="s">
        <v>40</v>
      </c>
      <c r="O207" s="59"/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1" t="s">
        <v>144</v>
      </c>
      <c r="AT207" s="161" t="s">
        <v>140</v>
      </c>
      <c r="AU207" s="161" t="s">
        <v>138</v>
      </c>
      <c r="AY207" s="18" t="s">
        <v>137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18" t="s">
        <v>82</v>
      </c>
      <c r="BK207" s="162">
        <f>ROUND(I207*H207,2)</f>
        <v>0</v>
      </c>
      <c r="BL207" s="18" t="s">
        <v>144</v>
      </c>
      <c r="BM207" s="161" t="s">
        <v>622</v>
      </c>
    </row>
    <row r="208" spans="1:65" s="2" customFormat="1" ht="19.5">
      <c r="A208" s="33"/>
      <c r="B208" s="34"/>
      <c r="C208" s="33"/>
      <c r="D208" s="163" t="s">
        <v>146</v>
      </c>
      <c r="E208" s="33"/>
      <c r="F208" s="164" t="s">
        <v>734</v>
      </c>
      <c r="G208" s="33"/>
      <c r="H208" s="33"/>
      <c r="I208" s="165"/>
      <c r="J208" s="33"/>
      <c r="K208" s="33"/>
      <c r="L208" s="34"/>
      <c r="M208" s="166"/>
      <c r="N208" s="167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146</v>
      </c>
      <c r="AU208" s="18" t="s">
        <v>138</v>
      </c>
    </row>
    <row r="209" spans="1:65" s="2" customFormat="1" ht="16.5" customHeight="1">
      <c r="A209" s="33"/>
      <c r="B209" s="149"/>
      <c r="C209" s="150" t="s">
        <v>395</v>
      </c>
      <c r="D209" s="150" t="s">
        <v>140</v>
      </c>
      <c r="E209" s="151" t="s">
        <v>689</v>
      </c>
      <c r="F209" s="152" t="s">
        <v>690</v>
      </c>
      <c r="G209" s="153" t="s">
        <v>143</v>
      </c>
      <c r="H209" s="154">
        <v>1</v>
      </c>
      <c r="I209" s="155"/>
      <c r="J209" s="156">
        <f>ROUND(I209*H209,2)</f>
        <v>0</v>
      </c>
      <c r="K209" s="152" t="s">
        <v>661</v>
      </c>
      <c r="L209" s="34"/>
      <c r="M209" s="157" t="s">
        <v>1</v>
      </c>
      <c r="N209" s="158" t="s">
        <v>40</v>
      </c>
      <c r="O209" s="59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1" t="s">
        <v>144</v>
      </c>
      <c r="AT209" s="161" t="s">
        <v>140</v>
      </c>
      <c r="AU209" s="161" t="s">
        <v>138</v>
      </c>
      <c r="AY209" s="18" t="s">
        <v>137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8" t="s">
        <v>82</v>
      </c>
      <c r="BK209" s="162">
        <f>ROUND(I209*H209,2)</f>
        <v>0</v>
      </c>
      <c r="BL209" s="18" t="s">
        <v>144</v>
      </c>
      <c r="BM209" s="161" t="s">
        <v>636</v>
      </c>
    </row>
    <row r="210" spans="1:65" s="2" customFormat="1">
      <c r="A210" s="33"/>
      <c r="B210" s="34"/>
      <c r="C210" s="33"/>
      <c r="D210" s="163" t="s">
        <v>146</v>
      </c>
      <c r="E210" s="33"/>
      <c r="F210" s="164" t="s">
        <v>690</v>
      </c>
      <c r="G210" s="33"/>
      <c r="H210" s="33"/>
      <c r="I210" s="165"/>
      <c r="J210" s="33"/>
      <c r="K210" s="33"/>
      <c r="L210" s="34"/>
      <c r="M210" s="166"/>
      <c r="N210" s="167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146</v>
      </c>
      <c r="AU210" s="18" t="s">
        <v>138</v>
      </c>
    </row>
    <row r="211" spans="1:65" s="2" customFormat="1" ht="16.5" customHeight="1">
      <c r="A211" s="33"/>
      <c r="B211" s="149"/>
      <c r="C211" s="150" t="s">
        <v>403</v>
      </c>
      <c r="D211" s="150" t="s">
        <v>140</v>
      </c>
      <c r="E211" s="151" t="s">
        <v>691</v>
      </c>
      <c r="F211" s="152" t="s">
        <v>692</v>
      </c>
      <c r="G211" s="153" t="s">
        <v>143</v>
      </c>
      <c r="H211" s="154">
        <v>1</v>
      </c>
      <c r="I211" s="155"/>
      <c r="J211" s="156">
        <f>ROUND(I211*H211,2)</f>
        <v>0</v>
      </c>
      <c r="K211" s="152" t="s">
        <v>661</v>
      </c>
      <c r="L211" s="34"/>
      <c r="M211" s="157" t="s">
        <v>1</v>
      </c>
      <c r="N211" s="158" t="s">
        <v>40</v>
      </c>
      <c r="O211" s="59"/>
      <c r="P211" s="159">
        <f>O211*H211</f>
        <v>0</v>
      </c>
      <c r="Q211" s="159">
        <v>0</v>
      </c>
      <c r="R211" s="159">
        <f>Q211*H211</f>
        <v>0</v>
      </c>
      <c r="S211" s="159">
        <v>0</v>
      </c>
      <c r="T211" s="16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1" t="s">
        <v>144</v>
      </c>
      <c r="AT211" s="161" t="s">
        <v>140</v>
      </c>
      <c r="AU211" s="161" t="s">
        <v>138</v>
      </c>
      <c r="AY211" s="18" t="s">
        <v>137</v>
      </c>
      <c r="BE211" s="162">
        <f>IF(N211="základní",J211,0)</f>
        <v>0</v>
      </c>
      <c r="BF211" s="162">
        <f>IF(N211="snížená",J211,0)</f>
        <v>0</v>
      </c>
      <c r="BG211" s="162">
        <f>IF(N211="zákl. přenesená",J211,0)</f>
        <v>0</v>
      </c>
      <c r="BH211" s="162">
        <f>IF(N211="sníž. přenesená",J211,0)</f>
        <v>0</v>
      </c>
      <c r="BI211" s="162">
        <f>IF(N211="nulová",J211,0)</f>
        <v>0</v>
      </c>
      <c r="BJ211" s="18" t="s">
        <v>82</v>
      </c>
      <c r="BK211" s="162">
        <f>ROUND(I211*H211,2)</f>
        <v>0</v>
      </c>
      <c r="BL211" s="18" t="s">
        <v>144</v>
      </c>
      <c r="BM211" s="161" t="s">
        <v>735</v>
      </c>
    </row>
    <row r="212" spans="1:65" s="2" customFormat="1">
      <c r="A212" s="33"/>
      <c r="B212" s="34"/>
      <c r="C212" s="33"/>
      <c r="D212" s="163" t="s">
        <v>146</v>
      </c>
      <c r="E212" s="33"/>
      <c r="F212" s="164" t="s">
        <v>692</v>
      </c>
      <c r="G212" s="33"/>
      <c r="H212" s="33"/>
      <c r="I212" s="165"/>
      <c r="J212" s="33"/>
      <c r="K212" s="33"/>
      <c r="L212" s="34"/>
      <c r="M212" s="166"/>
      <c r="N212" s="167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146</v>
      </c>
      <c r="AU212" s="18" t="s">
        <v>138</v>
      </c>
    </row>
    <row r="213" spans="1:65" s="12" customFormat="1" ht="20.85" customHeight="1">
      <c r="B213" s="136"/>
      <c r="D213" s="137" t="s">
        <v>74</v>
      </c>
      <c r="E213" s="147" t="s">
        <v>736</v>
      </c>
      <c r="F213" s="147" t="s">
        <v>737</v>
      </c>
      <c r="I213" s="139"/>
      <c r="J213" s="148">
        <f>BK213</f>
        <v>0</v>
      </c>
      <c r="L213" s="136"/>
      <c r="M213" s="141"/>
      <c r="N213" s="142"/>
      <c r="O213" s="142"/>
      <c r="P213" s="143">
        <f>SUM(P214:P241)</f>
        <v>0</v>
      </c>
      <c r="Q213" s="142"/>
      <c r="R213" s="143">
        <f>SUM(R214:R241)</f>
        <v>0</v>
      </c>
      <c r="S213" s="142"/>
      <c r="T213" s="144">
        <f>SUM(T214:T241)</f>
        <v>0</v>
      </c>
      <c r="AR213" s="137" t="s">
        <v>82</v>
      </c>
      <c r="AT213" s="145" t="s">
        <v>74</v>
      </c>
      <c r="AU213" s="145" t="s">
        <v>84</v>
      </c>
      <c r="AY213" s="137" t="s">
        <v>137</v>
      </c>
      <c r="BK213" s="146">
        <f>SUM(BK214:BK241)</f>
        <v>0</v>
      </c>
    </row>
    <row r="214" spans="1:65" s="2" customFormat="1" ht="16.5" customHeight="1">
      <c r="A214" s="33"/>
      <c r="B214" s="149"/>
      <c r="C214" s="150" t="s">
        <v>410</v>
      </c>
      <c r="D214" s="150" t="s">
        <v>140</v>
      </c>
      <c r="E214" s="151" t="s">
        <v>738</v>
      </c>
      <c r="F214" s="152" t="s">
        <v>739</v>
      </c>
      <c r="G214" s="153" t="s">
        <v>231</v>
      </c>
      <c r="H214" s="154">
        <v>100</v>
      </c>
      <c r="I214" s="155"/>
      <c r="J214" s="156">
        <f>ROUND(I214*H214,2)</f>
        <v>0</v>
      </c>
      <c r="K214" s="152" t="s">
        <v>661</v>
      </c>
      <c r="L214" s="34"/>
      <c r="M214" s="157" t="s">
        <v>1</v>
      </c>
      <c r="N214" s="158" t="s">
        <v>40</v>
      </c>
      <c r="O214" s="59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1" t="s">
        <v>144</v>
      </c>
      <c r="AT214" s="161" t="s">
        <v>140</v>
      </c>
      <c r="AU214" s="161" t="s">
        <v>138</v>
      </c>
      <c r="AY214" s="18" t="s">
        <v>137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8" t="s">
        <v>82</v>
      </c>
      <c r="BK214" s="162">
        <f>ROUND(I214*H214,2)</f>
        <v>0</v>
      </c>
      <c r="BL214" s="18" t="s">
        <v>144</v>
      </c>
      <c r="BM214" s="161" t="s">
        <v>740</v>
      </c>
    </row>
    <row r="215" spans="1:65" s="2" customFormat="1">
      <c r="A215" s="33"/>
      <c r="B215" s="34"/>
      <c r="C215" s="33"/>
      <c r="D215" s="163" t="s">
        <v>146</v>
      </c>
      <c r="E215" s="33"/>
      <c r="F215" s="164" t="s">
        <v>739</v>
      </c>
      <c r="G215" s="33"/>
      <c r="H215" s="33"/>
      <c r="I215" s="165"/>
      <c r="J215" s="33"/>
      <c r="K215" s="33"/>
      <c r="L215" s="34"/>
      <c r="M215" s="166"/>
      <c r="N215" s="167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146</v>
      </c>
      <c r="AU215" s="18" t="s">
        <v>138</v>
      </c>
    </row>
    <row r="216" spans="1:65" s="2" customFormat="1" ht="16.5" customHeight="1">
      <c r="A216" s="33"/>
      <c r="B216" s="149"/>
      <c r="C216" s="150" t="s">
        <v>415</v>
      </c>
      <c r="D216" s="150" t="s">
        <v>140</v>
      </c>
      <c r="E216" s="151" t="s">
        <v>741</v>
      </c>
      <c r="F216" s="152" t="s">
        <v>742</v>
      </c>
      <c r="G216" s="153" t="s">
        <v>231</v>
      </c>
      <c r="H216" s="154">
        <v>30</v>
      </c>
      <c r="I216" s="155"/>
      <c r="J216" s="156">
        <f>ROUND(I216*H216,2)</f>
        <v>0</v>
      </c>
      <c r="K216" s="152" t="s">
        <v>661</v>
      </c>
      <c r="L216" s="34"/>
      <c r="M216" s="157" t="s">
        <v>1</v>
      </c>
      <c r="N216" s="158" t="s">
        <v>40</v>
      </c>
      <c r="O216" s="59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1" t="s">
        <v>144</v>
      </c>
      <c r="AT216" s="161" t="s">
        <v>140</v>
      </c>
      <c r="AU216" s="161" t="s">
        <v>138</v>
      </c>
      <c r="AY216" s="18" t="s">
        <v>137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8" t="s">
        <v>82</v>
      </c>
      <c r="BK216" s="162">
        <f>ROUND(I216*H216,2)</f>
        <v>0</v>
      </c>
      <c r="BL216" s="18" t="s">
        <v>144</v>
      </c>
      <c r="BM216" s="161" t="s">
        <v>743</v>
      </c>
    </row>
    <row r="217" spans="1:65" s="2" customFormat="1">
      <c r="A217" s="33"/>
      <c r="B217" s="34"/>
      <c r="C217" s="33"/>
      <c r="D217" s="163" t="s">
        <v>146</v>
      </c>
      <c r="E217" s="33"/>
      <c r="F217" s="164" t="s">
        <v>742</v>
      </c>
      <c r="G217" s="33"/>
      <c r="H217" s="33"/>
      <c r="I217" s="165"/>
      <c r="J217" s="33"/>
      <c r="K217" s="33"/>
      <c r="L217" s="34"/>
      <c r="M217" s="166"/>
      <c r="N217" s="167"/>
      <c r="O217" s="59"/>
      <c r="P217" s="59"/>
      <c r="Q217" s="59"/>
      <c r="R217" s="59"/>
      <c r="S217" s="59"/>
      <c r="T217" s="60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146</v>
      </c>
      <c r="AU217" s="18" t="s">
        <v>138</v>
      </c>
    </row>
    <row r="218" spans="1:65" s="2" customFormat="1" ht="16.5" customHeight="1">
      <c r="A218" s="33"/>
      <c r="B218" s="149"/>
      <c r="C218" s="150" t="s">
        <v>420</v>
      </c>
      <c r="D218" s="150" t="s">
        <v>140</v>
      </c>
      <c r="E218" s="151" t="s">
        <v>744</v>
      </c>
      <c r="F218" s="152" t="s">
        <v>745</v>
      </c>
      <c r="G218" s="153" t="s">
        <v>231</v>
      </c>
      <c r="H218" s="154">
        <v>40</v>
      </c>
      <c r="I218" s="155"/>
      <c r="J218" s="156">
        <f>ROUND(I218*H218,2)</f>
        <v>0</v>
      </c>
      <c r="K218" s="152" t="s">
        <v>661</v>
      </c>
      <c r="L218" s="34"/>
      <c r="M218" s="157" t="s">
        <v>1</v>
      </c>
      <c r="N218" s="158" t="s">
        <v>40</v>
      </c>
      <c r="O218" s="59"/>
      <c r="P218" s="159">
        <f>O218*H218</f>
        <v>0</v>
      </c>
      <c r="Q218" s="159">
        <v>0</v>
      </c>
      <c r="R218" s="159">
        <f>Q218*H218</f>
        <v>0</v>
      </c>
      <c r="S218" s="159">
        <v>0</v>
      </c>
      <c r="T218" s="16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1" t="s">
        <v>144</v>
      </c>
      <c r="AT218" s="161" t="s">
        <v>140</v>
      </c>
      <c r="AU218" s="161" t="s">
        <v>138</v>
      </c>
      <c r="AY218" s="18" t="s">
        <v>137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8" t="s">
        <v>82</v>
      </c>
      <c r="BK218" s="162">
        <f>ROUND(I218*H218,2)</f>
        <v>0</v>
      </c>
      <c r="BL218" s="18" t="s">
        <v>144</v>
      </c>
      <c r="BM218" s="161" t="s">
        <v>746</v>
      </c>
    </row>
    <row r="219" spans="1:65" s="2" customFormat="1">
      <c r="A219" s="33"/>
      <c r="B219" s="34"/>
      <c r="C219" s="33"/>
      <c r="D219" s="163" t="s">
        <v>146</v>
      </c>
      <c r="E219" s="33"/>
      <c r="F219" s="164" t="s">
        <v>745</v>
      </c>
      <c r="G219" s="33"/>
      <c r="H219" s="33"/>
      <c r="I219" s="165"/>
      <c r="J219" s="33"/>
      <c r="K219" s="33"/>
      <c r="L219" s="34"/>
      <c r="M219" s="166"/>
      <c r="N219" s="167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146</v>
      </c>
      <c r="AU219" s="18" t="s">
        <v>138</v>
      </c>
    </row>
    <row r="220" spans="1:65" s="2" customFormat="1" ht="16.5" customHeight="1">
      <c r="A220" s="33"/>
      <c r="B220" s="149"/>
      <c r="C220" s="150" t="s">
        <v>425</v>
      </c>
      <c r="D220" s="150" t="s">
        <v>140</v>
      </c>
      <c r="E220" s="151" t="s">
        <v>747</v>
      </c>
      <c r="F220" s="152" t="s">
        <v>748</v>
      </c>
      <c r="G220" s="153" t="s">
        <v>231</v>
      </c>
      <c r="H220" s="154">
        <v>1000</v>
      </c>
      <c r="I220" s="155"/>
      <c r="J220" s="156">
        <f>ROUND(I220*H220,2)</f>
        <v>0</v>
      </c>
      <c r="K220" s="152" t="s">
        <v>661</v>
      </c>
      <c r="L220" s="34"/>
      <c r="M220" s="157" t="s">
        <v>1</v>
      </c>
      <c r="N220" s="158" t="s">
        <v>40</v>
      </c>
      <c r="O220" s="59"/>
      <c r="P220" s="159">
        <f>O220*H220</f>
        <v>0</v>
      </c>
      <c r="Q220" s="159">
        <v>0</v>
      </c>
      <c r="R220" s="159">
        <f>Q220*H220</f>
        <v>0</v>
      </c>
      <c r="S220" s="159">
        <v>0</v>
      </c>
      <c r="T220" s="16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1" t="s">
        <v>144</v>
      </c>
      <c r="AT220" s="161" t="s">
        <v>140</v>
      </c>
      <c r="AU220" s="161" t="s">
        <v>138</v>
      </c>
      <c r="AY220" s="18" t="s">
        <v>137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8" t="s">
        <v>82</v>
      </c>
      <c r="BK220" s="162">
        <f>ROUND(I220*H220,2)</f>
        <v>0</v>
      </c>
      <c r="BL220" s="18" t="s">
        <v>144</v>
      </c>
      <c r="BM220" s="161" t="s">
        <v>749</v>
      </c>
    </row>
    <row r="221" spans="1:65" s="2" customFormat="1">
      <c r="A221" s="33"/>
      <c r="B221" s="34"/>
      <c r="C221" s="33"/>
      <c r="D221" s="163" t="s">
        <v>146</v>
      </c>
      <c r="E221" s="33"/>
      <c r="F221" s="164" t="s">
        <v>748</v>
      </c>
      <c r="G221" s="33"/>
      <c r="H221" s="33"/>
      <c r="I221" s="165"/>
      <c r="J221" s="33"/>
      <c r="K221" s="33"/>
      <c r="L221" s="34"/>
      <c r="M221" s="166"/>
      <c r="N221" s="167"/>
      <c r="O221" s="59"/>
      <c r="P221" s="59"/>
      <c r="Q221" s="59"/>
      <c r="R221" s="59"/>
      <c r="S221" s="59"/>
      <c r="T221" s="6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146</v>
      </c>
      <c r="AU221" s="18" t="s">
        <v>138</v>
      </c>
    </row>
    <row r="222" spans="1:65" s="2" customFormat="1" ht="16.5" customHeight="1">
      <c r="A222" s="33"/>
      <c r="B222" s="149"/>
      <c r="C222" s="150" t="s">
        <v>433</v>
      </c>
      <c r="D222" s="150" t="s">
        <v>140</v>
      </c>
      <c r="E222" s="151" t="s">
        <v>750</v>
      </c>
      <c r="F222" s="152" t="s">
        <v>751</v>
      </c>
      <c r="G222" s="153" t="s">
        <v>231</v>
      </c>
      <c r="H222" s="154">
        <v>600</v>
      </c>
      <c r="I222" s="155"/>
      <c r="J222" s="156">
        <f>ROUND(I222*H222,2)</f>
        <v>0</v>
      </c>
      <c r="K222" s="152" t="s">
        <v>661</v>
      </c>
      <c r="L222" s="34"/>
      <c r="M222" s="157" t="s">
        <v>1</v>
      </c>
      <c r="N222" s="158" t="s">
        <v>40</v>
      </c>
      <c r="O222" s="59"/>
      <c r="P222" s="159">
        <f>O222*H222</f>
        <v>0</v>
      </c>
      <c r="Q222" s="159">
        <v>0</v>
      </c>
      <c r="R222" s="159">
        <f>Q222*H222</f>
        <v>0</v>
      </c>
      <c r="S222" s="159">
        <v>0</v>
      </c>
      <c r="T222" s="16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1" t="s">
        <v>144</v>
      </c>
      <c r="AT222" s="161" t="s">
        <v>140</v>
      </c>
      <c r="AU222" s="161" t="s">
        <v>138</v>
      </c>
      <c r="AY222" s="18" t="s">
        <v>137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8" t="s">
        <v>82</v>
      </c>
      <c r="BK222" s="162">
        <f>ROUND(I222*H222,2)</f>
        <v>0</v>
      </c>
      <c r="BL222" s="18" t="s">
        <v>144</v>
      </c>
      <c r="BM222" s="161" t="s">
        <v>752</v>
      </c>
    </row>
    <row r="223" spans="1:65" s="2" customFormat="1">
      <c r="A223" s="33"/>
      <c r="B223" s="34"/>
      <c r="C223" s="33"/>
      <c r="D223" s="163" t="s">
        <v>146</v>
      </c>
      <c r="E223" s="33"/>
      <c r="F223" s="164" t="s">
        <v>751</v>
      </c>
      <c r="G223" s="33"/>
      <c r="H223" s="33"/>
      <c r="I223" s="165"/>
      <c r="J223" s="33"/>
      <c r="K223" s="33"/>
      <c r="L223" s="34"/>
      <c r="M223" s="166"/>
      <c r="N223" s="167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146</v>
      </c>
      <c r="AU223" s="18" t="s">
        <v>138</v>
      </c>
    </row>
    <row r="224" spans="1:65" s="2" customFormat="1" ht="16.5" customHeight="1">
      <c r="A224" s="33"/>
      <c r="B224" s="149"/>
      <c r="C224" s="150" t="s">
        <v>437</v>
      </c>
      <c r="D224" s="150" t="s">
        <v>140</v>
      </c>
      <c r="E224" s="151" t="s">
        <v>753</v>
      </c>
      <c r="F224" s="152" t="s">
        <v>754</v>
      </c>
      <c r="G224" s="153" t="s">
        <v>231</v>
      </c>
      <c r="H224" s="154">
        <v>1200</v>
      </c>
      <c r="I224" s="155"/>
      <c r="J224" s="156">
        <f>ROUND(I224*H224,2)</f>
        <v>0</v>
      </c>
      <c r="K224" s="152" t="s">
        <v>661</v>
      </c>
      <c r="L224" s="34"/>
      <c r="M224" s="157" t="s">
        <v>1</v>
      </c>
      <c r="N224" s="158" t="s">
        <v>40</v>
      </c>
      <c r="O224" s="59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1" t="s">
        <v>144</v>
      </c>
      <c r="AT224" s="161" t="s">
        <v>140</v>
      </c>
      <c r="AU224" s="161" t="s">
        <v>138</v>
      </c>
      <c r="AY224" s="18" t="s">
        <v>137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8" t="s">
        <v>82</v>
      </c>
      <c r="BK224" s="162">
        <f>ROUND(I224*H224,2)</f>
        <v>0</v>
      </c>
      <c r="BL224" s="18" t="s">
        <v>144</v>
      </c>
      <c r="BM224" s="161" t="s">
        <v>755</v>
      </c>
    </row>
    <row r="225" spans="1:65" s="2" customFormat="1">
      <c r="A225" s="33"/>
      <c r="B225" s="34"/>
      <c r="C225" s="33"/>
      <c r="D225" s="163" t="s">
        <v>146</v>
      </c>
      <c r="E225" s="33"/>
      <c r="F225" s="164" t="s">
        <v>754</v>
      </c>
      <c r="G225" s="33"/>
      <c r="H225" s="33"/>
      <c r="I225" s="165"/>
      <c r="J225" s="33"/>
      <c r="K225" s="33"/>
      <c r="L225" s="34"/>
      <c r="M225" s="166"/>
      <c r="N225" s="167"/>
      <c r="O225" s="59"/>
      <c r="P225" s="59"/>
      <c r="Q225" s="59"/>
      <c r="R225" s="59"/>
      <c r="S225" s="59"/>
      <c r="T225" s="60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146</v>
      </c>
      <c r="AU225" s="18" t="s">
        <v>138</v>
      </c>
    </row>
    <row r="226" spans="1:65" s="2" customFormat="1" ht="16.5" customHeight="1">
      <c r="A226" s="33"/>
      <c r="B226" s="149"/>
      <c r="C226" s="150" t="s">
        <v>442</v>
      </c>
      <c r="D226" s="150" t="s">
        <v>140</v>
      </c>
      <c r="E226" s="151" t="s">
        <v>756</v>
      </c>
      <c r="F226" s="152" t="s">
        <v>757</v>
      </c>
      <c r="G226" s="153" t="s">
        <v>231</v>
      </c>
      <c r="H226" s="154">
        <v>60</v>
      </c>
      <c r="I226" s="155"/>
      <c r="J226" s="156">
        <f>ROUND(I226*H226,2)</f>
        <v>0</v>
      </c>
      <c r="K226" s="152" t="s">
        <v>661</v>
      </c>
      <c r="L226" s="34"/>
      <c r="M226" s="157" t="s">
        <v>1</v>
      </c>
      <c r="N226" s="158" t="s">
        <v>40</v>
      </c>
      <c r="O226" s="59"/>
      <c r="P226" s="159">
        <f>O226*H226</f>
        <v>0</v>
      </c>
      <c r="Q226" s="159">
        <v>0</v>
      </c>
      <c r="R226" s="159">
        <f>Q226*H226</f>
        <v>0</v>
      </c>
      <c r="S226" s="159">
        <v>0</v>
      </c>
      <c r="T226" s="16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1" t="s">
        <v>144</v>
      </c>
      <c r="AT226" s="161" t="s">
        <v>140</v>
      </c>
      <c r="AU226" s="161" t="s">
        <v>138</v>
      </c>
      <c r="AY226" s="18" t="s">
        <v>137</v>
      </c>
      <c r="BE226" s="162">
        <f>IF(N226="základní",J226,0)</f>
        <v>0</v>
      </c>
      <c r="BF226" s="162">
        <f>IF(N226="snížená",J226,0)</f>
        <v>0</v>
      </c>
      <c r="BG226" s="162">
        <f>IF(N226="zákl. přenesená",J226,0)</f>
        <v>0</v>
      </c>
      <c r="BH226" s="162">
        <f>IF(N226="sníž. přenesená",J226,0)</f>
        <v>0</v>
      </c>
      <c r="BI226" s="162">
        <f>IF(N226="nulová",J226,0)</f>
        <v>0</v>
      </c>
      <c r="BJ226" s="18" t="s">
        <v>82</v>
      </c>
      <c r="BK226" s="162">
        <f>ROUND(I226*H226,2)</f>
        <v>0</v>
      </c>
      <c r="BL226" s="18" t="s">
        <v>144</v>
      </c>
      <c r="BM226" s="161" t="s">
        <v>758</v>
      </c>
    </row>
    <row r="227" spans="1:65" s="2" customFormat="1">
      <c r="A227" s="33"/>
      <c r="B227" s="34"/>
      <c r="C227" s="33"/>
      <c r="D227" s="163" t="s">
        <v>146</v>
      </c>
      <c r="E227" s="33"/>
      <c r="F227" s="164" t="s">
        <v>757</v>
      </c>
      <c r="G227" s="33"/>
      <c r="H227" s="33"/>
      <c r="I227" s="165"/>
      <c r="J227" s="33"/>
      <c r="K227" s="33"/>
      <c r="L227" s="34"/>
      <c r="M227" s="166"/>
      <c r="N227" s="167"/>
      <c r="O227" s="59"/>
      <c r="P227" s="59"/>
      <c r="Q227" s="59"/>
      <c r="R227" s="59"/>
      <c r="S227" s="59"/>
      <c r="T227" s="60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146</v>
      </c>
      <c r="AU227" s="18" t="s">
        <v>138</v>
      </c>
    </row>
    <row r="228" spans="1:65" s="2" customFormat="1" ht="16.5" customHeight="1">
      <c r="A228" s="33"/>
      <c r="B228" s="149"/>
      <c r="C228" s="150" t="s">
        <v>449</v>
      </c>
      <c r="D228" s="150" t="s">
        <v>140</v>
      </c>
      <c r="E228" s="151" t="s">
        <v>759</v>
      </c>
      <c r="F228" s="152" t="s">
        <v>760</v>
      </c>
      <c r="G228" s="153" t="s">
        <v>231</v>
      </c>
      <c r="H228" s="154">
        <v>100</v>
      </c>
      <c r="I228" s="155"/>
      <c r="J228" s="156">
        <f>ROUND(I228*H228,2)</f>
        <v>0</v>
      </c>
      <c r="K228" s="152" t="s">
        <v>661</v>
      </c>
      <c r="L228" s="34"/>
      <c r="M228" s="157" t="s">
        <v>1</v>
      </c>
      <c r="N228" s="158" t="s">
        <v>40</v>
      </c>
      <c r="O228" s="59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1" t="s">
        <v>144</v>
      </c>
      <c r="AT228" s="161" t="s">
        <v>140</v>
      </c>
      <c r="AU228" s="161" t="s">
        <v>138</v>
      </c>
      <c r="AY228" s="18" t="s">
        <v>137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8" t="s">
        <v>82</v>
      </c>
      <c r="BK228" s="162">
        <f>ROUND(I228*H228,2)</f>
        <v>0</v>
      </c>
      <c r="BL228" s="18" t="s">
        <v>144</v>
      </c>
      <c r="BM228" s="161" t="s">
        <v>761</v>
      </c>
    </row>
    <row r="229" spans="1:65" s="2" customFormat="1">
      <c r="A229" s="33"/>
      <c r="B229" s="34"/>
      <c r="C229" s="33"/>
      <c r="D229" s="163" t="s">
        <v>146</v>
      </c>
      <c r="E229" s="33"/>
      <c r="F229" s="164" t="s">
        <v>760</v>
      </c>
      <c r="G229" s="33"/>
      <c r="H229" s="33"/>
      <c r="I229" s="165"/>
      <c r="J229" s="33"/>
      <c r="K229" s="33"/>
      <c r="L229" s="34"/>
      <c r="M229" s="166"/>
      <c r="N229" s="167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146</v>
      </c>
      <c r="AU229" s="18" t="s">
        <v>138</v>
      </c>
    </row>
    <row r="230" spans="1:65" s="2" customFormat="1" ht="16.5" customHeight="1">
      <c r="A230" s="33"/>
      <c r="B230" s="149"/>
      <c r="C230" s="150" t="s">
        <v>458</v>
      </c>
      <c r="D230" s="150" t="s">
        <v>140</v>
      </c>
      <c r="E230" s="151" t="s">
        <v>762</v>
      </c>
      <c r="F230" s="152" t="s">
        <v>763</v>
      </c>
      <c r="G230" s="153" t="s">
        <v>231</v>
      </c>
      <c r="H230" s="154">
        <v>20</v>
      </c>
      <c r="I230" s="155"/>
      <c r="J230" s="156">
        <f>ROUND(I230*H230,2)</f>
        <v>0</v>
      </c>
      <c r="K230" s="152" t="s">
        <v>661</v>
      </c>
      <c r="L230" s="34"/>
      <c r="M230" s="157" t="s">
        <v>1</v>
      </c>
      <c r="N230" s="158" t="s">
        <v>40</v>
      </c>
      <c r="O230" s="59"/>
      <c r="P230" s="159">
        <f>O230*H230</f>
        <v>0</v>
      </c>
      <c r="Q230" s="159">
        <v>0</v>
      </c>
      <c r="R230" s="159">
        <f>Q230*H230</f>
        <v>0</v>
      </c>
      <c r="S230" s="159">
        <v>0</v>
      </c>
      <c r="T230" s="160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1" t="s">
        <v>144</v>
      </c>
      <c r="AT230" s="161" t="s">
        <v>140</v>
      </c>
      <c r="AU230" s="161" t="s">
        <v>138</v>
      </c>
      <c r="AY230" s="18" t="s">
        <v>137</v>
      </c>
      <c r="BE230" s="162">
        <f>IF(N230="základní",J230,0)</f>
        <v>0</v>
      </c>
      <c r="BF230" s="162">
        <f>IF(N230="snížená",J230,0)</f>
        <v>0</v>
      </c>
      <c r="BG230" s="162">
        <f>IF(N230="zákl. přenesená",J230,0)</f>
        <v>0</v>
      </c>
      <c r="BH230" s="162">
        <f>IF(N230="sníž. přenesená",J230,0)</f>
        <v>0</v>
      </c>
      <c r="BI230" s="162">
        <f>IF(N230="nulová",J230,0)</f>
        <v>0</v>
      </c>
      <c r="BJ230" s="18" t="s">
        <v>82</v>
      </c>
      <c r="BK230" s="162">
        <f>ROUND(I230*H230,2)</f>
        <v>0</v>
      </c>
      <c r="BL230" s="18" t="s">
        <v>144</v>
      </c>
      <c r="BM230" s="161" t="s">
        <v>764</v>
      </c>
    </row>
    <row r="231" spans="1:65" s="2" customFormat="1">
      <c r="A231" s="33"/>
      <c r="B231" s="34"/>
      <c r="C231" s="33"/>
      <c r="D231" s="163" t="s">
        <v>146</v>
      </c>
      <c r="E231" s="33"/>
      <c r="F231" s="164" t="s">
        <v>763</v>
      </c>
      <c r="G231" s="33"/>
      <c r="H231" s="33"/>
      <c r="I231" s="165"/>
      <c r="J231" s="33"/>
      <c r="K231" s="33"/>
      <c r="L231" s="34"/>
      <c r="M231" s="166"/>
      <c r="N231" s="167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146</v>
      </c>
      <c r="AU231" s="18" t="s">
        <v>138</v>
      </c>
    </row>
    <row r="232" spans="1:65" s="2" customFormat="1" ht="16.5" customHeight="1">
      <c r="A232" s="33"/>
      <c r="B232" s="149"/>
      <c r="C232" s="150" t="s">
        <v>465</v>
      </c>
      <c r="D232" s="150" t="s">
        <v>140</v>
      </c>
      <c r="E232" s="151" t="s">
        <v>765</v>
      </c>
      <c r="F232" s="152" t="s">
        <v>766</v>
      </c>
      <c r="G232" s="153" t="s">
        <v>231</v>
      </c>
      <c r="H232" s="154">
        <v>900</v>
      </c>
      <c r="I232" s="155"/>
      <c r="J232" s="156">
        <f>ROUND(I232*H232,2)</f>
        <v>0</v>
      </c>
      <c r="K232" s="152" t="s">
        <v>661</v>
      </c>
      <c r="L232" s="34"/>
      <c r="M232" s="157" t="s">
        <v>1</v>
      </c>
      <c r="N232" s="158" t="s">
        <v>40</v>
      </c>
      <c r="O232" s="59"/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1" t="s">
        <v>144</v>
      </c>
      <c r="AT232" s="161" t="s">
        <v>140</v>
      </c>
      <c r="AU232" s="161" t="s">
        <v>138</v>
      </c>
      <c r="AY232" s="18" t="s">
        <v>137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8" t="s">
        <v>82</v>
      </c>
      <c r="BK232" s="162">
        <f>ROUND(I232*H232,2)</f>
        <v>0</v>
      </c>
      <c r="BL232" s="18" t="s">
        <v>144</v>
      </c>
      <c r="BM232" s="161" t="s">
        <v>767</v>
      </c>
    </row>
    <row r="233" spans="1:65" s="2" customFormat="1">
      <c r="A233" s="33"/>
      <c r="B233" s="34"/>
      <c r="C233" s="33"/>
      <c r="D233" s="163" t="s">
        <v>146</v>
      </c>
      <c r="E233" s="33"/>
      <c r="F233" s="164" t="s">
        <v>766</v>
      </c>
      <c r="G233" s="33"/>
      <c r="H233" s="33"/>
      <c r="I233" s="165"/>
      <c r="J233" s="33"/>
      <c r="K233" s="33"/>
      <c r="L233" s="34"/>
      <c r="M233" s="166"/>
      <c r="N233" s="167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146</v>
      </c>
      <c r="AU233" s="18" t="s">
        <v>138</v>
      </c>
    </row>
    <row r="234" spans="1:65" s="2" customFormat="1" ht="16.5" customHeight="1">
      <c r="A234" s="33"/>
      <c r="B234" s="149"/>
      <c r="C234" s="150" t="s">
        <v>473</v>
      </c>
      <c r="D234" s="150" t="s">
        <v>140</v>
      </c>
      <c r="E234" s="151" t="s">
        <v>768</v>
      </c>
      <c r="F234" s="152" t="s">
        <v>769</v>
      </c>
      <c r="G234" s="153" t="s">
        <v>231</v>
      </c>
      <c r="H234" s="154">
        <v>120</v>
      </c>
      <c r="I234" s="155"/>
      <c r="J234" s="156">
        <f>ROUND(I234*H234,2)</f>
        <v>0</v>
      </c>
      <c r="K234" s="152" t="s">
        <v>661</v>
      </c>
      <c r="L234" s="34"/>
      <c r="M234" s="157" t="s">
        <v>1</v>
      </c>
      <c r="N234" s="158" t="s">
        <v>40</v>
      </c>
      <c r="O234" s="59"/>
      <c r="P234" s="159">
        <f>O234*H234</f>
        <v>0</v>
      </c>
      <c r="Q234" s="159">
        <v>0</v>
      </c>
      <c r="R234" s="159">
        <f>Q234*H234</f>
        <v>0</v>
      </c>
      <c r="S234" s="159">
        <v>0</v>
      </c>
      <c r="T234" s="16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1" t="s">
        <v>144</v>
      </c>
      <c r="AT234" s="161" t="s">
        <v>140</v>
      </c>
      <c r="AU234" s="161" t="s">
        <v>138</v>
      </c>
      <c r="AY234" s="18" t="s">
        <v>137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8" t="s">
        <v>82</v>
      </c>
      <c r="BK234" s="162">
        <f>ROUND(I234*H234,2)</f>
        <v>0</v>
      </c>
      <c r="BL234" s="18" t="s">
        <v>144</v>
      </c>
      <c r="BM234" s="161" t="s">
        <v>522</v>
      </c>
    </row>
    <row r="235" spans="1:65" s="2" customFormat="1">
      <c r="A235" s="33"/>
      <c r="B235" s="34"/>
      <c r="C235" s="33"/>
      <c r="D235" s="163" t="s">
        <v>146</v>
      </c>
      <c r="E235" s="33"/>
      <c r="F235" s="164" t="s">
        <v>769</v>
      </c>
      <c r="G235" s="33"/>
      <c r="H235" s="33"/>
      <c r="I235" s="165"/>
      <c r="J235" s="33"/>
      <c r="K235" s="33"/>
      <c r="L235" s="34"/>
      <c r="M235" s="166"/>
      <c r="N235" s="167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146</v>
      </c>
      <c r="AU235" s="18" t="s">
        <v>138</v>
      </c>
    </row>
    <row r="236" spans="1:65" s="2" customFormat="1" ht="16.5" customHeight="1">
      <c r="A236" s="33"/>
      <c r="B236" s="149"/>
      <c r="C236" s="150" t="s">
        <v>479</v>
      </c>
      <c r="D236" s="150" t="s">
        <v>140</v>
      </c>
      <c r="E236" s="151" t="s">
        <v>770</v>
      </c>
      <c r="F236" s="152" t="s">
        <v>771</v>
      </c>
      <c r="G236" s="153" t="s">
        <v>231</v>
      </c>
      <c r="H236" s="154">
        <v>50</v>
      </c>
      <c r="I236" s="155"/>
      <c r="J236" s="156">
        <f>ROUND(I236*H236,2)</f>
        <v>0</v>
      </c>
      <c r="K236" s="152" t="s">
        <v>661</v>
      </c>
      <c r="L236" s="34"/>
      <c r="M236" s="157" t="s">
        <v>1</v>
      </c>
      <c r="N236" s="158" t="s">
        <v>40</v>
      </c>
      <c r="O236" s="59"/>
      <c r="P236" s="159">
        <f>O236*H236</f>
        <v>0</v>
      </c>
      <c r="Q236" s="159">
        <v>0</v>
      </c>
      <c r="R236" s="159">
        <f>Q236*H236</f>
        <v>0</v>
      </c>
      <c r="S236" s="159">
        <v>0</v>
      </c>
      <c r="T236" s="16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1" t="s">
        <v>144</v>
      </c>
      <c r="AT236" s="161" t="s">
        <v>140</v>
      </c>
      <c r="AU236" s="161" t="s">
        <v>138</v>
      </c>
      <c r="AY236" s="18" t="s">
        <v>137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8" t="s">
        <v>82</v>
      </c>
      <c r="BK236" s="162">
        <f>ROUND(I236*H236,2)</f>
        <v>0</v>
      </c>
      <c r="BL236" s="18" t="s">
        <v>144</v>
      </c>
      <c r="BM236" s="161" t="s">
        <v>772</v>
      </c>
    </row>
    <row r="237" spans="1:65" s="2" customFormat="1">
      <c r="A237" s="33"/>
      <c r="B237" s="34"/>
      <c r="C237" s="33"/>
      <c r="D237" s="163" t="s">
        <v>146</v>
      </c>
      <c r="E237" s="33"/>
      <c r="F237" s="164" t="s">
        <v>771</v>
      </c>
      <c r="G237" s="33"/>
      <c r="H237" s="33"/>
      <c r="I237" s="165"/>
      <c r="J237" s="33"/>
      <c r="K237" s="33"/>
      <c r="L237" s="34"/>
      <c r="M237" s="166"/>
      <c r="N237" s="167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146</v>
      </c>
      <c r="AU237" s="18" t="s">
        <v>138</v>
      </c>
    </row>
    <row r="238" spans="1:65" s="2" customFormat="1" ht="16.5" customHeight="1">
      <c r="A238" s="33"/>
      <c r="B238" s="149"/>
      <c r="C238" s="150" t="s">
        <v>486</v>
      </c>
      <c r="D238" s="150" t="s">
        <v>140</v>
      </c>
      <c r="E238" s="151" t="s">
        <v>689</v>
      </c>
      <c r="F238" s="152" t="s">
        <v>690</v>
      </c>
      <c r="G238" s="153" t="s">
        <v>143</v>
      </c>
      <c r="H238" s="154">
        <v>1</v>
      </c>
      <c r="I238" s="155"/>
      <c r="J238" s="156">
        <f>ROUND(I238*H238,2)</f>
        <v>0</v>
      </c>
      <c r="K238" s="152" t="s">
        <v>661</v>
      </c>
      <c r="L238" s="34"/>
      <c r="M238" s="157" t="s">
        <v>1</v>
      </c>
      <c r="N238" s="158" t="s">
        <v>40</v>
      </c>
      <c r="O238" s="59"/>
      <c r="P238" s="159">
        <f>O238*H238</f>
        <v>0</v>
      </c>
      <c r="Q238" s="159">
        <v>0</v>
      </c>
      <c r="R238" s="159">
        <f>Q238*H238</f>
        <v>0</v>
      </c>
      <c r="S238" s="159">
        <v>0</v>
      </c>
      <c r="T238" s="160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1" t="s">
        <v>144</v>
      </c>
      <c r="AT238" s="161" t="s">
        <v>140</v>
      </c>
      <c r="AU238" s="161" t="s">
        <v>138</v>
      </c>
      <c r="AY238" s="18" t="s">
        <v>137</v>
      </c>
      <c r="BE238" s="162">
        <f>IF(N238="základní",J238,0)</f>
        <v>0</v>
      </c>
      <c r="BF238" s="162">
        <f>IF(N238="snížená",J238,0)</f>
        <v>0</v>
      </c>
      <c r="BG238" s="162">
        <f>IF(N238="zákl. přenesená",J238,0)</f>
        <v>0</v>
      </c>
      <c r="BH238" s="162">
        <f>IF(N238="sníž. přenesená",J238,0)</f>
        <v>0</v>
      </c>
      <c r="BI238" s="162">
        <f>IF(N238="nulová",J238,0)</f>
        <v>0</v>
      </c>
      <c r="BJ238" s="18" t="s">
        <v>82</v>
      </c>
      <c r="BK238" s="162">
        <f>ROUND(I238*H238,2)</f>
        <v>0</v>
      </c>
      <c r="BL238" s="18" t="s">
        <v>144</v>
      </c>
      <c r="BM238" s="161" t="s">
        <v>773</v>
      </c>
    </row>
    <row r="239" spans="1:65" s="2" customFormat="1">
      <c r="A239" s="33"/>
      <c r="B239" s="34"/>
      <c r="C239" s="33"/>
      <c r="D239" s="163" t="s">
        <v>146</v>
      </c>
      <c r="E239" s="33"/>
      <c r="F239" s="164" t="s">
        <v>690</v>
      </c>
      <c r="G239" s="33"/>
      <c r="H239" s="33"/>
      <c r="I239" s="165"/>
      <c r="J239" s="33"/>
      <c r="K239" s="33"/>
      <c r="L239" s="34"/>
      <c r="M239" s="166"/>
      <c r="N239" s="167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146</v>
      </c>
      <c r="AU239" s="18" t="s">
        <v>138</v>
      </c>
    </row>
    <row r="240" spans="1:65" s="2" customFormat="1" ht="16.5" customHeight="1">
      <c r="A240" s="33"/>
      <c r="B240" s="149"/>
      <c r="C240" s="150" t="s">
        <v>493</v>
      </c>
      <c r="D240" s="150" t="s">
        <v>140</v>
      </c>
      <c r="E240" s="151" t="s">
        <v>691</v>
      </c>
      <c r="F240" s="152" t="s">
        <v>692</v>
      </c>
      <c r="G240" s="153" t="s">
        <v>143</v>
      </c>
      <c r="H240" s="154">
        <v>1</v>
      </c>
      <c r="I240" s="155"/>
      <c r="J240" s="156">
        <f>ROUND(I240*H240,2)</f>
        <v>0</v>
      </c>
      <c r="K240" s="152" t="s">
        <v>661</v>
      </c>
      <c r="L240" s="34"/>
      <c r="M240" s="157" t="s">
        <v>1</v>
      </c>
      <c r="N240" s="158" t="s">
        <v>40</v>
      </c>
      <c r="O240" s="59"/>
      <c r="P240" s="159">
        <f>O240*H240</f>
        <v>0</v>
      </c>
      <c r="Q240" s="159">
        <v>0</v>
      </c>
      <c r="R240" s="159">
        <f>Q240*H240</f>
        <v>0</v>
      </c>
      <c r="S240" s="159">
        <v>0</v>
      </c>
      <c r="T240" s="16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1" t="s">
        <v>144</v>
      </c>
      <c r="AT240" s="161" t="s">
        <v>140</v>
      </c>
      <c r="AU240" s="161" t="s">
        <v>138</v>
      </c>
      <c r="AY240" s="18" t="s">
        <v>137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8" t="s">
        <v>82</v>
      </c>
      <c r="BK240" s="162">
        <f>ROUND(I240*H240,2)</f>
        <v>0</v>
      </c>
      <c r="BL240" s="18" t="s">
        <v>144</v>
      </c>
      <c r="BM240" s="161" t="s">
        <v>774</v>
      </c>
    </row>
    <row r="241" spans="1:65" s="2" customFormat="1">
      <c r="A241" s="33"/>
      <c r="B241" s="34"/>
      <c r="C241" s="33"/>
      <c r="D241" s="163" t="s">
        <v>146</v>
      </c>
      <c r="E241" s="33"/>
      <c r="F241" s="164" t="s">
        <v>692</v>
      </c>
      <c r="G241" s="33"/>
      <c r="H241" s="33"/>
      <c r="I241" s="165"/>
      <c r="J241" s="33"/>
      <c r="K241" s="33"/>
      <c r="L241" s="34"/>
      <c r="M241" s="166"/>
      <c r="N241" s="167"/>
      <c r="O241" s="59"/>
      <c r="P241" s="59"/>
      <c r="Q241" s="59"/>
      <c r="R241" s="59"/>
      <c r="S241" s="59"/>
      <c r="T241" s="60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146</v>
      </c>
      <c r="AU241" s="18" t="s">
        <v>138</v>
      </c>
    </row>
    <row r="242" spans="1:65" s="12" customFormat="1" ht="20.85" customHeight="1">
      <c r="B242" s="136"/>
      <c r="D242" s="137" t="s">
        <v>74</v>
      </c>
      <c r="E242" s="147" t="s">
        <v>775</v>
      </c>
      <c r="F242" s="147" t="s">
        <v>776</v>
      </c>
      <c r="I242" s="139"/>
      <c r="J242" s="148">
        <f>BK242</f>
        <v>0</v>
      </c>
      <c r="L242" s="136"/>
      <c r="M242" s="141"/>
      <c r="N242" s="142"/>
      <c r="O242" s="142"/>
      <c r="P242" s="143">
        <f>SUM(P243:P254)</f>
        <v>0</v>
      </c>
      <c r="Q242" s="142"/>
      <c r="R242" s="143">
        <f>SUM(R243:R254)</f>
        <v>0</v>
      </c>
      <c r="S242" s="142"/>
      <c r="T242" s="144">
        <f>SUM(T243:T254)</f>
        <v>0</v>
      </c>
      <c r="AR242" s="137" t="s">
        <v>82</v>
      </c>
      <c r="AT242" s="145" t="s">
        <v>74</v>
      </c>
      <c r="AU242" s="145" t="s">
        <v>84</v>
      </c>
      <c r="AY242" s="137" t="s">
        <v>137</v>
      </c>
      <c r="BK242" s="146">
        <f>SUM(BK243:BK254)</f>
        <v>0</v>
      </c>
    </row>
    <row r="243" spans="1:65" s="2" customFormat="1" ht="33" customHeight="1">
      <c r="A243" s="33"/>
      <c r="B243" s="149"/>
      <c r="C243" s="150" t="s">
        <v>499</v>
      </c>
      <c r="D243" s="150" t="s">
        <v>140</v>
      </c>
      <c r="E243" s="151" t="s">
        <v>777</v>
      </c>
      <c r="F243" s="152" t="s">
        <v>778</v>
      </c>
      <c r="G243" s="153" t="s">
        <v>143</v>
      </c>
      <c r="H243" s="154">
        <v>1</v>
      </c>
      <c r="I243" s="155"/>
      <c r="J243" s="156">
        <f>ROUND(I243*H243,2)</f>
        <v>0</v>
      </c>
      <c r="K243" s="152" t="s">
        <v>661</v>
      </c>
      <c r="L243" s="34"/>
      <c r="M243" s="157" t="s">
        <v>1</v>
      </c>
      <c r="N243" s="158" t="s">
        <v>40</v>
      </c>
      <c r="O243" s="59"/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1" t="s">
        <v>144</v>
      </c>
      <c r="AT243" s="161" t="s">
        <v>140</v>
      </c>
      <c r="AU243" s="161" t="s">
        <v>138</v>
      </c>
      <c r="AY243" s="18" t="s">
        <v>137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8" t="s">
        <v>82</v>
      </c>
      <c r="BK243" s="162">
        <f>ROUND(I243*H243,2)</f>
        <v>0</v>
      </c>
      <c r="BL243" s="18" t="s">
        <v>144</v>
      </c>
      <c r="BM243" s="161" t="s">
        <v>779</v>
      </c>
    </row>
    <row r="244" spans="1:65" s="2" customFormat="1" ht="19.5">
      <c r="A244" s="33"/>
      <c r="B244" s="34"/>
      <c r="C244" s="33"/>
      <c r="D244" s="163" t="s">
        <v>146</v>
      </c>
      <c r="E244" s="33"/>
      <c r="F244" s="164" t="s">
        <v>778</v>
      </c>
      <c r="G244" s="33"/>
      <c r="H244" s="33"/>
      <c r="I244" s="165"/>
      <c r="J244" s="33"/>
      <c r="K244" s="33"/>
      <c r="L244" s="34"/>
      <c r="M244" s="166"/>
      <c r="N244" s="167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146</v>
      </c>
      <c r="AU244" s="18" t="s">
        <v>138</v>
      </c>
    </row>
    <row r="245" spans="1:65" s="2" customFormat="1" ht="33" customHeight="1">
      <c r="A245" s="33"/>
      <c r="B245" s="149"/>
      <c r="C245" s="150" t="s">
        <v>506</v>
      </c>
      <c r="D245" s="150" t="s">
        <v>140</v>
      </c>
      <c r="E245" s="151" t="s">
        <v>780</v>
      </c>
      <c r="F245" s="152" t="s">
        <v>781</v>
      </c>
      <c r="G245" s="153" t="s">
        <v>143</v>
      </c>
      <c r="H245" s="154">
        <v>1</v>
      </c>
      <c r="I245" s="155"/>
      <c r="J245" s="156">
        <f>ROUND(I245*H245,2)</f>
        <v>0</v>
      </c>
      <c r="K245" s="152" t="s">
        <v>661</v>
      </c>
      <c r="L245" s="34"/>
      <c r="M245" s="157" t="s">
        <v>1</v>
      </c>
      <c r="N245" s="158" t="s">
        <v>40</v>
      </c>
      <c r="O245" s="59"/>
      <c r="P245" s="159">
        <f>O245*H245</f>
        <v>0</v>
      </c>
      <c r="Q245" s="159">
        <v>0</v>
      </c>
      <c r="R245" s="159">
        <f>Q245*H245</f>
        <v>0</v>
      </c>
      <c r="S245" s="159">
        <v>0</v>
      </c>
      <c r="T245" s="16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1" t="s">
        <v>144</v>
      </c>
      <c r="AT245" s="161" t="s">
        <v>140</v>
      </c>
      <c r="AU245" s="161" t="s">
        <v>138</v>
      </c>
      <c r="AY245" s="18" t="s">
        <v>137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8" t="s">
        <v>82</v>
      </c>
      <c r="BK245" s="162">
        <f>ROUND(I245*H245,2)</f>
        <v>0</v>
      </c>
      <c r="BL245" s="18" t="s">
        <v>144</v>
      </c>
      <c r="BM245" s="161" t="s">
        <v>782</v>
      </c>
    </row>
    <row r="246" spans="1:65" s="2" customFormat="1" ht="19.5">
      <c r="A246" s="33"/>
      <c r="B246" s="34"/>
      <c r="C246" s="33"/>
      <c r="D246" s="163" t="s">
        <v>146</v>
      </c>
      <c r="E246" s="33"/>
      <c r="F246" s="164" t="s">
        <v>781</v>
      </c>
      <c r="G246" s="33"/>
      <c r="H246" s="33"/>
      <c r="I246" s="165"/>
      <c r="J246" s="33"/>
      <c r="K246" s="33"/>
      <c r="L246" s="34"/>
      <c r="M246" s="166"/>
      <c r="N246" s="167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146</v>
      </c>
      <c r="AU246" s="18" t="s">
        <v>138</v>
      </c>
    </row>
    <row r="247" spans="1:65" s="2" customFormat="1" ht="33" customHeight="1">
      <c r="A247" s="33"/>
      <c r="B247" s="149"/>
      <c r="C247" s="150" t="s">
        <v>511</v>
      </c>
      <c r="D247" s="150" t="s">
        <v>140</v>
      </c>
      <c r="E247" s="151" t="s">
        <v>783</v>
      </c>
      <c r="F247" s="152" t="s">
        <v>784</v>
      </c>
      <c r="G247" s="153" t="s">
        <v>143</v>
      </c>
      <c r="H247" s="154">
        <v>1</v>
      </c>
      <c r="I247" s="155"/>
      <c r="J247" s="156">
        <f>ROUND(I247*H247,2)</f>
        <v>0</v>
      </c>
      <c r="K247" s="152" t="s">
        <v>661</v>
      </c>
      <c r="L247" s="34"/>
      <c r="M247" s="157" t="s">
        <v>1</v>
      </c>
      <c r="N247" s="158" t="s">
        <v>40</v>
      </c>
      <c r="O247" s="59"/>
      <c r="P247" s="159">
        <f>O247*H247</f>
        <v>0</v>
      </c>
      <c r="Q247" s="159">
        <v>0</v>
      </c>
      <c r="R247" s="159">
        <f>Q247*H247</f>
        <v>0</v>
      </c>
      <c r="S247" s="159">
        <v>0</v>
      </c>
      <c r="T247" s="16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1" t="s">
        <v>144</v>
      </c>
      <c r="AT247" s="161" t="s">
        <v>140</v>
      </c>
      <c r="AU247" s="161" t="s">
        <v>138</v>
      </c>
      <c r="AY247" s="18" t="s">
        <v>137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8" t="s">
        <v>82</v>
      </c>
      <c r="BK247" s="162">
        <f>ROUND(I247*H247,2)</f>
        <v>0</v>
      </c>
      <c r="BL247" s="18" t="s">
        <v>144</v>
      </c>
      <c r="BM247" s="161" t="s">
        <v>785</v>
      </c>
    </row>
    <row r="248" spans="1:65" s="2" customFormat="1" ht="19.5">
      <c r="A248" s="33"/>
      <c r="B248" s="34"/>
      <c r="C248" s="33"/>
      <c r="D248" s="163" t="s">
        <v>146</v>
      </c>
      <c r="E248" s="33"/>
      <c r="F248" s="164" t="s">
        <v>784</v>
      </c>
      <c r="G248" s="33"/>
      <c r="H248" s="33"/>
      <c r="I248" s="165"/>
      <c r="J248" s="33"/>
      <c r="K248" s="33"/>
      <c r="L248" s="34"/>
      <c r="M248" s="166"/>
      <c r="N248" s="167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146</v>
      </c>
      <c r="AU248" s="18" t="s">
        <v>138</v>
      </c>
    </row>
    <row r="249" spans="1:65" s="2" customFormat="1" ht="33" customHeight="1">
      <c r="A249" s="33"/>
      <c r="B249" s="149"/>
      <c r="C249" s="150" t="s">
        <v>516</v>
      </c>
      <c r="D249" s="150" t="s">
        <v>140</v>
      </c>
      <c r="E249" s="151" t="s">
        <v>786</v>
      </c>
      <c r="F249" s="152" t="s">
        <v>787</v>
      </c>
      <c r="G249" s="153" t="s">
        <v>143</v>
      </c>
      <c r="H249" s="154">
        <v>1</v>
      </c>
      <c r="I249" s="155"/>
      <c r="J249" s="156">
        <f>ROUND(I249*H249,2)</f>
        <v>0</v>
      </c>
      <c r="K249" s="152" t="s">
        <v>661</v>
      </c>
      <c r="L249" s="34"/>
      <c r="M249" s="157" t="s">
        <v>1</v>
      </c>
      <c r="N249" s="158" t="s">
        <v>40</v>
      </c>
      <c r="O249" s="59"/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1" t="s">
        <v>144</v>
      </c>
      <c r="AT249" s="161" t="s">
        <v>140</v>
      </c>
      <c r="AU249" s="161" t="s">
        <v>138</v>
      </c>
      <c r="AY249" s="18" t="s">
        <v>137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8" t="s">
        <v>82</v>
      </c>
      <c r="BK249" s="162">
        <f>ROUND(I249*H249,2)</f>
        <v>0</v>
      </c>
      <c r="BL249" s="18" t="s">
        <v>144</v>
      </c>
      <c r="BM249" s="161" t="s">
        <v>788</v>
      </c>
    </row>
    <row r="250" spans="1:65" s="2" customFormat="1" ht="19.5">
      <c r="A250" s="33"/>
      <c r="B250" s="34"/>
      <c r="C250" s="33"/>
      <c r="D250" s="163" t="s">
        <v>146</v>
      </c>
      <c r="E250" s="33"/>
      <c r="F250" s="164" t="s">
        <v>787</v>
      </c>
      <c r="G250" s="33"/>
      <c r="H250" s="33"/>
      <c r="I250" s="165"/>
      <c r="J250" s="33"/>
      <c r="K250" s="33"/>
      <c r="L250" s="34"/>
      <c r="M250" s="166"/>
      <c r="N250" s="167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146</v>
      </c>
      <c r="AU250" s="18" t="s">
        <v>138</v>
      </c>
    </row>
    <row r="251" spans="1:65" s="2" customFormat="1" ht="16.5" customHeight="1">
      <c r="A251" s="33"/>
      <c r="B251" s="149"/>
      <c r="C251" s="150" t="s">
        <v>523</v>
      </c>
      <c r="D251" s="150" t="s">
        <v>140</v>
      </c>
      <c r="E251" s="151" t="s">
        <v>689</v>
      </c>
      <c r="F251" s="152" t="s">
        <v>690</v>
      </c>
      <c r="G251" s="153" t="s">
        <v>143</v>
      </c>
      <c r="H251" s="154">
        <v>1</v>
      </c>
      <c r="I251" s="155"/>
      <c r="J251" s="156">
        <f>ROUND(I251*H251,2)</f>
        <v>0</v>
      </c>
      <c r="K251" s="152" t="s">
        <v>661</v>
      </c>
      <c r="L251" s="34"/>
      <c r="M251" s="157" t="s">
        <v>1</v>
      </c>
      <c r="N251" s="158" t="s">
        <v>40</v>
      </c>
      <c r="O251" s="59"/>
      <c r="P251" s="159">
        <f>O251*H251</f>
        <v>0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1" t="s">
        <v>144</v>
      </c>
      <c r="AT251" s="161" t="s">
        <v>140</v>
      </c>
      <c r="AU251" s="161" t="s">
        <v>138</v>
      </c>
      <c r="AY251" s="18" t="s">
        <v>137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8" t="s">
        <v>82</v>
      </c>
      <c r="BK251" s="162">
        <f>ROUND(I251*H251,2)</f>
        <v>0</v>
      </c>
      <c r="BL251" s="18" t="s">
        <v>144</v>
      </c>
      <c r="BM251" s="161" t="s">
        <v>789</v>
      </c>
    </row>
    <row r="252" spans="1:65" s="2" customFormat="1">
      <c r="A252" s="33"/>
      <c r="B252" s="34"/>
      <c r="C252" s="33"/>
      <c r="D252" s="163" t="s">
        <v>146</v>
      </c>
      <c r="E252" s="33"/>
      <c r="F252" s="164" t="s">
        <v>690</v>
      </c>
      <c r="G252" s="33"/>
      <c r="H252" s="33"/>
      <c r="I252" s="165"/>
      <c r="J252" s="33"/>
      <c r="K252" s="33"/>
      <c r="L252" s="34"/>
      <c r="M252" s="166"/>
      <c r="N252" s="167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146</v>
      </c>
      <c r="AU252" s="18" t="s">
        <v>138</v>
      </c>
    </row>
    <row r="253" spans="1:65" s="2" customFormat="1" ht="16.5" customHeight="1">
      <c r="A253" s="33"/>
      <c r="B253" s="149"/>
      <c r="C253" s="150" t="s">
        <v>530</v>
      </c>
      <c r="D253" s="150" t="s">
        <v>140</v>
      </c>
      <c r="E253" s="151" t="s">
        <v>691</v>
      </c>
      <c r="F253" s="152" t="s">
        <v>692</v>
      </c>
      <c r="G253" s="153" t="s">
        <v>143</v>
      </c>
      <c r="H253" s="154">
        <v>1</v>
      </c>
      <c r="I253" s="155"/>
      <c r="J253" s="156">
        <f>ROUND(I253*H253,2)</f>
        <v>0</v>
      </c>
      <c r="K253" s="152" t="s">
        <v>661</v>
      </c>
      <c r="L253" s="34"/>
      <c r="M253" s="157" t="s">
        <v>1</v>
      </c>
      <c r="N253" s="158" t="s">
        <v>40</v>
      </c>
      <c r="O253" s="59"/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1" t="s">
        <v>144</v>
      </c>
      <c r="AT253" s="161" t="s">
        <v>140</v>
      </c>
      <c r="AU253" s="161" t="s">
        <v>138</v>
      </c>
      <c r="AY253" s="18" t="s">
        <v>137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8" t="s">
        <v>82</v>
      </c>
      <c r="BK253" s="162">
        <f>ROUND(I253*H253,2)</f>
        <v>0</v>
      </c>
      <c r="BL253" s="18" t="s">
        <v>144</v>
      </c>
      <c r="BM253" s="161" t="s">
        <v>790</v>
      </c>
    </row>
    <row r="254" spans="1:65" s="2" customFormat="1">
      <c r="A254" s="33"/>
      <c r="B254" s="34"/>
      <c r="C254" s="33"/>
      <c r="D254" s="163" t="s">
        <v>146</v>
      </c>
      <c r="E254" s="33"/>
      <c r="F254" s="164" t="s">
        <v>692</v>
      </c>
      <c r="G254" s="33"/>
      <c r="H254" s="33"/>
      <c r="I254" s="165"/>
      <c r="J254" s="33"/>
      <c r="K254" s="33"/>
      <c r="L254" s="34"/>
      <c r="M254" s="166"/>
      <c r="N254" s="167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146</v>
      </c>
      <c r="AU254" s="18" t="s">
        <v>138</v>
      </c>
    </row>
    <row r="255" spans="1:65" s="12" customFormat="1" ht="20.85" customHeight="1">
      <c r="B255" s="136"/>
      <c r="D255" s="137" t="s">
        <v>74</v>
      </c>
      <c r="E255" s="147" t="s">
        <v>791</v>
      </c>
      <c r="F255" s="147" t="s">
        <v>792</v>
      </c>
      <c r="I255" s="139"/>
      <c r="J255" s="148">
        <f>BK255</f>
        <v>0</v>
      </c>
      <c r="L255" s="136"/>
      <c r="M255" s="141"/>
      <c r="N255" s="142"/>
      <c r="O255" s="142"/>
      <c r="P255" s="143">
        <f>SUM(P256:P291)</f>
        <v>0</v>
      </c>
      <c r="Q255" s="142"/>
      <c r="R255" s="143">
        <f>SUM(R256:R291)</f>
        <v>0</v>
      </c>
      <c r="S255" s="142"/>
      <c r="T255" s="144">
        <f>SUM(T256:T291)</f>
        <v>0</v>
      </c>
      <c r="AR255" s="137" t="s">
        <v>82</v>
      </c>
      <c r="AT255" s="145" t="s">
        <v>74</v>
      </c>
      <c r="AU255" s="145" t="s">
        <v>84</v>
      </c>
      <c r="AY255" s="137" t="s">
        <v>137</v>
      </c>
      <c r="BK255" s="146">
        <f>SUM(BK256:BK291)</f>
        <v>0</v>
      </c>
    </row>
    <row r="256" spans="1:65" s="2" customFormat="1" ht="21.75" customHeight="1">
      <c r="A256" s="33"/>
      <c r="B256" s="149"/>
      <c r="C256" s="150" t="s">
        <v>535</v>
      </c>
      <c r="D256" s="150" t="s">
        <v>140</v>
      </c>
      <c r="E256" s="151" t="s">
        <v>793</v>
      </c>
      <c r="F256" s="152" t="s">
        <v>794</v>
      </c>
      <c r="G256" s="153" t="s">
        <v>631</v>
      </c>
      <c r="H256" s="154">
        <v>50</v>
      </c>
      <c r="I256" s="155"/>
      <c r="J256" s="156">
        <f>ROUND(I256*H256,2)</f>
        <v>0</v>
      </c>
      <c r="K256" s="152" t="s">
        <v>661</v>
      </c>
      <c r="L256" s="34"/>
      <c r="M256" s="157" t="s">
        <v>1</v>
      </c>
      <c r="N256" s="158" t="s">
        <v>40</v>
      </c>
      <c r="O256" s="59"/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1" t="s">
        <v>144</v>
      </c>
      <c r="AT256" s="161" t="s">
        <v>140</v>
      </c>
      <c r="AU256" s="161" t="s">
        <v>138</v>
      </c>
      <c r="AY256" s="18" t="s">
        <v>137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8" t="s">
        <v>82</v>
      </c>
      <c r="BK256" s="162">
        <f>ROUND(I256*H256,2)</f>
        <v>0</v>
      </c>
      <c r="BL256" s="18" t="s">
        <v>144</v>
      </c>
      <c r="BM256" s="161" t="s">
        <v>795</v>
      </c>
    </row>
    <row r="257" spans="1:65" s="2" customFormat="1">
      <c r="A257" s="33"/>
      <c r="B257" s="34"/>
      <c r="C257" s="33"/>
      <c r="D257" s="163" t="s">
        <v>146</v>
      </c>
      <c r="E257" s="33"/>
      <c r="F257" s="164" t="s">
        <v>794</v>
      </c>
      <c r="G257" s="33"/>
      <c r="H257" s="33"/>
      <c r="I257" s="165"/>
      <c r="J257" s="33"/>
      <c r="K257" s="33"/>
      <c r="L257" s="34"/>
      <c r="M257" s="166"/>
      <c r="N257" s="167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146</v>
      </c>
      <c r="AU257" s="18" t="s">
        <v>138</v>
      </c>
    </row>
    <row r="258" spans="1:65" s="2" customFormat="1" ht="16.5" customHeight="1">
      <c r="A258" s="33"/>
      <c r="B258" s="149"/>
      <c r="C258" s="150" t="s">
        <v>543</v>
      </c>
      <c r="D258" s="150" t="s">
        <v>140</v>
      </c>
      <c r="E258" s="151" t="s">
        <v>796</v>
      </c>
      <c r="F258" s="152" t="s">
        <v>797</v>
      </c>
      <c r="G258" s="153" t="s">
        <v>798</v>
      </c>
      <c r="H258" s="154">
        <v>400</v>
      </c>
      <c r="I258" s="155"/>
      <c r="J258" s="156">
        <f>ROUND(I258*H258,2)</f>
        <v>0</v>
      </c>
      <c r="K258" s="152" t="s">
        <v>661</v>
      </c>
      <c r="L258" s="34"/>
      <c r="M258" s="157" t="s">
        <v>1</v>
      </c>
      <c r="N258" s="158" t="s">
        <v>40</v>
      </c>
      <c r="O258" s="59"/>
      <c r="P258" s="159">
        <f>O258*H258</f>
        <v>0</v>
      </c>
      <c r="Q258" s="159">
        <v>0</v>
      </c>
      <c r="R258" s="159">
        <f>Q258*H258</f>
        <v>0</v>
      </c>
      <c r="S258" s="159">
        <v>0</v>
      </c>
      <c r="T258" s="160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1" t="s">
        <v>144</v>
      </c>
      <c r="AT258" s="161" t="s">
        <v>140</v>
      </c>
      <c r="AU258" s="161" t="s">
        <v>138</v>
      </c>
      <c r="AY258" s="18" t="s">
        <v>137</v>
      </c>
      <c r="BE258" s="162">
        <f>IF(N258="základní",J258,0)</f>
        <v>0</v>
      </c>
      <c r="BF258" s="162">
        <f>IF(N258="snížená",J258,0)</f>
        <v>0</v>
      </c>
      <c r="BG258" s="162">
        <f>IF(N258="zákl. přenesená",J258,0)</f>
        <v>0</v>
      </c>
      <c r="BH258" s="162">
        <f>IF(N258="sníž. přenesená",J258,0)</f>
        <v>0</v>
      </c>
      <c r="BI258" s="162">
        <f>IF(N258="nulová",J258,0)</f>
        <v>0</v>
      </c>
      <c r="BJ258" s="18" t="s">
        <v>82</v>
      </c>
      <c r="BK258" s="162">
        <f>ROUND(I258*H258,2)</f>
        <v>0</v>
      </c>
      <c r="BL258" s="18" t="s">
        <v>144</v>
      </c>
      <c r="BM258" s="161" t="s">
        <v>799</v>
      </c>
    </row>
    <row r="259" spans="1:65" s="2" customFormat="1">
      <c r="A259" s="33"/>
      <c r="B259" s="34"/>
      <c r="C259" s="33"/>
      <c r="D259" s="163" t="s">
        <v>146</v>
      </c>
      <c r="E259" s="33"/>
      <c r="F259" s="164" t="s">
        <v>797</v>
      </c>
      <c r="G259" s="33"/>
      <c r="H259" s="33"/>
      <c r="I259" s="165"/>
      <c r="J259" s="33"/>
      <c r="K259" s="33"/>
      <c r="L259" s="34"/>
      <c r="M259" s="166"/>
      <c r="N259" s="167"/>
      <c r="O259" s="59"/>
      <c r="P259" s="59"/>
      <c r="Q259" s="59"/>
      <c r="R259" s="59"/>
      <c r="S259" s="59"/>
      <c r="T259" s="60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146</v>
      </c>
      <c r="AU259" s="18" t="s">
        <v>138</v>
      </c>
    </row>
    <row r="260" spans="1:65" s="2" customFormat="1" ht="16.5" customHeight="1">
      <c r="A260" s="33"/>
      <c r="B260" s="149"/>
      <c r="C260" s="150" t="s">
        <v>548</v>
      </c>
      <c r="D260" s="150" t="s">
        <v>140</v>
      </c>
      <c r="E260" s="151" t="s">
        <v>800</v>
      </c>
      <c r="F260" s="152" t="s">
        <v>801</v>
      </c>
      <c r="G260" s="153" t="s">
        <v>798</v>
      </c>
      <c r="H260" s="154">
        <v>250</v>
      </c>
      <c r="I260" s="155"/>
      <c r="J260" s="156">
        <f>ROUND(I260*H260,2)</f>
        <v>0</v>
      </c>
      <c r="K260" s="152" t="s">
        <v>661</v>
      </c>
      <c r="L260" s="34"/>
      <c r="M260" s="157" t="s">
        <v>1</v>
      </c>
      <c r="N260" s="158" t="s">
        <v>40</v>
      </c>
      <c r="O260" s="59"/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1" t="s">
        <v>144</v>
      </c>
      <c r="AT260" s="161" t="s">
        <v>140</v>
      </c>
      <c r="AU260" s="161" t="s">
        <v>138</v>
      </c>
      <c r="AY260" s="18" t="s">
        <v>137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8" t="s">
        <v>82</v>
      </c>
      <c r="BK260" s="162">
        <f>ROUND(I260*H260,2)</f>
        <v>0</v>
      </c>
      <c r="BL260" s="18" t="s">
        <v>144</v>
      </c>
      <c r="BM260" s="161" t="s">
        <v>802</v>
      </c>
    </row>
    <row r="261" spans="1:65" s="2" customFormat="1">
      <c r="A261" s="33"/>
      <c r="B261" s="34"/>
      <c r="C261" s="33"/>
      <c r="D261" s="163" t="s">
        <v>146</v>
      </c>
      <c r="E261" s="33"/>
      <c r="F261" s="164" t="s">
        <v>801</v>
      </c>
      <c r="G261" s="33"/>
      <c r="H261" s="33"/>
      <c r="I261" s="165"/>
      <c r="J261" s="33"/>
      <c r="K261" s="33"/>
      <c r="L261" s="34"/>
      <c r="M261" s="166"/>
      <c r="N261" s="167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146</v>
      </c>
      <c r="AU261" s="18" t="s">
        <v>138</v>
      </c>
    </row>
    <row r="262" spans="1:65" s="2" customFormat="1" ht="16.5" customHeight="1">
      <c r="A262" s="33"/>
      <c r="B262" s="149"/>
      <c r="C262" s="150" t="s">
        <v>553</v>
      </c>
      <c r="D262" s="150" t="s">
        <v>140</v>
      </c>
      <c r="E262" s="151" t="s">
        <v>803</v>
      </c>
      <c r="F262" s="152" t="s">
        <v>804</v>
      </c>
      <c r="G262" s="153" t="s">
        <v>798</v>
      </c>
      <c r="H262" s="154">
        <v>50</v>
      </c>
      <c r="I262" s="155"/>
      <c r="J262" s="156">
        <f>ROUND(I262*H262,2)</f>
        <v>0</v>
      </c>
      <c r="K262" s="152" t="s">
        <v>661</v>
      </c>
      <c r="L262" s="34"/>
      <c r="M262" s="157" t="s">
        <v>1</v>
      </c>
      <c r="N262" s="158" t="s">
        <v>40</v>
      </c>
      <c r="O262" s="59"/>
      <c r="P262" s="159">
        <f>O262*H262</f>
        <v>0</v>
      </c>
      <c r="Q262" s="159">
        <v>0</v>
      </c>
      <c r="R262" s="159">
        <f>Q262*H262</f>
        <v>0</v>
      </c>
      <c r="S262" s="159">
        <v>0</v>
      </c>
      <c r="T262" s="16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1" t="s">
        <v>144</v>
      </c>
      <c r="AT262" s="161" t="s">
        <v>140</v>
      </c>
      <c r="AU262" s="161" t="s">
        <v>138</v>
      </c>
      <c r="AY262" s="18" t="s">
        <v>137</v>
      </c>
      <c r="BE262" s="162">
        <f>IF(N262="základní",J262,0)</f>
        <v>0</v>
      </c>
      <c r="BF262" s="162">
        <f>IF(N262="snížená",J262,0)</f>
        <v>0</v>
      </c>
      <c r="BG262" s="162">
        <f>IF(N262="zákl. přenesená",J262,0)</f>
        <v>0</v>
      </c>
      <c r="BH262" s="162">
        <f>IF(N262="sníž. přenesená",J262,0)</f>
        <v>0</v>
      </c>
      <c r="BI262" s="162">
        <f>IF(N262="nulová",J262,0)</f>
        <v>0</v>
      </c>
      <c r="BJ262" s="18" t="s">
        <v>82</v>
      </c>
      <c r="BK262" s="162">
        <f>ROUND(I262*H262,2)</f>
        <v>0</v>
      </c>
      <c r="BL262" s="18" t="s">
        <v>144</v>
      </c>
      <c r="BM262" s="161" t="s">
        <v>805</v>
      </c>
    </row>
    <row r="263" spans="1:65" s="2" customFormat="1">
      <c r="A263" s="33"/>
      <c r="B263" s="34"/>
      <c r="C263" s="33"/>
      <c r="D263" s="163" t="s">
        <v>146</v>
      </c>
      <c r="E263" s="33"/>
      <c r="F263" s="164" t="s">
        <v>804</v>
      </c>
      <c r="G263" s="33"/>
      <c r="H263" s="33"/>
      <c r="I263" s="165"/>
      <c r="J263" s="33"/>
      <c r="K263" s="33"/>
      <c r="L263" s="34"/>
      <c r="M263" s="166"/>
      <c r="N263" s="167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146</v>
      </c>
      <c r="AU263" s="18" t="s">
        <v>138</v>
      </c>
    </row>
    <row r="264" spans="1:65" s="2" customFormat="1" ht="16.5" customHeight="1">
      <c r="A264" s="33"/>
      <c r="B264" s="149"/>
      <c r="C264" s="150" t="s">
        <v>558</v>
      </c>
      <c r="D264" s="150" t="s">
        <v>140</v>
      </c>
      <c r="E264" s="151" t="s">
        <v>806</v>
      </c>
      <c r="F264" s="152" t="s">
        <v>807</v>
      </c>
      <c r="G264" s="153" t="s">
        <v>143</v>
      </c>
      <c r="H264" s="154">
        <v>1</v>
      </c>
      <c r="I264" s="155"/>
      <c r="J264" s="156">
        <f>ROUND(I264*H264,2)</f>
        <v>0</v>
      </c>
      <c r="K264" s="152" t="s">
        <v>661</v>
      </c>
      <c r="L264" s="34"/>
      <c r="M264" s="157" t="s">
        <v>1</v>
      </c>
      <c r="N264" s="158" t="s">
        <v>40</v>
      </c>
      <c r="O264" s="59"/>
      <c r="P264" s="159">
        <f>O264*H264</f>
        <v>0</v>
      </c>
      <c r="Q264" s="159">
        <v>0</v>
      </c>
      <c r="R264" s="159">
        <f>Q264*H264</f>
        <v>0</v>
      </c>
      <c r="S264" s="159">
        <v>0</v>
      </c>
      <c r="T264" s="160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1" t="s">
        <v>144</v>
      </c>
      <c r="AT264" s="161" t="s">
        <v>140</v>
      </c>
      <c r="AU264" s="161" t="s">
        <v>138</v>
      </c>
      <c r="AY264" s="18" t="s">
        <v>137</v>
      </c>
      <c r="BE264" s="162">
        <f>IF(N264="základní",J264,0)</f>
        <v>0</v>
      </c>
      <c r="BF264" s="162">
        <f>IF(N264="snížená",J264,0)</f>
        <v>0</v>
      </c>
      <c r="BG264" s="162">
        <f>IF(N264="zákl. přenesená",J264,0)</f>
        <v>0</v>
      </c>
      <c r="BH264" s="162">
        <f>IF(N264="sníž. přenesená",J264,0)</f>
        <v>0</v>
      </c>
      <c r="BI264" s="162">
        <f>IF(N264="nulová",J264,0)</f>
        <v>0</v>
      </c>
      <c r="BJ264" s="18" t="s">
        <v>82</v>
      </c>
      <c r="BK264" s="162">
        <f>ROUND(I264*H264,2)</f>
        <v>0</v>
      </c>
      <c r="BL264" s="18" t="s">
        <v>144</v>
      </c>
      <c r="BM264" s="161" t="s">
        <v>808</v>
      </c>
    </row>
    <row r="265" spans="1:65" s="2" customFormat="1">
      <c r="A265" s="33"/>
      <c r="B265" s="34"/>
      <c r="C265" s="33"/>
      <c r="D265" s="163" t="s">
        <v>146</v>
      </c>
      <c r="E265" s="33"/>
      <c r="F265" s="164" t="s">
        <v>807</v>
      </c>
      <c r="G265" s="33"/>
      <c r="H265" s="33"/>
      <c r="I265" s="165"/>
      <c r="J265" s="33"/>
      <c r="K265" s="33"/>
      <c r="L265" s="34"/>
      <c r="M265" s="166"/>
      <c r="N265" s="167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146</v>
      </c>
      <c r="AU265" s="18" t="s">
        <v>138</v>
      </c>
    </row>
    <row r="266" spans="1:65" s="2" customFormat="1" ht="16.5" customHeight="1">
      <c r="A266" s="33"/>
      <c r="B266" s="149"/>
      <c r="C266" s="150" t="s">
        <v>564</v>
      </c>
      <c r="D266" s="150" t="s">
        <v>140</v>
      </c>
      <c r="E266" s="151" t="s">
        <v>809</v>
      </c>
      <c r="F266" s="152" t="s">
        <v>810</v>
      </c>
      <c r="G266" s="153" t="s">
        <v>798</v>
      </c>
      <c r="H266" s="154">
        <v>400</v>
      </c>
      <c r="I266" s="155"/>
      <c r="J266" s="156">
        <f>ROUND(I266*H266,2)</f>
        <v>0</v>
      </c>
      <c r="K266" s="152" t="s">
        <v>661</v>
      </c>
      <c r="L266" s="34"/>
      <c r="M266" s="157" t="s">
        <v>1</v>
      </c>
      <c r="N266" s="158" t="s">
        <v>40</v>
      </c>
      <c r="O266" s="59"/>
      <c r="P266" s="159">
        <f>O266*H266</f>
        <v>0</v>
      </c>
      <c r="Q266" s="159">
        <v>0</v>
      </c>
      <c r="R266" s="159">
        <f>Q266*H266</f>
        <v>0</v>
      </c>
      <c r="S266" s="159">
        <v>0</v>
      </c>
      <c r="T266" s="16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1" t="s">
        <v>144</v>
      </c>
      <c r="AT266" s="161" t="s">
        <v>140</v>
      </c>
      <c r="AU266" s="161" t="s">
        <v>138</v>
      </c>
      <c r="AY266" s="18" t="s">
        <v>137</v>
      </c>
      <c r="BE266" s="162">
        <f>IF(N266="základní",J266,0)</f>
        <v>0</v>
      </c>
      <c r="BF266" s="162">
        <f>IF(N266="snížená",J266,0)</f>
        <v>0</v>
      </c>
      <c r="BG266" s="162">
        <f>IF(N266="zákl. přenesená",J266,0)</f>
        <v>0</v>
      </c>
      <c r="BH266" s="162">
        <f>IF(N266="sníž. přenesená",J266,0)</f>
        <v>0</v>
      </c>
      <c r="BI266" s="162">
        <f>IF(N266="nulová",J266,0)</f>
        <v>0</v>
      </c>
      <c r="BJ266" s="18" t="s">
        <v>82</v>
      </c>
      <c r="BK266" s="162">
        <f>ROUND(I266*H266,2)</f>
        <v>0</v>
      </c>
      <c r="BL266" s="18" t="s">
        <v>144</v>
      </c>
      <c r="BM266" s="161" t="s">
        <v>811</v>
      </c>
    </row>
    <row r="267" spans="1:65" s="2" customFormat="1">
      <c r="A267" s="33"/>
      <c r="B267" s="34"/>
      <c r="C267" s="33"/>
      <c r="D267" s="163" t="s">
        <v>146</v>
      </c>
      <c r="E267" s="33"/>
      <c r="F267" s="164" t="s">
        <v>810</v>
      </c>
      <c r="G267" s="33"/>
      <c r="H267" s="33"/>
      <c r="I267" s="165"/>
      <c r="J267" s="33"/>
      <c r="K267" s="33"/>
      <c r="L267" s="34"/>
      <c r="M267" s="166"/>
      <c r="N267" s="167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146</v>
      </c>
      <c r="AU267" s="18" t="s">
        <v>138</v>
      </c>
    </row>
    <row r="268" spans="1:65" s="2" customFormat="1" ht="16.5" customHeight="1">
      <c r="A268" s="33"/>
      <c r="B268" s="149"/>
      <c r="C268" s="150" t="s">
        <v>569</v>
      </c>
      <c r="D268" s="150" t="s">
        <v>140</v>
      </c>
      <c r="E268" s="151" t="s">
        <v>812</v>
      </c>
      <c r="F268" s="152" t="s">
        <v>813</v>
      </c>
      <c r="G268" s="153" t="s">
        <v>798</v>
      </c>
      <c r="H268" s="154">
        <v>250</v>
      </c>
      <c r="I268" s="155"/>
      <c r="J268" s="156">
        <f>ROUND(I268*H268,2)</f>
        <v>0</v>
      </c>
      <c r="K268" s="152" t="s">
        <v>661</v>
      </c>
      <c r="L268" s="34"/>
      <c r="M268" s="157" t="s">
        <v>1</v>
      </c>
      <c r="N268" s="158" t="s">
        <v>40</v>
      </c>
      <c r="O268" s="59"/>
      <c r="P268" s="159">
        <f>O268*H268</f>
        <v>0</v>
      </c>
      <c r="Q268" s="159">
        <v>0</v>
      </c>
      <c r="R268" s="159">
        <f>Q268*H268</f>
        <v>0</v>
      </c>
      <c r="S268" s="159">
        <v>0</v>
      </c>
      <c r="T268" s="16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1" t="s">
        <v>144</v>
      </c>
      <c r="AT268" s="161" t="s">
        <v>140</v>
      </c>
      <c r="AU268" s="161" t="s">
        <v>138</v>
      </c>
      <c r="AY268" s="18" t="s">
        <v>137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8" t="s">
        <v>82</v>
      </c>
      <c r="BK268" s="162">
        <f>ROUND(I268*H268,2)</f>
        <v>0</v>
      </c>
      <c r="BL268" s="18" t="s">
        <v>144</v>
      </c>
      <c r="BM268" s="161" t="s">
        <v>814</v>
      </c>
    </row>
    <row r="269" spans="1:65" s="2" customFormat="1">
      <c r="A269" s="33"/>
      <c r="B269" s="34"/>
      <c r="C269" s="33"/>
      <c r="D269" s="163" t="s">
        <v>146</v>
      </c>
      <c r="E269" s="33"/>
      <c r="F269" s="164" t="s">
        <v>813</v>
      </c>
      <c r="G269" s="33"/>
      <c r="H269" s="33"/>
      <c r="I269" s="165"/>
      <c r="J269" s="33"/>
      <c r="K269" s="33"/>
      <c r="L269" s="34"/>
      <c r="M269" s="166"/>
      <c r="N269" s="167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146</v>
      </c>
      <c r="AU269" s="18" t="s">
        <v>138</v>
      </c>
    </row>
    <row r="270" spans="1:65" s="2" customFormat="1" ht="16.5" customHeight="1">
      <c r="A270" s="33"/>
      <c r="B270" s="149"/>
      <c r="C270" s="150" t="s">
        <v>578</v>
      </c>
      <c r="D270" s="150" t="s">
        <v>140</v>
      </c>
      <c r="E270" s="151" t="s">
        <v>815</v>
      </c>
      <c r="F270" s="152" t="s">
        <v>816</v>
      </c>
      <c r="G270" s="153" t="s">
        <v>798</v>
      </c>
      <c r="H270" s="154">
        <v>50</v>
      </c>
      <c r="I270" s="155"/>
      <c r="J270" s="156">
        <f>ROUND(I270*H270,2)</f>
        <v>0</v>
      </c>
      <c r="K270" s="152" t="s">
        <v>661</v>
      </c>
      <c r="L270" s="34"/>
      <c r="M270" s="157" t="s">
        <v>1</v>
      </c>
      <c r="N270" s="158" t="s">
        <v>40</v>
      </c>
      <c r="O270" s="59"/>
      <c r="P270" s="159">
        <f>O270*H270</f>
        <v>0</v>
      </c>
      <c r="Q270" s="159">
        <v>0</v>
      </c>
      <c r="R270" s="159">
        <f>Q270*H270</f>
        <v>0</v>
      </c>
      <c r="S270" s="159">
        <v>0</v>
      </c>
      <c r="T270" s="16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1" t="s">
        <v>144</v>
      </c>
      <c r="AT270" s="161" t="s">
        <v>140</v>
      </c>
      <c r="AU270" s="161" t="s">
        <v>138</v>
      </c>
      <c r="AY270" s="18" t="s">
        <v>137</v>
      </c>
      <c r="BE270" s="162">
        <f>IF(N270="základní",J270,0)</f>
        <v>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18" t="s">
        <v>82</v>
      </c>
      <c r="BK270" s="162">
        <f>ROUND(I270*H270,2)</f>
        <v>0</v>
      </c>
      <c r="BL270" s="18" t="s">
        <v>144</v>
      </c>
      <c r="BM270" s="161" t="s">
        <v>817</v>
      </c>
    </row>
    <row r="271" spans="1:65" s="2" customFormat="1">
      <c r="A271" s="33"/>
      <c r="B271" s="34"/>
      <c r="C271" s="33"/>
      <c r="D271" s="163" t="s">
        <v>146</v>
      </c>
      <c r="E271" s="33"/>
      <c r="F271" s="164" t="s">
        <v>816</v>
      </c>
      <c r="G271" s="33"/>
      <c r="H271" s="33"/>
      <c r="I271" s="165"/>
      <c r="J271" s="33"/>
      <c r="K271" s="33"/>
      <c r="L271" s="34"/>
      <c r="M271" s="166"/>
      <c r="N271" s="167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146</v>
      </c>
      <c r="AU271" s="18" t="s">
        <v>138</v>
      </c>
    </row>
    <row r="272" spans="1:65" s="2" customFormat="1" ht="16.5" customHeight="1">
      <c r="A272" s="33"/>
      <c r="B272" s="149"/>
      <c r="C272" s="150" t="s">
        <v>583</v>
      </c>
      <c r="D272" s="150" t="s">
        <v>140</v>
      </c>
      <c r="E272" s="151" t="s">
        <v>818</v>
      </c>
      <c r="F272" s="152" t="s">
        <v>819</v>
      </c>
      <c r="G272" s="153" t="s">
        <v>143</v>
      </c>
      <c r="H272" s="154">
        <v>8</v>
      </c>
      <c r="I272" s="155"/>
      <c r="J272" s="156">
        <f>ROUND(I272*H272,2)</f>
        <v>0</v>
      </c>
      <c r="K272" s="152" t="s">
        <v>661</v>
      </c>
      <c r="L272" s="34"/>
      <c r="M272" s="157" t="s">
        <v>1</v>
      </c>
      <c r="N272" s="158" t="s">
        <v>40</v>
      </c>
      <c r="O272" s="59"/>
      <c r="P272" s="159">
        <f>O272*H272</f>
        <v>0</v>
      </c>
      <c r="Q272" s="159">
        <v>0</v>
      </c>
      <c r="R272" s="159">
        <f>Q272*H272</f>
        <v>0</v>
      </c>
      <c r="S272" s="159">
        <v>0</v>
      </c>
      <c r="T272" s="16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1" t="s">
        <v>144</v>
      </c>
      <c r="AT272" s="161" t="s">
        <v>140</v>
      </c>
      <c r="AU272" s="161" t="s">
        <v>138</v>
      </c>
      <c r="AY272" s="18" t="s">
        <v>137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8" t="s">
        <v>82</v>
      </c>
      <c r="BK272" s="162">
        <f>ROUND(I272*H272,2)</f>
        <v>0</v>
      </c>
      <c r="BL272" s="18" t="s">
        <v>144</v>
      </c>
      <c r="BM272" s="161" t="s">
        <v>820</v>
      </c>
    </row>
    <row r="273" spans="1:65" s="2" customFormat="1">
      <c r="A273" s="33"/>
      <c r="B273" s="34"/>
      <c r="C273" s="33"/>
      <c r="D273" s="163" t="s">
        <v>146</v>
      </c>
      <c r="E273" s="33"/>
      <c r="F273" s="164" t="s">
        <v>819</v>
      </c>
      <c r="G273" s="33"/>
      <c r="H273" s="33"/>
      <c r="I273" s="165"/>
      <c r="J273" s="33"/>
      <c r="K273" s="33"/>
      <c r="L273" s="34"/>
      <c r="M273" s="166"/>
      <c r="N273" s="167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146</v>
      </c>
      <c r="AU273" s="18" t="s">
        <v>138</v>
      </c>
    </row>
    <row r="274" spans="1:65" s="2" customFormat="1" ht="24.2" customHeight="1">
      <c r="A274" s="33"/>
      <c r="B274" s="149"/>
      <c r="C274" s="150" t="s">
        <v>591</v>
      </c>
      <c r="D274" s="150" t="s">
        <v>140</v>
      </c>
      <c r="E274" s="151" t="s">
        <v>821</v>
      </c>
      <c r="F274" s="152" t="s">
        <v>822</v>
      </c>
      <c r="G274" s="153" t="s">
        <v>278</v>
      </c>
      <c r="H274" s="154">
        <v>2.5</v>
      </c>
      <c r="I274" s="155"/>
      <c r="J274" s="156">
        <f>ROUND(I274*H274,2)</f>
        <v>0</v>
      </c>
      <c r="K274" s="152" t="s">
        <v>661</v>
      </c>
      <c r="L274" s="34"/>
      <c r="M274" s="157" t="s">
        <v>1</v>
      </c>
      <c r="N274" s="158" t="s">
        <v>40</v>
      </c>
      <c r="O274" s="59"/>
      <c r="P274" s="159">
        <f>O274*H274</f>
        <v>0</v>
      </c>
      <c r="Q274" s="159">
        <v>0</v>
      </c>
      <c r="R274" s="159">
        <f>Q274*H274</f>
        <v>0</v>
      </c>
      <c r="S274" s="159">
        <v>0</v>
      </c>
      <c r="T274" s="16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1" t="s">
        <v>144</v>
      </c>
      <c r="AT274" s="161" t="s">
        <v>140</v>
      </c>
      <c r="AU274" s="161" t="s">
        <v>138</v>
      </c>
      <c r="AY274" s="18" t="s">
        <v>137</v>
      </c>
      <c r="BE274" s="162">
        <f>IF(N274="základní",J274,0)</f>
        <v>0</v>
      </c>
      <c r="BF274" s="162">
        <f>IF(N274="snížená",J274,0)</f>
        <v>0</v>
      </c>
      <c r="BG274" s="162">
        <f>IF(N274="zákl. přenesená",J274,0)</f>
        <v>0</v>
      </c>
      <c r="BH274" s="162">
        <f>IF(N274="sníž. přenesená",J274,0)</f>
        <v>0</v>
      </c>
      <c r="BI274" s="162">
        <f>IF(N274="nulová",J274,0)</f>
        <v>0</v>
      </c>
      <c r="BJ274" s="18" t="s">
        <v>82</v>
      </c>
      <c r="BK274" s="162">
        <f>ROUND(I274*H274,2)</f>
        <v>0</v>
      </c>
      <c r="BL274" s="18" t="s">
        <v>144</v>
      </c>
      <c r="BM274" s="161" t="s">
        <v>823</v>
      </c>
    </row>
    <row r="275" spans="1:65" s="2" customFormat="1" ht="19.5">
      <c r="A275" s="33"/>
      <c r="B275" s="34"/>
      <c r="C275" s="33"/>
      <c r="D275" s="163" t="s">
        <v>146</v>
      </c>
      <c r="E275" s="33"/>
      <c r="F275" s="164" t="s">
        <v>822</v>
      </c>
      <c r="G275" s="33"/>
      <c r="H275" s="33"/>
      <c r="I275" s="165"/>
      <c r="J275" s="33"/>
      <c r="K275" s="33"/>
      <c r="L275" s="34"/>
      <c r="M275" s="166"/>
      <c r="N275" s="167"/>
      <c r="O275" s="59"/>
      <c r="P275" s="59"/>
      <c r="Q275" s="59"/>
      <c r="R275" s="59"/>
      <c r="S275" s="59"/>
      <c r="T275" s="60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146</v>
      </c>
      <c r="AU275" s="18" t="s">
        <v>138</v>
      </c>
    </row>
    <row r="276" spans="1:65" s="2" customFormat="1" ht="24.2" customHeight="1">
      <c r="A276" s="33"/>
      <c r="B276" s="149"/>
      <c r="C276" s="150" t="s">
        <v>596</v>
      </c>
      <c r="D276" s="150" t="s">
        <v>140</v>
      </c>
      <c r="E276" s="151" t="s">
        <v>824</v>
      </c>
      <c r="F276" s="152" t="s">
        <v>825</v>
      </c>
      <c r="G276" s="153" t="s">
        <v>278</v>
      </c>
      <c r="H276" s="154">
        <v>2.5</v>
      </c>
      <c r="I276" s="155"/>
      <c r="J276" s="156">
        <f>ROUND(I276*H276,2)</f>
        <v>0</v>
      </c>
      <c r="K276" s="152" t="s">
        <v>661</v>
      </c>
      <c r="L276" s="34"/>
      <c r="M276" s="157" t="s">
        <v>1</v>
      </c>
      <c r="N276" s="158" t="s">
        <v>40</v>
      </c>
      <c r="O276" s="59"/>
      <c r="P276" s="159">
        <f>O276*H276</f>
        <v>0</v>
      </c>
      <c r="Q276" s="159">
        <v>0</v>
      </c>
      <c r="R276" s="159">
        <f>Q276*H276</f>
        <v>0</v>
      </c>
      <c r="S276" s="159">
        <v>0</v>
      </c>
      <c r="T276" s="16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1" t="s">
        <v>144</v>
      </c>
      <c r="AT276" s="161" t="s">
        <v>140</v>
      </c>
      <c r="AU276" s="161" t="s">
        <v>138</v>
      </c>
      <c r="AY276" s="18" t="s">
        <v>137</v>
      </c>
      <c r="BE276" s="162">
        <f>IF(N276="základní",J276,0)</f>
        <v>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18" t="s">
        <v>82</v>
      </c>
      <c r="BK276" s="162">
        <f>ROUND(I276*H276,2)</f>
        <v>0</v>
      </c>
      <c r="BL276" s="18" t="s">
        <v>144</v>
      </c>
      <c r="BM276" s="161" t="s">
        <v>826</v>
      </c>
    </row>
    <row r="277" spans="1:65" s="2" customFormat="1" ht="19.5">
      <c r="A277" s="33"/>
      <c r="B277" s="34"/>
      <c r="C277" s="33"/>
      <c r="D277" s="163" t="s">
        <v>146</v>
      </c>
      <c r="E277" s="33"/>
      <c r="F277" s="164" t="s">
        <v>825</v>
      </c>
      <c r="G277" s="33"/>
      <c r="H277" s="33"/>
      <c r="I277" s="165"/>
      <c r="J277" s="33"/>
      <c r="K277" s="33"/>
      <c r="L277" s="34"/>
      <c r="M277" s="166"/>
      <c r="N277" s="167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146</v>
      </c>
      <c r="AU277" s="18" t="s">
        <v>138</v>
      </c>
    </row>
    <row r="278" spans="1:65" s="2" customFormat="1" ht="33" customHeight="1">
      <c r="A278" s="33"/>
      <c r="B278" s="149"/>
      <c r="C278" s="150" t="s">
        <v>603</v>
      </c>
      <c r="D278" s="150" t="s">
        <v>140</v>
      </c>
      <c r="E278" s="151" t="s">
        <v>827</v>
      </c>
      <c r="F278" s="152" t="s">
        <v>828</v>
      </c>
      <c r="G278" s="153" t="s">
        <v>278</v>
      </c>
      <c r="H278" s="154">
        <v>2.5</v>
      </c>
      <c r="I278" s="155"/>
      <c r="J278" s="156">
        <f>ROUND(I278*H278,2)</f>
        <v>0</v>
      </c>
      <c r="K278" s="152" t="s">
        <v>661</v>
      </c>
      <c r="L278" s="34"/>
      <c r="M278" s="157" t="s">
        <v>1</v>
      </c>
      <c r="N278" s="158" t="s">
        <v>40</v>
      </c>
      <c r="O278" s="59"/>
      <c r="P278" s="159">
        <f>O278*H278</f>
        <v>0</v>
      </c>
      <c r="Q278" s="159">
        <v>0</v>
      </c>
      <c r="R278" s="159">
        <f>Q278*H278</f>
        <v>0</v>
      </c>
      <c r="S278" s="159">
        <v>0</v>
      </c>
      <c r="T278" s="16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1" t="s">
        <v>144</v>
      </c>
      <c r="AT278" s="161" t="s">
        <v>140</v>
      </c>
      <c r="AU278" s="161" t="s">
        <v>138</v>
      </c>
      <c r="AY278" s="18" t="s">
        <v>137</v>
      </c>
      <c r="BE278" s="162">
        <f>IF(N278="základní",J278,0)</f>
        <v>0</v>
      </c>
      <c r="BF278" s="162">
        <f>IF(N278="snížená",J278,0)</f>
        <v>0</v>
      </c>
      <c r="BG278" s="162">
        <f>IF(N278="zákl. přenesená",J278,0)</f>
        <v>0</v>
      </c>
      <c r="BH278" s="162">
        <f>IF(N278="sníž. přenesená",J278,0)</f>
        <v>0</v>
      </c>
      <c r="BI278" s="162">
        <f>IF(N278="nulová",J278,0)</f>
        <v>0</v>
      </c>
      <c r="BJ278" s="18" t="s">
        <v>82</v>
      </c>
      <c r="BK278" s="162">
        <f>ROUND(I278*H278,2)</f>
        <v>0</v>
      </c>
      <c r="BL278" s="18" t="s">
        <v>144</v>
      </c>
      <c r="BM278" s="161" t="s">
        <v>829</v>
      </c>
    </row>
    <row r="279" spans="1:65" s="2" customFormat="1" ht="19.5">
      <c r="A279" s="33"/>
      <c r="B279" s="34"/>
      <c r="C279" s="33"/>
      <c r="D279" s="163" t="s">
        <v>146</v>
      </c>
      <c r="E279" s="33"/>
      <c r="F279" s="164" t="s">
        <v>828</v>
      </c>
      <c r="G279" s="33"/>
      <c r="H279" s="33"/>
      <c r="I279" s="165"/>
      <c r="J279" s="33"/>
      <c r="K279" s="33"/>
      <c r="L279" s="34"/>
      <c r="M279" s="166"/>
      <c r="N279" s="167"/>
      <c r="O279" s="59"/>
      <c r="P279" s="59"/>
      <c r="Q279" s="59"/>
      <c r="R279" s="59"/>
      <c r="S279" s="59"/>
      <c r="T279" s="60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146</v>
      </c>
      <c r="AU279" s="18" t="s">
        <v>138</v>
      </c>
    </row>
    <row r="280" spans="1:65" s="2" customFormat="1" ht="24.2" customHeight="1">
      <c r="A280" s="33"/>
      <c r="B280" s="149"/>
      <c r="C280" s="150" t="s">
        <v>613</v>
      </c>
      <c r="D280" s="150" t="s">
        <v>140</v>
      </c>
      <c r="E280" s="151" t="s">
        <v>830</v>
      </c>
      <c r="F280" s="152" t="s">
        <v>258</v>
      </c>
      <c r="G280" s="153" t="s">
        <v>151</v>
      </c>
      <c r="H280" s="154">
        <v>1370</v>
      </c>
      <c r="I280" s="155"/>
      <c r="J280" s="156">
        <f>ROUND(I280*H280,2)</f>
        <v>0</v>
      </c>
      <c r="K280" s="152" t="s">
        <v>661</v>
      </c>
      <c r="L280" s="34"/>
      <c r="M280" s="157" t="s">
        <v>1</v>
      </c>
      <c r="N280" s="158" t="s">
        <v>40</v>
      </c>
      <c r="O280" s="59"/>
      <c r="P280" s="159">
        <f>O280*H280</f>
        <v>0</v>
      </c>
      <c r="Q280" s="159">
        <v>0</v>
      </c>
      <c r="R280" s="159">
        <f>Q280*H280</f>
        <v>0</v>
      </c>
      <c r="S280" s="159">
        <v>0</v>
      </c>
      <c r="T280" s="160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1" t="s">
        <v>144</v>
      </c>
      <c r="AT280" s="161" t="s">
        <v>140</v>
      </c>
      <c r="AU280" s="161" t="s">
        <v>138</v>
      </c>
      <c r="AY280" s="18" t="s">
        <v>137</v>
      </c>
      <c r="BE280" s="162">
        <f>IF(N280="základní",J280,0)</f>
        <v>0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18" t="s">
        <v>82</v>
      </c>
      <c r="BK280" s="162">
        <f>ROUND(I280*H280,2)</f>
        <v>0</v>
      </c>
      <c r="BL280" s="18" t="s">
        <v>144</v>
      </c>
      <c r="BM280" s="161" t="s">
        <v>831</v>
      </c>
    </row>
    <row r="281" spans="1:65" s="2" customFormat="1" ht="19.5">
      <c r="A281" s="33"/>
      <c r="B281" s="34"/>
      <c r="C281" s="33"/>
      <c r="D281" s="163" t="s">
        <v>146</v>
      </c>
      <c r="E281" s="33"/>
      <c r="F281" s="164" t="s">
        <v>258</v>
      </c>
      <c r="G281" s="33"/>
      <c r="H281" s="33"/>
      <c r="I281" s="165"/>
      <c r="J281" s="33"/>
      <c r="K281" s="33"/>
      <c r="L281" s="34"/>
      <c r="M281" s="166"/>
      <c r="N281" s="167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146</v>
      </c>
      <c r="AU281" s="18" t="s">
        <v>138</v>
      </c>
    </row>
    <row r="282" spans="1:65" s="2" customFormat="1" ht="21.75" customHeight="1">
      <c r="A282" s="33"/>
      <c r="B282" s="149"/>
      <c r="C282" s="150" t="s">
        <v>618</v>
      </c>
      <c r="D282" s="150" t="s">
        <v>140</v>
      </c>
      <c r="E282" s="151" t="s">
        <v>832</v>
      </c>
      <c r="F282" s="152" t="s">
        <v>833</v>
      </c>
      <c r="G282" s="153" t="s">
        <v>278</v>
      </c>
      <c r="H282" s="154">
        <v>2.5</v>
      </c>
      <c r="I282" s="155"/>
      <c r="J282" s="156">
        <f>ROUND(I282*H282,2)</f>
        <v>0</v>
      </c>
      <c r="K282" s="152" t="s">
        <v>661</v>
      </c>
      <c r="L282" s="34"/>
      <c r="M282" s="157" t="s">
        <v>1</v>
      </c>
      <c r="N282" s="158" t="s">
        <v>40</v>
      </c>
      <c r="O282" s="59"/>
      <c r="P282" s="159">
        <f>O282*H282</f>
        <v>0</v>
      </c>
      <c r="Q282" s="159">
        <v>0</v>
      </c>
      <c r="R282" s="159">
        <f>Q282*H282</f>
        <v>0</v>
      </c>
      <c r="S282" s="159">
        <v>0</v>
      </c>
      <c r="T282" s="16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1" t="s">
        <v>144</v>
      </c>
      <c r="AT282" s="161" t="s">
        <v>140</v>
      </c>
      <c r="AU282" s="161" t="s">
        <v>138</v>
      </c>
      <c r="AY282" s="18" t="s">
        <v>137</v>
      </c>
      <c r="BE282" s="162">
        <f>IF(N282="základní",J282,0)</f>
        <v>0</v>
      </c>
      <c r="BF282" s="162">
        <f>IF(N282="snížená",J282,0)</f>
        <v>0</v>
      </c>
      <c r="BG282" s="162">
        <f>IF(N282="zákl. přenesená",J282,0)</f>
        <v>0</v>
      </c>
      <c r="BH282" s="162">
        <f>IF(N282="sníž. přenesená",J282,0)</f>
        <v>0</v>
      </c>
      <c r="BI282" s="162">
        <f>IF(N282="nulová",J282,0)</f>
        <v>0</v>
      </c>
      <c r="BJ282" s="18" t="s">
        <v>82</v>
      </c>
      <c r="BK282" s="162">
        <f>ROUND(I282*H282,2)</f>
        <v>0</v>
      </c>
      <c r="BL282" s="18" t="s">
        <v>144</v>
      </c>
      <c r="BM282" s="161" t="s">
        <v>834</v>
      </c>
    </row>
    <row r="283" spans="1:65" s="2" customFormat="1">
      <c r="A283" s="33"/>
      <c r="B283" s="34"/>
      <c r="C283" s="33"/>
      <c r="D283" s="163" t="s">
        <v>146</v>
      </c>
      <c r="E283" s="33"/>
      <c r="F283" s="164" t="s">
        <v>833</v>
      </c>
      <c r="G283" s="33"/>
      <c r="H283" s="33"/>
      <c r="I283" s="165"/>
      <c r="J283" s="33"/>
      <c r="K283" s="33"/>
      <c r="L283" s="34"/>
      <c r="M283" s="166"/>
      <c r="N283" s="167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146</v>
      </c>
      <c r="AU283" s="18" t="s">
        <v>138</v>
      </c>
    </row>
    <row r="284" spans="1:65" s="2" customFormat="1" ht="24.2" customHeight="1">
      <c r="A284" s="33"/>
      <c r="B284" s="149"/>
      <c r="C284" s="150" t="s">
        <v>622</v>
      </c>
      <c r="D284" s="150" t="s">
        <v>140</v>
      </c>
      <c r="E284" s="151" t="s">
        <v>835</v>
      </c>
      <c r="F284" s="152" t="s">
        <v>836</v>
      </c>
      <c r="G284" s="153" t="s">
        <v>143</v>
      </c>
      <c r="H284" s="154">
        <v>1</v>
      </c>
      <c r="I284" s="155"/>
      <c r="J284" s="156">
        <f>ROUND(I284*H284,2)</f>
        <v>0</v>
      </c>
      <c r="K284" s="152" t="s">
        <v>661</v>
      </c>
      <c r="L284" s="34"/>
      <c r="M284" s="157" t="s">
        <v>1</v>
      </c>
      <c r="N284" s="158" t="s">
        <v>40</v>
      </c>
      <c r="O284" s="59"/>
      <c r="P284" s="159">
        <f>O284*H284</f>
        <v>0</v>
      </c>
      <c r="Q284" s="159">
        <v>0</v>
      </c>
      <c r="R284" s="159">
        <f>Q284*H284</f>
        <v>0</v>
      </c>
      <c r="S284" s="159">
        <v>0</v>
      </c>
      <c r="T284" s="160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1" t="s">
        <v>144</v>
      </c>
      <c r="AT284" s="161" t="s">
        <v>140</v>
      </c>
      <c r="AU284" s="161" t="s">
        <v>138</v>
      </c>
      <c r="AY284" s="18" t="s">
        <v>137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18" t="s">
        <v>82</v>
      </c>
      <c r="BK284" s="162">
        <f>ROUND(I284*H284,2)</f>
        <v>0</v>
      </c>
      <c r="BL284" s="18" t="s">
        <v>144</v>
      </c>
      <c r="BM284" s="161" t="s">
        <v>837</v>
      </c>
    </row>
    <row r="285" spans="1:65" s="2" customFormat="1" ht="19.5">
      <c r="A285" s="33"/>
      <c r="B285" s="34"/>
      <c r="C285" s="33"/>
      <c r="D285" s="163" t="s">
        <v>146</v>
      </c>
      <c r="E285" s="33"/>
      <c r="F285" s="164" t="s">
        <v>836</v>
      </c>
      <c r="G285" s="33"/>
      <c r="H285" s="33"/>
      <c r="I285" s="165"/>
      <c r="J285" s="33"/>
      <c r="K285" s="33"/>
      <c r="L285" s="34"/>
      <c r="M285" s="166"/>
      <c r="N285" s="167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146</v>
      </c>
      <c r="AU285" s="18" t="s">
        <v>138</v>
      </c>
    </row>
    <row r="286" spans="1:65" s="2" customFormat="1" ht="33" customHeight="1">
      <c r="A286" s="33"/>
      <c r="B286" s="149"/>
      <c r="C286" s="150" t="s">
        <v>628</v>
      </c>
      <c r="D286" s="150" t="s">
        <v>140</v>
      </c>
      <c r="E286" s="151" t="s">
        <v>838</v>
      </c>
      <c r="F286" s="152" t="s">
        <v>839</v>
      </c>
      <c r="G286" s="153" t="s">
        <v>143</v>
      </c>
      <c r="H286" s="154">
        <v>4</v>
      </c>
      <c r="I286" s="155"/>
      <c r="J286" s="156">
        <f>ROUND(I286*H286,2)</f>
        <v>0</v>
      </c>
      <c r="K286" s="152" t="s">
        <v>661</v>
      </c>
      <c r="L286" s="34"/>
      <c r="M286" s="157" t="s">
        <v>1</v>
      </c>
      <c r="N286" s="158" t="s">
        <v>40</v>
      </c>
      <c r="O286" s="59"/>
      <c r="P286" s="159">
        <f>O286*H286</f>
        <v>0</v>
      </c>
      <c r="Q286" s="159">
        <v>0</v>
      </c>
      <c r="R286" s="159">
        <f>Q286*H286</f>
        <v>0</v>
      </c>
      <c r="S286" s="159">
        <v>0</v>
      </c>
      <c r="T286" s="16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1" t="s">
        <v>144</v>
      </c>
      <c r="AT286" s="161" t="s">
        <v>140</v>
      </c>
      <c r="AU286" s="161" t="s">
        <v>138</v>
      </c>
      <c r="AY286" s="18" t="s">
        <v>137</v>
      </c>
      <c r="BE286" s="162">
        <f>IF(N286="základní",J286,0)</f>
        <v>0</v>
      </c>
      <c r="BF286" s="162">
        <f>IF(N286="snížená",J286,0)</f>
        <v>0</v>
      </c>
      <c r="BG286" s="162">
        <f>IF(N286="zákl. přenesená",J286,0)</f>
        <v>0</v>
      </c>
      <c r="BH286" s="162">
        <f>IF(N286="sníž. přenesená",J286,0)</f>
        <v>0</v>
      </c>
      <c r="BI286" s="162">
        <f>IF(N286="nulová",J286,0)</f>
        <v>0</v>
      </c>
      <c r="BJ286" s="18" t="s">
        <v>82</v>
      </c>
      <c r="BK286" s="162">
        <f>ROUND(I286*H286,2)</f>
        <v>0</v>
      </c>
      <c r="BL286" s="18" t="s">
        <v>144</v>
      </c>
      <c r="BM286" s="161" t="s">
        <v>840</v>
      </c>
    </row>
    <row r="287" spans="1:65" s="2" customFormat="1" ht="19.5">
      <c r="A287" s="33"/>
      <c r="B287" s="34"/>
      <c r="C287" s="33"/>
      <c r="D287" s="163" t="s">
        <v>146</v>
      </c>
      <c r="E287" s="33"/>
      <c r="F287" s="164" t="s">
        <v>839</v>
      </c>
      <c r="G287" s="33"/>
      <c r="H287" s="33"/>
      <c r="I287" s="165"/>
      <c r="J287" s="33"/>
      <c r="K287" s="33"/>
      <c r="L287" s="34"/>
      <c r="M287" s="166"/>
      <c r="N287" s="167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146</v>
      </c>
      <c r="AU287" s="18" t="s">
        <v>138</v>
      </c>
    </row>
    <row r="288" spans="1:65" s="2" customFormat="1" ht="16.5" customHeight="1">
      <c r="A288" s="33"/>
      <c r="B288" s="149"/>
      <c r="C288" s="150" t="s">
        <v>636</v>
      </c>
      <c r="D288" s="150" t="s">
        <v>140</v>
      </c>
      <c r="E288" s="151" t="s">
        <v>689</v>
      </c>
      <c r="F288" s="152" t="s">
        <v>690</v>
      </c>
      <c r="G288" s="153" t="s">
        <v>143</v>
      </c>
      <c r="H288" s="154">
        <v>1</v>
      </c>
      <c r="I288" s="155"/>
      <c r="J288" s="156">
        <f>ROUND(I288*H288,2)</f>
        <v>0</v>
      </c>
      <c r="K288" s="152" t="s">
        <v>661</v>
      </c>
      <c r="L288" s="34"/>
      <c r="M288" s="157" t="s">
        <v>1</v>
      </c>
      <c r="N288" s="158" t="s">
        <v>40</v>
      </c>
      <c r="O288" s="59"/>
      <c r="P288" s="159">
        <f>O288*H288</f>
        <v>0</v>
      </c>
      <c r="Q288" s="159">
        <v>0</v>
      </c>
      <c r="R288" s="159">
        <f>Q288*H288</f>
        <v>0</v>
      </c>
      <c r="S288" s="159">
        <v>0</v>
      </c>
      <c r="T288" s="160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1" t="s">
        <v>144</v>
      </c>
      <c r="AT288" s="161" t="s">
        <v>140</v>
      </c>
      <c r="AU288" s="161" t="s">
        <v>138</v>
      </c>
      <c r="AY288" s="18" t="s">
        <v>137</v>
      </c>
      <c r="BE288" s="162">
        <f>IF(N288="základní",J288,0)</f>
        <v>0</v>
      </c>
      <c r="BF288" s="162">
        <f>IF(N288="snížená",J288,0)</f>
        <v>0</v>
      </c>
      <c r="BG288" s="162">
        <f>IF(N288="zákl. přenesená",J288,0)</f>
        <v>0</v>
      </c>
      <c r="BH288" s="162">
        <f>IF(N288="sníž. přenesená",J288,0)</f>
        <v>0</v>
      </c>
      <c r="BI288" s="162">
        <f>IF(N288="nulová",J288,0)</f>
        <v>0</v>
      </c>
      <c r="BJ288" s="18" t="s">
        <v>82</v>
      </c>
      <c r="BK288" s="162">
        <f>ROUND(I288*H288,2)</f>
        <v>0</v>
      </c>
      <c r="BL288" s="18" t="s">
        <v>144</v>
      </c>
      <c r="BM288" s="161" t="s">
        <v>841</v>
      </c>
    </row>
    <row r="289" spans="1:65" s="2" customFormat="1">
      <c r="A289" s="33"/>
      <c r="B289" s="34"/>
      <c r="C289" s="33"/>
      <c r="D289" s="163" t="s">
        <v>146</v>
      </c>
      <c r="E289" s="33"/>
      <c r="F289" s="164" t="s">
        <v>690</v>
      </c>
      <c r="G289" s="33"/>
      <c r="H289" s="33"/>
      <c r="I289" s="165"/>
      <c r="J289" s="33"/>
      <c r="K289" s="33"/>
      <c r="L289" s="34"/>
      <c r="M289" s="166"/>
      <c r="N289" s="167"/>
      <c r="O289" s="59"/>
      <c r="P289" s="59"/>
      <c r="Q289" s="59"/>
      <c r="R289" s="59"/>
      <c r="S289" s="59"/>
      <c r="T289" s="60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146</v>
      </c>
      <c r="AU289" s="18" t="s">
        <v>138</v>
      </c>
    </row>
    <row r="290" spans="1:65" s="2" customFormat="1" ht="16.5" customHeight="1">
      <c r="A290" s="33"/>
      <c r="B290" s="149"/>
      <c r="C290" s="150" t="s">
        <v>641</v>
      </c>
      <c r="D290" s="150" t="s">
        <v>140</v>
      </c>
      <c r="E290" s="151" t="s">
        <v>691</v>
      </c>
      <c r="F290" s="152" t="s">
        <v>692</v>
      </c>
      <c r="G290" s="153" t="s">
        <v>143</v>
      </c>
      <c r="H290" s="154">
        <v>1</v>
      </c>
      <c r="I290" s="155"/>
      <c r="J290" s="156">
        <f>ROUND(I290*H290,2)</f>
        <v>0</v>
      </c>
      <c r="K290" s="152" t="s">
        <v>661</v>
      </c>
      <c r="L290" s="34"/>
      <c r="M290" s="157" t="s">
        <v>1</v>
      </c>
      <c r="N290" s="158" t="s">
        <v>40</v>
      </c>
      <c r="O290" s="59"/>
      <c r="P290" s="159">
        <f>O290*H290</f>
        <v>0</v>
      </c>
      <c r="Q290" s="159">
        <v>0</v>
      </c>
      <c r="R290" s="159">
        <f>Q290*H290</f>
        <v>0</v>
      </c>
      <c r="S290" s="159">
        <v>0</v>
      </c>
      <c r="T290" s="160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1" t="s">
        <v>144</v>
      </c>
      <c r="AT290" s="161" t="s">
        <v>140</v>
      </c>
      <c r="AU290" s="161" t="s">
        <v>138</v>
      </c>
      <c r="AY290" s="18" t="s">
        <v>137</v>
      </c>
      <c r="BE290" s="162">
        <f>IF(N290="základní",J290,0)</f>
        <v>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18" t="s">
        <v>82</v>
      </c>
      <c r="BK290" s="162">
        <f>ROUND(I290*H290,2)</f>
        <v>0</v>
      </c>
      <c r="BL290" s="18" t="s">
        <v>144</v>
      </c>
      <c r="BM290" s="161" t="s">
        <v>842</v>
      </c>
    </row>
    <row r="291" spans="1:65" s="2" customFormat="1">
      <c r="A291" s="33"/>
      <c r="B291" s="34"/>
      <c r="C291" s="33"/>
      <c r="D291" s="163" t="s">
        <v>146</v>
      </c>
      <c r="E291" s="33"/>
      <c r="F291" s="164" t="s">
        <v>692</v>
      </c>
      <c r="G291" s="33"/>
      <c r="H291" s="33"/>
      <c r="I291" s="165"/>
      <c r="J291" s="33"/>
      <c r="K291" s="33"/>
      <c r="L291" s="34"/>
      <c r="M291" s="166"/>
      <c r="N291" s="167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146</v>
      </c>
      <c r="AU291" s="18" t="s">
        <v>138</v>
      </c>
    </row>
    <row r="292" spans="1:65" s="12" customFormat="1" ht="20.85" customHeight="1">
      <c r="B292" s="136"/>
      <c r="D292" s="137" t="s">
        <v>74</v>
      </c>
      <c r="E292" s="147" t="s">
        <v>843</v>
      </c>
      <c r="F292" s="147" t="s">
        <v>844</v>
      </c>
      <c r="I292" s="139"/>
      <c r="J292" s="148">
        <f>BK292</f>
        <v>0</v>
      </c>
      <c r="L292" s="136"/>
      <c r="M292" s="141"/>
      <c r="N292" s="142"/>
      <c r="O292" s="142"/>
      <c r="P292" s="143">
        <f>SUM(P293:P302)</f>
        <v>0</v>
      </c>
      <c r="Q292" s="142"/>
      <c r="R292" s="143">
        <f>SUM(R293:R302)</f>
        <v>0</v>
      </c>
      <c r="S292" s="142"/>
      <c r="T292" s="144">
        <f>SUM(T293:T302)</f>
        <v>0</v>
      </c>
      <c r="AR292" s="137" t="s">
        <v>82</v>
      </c>
      <c r="AT292" s="145" t="s">
        <v>74</v>
      </c>
      <c r="AU292" s="145" t="s">
        <v>84</v>
      </c>
      <c r="AY292" s="137" t="s">
        <v>137</v>
      </c>
      <c r="BK292" s="146">
        <f>SUM(BK293:BK302)</f>
        <v>0</v>
      </c>
    </row>
    <row r="293" spans="1:65" s="2" customFormat="1" ht="62.65" customHeight="1">
      <c r="A293" s="33"/>
      <c r="B293" s="149"/>
      <c r="C293" s="150" t="s">
        <v>735</v>
      </c>
      <c r="D293" s="150" t="s">
        <v>140</v>
      </c>
      <c r="E293" s="151" t="s">
        <v>845</v>
      </c>
      <c r="F293" s="152" t="s">
        <v>846</v>
      </c>
      <c r="G293" s="153" t="s">
        <v>143</v>
      </c>
      <c r="H293" s="154">
        <v>1</v>
      </c>
      <c r="I293" s="155"/>
      <c r="J293" s="156">
        <f>ROUND(I293*H293,2)</f>
        <v>0</v>
      </c>
      <c r="K293" s="152" t="s">
        <v>661</v>
      </c>
      <c r="L293" s="34"/>
      <c r="M293" s="157" t="s">
        <v>1</v>
      </c>
      <c r="N293" s="158" t="s">
        <v>40</v>
      </c>
      <c r="O293" s="59"/>
      <c r="P293" s="159">
        <f>O293*H293</f>
        <v>0</v>
      </c>
      <c r="Q293" s="159">
        <v>0</v>
      </c>
      <c r="R293" s="159">
        <f>Q293*H293</f>
        <v>0</v>
      </c>
      <c r="S293" s="159">
        <v>0</v>
      </c>
      <c r="T293" s="160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1" t="s">
        <v>144</v>
      </c>
      <c r="AT293" s="161" t="s">
        <v>140</v>
      </c>
      <c r="AU293" s="161" t="s">
        <v>138</v>
      </c>
      <c r="AY293" s="18" t="s">
        <v>137</v>
      </c>
      <c r="BE293" s="162">
        <f>IF(N293="základní",J293,0)</f>
        <v>0</v>
      </c>
      <c r="BF293" s="162">
        <f>IF(N293="snížená",J293,0)</f>
        <v>0</v>
      </c>
      <c r="BG293" s="162">
        <f>IF(N293="zákl. přenesená",J293,0)</f>
        <v>0</v>
      </c>
      <c r="BH293" s="162">
        <f>IF(N293="sníž. přenesená",J293,0)</f>
        <v>0</v>
      </c>
      <c r="BI293" s="162">
        <f>IF(N293="nulová",J293,0)</f>
        <v>0</v>
      </c>
      <c r="BJ293" s="18" t="s">
        <v>82</v>
      </c>
      <c r="BK293" s="162">
        <f>ROUND(I293*H293,2)</f>
        <v>0</v>
      </c>
      <c r="BL293" s="18" t="s">
        <v>144</v>
      </c>
      <c r="BM293" s="161" t="s">
        <v>847</v>
      </c>
    </row>
    <row r="294" spans="1:65" s="2" customFormat="1" ht="39">
      <c r="A294" s="33"/>
      <c r="B294" s="34"/>
      <c r="C294" s="33"/>
      <c r="D294" s="163" t="s">
        <v>146</v>
      </c>
      <c r="E294" s="33"/>
      <c r="F294" s="164" t="s">
        <v>846</v>
      </c>
      <c r="G294" s="33"/>
      <c r="H294" s="33"/>
      <c r="I294" s="165"/>
      <c r="J294" s="33"/>
      <c r="K294" s="33"/>
      <c r="L294" s="34"/>
      <c r="M294" s="166"/>
      <c r="N294" s="167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146</v>
      </c>
      <c r="AU294" s="18" t="s">
        <v>138</v>
      </c>
    </row>
    <row r="295" spans="1:65" s="2" customFormat="1" ht="24.2" customHeight="1">
      <c r="A295" s="33"/>
      <c r="B295" s="149"/>
      <c r="C295" s="150" t="s">
        <v>848</v>
      </c>
      <c r="D295" s="150" t="s">
        <v>140</v>
      </c>
      <c r="E295" s="151" t="s">
        <v>849</v>
      </c>
      <c r="F295" s="152" t="s">
        <v>850</v>
      </c>
      <c r="G295" s="153" t="s">
        <v>631</v>
      </c>
      <c r="H295" s="154">
        <v>3</v>
      </c>
      <c r="I295" s="155"/>
      <c r="J295" s="156">
        <f>ROUND(I295*H295,2)</f>
        <v>0</v>
      </c>
      <c r="K295" s="152" t="s">
        <v>661</v>
      </c>
      <c r="L295" s="34"/>
      <c r="M295" s="157" t="s">
        <v>1</v>
      </c>
      <c r="N295" s="158" t="s">
        <v>40</v>
      </c>
      <c r="O295" s="59"/>
      <c r="P295" s="159">
        <f>O295*H295</f>
        <v>0</v>
      </c>
      <c r="Q295" s="159">
        <v>0</v>
      </c>
      <c r="R295" s="159">
        <f>Q295*H295</f>
        <v>0</v>
      </c>
      <c r="S295" s="159">
        <v>0</v>
      </c>
      <c r="T295" s="16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1" t="s">
        <v>144</v>
      </c>
      <c r="AT295" s="161" t="s">
        <v>140</v>
      </c>
      <c r="AU295" s="161" t="s">
        <v>138</v>
      </c>
      <c r="AY295" s="18" t="s">
        <v>137</v>
      </c>
      <c r="BE295" s="162">
        <f>IF(N295="základní",J295,0)</f>
        <v>0</v>
      </c>
      <c r="BF295" s="162">
        <f>IF(N295="snížená",J295,0)</f>
        <v>0</v>
      </c>
      <c r="BG295" s="162">
        <f>IF(N295="zákl. přenesená",J295,0)</f>
        <v>0</v>
      </c>
      <c r="BH295" s="162">
        <f>IF(N295="sníž. přenesená",J295,0)</f>
        <v>0</v>
      </c>
      <c r="BI295" s="162">
        <f>IF(N295="nulová",J295,0)</f>
        <v>0</v>
      </c>
      <c r="BJ295" s="18" t="s">
        <v>82</v>
      </c>
      <c r="BK295" s="162">
        <f>ROUND(I295*H295,2)</f>
        <v>0</v>
      </c>
      <c r="BL295" s="18" t="s">
        <v>144</v>
      </c>
      <c r="BM295" s="161" t="s">
        <v>851</v>
      </c>
    </row>
    <row r="296" spans="1:65" s="2" customFormat="1">
      <c r="A296" s="33"/>
      <c r="B296" s="34"/>
      <c r="C296" s="33"/>
      <c r="D296" s="163" t="s">
        <v>146</v>
      </c>
      <c r="E296" s="33"/>
      <c r="F296" s="164" t="s">
        <v>850</v>
      </c>
      <c r="G296" s="33"/>
      <c r="H296" s="33"/>
      <c r="I296" s="165"/>
      <c r="J296" s="33"/>
      <c r="K296" s="33"/>
      <c r="L296" s="34"/>
      <c r="M296" s="166"/>
      <c r="N296" s="167"/>
      <c r="O296" s="59"/>
      <c r="P296" s="59"/>
      <c r="Q296" s="59"/>
      <c r="R296" s="59"/>
      <c r="S296" s="59"/>
      <c r="T296" s="60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146</v>
      </c>
      <c r="AU296" s="18" t="s">
        <v>138</v>
      </c>
    </row>
    <row r="297" spans="1:65" s="2" customFormat="1" ht="37.9" customHeight="1">
      <c r="A297" s="33"/>
      <c r="B297" s="149"/>
      <c r="C297" s="150" t="s">
        <v>740</v>
      </c>
      <c r="D297" s="150" t="s">
        <v>140</v>
      </c>
      <c r="E297" s="151" t="s">
        <v>852</v>
      </c>
      <c r="F297" s="152" t="s">
        <v>853</v>
      </c>
      <c r="G297" s="153" t="s">
        <v>143</v>
      </c>
      <c r="H297" s="154">
        <v>1</v>
      </c>
      <c r="I297" s="155"/>
      <c r="J297" s="156">
        <f>ROUND(I297*H297,2)</f>
        <v>0</v>
      </c>
      <c r="K297" s="152" t="s">
        <v>661</v>
      </c>
      <c r="L297" s="34"/>
      <c r="M297" s="157" t="s">
        <v>1</v>
      </c>
      <c r="N297" s="158" t="s">
        <v>40</v>
      </c>
      <c r="O297" s="59"/>
      <c r="P297" s="159">
        <f>O297*H297</f>
        <v>0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1" t="s">
        <v>144</v>
      </c>
      <c r="AT297" s="161" t="s">
        <v>140</v>
      </c>
      <c r="AU297" s="161" t="s">
        <v>138</v>
      </c>
      <c r="AY297" s="18" t="s">
        <v>137</v>
      </c>
      <c r="BE297" s="162">
        <f>IF(N297="základní",J297,0)</f>
        <v>0</v>
      </c>
      <c r="BF297" s="162">
        <f>IF(N297="snížená",J297,0)</f>
        <v>0</v>
      </c>
      <c r="BG297" s="162">
        <f>IF(N297="zákl. přenesená",J297,0)</f>
        <v>0</v>
      </c>
      <c r="BH297" s="162">
        <f>IF(N297="sníž. přenesená",J297,0)</f>
        <v>0</v>
      </c>
      <c r="BI297" s="162">
        <f>IF(N297="nulová",J297,0)</f>
        <v>0</v>
      </c>
      <c r="BJ297" s="18" t="s">
        <v>82</v>
      </c>
      <c r="BK297" s="162">
        <f>ROUND(I297*H297,2)</f>
        <v>0</v>
      </c>
      <c r="BL297" s="18" t="s">
        <v>144</v>
      </c>
      <c r="BM297" s="161" t="s">
        <v>854</v>
      </c>
    </row>
    <row r="298" spans="1:65" s="2" customFormat="1" ht="29.25">
      <c r="A298" s="33"/>
      <c r="B298" s="34"/>
      <c r="C298" s="33"/>
      <c r="D298" s="163" t="s">
        <v>146</v>
      </c>
      <c r="E298" s="33"/>
      <c r="F298" s="164" t="s">
        <v>853</v>
      </c>
      <c r="G298" s="33"/>
      <c r="H298" s="33"/>
      <c r="I298" s="165"/>
      <c r="J298" s="33"/>
      <c r="K298" s="33"/>
      <c r="L298" s="34"/>
      <c r="M298" s="166"/>
      <c r="N298" s="167"/>
      <c r="O298" s="59"/>
      <c r="P298" s="59"/>
      <c r="Q298" s="59"/>
      <c r="R298" s="59"/>
      <c r="S298" s="59"/>
      <c r="T298" s="60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8" t="s">
        <v>146</v>
      </c>
      <c r="AU298" s="18" t="s">
        <v>138</v>
      </c>
    </row>
    <row r="299" spans="1:65" s="2" customFormat="1" ht="16.5" customHeight="1">
      <c r="A299" s="33"/>
      <c r="B299" s="149"/>
      <c r="C299" s="150" t="s">
        <v>855</v>
      </c>
      <c r="D299" s="150" t="s">
        <v>140</v>
      </c>
      <c r="E299" s="151" t="s">
        <v>856</v>
      </c>
      <c r="F299" s="152" t="s">
        <v>857</v>
      </c>
      <c r="G299" s="153" t="s">
        <v>143</v>
      </c>
      <c r="H299" s="154">
        <v>1</v>
      </c>
      <c r="I299" s="155"/>
      <c r="J299" s="156">
        <f>ROUND(I299*H299,2)</f>
        <v>0</v>
      </c>
      <c r="K299" s="152" t="s">
        <v>661</v>
      </c>
      <c r="L299" s="34"/>
      <c r="M299" s="157" t="s">
        <v>1</v>
      </c>
      <c r="N299" s="158" t="s">
        <v>40</v>
      </c>
      <c r="O299" s="59"/>
      <c r="P299" s="159">
        <f>O299*H299</f>
        <v>0</v>
      </c>
      <c r="Q299" s="159">
        <v>0</v>
      </c>
      <c r="R299" s="159">
        <f>Q299*H299</f>
        <v>0</v>
      </c>
      <c r="S299" s="159">
        <v>0</v>
      </c>
      <c r="T299" s="160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1" t="s">
        <v>144</v>
      </c>
      <c r="AT299" s="161" t="s">
        <v>140</v>
      </c>
      <c r="AU299" s="161" t="s">
        <v>138</v>
      </c>
      <c r="AY299" s="18" t="s">
        <v>137</v>
      </c>
      <c r="BE299" s="162">
        <f>IF(N299="základní",J299,0)</f>
        <v>0</v>
      </c>
      <c r="BF299" s="162">
        <f>IF(N299="snížená",J299,0)</f>
        <v>0</v>
      </c>
      <c r="BG299" s="162">
        <f>IF(N299="zákl. přenesená",J299,0)</f>
        <v>0</v>
      </c>
      <c r="BH299" s="162">
        <f>IF(N299="sníž. přenesená",J299,0)</f>
        <v>0</v>
      </c>
      <c r="BI299" s="162">
        <f>IF(N299="nulová",J299,0)</f>
        <v>0</v>
      </c>
      <c r="BJ299" s="18" t="s">
        <v>82</v>
      </c>
      <c r="BK299" s="162">
        <f>ROUND(I299*H299,2)</f>
        <v>0</v>
      </c>
      <c r="BL299" s="18" t="s">
        <v>144</v>
      </c>
      <c r="BM299" s="161" t="s">
        <v>858</v>
      </c>
    </row>
    <row r="300" spans="1:65" s="2" customFormat="1">
      <c r="A300" s="33"/>
      <c r="B300" s="34"/>
      <c r="C300" s="33"/>
      <c r="D300" s="163" t="s">
        <v>146</v>
      </c>
      <c r="E300" s="33"/>
      <c r="F300" s="164" t="s">
        <v>857</v>
      </c>
      <c r="G300" s="33"/>
      <c r="H300" s="33"/>
      <c r="I300" s="165"/>
      <c r="J300" s="33"/>
      <c r="K300" s="33"/>
      <c r="L300" s="34"/>
      <c r="M300" s="166"/>
      <c r="N300" s="167"/>
      <c r="O300" s="59"/>
      <c r="P300" s="59"/>
      <c r="Q300" s="59"/>
      <c r="R300" s="59"/>
      <c r="S300" s="59"/>
      <c r="T300" s="6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146</v>
      </c>
      <c r="AU300" s="18" t="s">
        <v>138</v>
      </c>
    </row>
    <row r="301" spans="1:65" s="2" customFormat="1" ht="24.2" customHeight="1">
      <c r="A301" s="33"/>
      <c r="B301" s="149"/>
      <c r="C301" s="150" t="s">
        <v>743</v>
      </c>
      <c r="D301" s="150" t="s">
        <v>140</v>
      </c>
      <c r="E301" s="151" t="s">
        <v>859</v>
      </c>
      <c r="F301" s="152" t="s">
        <v>860</v>
      </c>
      <c r="G301" s="153" t="s">
        <v>143</v>
      </c>
      <c r="H301" s="154">
        <v>1</v>
      </c>
      <c r="I301" s="155"/>
      <c r="J301" s="156">
        <f>ROUND(I301*H301,2)</f>
        <v>0</v>
      </c>
      <c r="K301" s="152" t="s">
        <v>661</v>
      </c>
      <c r="L301" s="34"/>
      <c r="M301" s="157" t="s">
        <v>1</v>
      </c>
      <c r="N301" s="158" t="s">
        <v>40</v>
      </c>
      <c r="O301" s="59"/>
      <c r="P301" s="159">
        <f>O301*H301</f>
        <v>0</v>
      </c>
      <c r="Q301" s="159">
        <v>0</v>
      </c>
      <c r="R301" s="159">
        <f>Q301*H301</f>
        <v>0</v>
      </c>
      <c r="S301" s="159">
        <v>0</v>
      </c>
      <c r="T301" s="160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1" t="s">
        <v>144</v>
      </c>
      <c r="AT301" s="161" t="s">
        <v>140</v>
      </c>
      <c r="AU301" s="161" t="s">
        <v>138</v>
      </c>
      <c r="AY301" s="18" t="s">
        <v>137</v>
      </c>
      <c r="BE301" s="162">
        <f>IF(N301="základní",J301,0)</f>
        <v>0</v>
      </c>
      <c r="BF301" s="162">
        <f>IF(N301="snížená",J301,0)</f>
        <v>0</v>
      </c>
      <c r="BG301" s="162">
        <f>IF(N301="zákl. přenesená",J301,0)</f>
        <v>0</v>
      </c>
      <c r="BH301" s="162">
        <f>IF(N301="sníž. přenesená",J301,0)</f>
        <v>0</v>
      </c>
      <c r="BI301" s="162">
        <f>IF(N301="nulová",J301,0)</f>
        <v>0</v>
      </c>
      <c r="BJ301" s="18" t="s">
        <v>82</v>
      </c>
      <c r="BK301" s="162">
        <f>ROUND(I301*H301,2)</f>
        <v>0</v>
      </c>
      <c r="BL301" s="18" t="s">
        <v>144</v>
      </c>
      <c r="BM301" s="161" t="s">
        <v>861</v>
      </c>
    </row>
    <row r="302" spans="1:65" s="2" customFormat="1">
      <c r="A302" s="33"/>
      <c r="B302" s="34"/>
      <c r="C302" s="33"/>
      <c r="D302" s="163" t="s">
        <v>146</v>
      </c>
      <c r="E302" s="33"/>
      <c r="F302" s="164" t="s">
        <v>860</v>
      </c>
      <c r="G302" s="33"/>
      <c r="H302" s="33"/>
      <c r="I302" s="165"/>
      <c r="J302" s="33"/>
      <c r="K302" s="33"/>
      <c r="L302" s="34"/>
      <c r="M302" s="213"/>
      <c r="N302" s="214"/>
      <c r="O302" s="215"/>
      <c r="P302" s="215"/>
      <c r="Q302" s="215"/>
      <c r="R302" s="215"/>
      <c r="S302" s="215"/>
      <c r="T302" s="216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146</v>
      </c>
      <c r="AU302" s="18" t="s">
        <v>138</v>
      </c>
    </row>
    <row r="303" spans="1:65" s="2" customFormat="1" ht="6.95" customHeight="1">
      <c r="A303" s="33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34"/>
      <c r="M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</row>
  </sheetData>
  <autoFilter ref="C128:K302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96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2" t="str">
        <f>'Rekapitulace stavby'!K6</f>
        <v>Elokované pracoviště ZŠ Beneše - rekosntrukce elektroinstalace vč. stavebních úprav na ZŠ Polská Masarykova 362, Bohumín</v>
      </c>
      <c r="F7" s="263"/>
      <c r="G7" s="263"/>
      <c r="H7" s="263"/>
      <c r="L7" s="21"/>
    </row>
    <row r="8" spans="1:46" s="1" customFormat="1" ht="12" customHeight="1">
      <c r="B8" s="21"/>
      <c r="D8" s="28" t="s">
        <v>97</v>
      </c>
      <c r="L8" s="21"/>
    </row>
    <row r="9" spans="1:46" s="2" customFormat="1" ht="23.25" customHeight="1">
      <c r="A9" s="33"/>
      <c r="B9" s="34"/>
      <c r="C9" s="33"/>
      <c r="D9" s="33"/>
      <c r="E9" s="262" t="s">
        <v>98</v>
      </c>
      <c r="F9" s="261"/>
      <c r="G9" s="261"/>
      <c r="H9" s="261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99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862</v>
      </c>
      <c r="F11" s="261"/>
      <c r="G11" s="261"/>
      <c r="H11" s="261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24. 1. 2025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4" t="str">
        <f>'Rekapitulace stavby'!E14</f>
        <v>Vyplň údaj</v>
      </c>
      <c r="F20" s="256"/>
      <c r="G20" s="256"/>
      <c r="H20" s="256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0" t="s">
        <v>1</v>
      </c>
      <c r="F29" s="260"/>
      <c r="G29" s="260"/>
      <c r="H29" s="260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ROUND((SUM(BE122:BE146)),  2)</f>
        <v>0</v>
      </c>
      <c r="G35" s="33"/>
      <c r="H35" s="33"/>
      <c r="I35" s="106">
        <v>0.21</v>
      </c>
      <c r="J35" s="105">
        <f>ROUND(((SUM(BE122:BE146))*I35),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ROUND((SUM(BF122:BF146)),  2)</f>
        <v>0</v>
      </c>
      <c r="G36" s="33"/>
      <c r="H36" s="33"/>
      <c r="I36" s="106">
        <v>0.15</v>
      </c>
      <c r="J36" s="105">
        <f>ROUND(((SUM(BF122:BF146))*I36),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ROUND((SUM(BG122:BG146)),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ROUND((SUM(BH122:BH146)),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ROUND((SUM(BI122:BI146)),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Elokované pracoviště ZŠ Beneše - rekosntrukce elektroinstalace vč. stavebních úprav na ZŠ Polská Masarykova 362,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97</v>
      </c>
      <c r="L86" s="21"/>
    </row>
    <row r="87" spans="1:31" s="2" customFormat="1" ht="23.25" customHeight="1">
      <c r="A87" s="33"/>
      <c r="B87" s="34"/>
      <c r="C87" s="33"/>
      <c r="D87" s="33"/>
      <c r="E87" s="262" t="s">
        <v>98</v>
      </c>
      <c r="F87" s="261"/>
      <c r="G87" s="261"/>
      <c r="H87" s="261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99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003 - Ostatní a vedlejší náklady</v>
      </c>
      <c r="F89" s="261"/>
      <c r="G89" s="261"/>
      <c r="H89" s="261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24. 1. 2025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102</v>
      </c>
      <c r="D96" s="107"/>
      <c r="E96" s="107"/>
      <c r="F96" s="107"/>
      <c r="G96" s="107"/>
      <c r="H96" s="107"/>
      <c r="I96" s="107"/>
      <c r="J96" s="116" t="s">
        <v>103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104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105</v>
      </c>
    </row>
    <row r="99" spans="1:47" s="9" customFormat="1" ht="24.95" customHeight="1">
      <c r="B99" s="118"/>
      <c r="D99" s="119" t="s">
        <v>863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864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122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6.25" customHeight="1">
      <c r="A110" s="33"/>
      <c r="B110" s="34"/>
      <c r="C110" s="33"/>
      <c r="D110" s="33"/>
      <c r="E110" s="262" t="str">
        <f>E7</f>
        <v>Elokované pracoviště ZŠ Beneše - rekosntrukce elektroinstalace vč. stavebních úprav na ZŠ Polská Masarykova 362, Bohumín</v>
      </c>
      <c r="F110" s="263"/>
      <c r="G110" s="263"/>
      <c r="H110" s="26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97</v>
      </c>
      <c r="L111" s="21"/>
    </row>
    <row r="112" spans="1:47" s="2" customFormat="1" ht="23.25" customHeight="1">
      <c r="A112" s="33"/>
      <c r="B112" s="34"/>
      <c r="C112" s="33"/>
      <c r="D112" s="33"/>
      <c r="E112" s="262" t="s">
        <v>98</v>
      </c>
      <c r="F112" s="261"/>
      <c r="G112" s="261"/>
      <c r="H112" s="261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99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1" t="str">
        <f>E11</f>
        <v>003 - Ostatní a vedlejší náklady</v>
      </c>
      <c r="F114" s="261"/>
      <c r="G114" s="261"/>
      <c r="H114" s="261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 xml:space="preserve"> </v>
      </c>
      <c r="G116" s="33"/>
      <c r="H116" s="33"/>
      <c r="I116" s="28" t="s">
        <v>22</v>
      </c>
      <c r="J116" s="56" t="str">
        <f>IF(J14="","",J14)</f>
        <v>24. 1. 2025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3"/>
      <c r="E118" s="33"/>
      <c r="F118" s="26" t="str">
        <f>E17</f>
        <v>Město Bohumín</v>
      </c>
      <c r="G118" s="33"/>
      <c r="H118" s="33"/>
      <c r="I118" s="28" t="s">
        <v>30</v>
      </c>
      <c r="J118" s="31" t="str">
        <f>E23</f>
        <v>RP Projekt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3"/>
      <c r="E119" s="33"/>
      <c r="F119" s="26" t="str">
        <f>IF(E20="","",E20)</f>
        <v>Vyplň údaj</v>
      </c>
      <c r="G119" s="33"/>
      <c r="H119" s="33"/>
      <c r="I119" s="28" t="s">
        <v>33</v>
      </c>
      <c r="J119" s="31" t="str">
        <f>E26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123</v>
      </c>
      <c r="D121" s="129" t="s">
        <v>60</v>
      </c>
      <c r="E121" s="129" t="s">
        <v>56</v>
      </c>
      <c r="F121" s="129" t="s">
        <v>57</v>
      </c>
      <c r="G121" s="129" t="s">
        <v>124</v>
      </c>
      <c r="H121" s="129" t="s">
        <v>125</v>
      </c>
      <c r="I121" s="129" t="s">
        <v>126</v>
      </c>
      <c r="J121" s="129" t="s">
        <v>103</v>
      </c>
      <c r="K121" s="130" t="s">
        <v>127</v>
      </c>
      <c r="L121" s="131"/>
      <c r="M121" s="63" t="s">
        <v>1</v>
      </c>
      <c r="N121" s="64" t="s">
        <v>39</v>
      </c>
      <c r="O121" s="64" t="s">
        <v>128</v>
      </c>
      <c r="P121" s="64" t="s">
        <v>129</v>
      </c>
      <c r="Q121" s="64" t="s">
        <v>130</v>
      </c>
      <c r="R121" s="64" t="s">
        <v>131</v>
      </c>
      <c r="S121" s="64" t="s">
        <v>132</v>
      </c>
      <c r="T121" s="65" t="s">
        <v>133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134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105</v>
      </c>
      <c r="BK122" s="135">
        <f>BK123</f>
        <v>0</v>
      </c>
    </row>
    <row r="123" spans="1:65" s="12" customFormat="1" ht="25.9" customHeight="1">
      <c r="B123" s="136"/>
      <c r="D123" s="137" t="s">
        <v>74</v>
      </c>
      <c r="E123" s="138" t="s">
        <v>865</v>
      </c>
      <c r="F123" s="138" t="s">
        <v>844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144</v>
      </c>
      <c r="AT123" s="145" t="s">
        <v>74</v>
      </c>
      <c r="AU123" s="145" t="s">
        <v>75</v>
      </c>
      <c r="AY123" s="137" t="s">
        <v>137</v>
      </c>
      <c r="BK123" s="146">
        <f>BK124</f>
        <v>0</v>
      </c>
    </row>
    <row r="124" spans="1:65" s="12" customFormat="1" ht="22.9" customHeight="1">
      <c r="B124" s="136"/>
      <c r="D124" s="137" t="s">
        <v>74</v>
      </c>
      <c r="E124" s="147" t="s">
        <v>866</v>
      </c>
      <c r="F124" s="147" t="s">
        <v>94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SUM(P125:P146)</f>
        <v>0</v>
      </c>
      <c r="Q124" s="142"/>
      <c r="R124" s="143">
        <f>SUM(R125:R146)</f>
        <v>0</v>
      </c>
      <c r="S124" s="142"/>
      <c r="T124" s="144">
        <f>SUM(T125:T146)</f>
        <v>0</v>
      </c>
      <c r="AR124" s="137" t="s">
        <v>144</v>
      </c>
      <c r="AT124" s="145" t="s">
        <v>74</v>
      </c>
      <c r="AU124" s="145" t="s">
        <v>82</v>
      </c>
      <c r="AY124" s="137" t="s">
        <v>137</v>
      </c>
      <c r="BK124" s="146">
        <f>SUM(BK125:BK146)</f>
        <v>0</v>
      </c>
    </row>
    <row r="125" spans="1:65" s="2" customFormat="1" ht="24.2" customHeight="1">
      <c r="A125" s="33"/>
      <c r="B125" s="149"/>
      <c r="C125" s="150" t="s">
        <v>82</v>
      </c>
      <c r="D125" s="150" t="s">
        <v>140</v>
      </c>
      <c r="E125" s="151" t="s">
        <v>867</v>
      </c>
      <c r="F125" s="152" t="s">
        <v>868</v>
      </c>
      <c r="G125" s="153" t="s">
        <v>246</v>
      </c>
      <c r="H125" s="154">
        <v>1</v>
      </c>
      <c r="I125" s="155"/>
      <c r="J125" s="156">
        <f>ROUND(I125*H125,2)</f>
        <v>0</v>
      </c>
      <c r="K125" s="152" t="s">
        <v>1</v>
      </c>
      <c r="L125" s="34"/>
      <c r="M125" s="157" t="s">
        <v>1</v>
      </c>
      <c r="N125" s="158" t="s">
        <v>40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1" t="s">
        <v>632</v>
      </c>
      <c r="AT125" s="161" t="s">
        <v>140</v>
      </c>
      <c r="AU125" s="161" t="s">
        <v>84</v>
      </c>
      <c r="AY125" s="18" t="s">
        <v>137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8" t="s">
        <v>82</v>
      </c>
      <c r="BK125" s="162">
        <f>ROUND(I125*H125,2)</f>
        <v>0</v>
      </c>
      <c r="BL125" s="18" t="s">
        <v>632</v>
      </c>
      <c r="BM125" s="161" t="s">
        <v>869</v>
      </c>
    </row>
    <row r="126" spans="1:65" s="2" customFormat="1" ht="19.5">
      <c r="A126" s="33"/>
      <c r="B126" s="34"/>
      <c r="C126" s="33"/>
      <c r="D126" s="163" t="s">
        <v>146</v>
      </c>
      <c r="E126" s="33"/>
      <c r="F126" s="164" t="s">
        <v>868</v>
      </c>
      <c r="G126" s="33"/>
      <c r="H126" s="33"/>
      <c r="I126" s="165"/>
      <c r="J126" s="33"/>
      <c r="K126" s="33"/>
      <c r="L126" s="34"/>
      <c r="M126" s="166"/>
      <c r="N126" s="167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146</v>
      </c>
      <c r="AU126" s="18" t="s">
        <v>84</v>
      </c>
    </row>
    <row r="127" spans="1:65" s="2" customFormat="1" ht="21.75" customHeight="1">
      <c r="A127" s="33"/>
      <c r="B127" s="149"/>
      <c r="C127" s="150" t="s">
        <v>84</v>
      </c>
      <c r="D127" s="150" t="s">
        <v>140</v>
      </c>
      <c r="E127" s="151" t="s">
        <v>870</v>
      </c>
      <c r="F127" s="152" t="s">
        <v>871</v>
      </c>
      <c r="G127" s="153" t="s">
        <v>246</v>
      </c>
      <c r="H127" s="154">
        <v>1</v>
      </c>
      <c r="I127" s="155"/>
      <c r="J127" s="156">
        <f>ROUND(I127*H127,2)</f>
        <v>0</v>
      </c>
      <c r="K127" s="152" t="s">
        <v>1</v>
      </c>
      <c r="L127" s="34"/>
      <c r="M127" s="157" t="s">
        <v>1</v>
      </c>
      <c r="N127" s="158" t="s">
        <v>40</v>
      </c>
      <c r="O127" s="59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1" t="s">
        <v>632</v>
      </c>
      <c r="AT127" s="161" t="s">
        <v>140</v>
      </c>
      <c r="AU127" s="161" t="s">
        <v>84</v>
      </c>
      <c r="AY127" s="18" t="s">
        <v>137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8" t="s">
        <v>82</v>
      </c>
      <c r="BK127" s="162">
        <f>ROUND(I127*H127,2)</f>
        <v>0</v>
      </c>
      <c r="BL127" s="18" t="s">
        <v>632</v>
      </c>
      <c r="BM127" s="161" t="s">
        <v>872</v>
      </c>
    </row>
    <row r="128" spans="1:65" s="2" customFormat="1" ht="19.5">
      <c r="A128" s="33"/>
      <c r="B128" s="34"/>
      <c r="C128" s="33"/>
      <c r="D128" s="163" t="s">
        <v>146</v>
      </c>
      <c r="E128" s="33"/>
      <c r="F128" s="164" t="s">
        <v>873</v>
      </c>
      <c r="G128" s="33"/>
      <c r="H128" s="33"/>
      <c r="I128" s="165"/>
      <c r="J128" s="33"/>
      <c r="K128" s="33"/>
      <c r="L128" s="34"/>
      <c r="M128" s="166"/>
      <c r="N128" s="167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146</v>
      </c>
      <c r="AU128" s="18" t="s">
        <v>84</v>
      </c>
    </row>
    <row r="129" spans="1:65" s="2" customFormat="1" ht="24.2" customHeight="1">
      <c r="A129" s="33"/>
      <c r="B129" s="149"/>
      <c r="C129" s="150" t="s">
        <v>138</v>
      </c>
      <c r="D129" s="150" t="s">
        <v>140</v>
      </c>
      <c r="E129" s="151" t="s">
        <v>874</v>
      </c>
      <c r="F129" s="152" t="s">
        <v>875</v>
      </c>
      <c r="G129" s="153" t="s">
        <v>246</v>
      </c>
      <c r="H129" s="154">
        <v>1</v>
      </c>
      <c r="I129" s="155"/>
      <c r="J129" s="156">
        <f>ROUND(I129*H129,2)</f>
        <v>0</v>
      </c>
      <c r="K129" s="152" t="s">
        <v>1</v>
      </c>
      <c r="L129" s="34"/>
      <c r="M129" s="157" t="s">
        <v>1</v>
      </c>
      <c r="N129" s="158" t="s">
        <v>40</v>
      </c>
      <c r="O129" s="59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1" t="s">
        <v>632</v>
      </c>
      <c r="AT129" s="161" t="s">
        <v>140</v>
      </c>
      <c r="AU129" s="161" t="s">
        <v>84</v>
      </c>
      <c r="AY129" s="18" t="s">
        <v>137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8" t="s">
        <v>82</v>
      </c>
      <c r="BK129" s="162">
        <f>ROUND(I129*H129,2)</f>
        <v>0</v>
      </c>
      <c r="BL129" s="18" t="s">
        <v>632</v>
      </c>
      <c r="BM129" s="161" t="s">
        <v>876</v>
      </c>
    </row>
    <row r="130" spans="1:65" s="2" customFormat="1" ht="19.5">
      <c r="A130" s="33"/>
      <c r="B130" s="34"/>
      <c r="C130" s="33"/>
      <c r="D130" s="163" t="s">
        <v>146</v>
      </c>
      <c r="E130" s="33"/>
      <c r="F130" s="164" t="s">
        <v>875</v>
      </c>
      <c r="G130" s="33"/>
      <c r="H130" s="33"/>
      <c r="I130" s="165"/>
      <c r="J130" s="33"/>
      <c r="K130" s="33"/>
      <c r="L130" s="34"/>
      <c r="M130" s="166"/>
      <c r="N130" s="167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146</v>
      </c>
      <c r="AU130" s="18" t="s">
        <v>84</v>
      </c>
    </row>
    <row r="131" spans="1:65" s="2" customFormat="1" ht="49.15" customHeight="1">
      <c r="A131" s="33"/>
      <c r="B131" s="149"/>
      <c r="C131" s="150" t="s">
        <v>144</v>
      </c>
      <c r="D131" s="150" t="s">
        <v>140</v>
      </c>
      <c r="E131" s="151" t="s">
        <v>877</v>
      </c>
      <c r="F131" s="152" t="s">
        <v>878</v>
      </c>
      <c r="G131" s="153" t="s">
        <v>246</v>
      </c>
      <c r="H131" s="154">
        <v>1</v>
      </c>
      <c r="I131" s="155"/>
      <c r="J131" s="156">
        <f>ROUND(I131*H131,2)</f>
        <v>0</v>
      </c>
      <c r="K131" s="152" t="s">
        <v>1</v>
      </c>
      <c r="L131" s="34"/>
      <c r="M131" s="157" t="s">
        <v>1</v>
      </c>
      <c r="N131" s="158" t="s">
        <v>40</v>
      </c>
      <c r="O131" s="59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1" t="s">
        <v>632</v>
      </c>
      <c r="AT131" s="161" t="s">
        <v>140</v>
      </c>
      <c r="AU131" s="161" t="s">
        <v>84</v>
      </c>
      <c r="AY131" s="18" t="s">
        <v>137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8" t="s">
        <v>82</v>
      </c>
      <c r="BK131" s="162">
        <f>ROUND(I131*H131,2)</f>
        <v>0</v>
      </c>
      <c r="BL131" s="18" t="s">
        <v>632</v>
      </c>
      <c r="BM131" s="161" t="s">
        <v>879</v>
      </c>
    </row>
    <row r="132" spans="1:65" s="2" customFormat="1" ht="29.25">
      <c r="A132" s="33"/>
      <c r="B132" s="34"/>
      <c r="C132" s="33"/>
      <c r="D132" s="163" t="s">
        <v>146</v>
      </c>
      <c r="E132" s="33"/>
      <c r="F132" s="164" t="s">
        <v>878</v>
      </c>
      <c r="G132" s="33"/>
      <c r="H132" s="33"/>
      <c r="I132" s="165"/>
      <c r="J132" s="33"/>
      <c r="K132" s="33"/>
      <c r="L132" s="34"/>
      <c r="M132" s="166"/>
      <c r="N132" s="167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146</v>
      </c>
      <c r="AU132" s="18" t="s">
        <v>84</v>
      </c>
    </row>
    <row r="133" spans="1:65" s="2" customFormat="1" ht="33" customHeight="1">
      <c r="A133" s="33"/>
      <c r="B133" s="149"/>
      <c r="C133" s="150" t="s">
        <v>168</v>
      </c>
      <c r="D133" s="150" t="s">
        <v>140</v>
      </c>
      <c r="E133" s="151" t="s">
        <v>880</v>
      </c>
      <c r="F133" s="152" t="s">
        <v>881</v>
      </c>
      <c r="G133" s="153" t="s">
        <v>246</v>
      </c>
      <c r="H133" s="154">
        <v>1</v>
      </c>
      <c r="I133" s="155"/>
      <c r="J133" s="156">
        <f>ROUND(I133*H133,2)</f>
        <v>0</v>
      </c>
      <c r="K133" s="152" t="s">
        <v>1</v>
      </c>
      <c r="L133" s="34"/>
      <c r="M133" s="157" t="s">
        <v>1</v>
      </c>
      <c r="N133" s="158" t="s">
        <v>40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1" t="s">
        <v>632</v>
      </c>
      <c r="AT133" s="161" t="s">
        <v>140</v>
      </c>
      <c r="AU133" s="161" t="s">
        <v>84</v>
      </c>
      <c r="AY133" s="18" t="s">
        <v>137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8" t="s">
        <v>82</v>
      </c>
      <c r="BK133" s="162">
        <f>ROUND(I133*H133,2)</f>
        <v>0</v>
      </c>
      <c r="BL133" s="18" t="s">
        <v>632</v>
      </c>
      <c r="BM133" s="161" t="s">
        <v>882</v>
      </c>
    </row>
    <row r="134" spans="1:65" s="2" customFormat="1" ht="29.25">
      <c r="A134" s="33"/>
      <c r="B134" s="34"/>
      <c r="C134" s="33"/>
      <c r="D134" s="163" t="s">
        <v>146</v>
      </c>
      <c r="E134" s="33"/>
      <c r="F134" s="164" t="s">
        <v>883</v>
      </c>
      <c r="G134" s="33"/>
      <c r="H134" s="33"/>
      <c r="I134" s="165"/>
      <c r="J134" s="33"/>
      <c r="K134" s="33"/>
      <c r="L134" s="34"/>
      <c r="M134" s="166"/>
      <c r="N134" s="167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146</v>
      </c>
      <c r="AU134" s="18" t="s">
        <v>84</v>
      </c>
    </row>
    <row r="135" spans="1:65" s="2" customFormat="1" ht="62.65" customHeight="1">
      <c r="A135" s="33"/>
      <c r="B135" s="149"/>
      <c r="C135" s="150" t="s">
        <v>148</v>
      </c>
      <c r="D135" s="150" t="s">
        <v>140</v>
      </c>
      <c r="E135" s="151" t="s">
        <v>884</v>
      </c>
      <c r="F135" s="152" t="s">
        <v>885</v>
      </c>
      <c r="G135" s="153" t="s">
        <v>246</v>
      </c>
      <c r="H135" s="154">
        <v>1</v>
      </c>
      <c r="I135" s="155"/>
      <c r="J135" s="156">
        <f>ROUND(I135*H135,2)</f>
        <v>0</v>
      </c>
      <c r="K135" s="152" t="s">
        <v>1</v>
      </c>
      <c r="L135" s="34"/>
      <c r="M135" s="157" t="s">
        <v>1</v>
      </c>
      <c r="N135" s="158" t="s">
        <v>40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632</v>
      </c>
      <c r="AT135" s="161" t="s">
        <v>140</v>
      </c>
      <c r="AU135" s="161" t="s">
        <v>84</v>
      </c>
      <c r="AY135" s="18" t="s">
        <v>137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82</v>
      </c>
      <c r="BK135" s="162">
        <f>ROUND(I135*H135,2)</f>
        <v>0</v>
      </c>
      <c r="BL135" s="18" t="s">
        <v>632</v>
      </c>
      <c r="BM135" s="161" t="s">
        <v>886</v>
      </c>
    </row>
    <row r="136" spans="1:65" s="2" customFormat="1" ht="48.75">
      <c r="A136" s="33"/>
      <c r="B136" s="34"/>
      <c r="C136" s="33"/>
      <c r="D136" s="163" t="s">
        <v>146</v>
      </c>
      <c r="E136" s="33"/>
      <c r="F136" s="164" t="s">
        <v>887</v>
      </c>
      <c r="G136" s="33"/>
      <c r="H136" s="33"/>
      <c r="I136" s="165"/>
      <c r="J136" s="33"/>
      <c r="K136" s="33"/>
      <c r="L136" s="34"/>
      <c r="M136" s="166"/>
      <c r="N136" s="167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146</v>
      </c>
      <c r="AU136" s="18" t="s">
        <v>84</v>
      </c>
    </row>
    <row r="137" spans="1:65" s="2" customFormat="1" ht="49.15" customHeight="1">
      <c r="A137" s="33"/>
      <c r="B137" s="149"/>
      <c r="C137" s="150" t="s">
        <v>178</v>
      </c>
      <c r="D137" s="150" t="s">
        <v>140</v>
      </c>
      <c r="E137" s="151" t="s">
        <v>888</v>
      </c>
      <c r="F137" s="152" t="s">
        <v>889</v>
      </c>
      <c r="G137" s="153" t="s">
        <v>246</v>
      </c>
      <c r="H137" s="154">
        <v>1</v>
      </c>
      <c r="I137" s="155"/>
      <c r="J137" s="156">
        <f>ROUND(I137*H137,2)</f>
        <v>0</v>
      </c>
      <c r="K137" s="152" t="s">
        <v>1</v>
      </c>
      <c r="L137" s="34"/>
      <c r="M137" s="157" t="s">
        <v>1</v>
      </c>
      <c r="N137" s="158" t="s">
        <v>40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632</v>
      </c>
      <c r="AT137" s="161" t="s">
        <v>140</v>
      </c>
      <c r="AU137" s="161" t="s">
        <v>84</v>
      </c>
      <c r="AY137" s="18" t="s">
        <v>137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82</v>
      </c>
      <c r="BK137" s="162">
        <f>ROUND(I137*H137,2)</f>
        <v>0</v>
      </c>
      <c r="BL137" s="18" t="s">
        <v>632</v>
      </c>
      <c r="BM137" s="161" t="s">
        <v>890</v>
      </c>
    </row>
    <row r="138" spans="1:65" s="2" customFormat="1" ht="39">
      <c r="A138" s="33"/>
      <c r="B138" s="34"/>
      <c r="C138" s="33"/>
      <c r="D138" s="163" t="s">
        <v>146</v>
      </c>
      <c r="E138" s="33"/>
      <c r="F138" s="164" t="s">
        <v>891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146</v>
      </c>
      <c r="AU138" s="18" t="s">
        <v>84</v>
      </c>
    </row>
    <row r="139" spans="1:65" s="2" customFormat="1" ht="76.349999999999994" customHeight="1">
      <c r="A139" s="33"/>
      <c r="B139" s="149"/>
      <c r="C139" s="150" t="s">
        <v>185</v>
      </c>
      <c r="D139" s="150" t="s">
        <v>140</v>
      </c>
      <c r="E139" s="151" t="s">
        <v>892</v>
      </c>
      <c r="F139" s="152" t="s">
        <v>893</v>
      </c>
      <c r="G139" s="153" t="s">
        <v>246</v>
      </c>
      <c r="H139" s="154">
        <v>1</v>
      </c>
      <c r="I139" s="155"/>
      <c r="J139" s="156">
        <f>ROUND(I139*H139,2)</f>
        <v>0</v>
      </c>
      <c r="K139" s="152" t="s">
        <v>1</v>
      </c>
      <c r="L139" s="34"/>
      <c r="M139" s="157" t="s">
        <v>1</v>
      </c>
      <c r="N139" s="158" t="s">
        <v>40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632</v>
      </c>
      <c r="AT139" s="161" t="s">
        <v>140</v>
      </c>
      <c r="AU139" s="161" t="s">
        <v>84</v>
      </c>
      <c r="AY139" s="18" t="s">
        <v>137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82</v>
      </c>
      <c r="BK139" s="162">
        <f>ROUND(I139*H139,2)</f>
        <v>0</v>
      </c>
      <c r="BL139" s="18" t="s">
        <v>632</v>
      </c>
      <c r="BM139" s="161" t="s">
        <v>894</v>
      </c>
    </row>
    <row r="140" spans="1:65" s="2" customFormat="1" ht="58.5">
      <c r="A140" s="33"/>
      <c r="B140" s="34"/>
      <c r="C140" s="33"/>
      <c r="D140" s="163" t="s">
        <v>146</v>
      </c>
      <c r="E140" s="33"/>
      <c r="F140" s="164" t="s">
        <v>895</v>
      </c>
      <c r="G140" s="33"/>
      <c r="H140" s="33"/>
      <c r="I140" s="165"/>
      <c r="J140" s="33"/>
      <c r="K140" s="33"/>
      <c r="L140" s="34"/>
      <c r="M140" s="166"/>
      <c r="N140" s="167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146</v>
      </c>
      <c r="AU140" s="18" t="s">
        <v>84</v>
      </c>
    </row>
    <row r="141" spans="1:65" s="2" customFormat="1" ht="44.25" customHeight="1">
      <c r="A141" s="33"/>
      <c r="B141" s="149"/>
      <c r="C141" s="150" t="s">
        <v>189</v>
      </c>
      <c r="D141" s="150" t="s">
        <v>140</v>
      </c>
      <c r="E141" s="151" t="s">
        <v>896</v>
      </c>
      <c r="F141" s="152" t="s">
        <v>897</v>
      </c>
      <c r="G141" s="153" t="s">
        <v>246</v>
      </c>
      <c r="H141" s="154">
        <v>1</v>
      </c>
      <c r="I141" s="155"/>
      <c r="J141" s="156">
        <f>ROUND(I141*H141,2)</f>
        <v>0</v>
      </c>
      <c r="K141" s="152" t="s">
        <v>1</v>
      </c>
      <c r="L141" s="34"/>
      <c r="M141" s="157" t="s">
        <v>1</v>
      </c>
      <c r="N141" s="158" t="s">
        <v>40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632</v>
      </c>
      <c r="AT141" s="161" t="s">
        <v>140</v>
      </c>
      <c r="AU141" s="161" t="s">
        <v>84</v>
      </c>
      <c r="AY141" s="18" t="s">
        <v>137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82</v>
      </c>
      <c r="BK141" s="162">
        <f>ROUND(I141*H141,2)</f>
        <v>0</v>
      </c>
      <c r="BL141" s="18" t="s">
        <v>632</v>
      </c>
      <c r="BM141" s="161" t="s">
        <v>898</v>
      </c>
    </row>
    <row r="142" spans="1:65" s="2" customFormat="1" ht="39">
      <c r="A142" s="33"/>
      <c r="B142" s="34"/>
      <c r="C142" s="33"/>
      <c r="D142" s="163" t="s">
        <v>146</v>
      </c>
      <c r="E142" s="33"/>
      <c r="F142" s="164" t="s">
        <v>899</v>
      </c>
      <c r="G142" s="33"/>
      <c r="H142" s="33"/>
      <c r="I142" s="165"/>
      <c r="J142" s="33"/>
      <c r="K142" s="33"/>
      <c r="L142" s="34"/>
      <c r="M142" s="166"/>
      <c r="N142" s="167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146</v>
      </c>
      <c r="AU142" s="18" t="s">
        <v>84</v>
      </c>
    </row>
    <row r="143" spans="1:65" s="2" customFormat="1" ht="16.5" customHeight="1">
      <c r="A143" s="33"/>
      <c r="B143" s="149"/>
      <c r="C143" s="150" t="s">
        <v>194</v>
      </c>
      <c r="D143" s="150" t="s">
        <v>140</v>
      </c>
      <c r="E143" s="151" t="s">
        <v>900</v>
      </c>
      <c r="F143" s="152" t="s">
        <v>901</v>
      </c>
      <c r="G143" s="153" t="s">
        <v>246</v>
      </c>
      <c r="H143" s="154">
        <v>1</v>
      </c>
      <c r="I143" s="155"/>
      <c r="J143" s="156">
        <f>ROUND(I143*H143,2)</f>
        <v>0</v>
      </c>
      <c r="K143" s="152" t="s">
        <v>1</v>
      </c>
      <c r="L143" s="34"/>
      <c r="M143" s="157" t="s">
        <v>1</v>
      </c>
      <c r="N143" s="158" t="s">
        <v>40</v>
      </c>
      <c r="O143" s="59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1" t="s">
        <v>632</v>
      </c>
      <c r="AT143" s="161" t="s">
        <v>140</v>
      </c>
      <c r="AU143" s="161" t="s">
        <v>84</v>
      </c>
      <c r="AY143" s="18" t="s">
        <v>137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8" t="s">
        <v>82</v>
      </c>
      <c r="BK143" s="162">
        <f>ROUND(I143*H143,2)</f>
        <v>0</v>
      </c>
      <c r="BL143" s="18" t="s">
        <v>632</v>
      </c>
      <c r="BM143" s="161" t="s">
        <v>902</v>
      </c>
    </row>
    <row r="144" spans="1:65" s="2" customFormat="1">
      <c r="A144" s="33"/>
      <c r="B144" s="34"/>
      <c r="C144" s="33"/>
      <c r="D144" s="163" t="s">
        <v>146</v>
      </c>
      <c r="E144" s="33"/>
      <c r="F144" s="164" t="s">
        <v>901</v>
      </c>
      <c r="G144" s="33"/>
      <c r="H144" s="33"/>
      <c r="I144" s="165"/>
      <c r="J144" s="33"/>
      <c r="K144" s="33"/>
      <c r="L144" s="34"/>
      <c r="M144" s="166"/>
      <c r="N144" s="167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146</v>
      </c>
      <c r="AU144" s="18" t="s">
        <v>84</v>
      </c>
    </row>
    <row r="145" spans="1:65" s="2" customFormat="1" ht="16.5" customHeight="1">
      <c r="A145" s="33"/>
      <c r="B145" s="149"/>
      <c r="C145" s="150" t="s">
        <v>211</v>
      </c>
      <c r="D145" s="150" t="s">
        <v>140</v>
      </c>
      <c r="E145" s="151" t="s">
        <v>903</v>
      </c>
      <c r="F145" s="152" t="s">
        <v>904</v>
      </c>
      <c r="G145" s="153" t="s">
        <v>246</v>
      </c>
      <c r="H145" s="154">
        <v>1</v>
      </c>
      <c r="I145" s="155"/>
      <c r="J145" s="156">
        <f>ROUND(I145*H145,2)</f>
        <v>0</v>
      </c>
      <c r="K145" s="152" t="s">
        <v>1</v>
      </c>
      <c r="L145" s="34"/>
      <c r="M145" s="157" t="s">
        <v>1</v>
      </c>
      <c r="N145" s="158" t="s">
        <v>40</v>
      </c>
      <c r="O145" s="59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1" t="s">
        <v>632</v>
      </c>
      <c r="AT145" s="161" t="s">
        <v>140</v>
      </c>
      <c r="AU145" s="161" t="s">
        <v>84</v>
      </c>
      <c r="AY145" s="18" t="s">
        <v>137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8" t="s">
        <v>82</v>
      </c>
      <c r="BK145" s="162">
        <f>ROUND(I145*H145,2)</f>
        <v>0</v>
      </c>
      <c r="BL145" s="18" t="s">
        <v>632</v>
      </c>
      <c r="BM145" s="161" t="s">
        <v>905</v>
      </c>
    </row>
    <row r="146" spans="1:65" s="2" customFormat="1">
      <c r="A146" s="33"/>
      <c r="B146" s="34"/>
      <c r="C146" s="33"/>
      <c r="D146" s="163" t="s">
        <v>146</v>
      </c>
      <c r="E146" s="33"/>
      <c r="F146" s="164" t="s">
        <v>904</v>
      </c>
      <c r="G146" s="33"/>
      <c r="H146" s="33"/>
      <c r="I146" s="165"/>
      <c r="J146" s="33"/>
      <c r="K146" s="33"/>
      <c r="L146" s="34"/>
      <c r="M146" s="213"/>
      <c r="N146" s="214"/>
      <c r="O146" s="215"/>
      <c r="P146" s="215"/>
      <c r="Q146" s="215"/>
      <c r="R146" s="215"/>
      <c r="S146" s="215"/>
      <c r="T146" s="216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146</v>
      </c>
      <c r="AU146" s="18" t="s">
        <v>84</v>
      </c>
    </row>
    <row r="147" spans="1:65" s="2" customFormat="1" ht="6.95" customHeight="1">
      <c r="A147" s="33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34"/>
      <c r="M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autoFilter ref="C121:K14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001 - Stavební část</vt:lpstr>
      <vt:lpstr>002 - Elektroinstalace</vt:lpstr>
      <vt:lpstr>003 - Ostatní a vedlejší ...</vt:lpstr>
      <vt:lpstr>'001 - Stavební část'!Názvy_tisku</vt:lpstr>
      <vt:lpstr>'002 - Elektroinstalace'!Názvy_tisku</vt:lpstr>
      <vt:lpstr>'003 - Ostatní a vedlejší ...'!Názvy_tisku</vt:lpstr>
      <vt:lpstr>'Rekapitulace stavby'!Názvy_tisku</vt:lpstr>
      <vt:lpstr>'001 - Stavební část'!Oblast_tisku</vt:lpstr>
      <vt:lpstr>'002 - Elektroinstalace'!Oblast_tisku</vt:lpstr>
      <vt:lpstr>'003 -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Lorenc Michal</cp:lastModifiedBy>
  <dcterms:created xsi:type="dcterms:W3CDTF">2025-01-24T06:31:15Z</dcterms:created>
  <dcterms:modified xsi:type="dcterms:W3CDTF">2025-02-06T08:03:57Z</dcterms:modified>
</cp:coreProperties>
</file>