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ILE\Uzivatele\lorenc\VÝBĚROVÉ ŘÍZENÍ 25\MŠ Fit - rekonstrukce elektroinstalace vč. stavebních úprav\E-zak VŘ\PD\Rzp a Vv\"/>
    </mc:Choice>
  </mc:AlternateContent>
  <bookViews>
    <workbookView xWindow="0" yWindow="0" windowWidth="28800" windowHeight="12450" activeTab="1"/>
  </bookViews>
  <sheets>
    <sheet name="Rekapitulace stavby" sheetId="1" r:id="rId1"/>
    <sheet name="080324-ST - Stavební řešení" sheetId="2" r:id="rId2"/>
    <sheet name="080324-Sil - Silnoproudá ..." sheetId="3" r:id="rId3"/>
    <sheet name="080324-Slab. - Slaboproud..." sheetId="4" r:id="rId4"/>
  </sheets>
  <definedNames>
    <definedName name="_xlnm._FilterDatabase" localSheetId="2" hidden="1">'080324-Sil - Silnoproudá ...'!$C$125:$K$200</definedName>
    <definedName name="_xlnm._FilterDatabase" localSheetId="3" hidden="1">'080324-Slab. - Slaboproud...'!$C$121:$K$139</definedName>
    <definedName name="_xlnm._FilterDatabase" localSheetId="1" hidden="1">'080324-ST - Stavební řešení'!$C$132:$K$392</definedName>
    <definedName name="_xlnm.Print_Titles" localSheetId="2">'080324-Sil - Silnoproudá ...'!$125:$125</definedName>
    <definedName name="_xlnm.Print_Titles" localSheetId="3">'080324-Slab. - Slaboproud...'!$121:$121</definedName>
    <definedName name="_xlnm.Print_Titles" localSheetId="1">'080324-ST - Stavební řešení'!$132:$132</definedName>
    <definedName name="_xlnm.Print_Titles" localSheetId="0">'Rekapitulace stavby'!$92:$92</definedName>
    <definedName name="_xlnm.Print_Area" localSheetId="2">'080324-Sil - Silnoproudá ...'!$C$82:$J$107,'080324-Sil - Silnoproudá ...'!$C$113:$K$200</definedName>
    <definedName name="_xlnm.Print_Area" localSheetId="3">'080324-Slab. - Slaboproud...'!$C$82:$J$103,'080324-Slab. - Slaboproud...'!$C$109:$K$139</definedName>
    <definedName name="_xlnm.Print_Area" localSheetId="1">'080324-ST - Stavební řešení'!$C$82:$J$114,'080324-ST - Stavební řešení'!$C$120:$K$392</definedName>
    <definedName name="_xlnm.Print_Area" localSheetId="0">'Rekapitulace stavby'!$D$4:$AO$76,'Rekapitulace stavby'!$C$82:$AQ$105</definedName>
  </definedNames>
  <calcPr calcId="162913"/>
</workbook>
</file>

<file path=xl/calcChain.xml><?xml version="1.0" encoding="utf-8"?>
<calcChain xmlns="http://schemas.openxmlformats.org/spreadsheetml/2006/main">
  <c r="J37" i="4" l="1"/>
  <c r="J36" i="4"/>
  <c r="AY97" i="1"/>
  <c r="J35" i="4"/>
  <c r="AX97" i="1" s="1"/>
  <c r="BI139" i="4"/>
  <c r="BH139" i="4"/>
  <c r="BG139" i="4"/>
  <c r="BF139" i="4"/>
  <c r="T139" i="4"/>
  <c r="R139" i="4"/>
  <c r="P139" i="4"/>
  <c r="BI138" i="4"/>
  <c r="BH138" i="4"/>
  <c r="BG138" i="4"/>
  <c r="BF138" i="4"/>
  <c r="T138" i="4"/>
  <c r="R138" i="4"/>
  <c r="P138" i="4"/>
  <c r="BI137" i="4"/>
  <c r="BH137" i="4"/>
  <c r="BG137" i="4"/>
  <c r="BF137" i="4"/>
  <c r="T137" i="4"/>
  <c r="R137" i="4"/>
  <c r="P137" i="4"/>
  <c r="BI135" i="4"/>
  <c r="BH135" i="4"/>
  <c r="BG135" i="4"/>
  <c r="BF135" i="4"/>
  <c r="T135" i="4"/>
  <c r="R135" i="4"/>
  <c r="P135" i="4"/>
  <c r="BI134" i="4"/>
  <c r="BH134" i="4"/>
  <c r="BG134" i="4"/>
  <c r="BF134" i="4"/>
  <c r="T134" i="4"/>
  <c r="R134" i="4"/>
  <c r="P134" i="4"/>
  <c r="BI133" i="4"/>
  <c r="BH133" i="4"/>
  <c r="BG133" i="4"/>
  <c r="BF133" i="4"/>
  <c r="T133" i="4"/>
  <c r="R133" i="4"/>
  <c r="P133" i="4"/>
  <c r="BI132" i="4"/>
  <c r="BH132" i="4"/>
  <c r="BG132" i="4"/>
  <c r="BF132" i="4"/>
  <c r="T132" i="4"/>
  <c r="R132" i="4"/>
  <c r="P132" i="4"/>
  <c r="BI131" i="4"/>
  <c r="BH131" i="4"/>
  <c r="BG131" i="4"/>
  <c r="BF131" i="4"/>
  <c r="T131" i="4"/>
  <c r="R131" i="4"/>
  <c r="P131" i="4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BI126" i="4"/>
  <c r="BH126" i="4"/>
  <c r="BG126" i="4"/>
  <c r="BF126" i="4"/>
  <c r="T126" i="4"/>
  <c r="T125" i="4" s="1"/>
  <c r="R126" i="4"/>
  <c r="R125" i="4"/>
  <c r="P126" i="4"/>
  <c r="P125" i="4" s="1"/>
  <c r="F116" i="4"/>
  <c r="E114" i="4"/>
  <c r="F89" i="4"/>
  <c r="E87" i="4"/>
  <c r="J24" i="4"/>
  <c r="E24" i="4"/>
  <c r="J92" i="4"/>
  <c r="J23" i="4"/>
  <c r="J21" i="4"/>
  <c r="E21" i="4"/>
  <c r="J118" i="4"/>
  <c r="J20" i="4"/>
  <c r="J18" i="4"/>
  <c r="E18" i="4"/>
  <c r="F92" i="4"/>
  <c r="J17" i="4"/>
  <c r="J15" i="4"/>
  <c r="E15" i="4"/>
  <c r="F118" i="4"/>
  <c r="J14" i="4"/>
  <c r="J12" i="4"/>
  <c r="J116" i="4"/>
  <c r="E7" i="4"/>
  <c r="E112" i="4" s="1"/>
  <c r="J37" i="3"/>
  <c r="J36" i="3"/>
  <c r="AY96" i="1"/>
  <c r="J35" i="3"/>
  <c r="AX96" i="1"/>
  <c r="BI200" i="3"/>
  <c r="BH200" i="3"/>
  <c r="BG200" i="3"/>
  <c r="BF200" i="3"/>
  <c r="T200" i="3"/>
  <c r="R200" i="3"/>
  <c r="P200" i="3"/>
  <c r="BI199" i="3"/>
  <c r="BH199" i="3"/>
  <c r="BG199" i="3"/>
  <c r="BF199" i="3"/>
  <c r="T199" i="3"/>
  <c r="R199" i="3"/>
  <c r="P199" i="3"/>
  <c r="BI198" i="3"/>
  <c r="BH198" i="3"/>
  <c r="BG198" i="3"/>
  <c r="BF198" i="3"/>
  <c r="T198" i="3"/>
  <c r="R198" i="3"/>
  <c r="P198" i="3"/>
  <c r="BI197" i="3"/>
  <c r="BH197" i="3"/>
  <c r="BG197" i="3"/>
  <c r="BF197" i="3"/>
  <c r="T197" i="3"/>
  <c r="R197" i="3"/>
  <c r="P197" i="3"/>
  <c r="BI195" i="3"/>
  <c r="BH195" i="3"/>
  <c r="BG195" i="3"/>
  <c r="BF195" i="3"/>
  <c r="T195" i="3"/>
  <c r="R195" i="3"/>
  <c r="P195" i="3"/>
  <c r="BI194" i="3"/>
  <c r="BH194" i="3"/>
  <c r="BG194" i="3"/>
  <c r="BF194" i="3"/>
  <c r="T194" i="3"/>
  <c r="R194" i="3"/>
  <c r="P194" i="3"/>
  <c r="BI193" i="3"/>
  <c r="BH193" i="3"/>
  <c r="BG193" i="3"/>
  <c r="BF193" i="3"/>
  <c r="T193" i="3"/>
  <c r="R193" i="3"/>
  <c r="P193" i="3"/>
  <c r="BI191" i="3"/>
  <c r="BH191" i="3"/>
  <c r="BG191" i="3"/>
  <c r="BF191" i="3"/>
  <c r="T191" i="3"/>
  <c r="R191" i="3"/>
  <c r="P191" i="3"/>
  <c r="BI190" i="3"/>
  <c r="BH190" i="3"/>
  <c r="BG190" i="3"/>
  <c r="BF190" i="3"/>
  <c r="T190" i="3"/>
  <c r="R190" i="3"/>
  <c r="P190" i="3"/>
  <c r="BI188" i="3"/>
  <c r="BH188" i="3"/>
  <c r="BG188" i="3"/>
  <c r="BF188" i="3"/>
  <c r="T188" i="3"/>
  <c r="R188" i="3"/>
  <c r="P188" i="3"/>
  <c r="BI187" i="3"/>
  <c r="BH187" i="3"/>
  <c r="BG187" i="3"/>
  <c r="BF187" i="3"/>
  <c r="T187" i="3"/>
  <c r="R187" i="3"/>
  <c r="P187" i="3"/>
  <c r="BI186" i="3"/>
  <c r="BH186" i="3"/>
  <c r="BG186" i="3"/>
  <c r="BF186" i="3"/>
  <c r="T186" i="3"/>
  <c r="R186" i="3"/>
  <c r="P186" i="3"/>
  <c r="BI185" i="3"/>
  <c r="BH185" i="3"/>
  <c r="BG185" i="3"/>
  <c r="BF185" i="3"/>
  <c r="T185" i="3"/>
  <c r="R185" i="3"/>
  <c r="P185" i="3"/>
  <c r="BI183" i="3"/>
  <c r="BH183" i="3"/>
  <c r="BG183" i="3"/>
  <c r="BF183" i="3"/>
  <c r="T183" i="3"/>
  <c r="R183" i="3"/>
  <c r="P183" i="3"/>
  <c r="BI182" i="3"/>
  <c r="BH182" i="3"/>
  <c r="BG182" i="3"/>
  <c r="BF182" i="3"/>
  <c r="T182" i="3"/>
  <c r="R182" i="3"/>
  <c r="P182" i="3"/>
  <c r="BI181" i="3"/>
  <c r="BH181" i="3"/>
  <c r="BG181" i="3"/>
  <c r="BF181" i="3"/>
  <c r="T181" i="3"/>
  <c r="R181" i="3"/>
  <c r="P181" i="3"/>
  <c r="BI180" i="3"/>
  <c r="BH180" i="3"/>
  <c r="BG180" i="3"/>
  <c r="BF180" i="3"/>
  <c r="T180" i="3"/>
  <c r="R180" i="3"/>
  <c r="P180" i="3"/>
  <c r="BI179" i="3"/>
  <c r="BH179" i="3"/>
  <c r="BG179" i="3"/>
  <c r="BF179" i="3"/>
  <c r="T179" i="3"/>
  <c r="R179" i="3"/>
  <c r="P179" i="3"/>
  <c r="BI178" i="3"/>
  <c r="BH178" i="3"/>
  <c r="BG178" i="3"/>
  <c r="BF178" i="3"/>
  <c r="T178" i="3"/>
  <c r="R178" i="3"/>
  <c r="P178" i="3"/>
  <c r="BI176" i="3"/>
  <c r="BH176" i="3"/>
  <c r="BG176" i="3"/>
  <c r="BF176" i="3"/>
  <c r="T176" i="3"/>
  <c r="R176" i="3"/>
  <c r="P176" i="3"/>
  <c r="BI175" i="3"/>
  <c r="BH175" i="3"/>
  <c r="BG175" i="3"/>
  <c r="BF175" i="3"/>
  <c r="T175" i="3"/>
  <c r="R175" i="3"/>
  <c r="P175" i="3"/>
  <c r="BI174" i="3"/>
  <c r="BH174" i="3"/>
  <c r="BG174" i="3"/>
  <c r="BF174" i="3"/>
  <c r="T174" i="3"/>
  <c r="R174" i="3"/>
  <c r="P174" i="3"/>
  <c r="BI173" i="3"/>
  <c r="BH173" i="3"/>
  <c r="BG173" i="3"/>
  <c r="BF173" i="3"/>
  <c r="T173" i="3"/>
  <c r="R173" i="3"/>
  <c r="P173" i="3"/>
  <c r="BI172" i="3"/>
  <c r="BH172" i="3"/>
  <c r="BG172" i="3"/>
  <c r="BF172" i="3"/>
  <c r="T172" i="3"/>
  <c r="R172" i="3"/>
  <c r="P172" i="3"/>
  <c r="BI171" i="3"/>
  <c r="BH171" i="3"/>
  <c r="BG171" i="3"/>
  <c r="BF171" i="3"/>
  <c r="T171" i="3"/>
  <c r="R171" i="3"/>
  <c r="P171" i="3"/>
  <c r="BI170" i="3"/>
  <c r="BH170" i="3"/>
  <c r="BG170" i="3"/>
  <c r="BF170" i="3"/>
  <c r="T170" i="3"/>
  <c r="R170" i="3"/>
  <c r="P170" i="3"/>
  <c r="BI169" i="3"/>
  <c r="BH169" i="3"/>
  <c r="BG169" i="3"/>
  <c r="BF169" i="3"/>
  <c r="T169" i="3"/>
  <c r="R169" i="3"/>
  <c r="P169" i="3"/>
  <c r="BI168" i="3"/>
  <c r="BH168" i="3"/>
  <c r="BG168" i="3"/>
  <c r="BF168" i="3"/>
  <c r="T168" i="3"/>
  <c r="R168" i="3"/>
  <c r="P168" i="3"/>
  <c r="BI167" i="3"/>
  <c r="BH167" i="3"/>
  <c r="BG167" i="3"/>
  <c r="BF167" i="3"/>
  <c r="T167" i="3"/>
  <c r="R167" i="3"/>
  <c r="P167" i="3"/>
  <c r="BI166" i="3"/>
  <c r="BH166" i="3"/>
  <c r="BG166" i="3"/>
  <c r="BF166" i="3"/>
  <c r="T166" i="3"/>
  <c r="R166" i="3"/>
  <c r="P166" i="3"/>
  <c r="BI165" i="3"/>
  <c r="BH165" i="3"/>
  <c r="BG165" i="3"/>
  <c r="BF165" i="3"/>
  <c r="T165" i="3"/>
  <c r="R165" i="3"/>
  <c r="P165" i="3"/>
  <c r="BI164" i="3"/>
  <c r="BH164" i="3"/>
  <c r="BG164" i="3"/>
  <c r="BF164" i="3"/>
  <c r="T164" i="3"/>
  <c r="R164" i="3"/>
  <c r="P164" i="3"/>
  <c r="BI163" i="3"/>
  <c r="BH163" i="3"/>
  <c r="BG163" i="3"/>
  <c r="BF163" i="3"/>
  <c r="T163" i="3"/>
  <c r="R163" i="3"/>
  <c r="P163" i="3"/>
  <c r="BI162" i="3"/>
  <c r="BH162" i="3"/>
  <c r="BG162" i="3"/>
  <c r="BF162" i="3"/>
  <c r="T162" i="3"/>
  <c r="R162" i="3"/>
  <c r="P162" i="3"/>
  <c r="BI161" i="3"/>
  <c r="BH161" i="3"/>
  <c r="BG161" i="3"/>
  <c r="BF161" i="3"/>
  <c r="T161" i="3"/>
  <c r="R161" i="3"/>
  <c r="P161" i="3"/>
  <c r="BI159" i="3"/>
  <c r="BH159" i="3"/>
  <c r="BG159" i="3"/>
  <c r="BF159" i="3"/>
  <c r="T159" i="3"/>
  <c r="R159" i="3"/>
  <c r="P159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F120" i="3"/>
  <c r="E118" i="3"/>
  <c r="F89" i="3"/>
  <c r="E87" i="3"/>
  <c r="J24" i="3"/>
  <c r="E24" i="3"/>
  <c r="J92" i="3" s="1"/>
  <c r="J23" i="3"/>
  <c r="J21" i="3"/>
  <c r="E21" i="3"/>
  <c r="J91" i="3" s="1"/>
  <c r="J20" i="3"/>
  <c r="J18" i="3"/>
  <c r="E18" i="3"/>
  <c r="F123" i="3" s="1"/>
  <c r="J17" i="3"/>
  <c r="J15" i="3"/>
  <c r="E15" i="3"/>
  <c r="F91" i="3" s="1"/>
  <c r="J14" i="3"/>
  <c r="J12" i="3"/>
  <c r="J120" i="3"/>
  <c r="E7" i="3"/>
  <c r="E85" i="3"/>
  <c r="J37" i="2"/>
  <c r="J36" i="2"/>
  <c r="AY95" i="1" s="1"/>
  <c r="J35" i="2"/>
  <c r="AX95" i="1"/>
  <c r="BI392" i="2"/>
  <c r="BH392" i="2"/>
  <c r="BG392" i="2"/>
  <c r="BF392" i="2"/>
  <c r="T392" i="2"/>
  <c r="T391" i="2" s="1"/>
  <c r="R392" i="2"/>
  <c r="R391" i="2"/>
  <c r="P392" i="2"/>
  <c r="P391" i="2" s="1"/>
  <c r="BI390" i="2"/>
  <c r="BH390" i="2"/>
  <c r="BG390" i="2"/>
  <c r="BF390" i="2"/>
  <c r="T390" i="2"/>
  <c r="R390" i="2"/>
  <c r="P390" i="2"/>
  <c r="BI389" i="2"/>
  <c r="BH389" i="2"/>
  <c r="BG389" i="2"/>
  <c r="BF389" i="2"/>
  <c r="T389" i="2"/>
  <c r="R389" i="2"/>
  <c r="P389" i="2"/>
  <c r="BI388" i="2"/>
  <c r="BH388" i="2"/>
  <c r="BG388" i="2"/>
  <c r="BF388" i="2"/>
  <c r="T388" i="2"/>
  <c r="R388" i="2"/>
  <c r="P388" i="2"/>
  <c r="BI385" i="2"/>
  <c r="BH385" i="2"/>
  <c r="BG385" i="2"/>
  <c r="BF385" i="2"/>
  <c r="T385" i="2"/>
  <c r="R385" i="2"/>
  <c r="P385" i="2"/>
  <c r="BI383" i="2"/>
  <c r="BH383" i="2"/>
  <c r="BG383" i="2"/>
  <c r="BF383" i="2"/>
  <c r="T383" i="2"/>
  <c r="R383" i="2"/>
  <c r="P383" i="2"/>
  <c r="BI381" i="2"/>
  <c r="BH381" i="2"/>
  <c r="BG381" i="2"/>
  <c r="BF381" i="2"/>
  <c r="T381" i="2"/>
  <c r="R381" i="2"/>
  <c r="P381" i="2"/>
  <c r="BI379" i="2"/>
  <c r="BH379" i="2"/>
  <c r="BG379" i="2"/>
  <c r="BF379" i="2"/>
  <c r="T379" i="2"/>
  <c r="R379" i="2"/>
  <c r="P379" i="2"/>
  <c r="BI374" i="2"/>
  <c r="BH374" i="2"/>
  <c r="BG374" i="2"/>
  <c r="BF374" i="2"/>
  <c r="T374" i="2"/>
  <c r="R374" i="2"/>
  <c r="P374" i="2"/>
  <c r="BI373" i="2"/>
  <c r="BH373" i="2"/>
  <c r="BG373" i="2"/>
  <c r="BF373" i="2"/>
  <c r="T373" i="2"/>
  <c r="R373" i="2"/>
  <c r="P373" i="2"/>
  <c r="BI371" i="2"/>
  <c r="BH371" i="2"/>
  <c r="BG371" i="2"/>
  <c r="BF371" i="2"/>
  <c r="T371" i="2"/>
  <c r="R371" i="2"/>
  <c r="P371" i="2"/>
  <c r="BI370" i="2"/>
  <c r="BH370" i="2"/>
  <c r="BG370" i="2"/>
  <c r="BF370" i="2"/>
  <c r="T370" i="2"/>
  <c r="R370" i="2"/>
  <c r="P370" i="2"/>
  <c r="BI369" i="2"/>
  <c r="BH369" i="2"/>
  <c r="BG369" i="2"/>
  <c r="BF369" i="2"/>
  <c r="T369" i="2"/>
  <c r="R369" i="2"/>
  <c r="P369" i="2"/>
  <c r="BI359" i="2"/>
  <c r="BH359" i="2"/>
  <c r="BG359" i="2"/>
  <c r="BF359" i="2"/>
  <c r="T359" i="2"/>
  <c r="R359" i="2"/>
  <c r="P359" i="2"/>
  <c r="BI356" i="2"/>
  <c r="BH356" i="2"/>
  <c r="BG356" i="2"/>
  <c r="BF356" i="2"/>
  <c r="T356" i="2"/>
  <c r="R356" i="2"/>
  <c r="P356" i="2"/>
  <c r="BI354" i="2"/>
  <c r="BH354" i="2"/>
  <c r="BG354" i="2"/>
  <c r="BF354" i="2"/>
  <c r="T354" i="2"/>
  <c r="R354" i="2"/>
  <c r="P354" i="2"/>
  <c r="BI352" i="2"/>
  <c r="BH352" i="2"/>
  <c r="BG352" i="2"/>
  <c r="BF352" i="2"/>
  <c r="T352" i="2"/>
  <c r="R352" i="2"/>
  <c r="P352" i="2"/>
  <c r="BI346" i="2"/>
  <c r="BH346" i="2"/>
  <c r="BG346" i="2"/>
  <c r="BF346" i="2"/>
  <c r="T346" i="2"/>
  <c r="R346" i="2"/>
  <c r="P346" i="2"/>
  <c r="BI343" i="2"/>
  <c r="BH343" i="2"/>
  <c r="BG343" i="2"/>
  <c r="BF343" i="2"/>
  <c r="T343" i="2"/>
  <c r="R343" i="2"/>
  <c r="P343" i="2"/>
  <c r="BI341" i="2"/>
  <c r="BH341" i="2"/>
  <c r="BG341" i="2"/>
  <c r="BF341" i="2"/>
  <c r="T341" i="2"/>
  <c r="R341" i="2"/>
  <c r="P341" i="2"/>
  <c r="BI338" i="2"/>
  <c r="BH338" i="2"/>
  <c r="BG338" i="2"/>
  <c r="BF338" i="2"/>
  <c r="T338" i="2"/>
  <c r="R338" i="2"/>
  <c r="P338" i="2"/>
  <c r="BI335" i="2"/>
  <c r="BH335" i="2"/>
  <c r="BG335" i="2"/>
  <c r="BF335" i="2"/>
  <c r="T335" i="2"/>
  <c r="R335" i="2"/>
  <c r="P335" i="2"/>
  <c r="BI333" i="2"/>
  <c r="BH333" i="2"/>
  <c r="BG333" i="2"/>
  <c r="BF333" i="2"/>
  <c r="T333" i="2"/>
  <c r="R333" i="2"/>
  <c r="P333" i="2"/>
  <c r="BI331" i="2"/>
  <c r="BH331" i="2"/>
  <c r="BG331" i="2"/>
  <c r="BF331" i="2"/>
  <c r="T331" i="2"/>
  <c r="R331" i="2"/>
  <c r="P331" i="2"/>
  <c r="BI329" i="2"/>
  <c r="BH329" i="2"/>
  <c r="BG329" i="2"/>
  <c r="BF329" i="2"/>
  <c r="T329" i="2"/>
  <c r="R329" i="2"/>
  <c r="P329" i="2"/>
  <c r="BI327" i="2"/>
  <c r="BH327" i="2"/>
  <c r="BG327" i="2"/>
  <c r="BF327" i="2"/>
  <c r="T327" i="2"/>
  <c r="R327" i="2"/>
  <c r="P327" i="2"/>
  <c r="BI325" i="2"/>
  <c r="BH325" i="2"/>
  <c r="BG325" i="2"/>
  <c r="BF325" i="2"/>
  <c r="T325" i="2"/>
  <c r="R325" i="2"/>
  <c r="P325" i="2"/>
  <c r="BI322" i="2"/>
  <c r="BH322" i="2"/>
  <c r="BG322" i="2"/>
  <c r="BF322" i="2"/>
  <c r="T322" i="2"/>
  <c r="R322" i="2"/>
  <c r="P322" i="2"/>
  <c r="BI320" i="2"/>
  <c r="BH320" i="2"/>
  <c r="BG320" i="2"/>
  <c r="BF320" i="2"/>
  <c r="T320" i="2"/>
  <c r="R320" i="2"/>
  <c r="P320" i="2"/>
  <c r="BI314" i="2"/>
  <c r="BH314" i="2"/>
  <c r="BG314" i="2"/>
  <c r="BF314" i="2"/>
  <c r="T314" i="2"/>
  <c r="R314" i="2"/>
  <c r="P314" i="2"/>
  <c r="BI306" i="2"/>
  <c r="BH306" i="2"/>
  <c r="BG306" i="2"/>
  <c r="BF306" i="2"/>
  <c r="T306" i="2"/>
  <c r="R306" i="2"/>
  <c r="P306" i="2"/>
  <c r="BI302" i="2"/>
  <c r="BH302" i="2"/>
  <c r="BG302" i="2"/>
  <c r="BF302" i="2"/>
  <c r="T302" i="2"/>
  <c r="R302" i="2"/>
  <c r="P302" i="2"/>
  <c r="BI299" i="2"/>
  <c r="BH299" i="2"/>
  <c r="BG299" i="2"/>
  <c r="BF299" i="2"/>
  <c r="T299" i="2"/>
  <c r="R299" i="2"/>
  <c r="P299" i="2"/>
  <c r="BI293" i="2"/>
  <c r="BH293" i="2"/>
  <c r="BG293" i="2"/>
  <c r="BF293" i="2"/>
  <c r="T293" i="2"/>
  <c r="R293" i="2"/>
  <c r="P293" i="2"/>
  <c r="BI283" i="2"/>
  <c r="BH283" i="2"/>
  <c r="BG283" i="2"/>
  <c r="BF283" i="2"/>
  <c r="T283" i="2"/>
  <c r="R283" i="2"/>
  <c r="P283" i="2"/>
  <c r="BI280" i="2"/>
  <c r="BH280" i="2"/>
  <c r="BG280" i="2"/>
  <c r="BF280" i="2"/>
  <c r="T280" i="2"/>
  <c r="R280" i="2"/>
  <c r="P280" i="2"/>
  <c r="BI278" i="2"/>
  <c r="BH278" i="2"/>
  <c r="BG278" i="2"/>
  <c r="BF278" i="2"/>
  <c r="T278" i="2"/>
  <c r="R278" i="2"/>
  <c r="P278" i="2"/>
  <c r="BI276" i="2"/>
  <c r="BH276" i="2"/>
  <c r="BG276" i="2"/>
  <c r="BF276" i="2"/>
  <c r="T276" i="2"/>
  <c r="R276" i="2"/>
  <c r="P276" i="2"/>
  <c r="BI263" i="2"/>
  <c r="BH263" i="2"/>
  <c r="BG263" i="2"/>
  <c r="BF263" i="2"/>
  <c r="T263" i="2"/>
  <c r="R263" i="2"/>
  <c r="P263" i="2"/>
  <c r="BI259" i="2"/>
  <c r="BH259" i="2"/>
  <c r="BG259" i="2"/>
  <c r="BF259" i="2"/>
  <c r="T259" i="2"/>
  <c r="T258" i="2" s="1"/>
  <c r="R259" i="2"/>
  <c r="R258" i="2"/>
  <c r="P259" i="2"/>
  <c r="P258" i="2" s="1"/>
  <c r="BI256" i="2"/>
  <c r="BH256" i="2"/>
  <c r="BG256" i="2"/>
  <c r="BF256" i="2"/>
  <c r="T256" i="2"/>
  <c r="R256" i="2"/>
  <c r="P256" i="2"/>
  <c r="BI253" i="2"/>
  <c r="BH253" i="2"/>
  <c r="BG253" i="2"/>
  <c r="BF253" i="2"/>
  <c r="T253" i="2"/>
  <c r="R253" i="2"/>
  <c r="P253" i="2"/>
  <c r="BI251" i="2"/>
  <c r="BH251" i="2"/>
  <c r="BG251" i="2"/>
  <c r="BF251" i="2"/>
  <c r="T251" i="2"/>
  <c r="R251" i="2"/>
  <c r="P251" i="2"/>
  <c r="BI249" i="2"/>
  <c r="BH249" i="2"/>
  <c r="BG249" i="2"/>
  <c r="BF249" i="2"/>
  <c r="T249" i="2"/>
  <c r="R249" i="2"/>
  <c r="P249" i="2"/>
  <c r="BI247" i="2"/>
  <c r="BH247" i="2"/>
  <c r="BG247" i="2"/>
  <c r="BF247" i="2"/>
  <c r="T247" i="2"/>
  <c r="R247" i="2"/>
  <c r="P247" i="2"/>
  <c r="BI246" i="2"/>
  <c r="BH246" i="2"/>
  <c r="BG246" i="2"/>
  <c r="BF246" i="2"/>
  <c r="T246" i="2"/>
  <c r="R246" i="2"/>
  <c r="P246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31" i="2"/>
  <c r="BH231" i="2"/>
  <c r="BG231" i="2"/>
  <c r="BF231" i="2"/>
  <c r="T231" i="2"/>
  <c r="R231" i="2"/>
  <c r="P231" i="2"/>
  <c r="BI226" i="2"/>
  <c r="BH226" i="2"/>
  <c r="BG226" i="2"/>
  <c r="BF226" i="2"/>
  <c r="T226" i="2"/>
  <c r="R226" i="2"/>
  <c r="P226" i="2"/>
  <c r="BI220" i="2"/>
  <c r="BH220" i="2"/>
  <c r="BG220" i="2"/>
  <c r="BF220" i="2"/>
  <c r="T220" i="2"/>
  <c r="R220" i="2"/>
  <c r="P220" i="2"/>
  <c r="BI211" i="2"/>
  <c r="BH211" i="2"/>
  <c r="BG211" i="2"/>
  <c r="BF211" i="2"/>
  <c r="T211" i="2"/>
  <c r="R211" i="2"/>
  <c r="P211" i="2"/>
  <c r="BI209" i="2"/>
  <c r="BH209" i="2"/>
  <c r="BG209" i="2"/>
  <c r="BF209" i="2"/>
  <c r="T209" i="2"/>
  <c r="R209" i="2"/>
  <c r="P209" i="2"/>
  <c r="BI201" i="2"/>
  <c r="BH201" i="2"/>
  <c r="BG201" i="2"/>
  <c r="BF201" i="2"/>
  <c r="T201" i="2"/>
  <c r="R201" i="2"/>
  <c r="P201" i="2"/>
  <c r="BI193" i="2"/>
  <c r="BH193" i="2"/>
  <c r="BG193" i="2"/>
  <c r="BF193" i="2"/>
  <c r="T193" i="2"/>
  <c r="R193" i="2"/>
  <c r="P193" i="2"/>
  <c r="BI180" i="2"/>
  <c r="BH180" i="2"/>
  <c r="BG180" i="2"/>
  <c r="BF180" i="2"/>
  <c r="T180" i="2"/>
  <c r="R180" i="2"/>
  <c r="P180" i="2"/>
  <c r="BI167" i="2"/>
  <c r="BH167" i="2"/>
  <c r="BG167" i="2"/>
  <c r="BF167" i="2"/>
  <c r="T167" i="2"/>
  <c r="R167" i="2"/>
  <c r="P167" i="2"/>
  <c r="BI154" i="2"/>
  <c r="BH154" i="2"/>
  <c r="BG154" i="2"/>
  <c r="BF154" i="2"/>
  <c r="T154" i="2"/>
  <c r="R154" i="2"/>
  <c r="P154" i="2"/>
  <c r="BI141" i="2"/>
  <c r="BH141" i="2"/>
  <c r="BG141" i="2"/>
  <c r="BF141" i="2"/>
  <c r="T141" i="2"/>
  <c r="R141" i="2"/>
  <c r="P141" i="2"/>
  <c r="BI136" i="2"/>
  <c r="BH136" i="2"/>
  <c r="BG136" i="2"/>
  <c r="BF136" i="2"/>
  <c r="T136" i="2"/>
  <c r="T135" i="2"/>
  <c r="R136" i="2"/>
  <c r="R135" i="2" s="1"/>
  <c r="P136" i="2"/>
  <c r="P135" i="2"/>
  <c r="F127" i="2"/>
  <c r="E125" i="2"/>
  <c r="F89" i="2"/>
  <c r="E87" i="2"/>
  <c r="J24" i="2"/>
  <c r="E24" i="2"/>
  <c r="J130" i="2"/>
  <c r="J23" i="2"/>
  <c r="J21" i="2"/>
  <c r="E21" i="2"/>
  <c r="J129" i="2"/>
  <c r="J20" i="2"/>
  <c r="J18" i="2"/>
  <c r="E18" i="2"/>
  <c r="F92" i="2"/>
  <c r="J17" i="2"/>
  <c r="J15" i="2"/>
  <c r="E15" i="2"/>
  <c r="F91" i="2"/>
  <c r="J14" i="2"/>
  <c r="J12" i="2"/>
  <c r="J127" i="2" s="1"/>
  <c r="E7" i="2"/>
  <c r="E123" i="2"/>
  <c r="CK103" i="1"/>
  <c r="CJ103" i="1"/>
  <c r="CI103" i="1"/>
  <c r="CH103" i="1"/>
  <c r="CG103" i="1"/>
  <c r="CF103" i="1"/>
  <c r="BZ103" i="1"/>
  <c r="CE103" i="1"/>
  <c r="CK102" i="1"/>
  <c r="CJ102" i="1"/>
  <c r="CI102" i="1"/>
  <c r="CH102" i="1"/>
  <c r="CG102" i="1"/>
  <c r="CF102" i="1"/>
  <c r="BZ102" i="1"/>
  <c r="CE102" i="1"/>
  <c r="CK101" i="1"/>
  <c r="CJ101" i="1"/>
  <c r="CI101" i="1"/>
  <c r="CH101" i="1"/>
  <c r="CG101" i="1"/>
  <c r="CF101" i="1"/>
  <c r="BZ101" i="1"/>
  <c r="CE101" i="1"/>
  <c r="CK100" i="1"/>
  <c r="CJ100" i="1"/>
  <c r="CI100" i="1"/>
  <c r="CH100" i="1"/>
  <c r="CG100" i="1"/>
  <c r="CF100" i="1"/>
  <c r="BZ100" i="1"/>
  <c r="CE100" i="1"/>
  <c r="L90" i="1"/>
  <c r="AM90" i="1"/>
  <c r="AM89" i="1"/>
  <c r="L89" i="1"/>
  <c r="AM87" i="1"/>
  <c r="L87" i="1"/>
  <c r="L85" i="1"/>
  <c r="L84" i="1"/>
  <c r="BK253" i="2"/>
  <c r="BK327" i="2"/>
  <c r="J314" i="2"/>
  <c r="BK231" i="2"/>
  <c r="J381" i="2"/>
  <c r="BK141" i="2"/>
  <c r="J211" i="2"/>
  <c r="J141" i="3"/>
  <c r="BK146" i="3"/>
  <c r="BK152" i="3"/>
  <c r="J170" i="3"/>
  <c r="J280" i="2"/>
  <c r="J154" i="2"/>
  <c r="J354" i="2"/>
  <c r="BK302" i="2"/>
  <c r="J356" i="2"/>
  <c r="J329" i="2"/>
  <c r="J193" i="2"/>
  <c r="J143" i="3"/>
  <c r="J132" i="3"/>
  <c r="J159" i="3"/>
  <c r="J200" i="3"/>
  <c r="BK155" i="3"/>
  <c r="J176" i="3"/>
  <c r="J162" i="3"/>
  <c r="J130" i="3"/>
  <c r="BK129" i="3"/>
  <c r="BK157" i="3"/>
  <c r="BK136" i="3"/>
  <c r="BK183" i="3"/>
  <c r="J150" i="3"/>
  <c r="J182" i="3"/>
  <c r="J158" i="3"/>
  <c r="BK134" i="4"/>
  <c r="BK133" i="4"/>
  <c r="BK137" i="4"/>
  <c r="J293" i="2"/>
  <c r="BK385" i="2"/>
  <c r="BK371" i="2"/>
  <c r="J322" i="2"/>
  <c r="J385" i="2"/>
  <c r="BK346" i="2"/>
  <c r="J299" i="2"/>
  <c r="J249" i="2"/>
  <c r="BK136" i="2"/>
  <c r="J388" i="2"/>
  <c r="BK369" i="2"/>
  <c r="BK247" i="2"/>
  <c r="J253" i="2"/>
  <c r="BK167" i="2"/>
  <c r="BK182" i="3"/>
  <c r="J137" i="3"/>
  <c r="BK149" i="3"/>
  <c r="BK170" i="3"/>
  <c r="J187" i="3"/>
  <c r="BK159" i="3"/>
  <c r="J199" i="3"/>
  <c r="BK186" i="3"/>
  <c r="BK144" i="3"/>
  <c r="J188" i="3"/>
  <c r="BK176" i="3"/>
  <c r="BK139" i="3"/>
  <c r="BK163" i="3"/>
  <c r="J151" i="3"/>
  <c r="J138" i="4"/>
  <c r="BK126" i="4"/>
  <c r="BK131" i="4"/>
  <c r="BK128" i="4"/>
  <c r="BK333" i="2"/>
  <c r="J141" i="2"/>
  <c r="J359" i="2"/>
  <c r="J244" i="2"/>
  <c r="BK352" i="2"/>
  <c r="BK341" i="2"/>
  <c r="J283" i="2"/>
  <c r="J180" i="2"/>
  <c r="BK390" i="2"/>
  <c r="BK383" i="2"/>
  <c r="BK373" i="2"/>
  <c r="J226" i="2"/>
  <c r="J246" i="2"/>
  <c r="J251" i="2"/>
  <c r="J169" i="3"/>
  <c r="J136" i="3"/>
  <c r="J144" i="3"/>
  <c r="J147" i="3"/>
  <c r="J161" i="3"/>
  <c r="J191" i="3"/>
  <c r="J171" i="3"/>
  <c r="J174" i="3"/>
  <c r="J134" i="3"/>
  <c r="BK191" i="3"/>
  <c r="BK150" i="3"/>
  <c r="J139" i="3"/>
  <c r="BK193" i="3"/>
  <c r="BK179" i="3"/>
  <c r="BK197" i="3"/>
  <c r="BK166" i="3"/>
  <c r="J154" i="3"/>
  <c r="BK147" i="3"/>
  <c r="BK139" i="4"/>
  <c r="BK129" i="4"/>
  <c r="BK244" i="2"/>
  <c r="BK356" i="2"/>
  <c r="J263" i="2"/>
  <c r="J392" i="2"/>
  <c r="J370" i="2"/>
  <c r="BK154" i="2"/>
  <c r="BK195" i="3"/>
  <c r="J172" i="3"/>
  <c r="J190" i="3"/>
  <c r="J193" i="3"/>
  <c r="BK151" i="3"/>
  <c r="J163" i="3"/>
  <c r="BK164" i="3"/>
  <c r="J142" i="3"/>
  <c r="J131" i="4"/>
  <c r="J126" i="4"/>
  <c r="J256" i="2"/>
  <c r="BK335" i="2"/>
  <c r="J333" i="2"/>
  <c r="BK211" i="2"/>
  <c r="J276" i="2"/>
  <c r="BK329" i="2"/>
  <c r="J167" i="3"/>
  <c r="J165" i="3"/>
  <c r="J198" i="3"/>
  <c r="BK200" i="3"/>
  <c r="BK141" i="3"/>
  <c r="J149" i="3"/>
  <c r="J155" i="3"/>
  <c r="J134" i="4"/>
  <c r="J325" i="2"/>
  <c r="BK209" i="2"/>
  <c r="J369" i="2"/>
  <c r="J247" i="2"/>
  <c r="J371" i="2"/>
  <c r="BK331" i="2"/>
  <c r="BK256" i="2"/>
  <c r="AS94" i="1"/>
  <c r="BK314" i="2"/>
  <c r="BK320" i="2"/>
  <c r="BK293" i="2"/>
  <c r="BK249" i="2"/>
  <c r="BK145" i="3"/>
  <c r="BK172" i="3"/>
  <c r="BK169" i="3"/>
  <c r="BK178" i="3"/>
  <c r="BK138" i="3"/>
  <c r="J156" i="3"/>
  <c r="J164" i="3"/>
  <c r="BK143" i="3"/>
  <c r="BK188" i="3"/>
  <c r="J166" i="3"/>
  <c r="J129" i="3"/>
  <c r="BK135" i="4"/>
  <c r="BK138" i="4"/>
  <c r="J129" i="4"/>
  <c r="BK306" i="2"/>
  <c r="BK381" i="2"/>
  <c r="J338" i="2"/>
  <c r="BK388" i="2"/>
  <c r="BK343" i="2"/>
  <c r="BK280" i="2"/>
  <c r="BK201" i="2"/>
  <c r="J390" i="2"/>
  <c r="J379" i="2"/>
  <c r="BK325" i="2"/>
  <c r="J167" i="2"/>
  <c r="BK263" i="2"/>
  <c r="BK142" i="3"/>
  <c r="J179" i="3"/>
  <c r="BK198" i="3"/>
  <c r="BK137" i="3"/>
  <c r="J145" i="3"/>
  <c r="J175" i="3"/>
  <c r="BK134" i="3"/>
  <c r="BK130" i="3"/>
  <c r="BK154" i="3"/>
  <c r="J195" i="3"/>
  <c r="J173" i="3"/>
  <c r="J186" i="3"/>
  <c r="J168" i="3"/>
  <c r="J139" i="4"/>
  <c r="J132" i="4"/>
  <c r="J331" i="2"/>
  <c r="J383" i="2"/>
  <c r="J352" i="2"/>
  <c r="J327" i="2"/>
  <c r="J245" i="2"/>
  <c r="J302" i="2"/>
  <c r="BK226" i="2"/>
  <c r="J140" i="3"/>
  <c r="J178" i="3"/>
  <c r="BK181" i="3"/>
  <c r="J146" i="3"/>
  <c r="BK173" i="3"/>
  <c r="BK153" i="3"/>
  <c r="J183" i="3"/>
  <c r="BK161" i="3"/>
  <c r="BK135" i="3"/>
  <c r="BK171" i="3"/>
  <c r="BK185" i="3"/>
  <c r="BK140" i="3"/>
  <c r="BK180" i="3"/>
  <c r="J153" i="3"/>
  <c r="BK190" i="3"/>
  <c r="J157" i="3"/>
  <c r="BK156" i="3"/>
  <c r="BK299" i="2"/>
  <c r="BK180" i="2"/>
  <c r="J373" i="2"/>
  <c r="J346" i="2"/>
  <c r="J201" i="2"/>
  <c r="BK354" i="2"/>
  <c r="J335" i="2"/>
  <c r="BK259" i="2"/>
  <c r="BK193" i="2"/>
  <c r="BK389" i="2"/>
  <c r="BK359" i="2"/>
  <c r="J209" i="2"/>
  <c r="J259" i="2"/>
  <c r="BK283" i="2"/>
  <c r="BK158" i="3"/>
  <c r="BK187" i="3"/>
  <c r="BK131" i="3"/>
  <c r="BK167" i="3"/>
  <c r="BK199" i="3"/>
  <c r="J197" i="3"/>
  <c r="BK174" i="3"/>
  <c r="BK168" i="3"/>
  <c r="J185" i="3"/>
  <c r="BK132" i="4"/>
  <c r="J137" i="4"/>
  <c r="J133" i="4"/>
  <c r="J343" i="2"/>
  <c r="BK245" i="2"/>
  <c r="J374" i="2"/>
  <c r="J341" i="2"/>
  <c r="BK379" i="2"/>
  <c r="BK322" i="2"/>
  <c r="J306" i="2"/>
  <c r="BK220" i="2"/>
  <c r="BK392" i="2"/>
  <c r="BK374" i="2"/>
  <c r="J320" i="2"/>
  <c r="BK276" i="2"/>
  <c r="J231" i="2"/>
  <c r="J136" i="2"/>
  <c r="J135" i="3"/>
  <c r="BK165" i="3"/>
  <c r="J194" i="3"/>
  <c r="J152" i="3"/>
  <c r="BK132" i="3"/>
  <c r="BK278" i="2"/>
  <c r="BK370" i="2"/>
  <c r="J220" i="2"/>
  <c r="BK338" i="2"/>
  <c r="BK251" i="2"/>
  <c r="J389" i="2"/>
  <c r="J278" i="2"/>
  <c r="BK246" i="2"/>
  <c r="J180" i="3"/>
  <c r="BK175" i="3"/>
  <c r="J138" i="3"/>
  <c r="J181" i="3"/>
  <c r="J131" i="3"/>
  <c r="BK194" i="3"/>
  <c r="BK162" i="3"/>
  <c r="J128" i="4"/>
  <c r="J135" i="4"/>
  <c r="R140" i="2" l="1"/>
  <c r="BK282" i="2"/>
  <c r="J282" i="2" s="1"/>
  <c r="J105" i="2" s="1"/>
  <c r="P345" i="2"/>
  <c r="R387" i="2"/>
  <c r="P148" i="3"/>
  <c r="BK189" i="3"/>
  <c r="J189" i="3" s="1"/>
  <c r="J104" i="3" s="1"/>
  <c r="P248" i="2"/>
  <c r="BK262" i="2"/>
  <c r="J262" i="2" s="1"/>
  <c r="J104" i="2" s="1"/>
  <c r="R305" i="2"/>
  <c r="BK345" i="2"/>
  <c r="J345" i="2" s="1"/>
  <c r="J109" i="2" s="1"/>
  <c r="BK372" i="2"/>
  <c r="J372" i="2"/>
  <c r="J110" i="2" s="1"/>
  <c r="P387" i="2"/>
  <c r="T128" i="3"/>
  <c r="R160" i="3"/>
  <c r="BK184" i="3"/>
  <c r="J184" i="3"/>
  <c r="J103" i="3" s="1"/>
  <c r="P189" i="3"/>
  <c r="T192" i="3"/>
  <c r="BK380" i="2"/>
  <c r="J380" i="2" s="1"/>
  <c r="J111" i="2" s="1"/>
  <c r="P160" i="3"/>
  <c r="BK192" i="3"/>
  <c r="J192" i="3" s="1"/>
  <c r="J105" i="3" s="1"/>
  <c r="P140" i="2"/>
  <c r="T248" i="2"/>
  <c r="P262" i="2"/>
  <c r="T305" i="2"/>
  <c r="P340" i="2"/>
  <c r="T340" i="2"/>
  <c r="P372" i="2"/>
  <c r="BK387" i="2"/>
  <c r="J387" i="2" s="1"/>
  <c r="J112" i="2" s="1"/>
  <c r="BK128" i="3"/>
  <c r="J128" i="3"/>
  <c r="J98" i="3" s="1"/>
  <c r="T148" i="3"/>
  <c r="R189" i="3"/>
  <c r="R219" i="2"/>
  <c r="BK305" i="2"/>
  <c r="J305" i="2"/>
  <c r="J106" i="2" s="1"/>
  <c r="P133" i="3"/>
  <c r="R177" i="3"/>
  <c r="BK130" i="4"/>
  <c r="J130" i="4" s="1"/>
  <c r="J101" i="4" s="1"/>
  <c r="BK140" i="2"/>
  <c r="J140" i="2"/>
  <c r="J99" i="2" s="1"/>
  <c r="R248" i="2"/>
  <c r="T262" i="2"/>
  <c r="R324" i="2"/>
  <c r="T345" i="2"/>
  <c r="T387" i="2"/>
  <c r="R128" i="3"/>
  <c r="BK177" i="3"/>
  <c r="J177" i="3" s="1"/>
  <c r="J102" i="3" s="1"/>
  <c r="T130" i="4"/>
  <c r="BK248" i="2"/>
  <c r="J248" i="2" s="1"/>
  <c r="J101" i="2" s="1"/>
  <c r="T282" i="2"/>
  <c r="R340" i="2"/>
  <c r="R372" i="2"/>
  <c r="R133" i="3"/>
  <c r="P177" i="3"/>
  <c r="P192" i="3"/>
  <c r="BK136" i="4"/>
  <c r="J136" i="4"/>
  <c r="J102" i="4" s="1"/>
  <c r="P219" i="2"/>
  <c r="BK324" i="2"/>
  <c r="J324" i="2" s="1"/>
  <c r="J107" i="2" s="1"/>
  <c r="T372" i="2"/>
  <c r="P128" i="3"/>
  <c r="R148" i="3"/>
  <c r="P184" i="3"/>
  <c r="R192" i="3"/>
  <c r="T127" i="4"/>
  <c r="T124" i="4" s="1"/>
  <c r="T123" i="4" s="1"/>
  <c r="T122" i="4" s="1"/>
  <c r="T219" i="2"/>
  <c r="R262" i="2"/>
  <c r="T324" i="2"/>
  <c r="T380" i="2"/>
  <c r="T160" i="3"/>
  <c r="R196" i="3"/>
  <c r="R130" i="4"/>
  <c r="BK219" i="2"/>
  <c r="J219" i="2" s="1"/>
  <c r="J100" i="2" s="1"/>
  <c r="R282" i="2"/>
  <c r="BK340" i="2"/>
  <c r="J340" i="2" s="1"/>
  <c r="J108" i="2" s="1"/>
  <c r="R380" i="2"/>
  <c r="BK133" i="3"/>
  <c r="J133" i="3" s="1"/>
  <c r="J99" i="3" s="1"/>
  <c r="BK160" i="3"/>
  <c r="J160" i="3"/>
  <c r="J101" i="3" s="1"/>
  <c r="T184" i="3"/>
  <c r="T189" i="3"/>
  <c r="P196" i="3"/>
  <c r="P136" i="4"/>
  <c r="T140" i="2"/>
  <c r="T134" i="2" s="1"/>
  <c r="P282" i="2"/>
  <c r="P324" i="2"/>
  <c r="R345" i="2"/>
  <c r="P380" i="2"/>
  <c r="BK148" i="3"/>
  <c r="J148" i="3" s="1"/>
  <c r="J100" i="3" s="1"/>
  <c r="T177" i="3"/>
  <c r="BK196" i="3"/>
  <c r="J196" i="3" s="1"/>
  <c r="J106" i="3" s="1"/>
  <c r="R127" i="4"/>
  <c r="R124" i="4" s="1"/>
  <c r="R123" i="4" s="1"/>
  <c r="R122" i="4" s="1"/>
  <c r="R136" i="4"/>
  <c r="P305" i="2"/>
  <c r="T133" i="3"/>
  <c r="R184" i="3"/>
  <c r="T196" i="3"/>
  <c r="BK127" i="4"/>
  <c r="J127" i="4" s="1"/>
  <c r="J100" i="4" s="1"/>
  <c r="P127" i="4"/>
  <c r="P130" i="4"/>
  <c r="T136" i="4"/>
  <c r="BK135" i="2"/>
  <c r="J135" i="2" s="1"/>
  <c r="J98" i="2" s="1"/>
  <c r="BK125" i="4"/>
  <c r="J125" i="4"/>
  <c r="J99" i="4" s="1"/>
  <c r="BK258" i="2"/>
  <c r="J258" i="2" s="1"/>
  <c r="J102" i="2" s="1"/>
  <c r="BK391" i="2"/>
  <c r="J391" i="2"/>
  <c r="J113" i="2" s="1"/>
  <c r="E85" i="4"/>
  <c r="J89" i="4"/>
  <c r="F119" i="4"/>
  <c r="J119" i="4"/>
  <c r="BE129" i="4"/>
  <c r="BE132" i="4"/>
  <c r="BE135" i="4"/>
  <c r="F91" i="4"/>
  <c r="BE126" i="4"/>
  <c r="BE128" i="4"/>
  <c r="BE131" i="4"/>
  <c r="BE134" i="4"/>
  <c r="J91" i="4"/>
  <c r="BE137" i="4"/>
  <c r="BE139" i="4"/>
  <c r="BE133" i="4"/>
  <c r="BE138" i="4"/>
  <c r="BE130" i="3"/>
  <c r="BE153" i="3"/>
  <c r="BE159" i="3"/>
  <c r="E116" i="3"/>
  <c r="BE175" i="3"/>
  <c r="BE185" i="3"/>
  <c r="BE193" i="3"/>
  <c r="BE144" i="3"/>
  <c r="BE147" i="3"/>
  <c r="F92" i="3"/>
  <c r="F122" i="3"/>
  <c r="BE135" i="3"/>
  <c r="BE142" i="3"/>
  <c r="BE174" i="3"/>
  <c r="BE180" i="3"/>
  <c r="BE182" i="3"/>
  <c r="J123" i="3"/>
  <c r="BE137" i="3"/>
  <c r="BE138" i="3"/>
  <c r="BE140" i="3"/>
  <c r="BE168" i="3"/>
  <c r="BE131" i="3"/>
  <c r="BE132" i="3"/>
  <c r="BE152" i="3"/>
  <c r="BE158" i="3"/>
  <c r="BE162" i="3"/>
  <c r="BE163" i="3"/>
  <c r="BE164" i="3"/>
  <c r="BE167" i="3"/>
  <c r="BE169" i="3"/>
  <c r="BE176" i="3"/>
  <c r="BE190" i="3"/>
  <c r="BE145" i="3"/>
  <c r="BE172" i="3"/>
  <c r="BE179" i="3"/>
  <c r="BE186" i="3"/>
  <c r="BE194" i="3"/>
  <c r="BE195" i="3"/>
  <c r="BE197" i="3"/>
  <c r="J122" i="3"/>
  <c r="BE129" i="3"/>
  <c r="BE141" i="3"/>
  <c r="BE143" i="3"/>
  <c r="BE146" i="3"/>
  <c r="BE165" i="3"/>
  <c r="BE166" i="3"/>
  <c r="BE183" i="3"/>
  <c r="BE198" i="3"/>
  <c r="J89" i="3"/>
  <c r="BE136" i="3"/>
  <c r="BE139" i="3"/>
  <c r="BE150" i="3"/>
  <c r="BE171" i="3"/>
  <c r="BE199" i="3"/>
  <c r="BE200" i="3"/>
  <c r="BE149" i="3"/>
  <c r="BE156" i="3"/>
  <c r="BE157" i="3"/>
  <c r="BE181" i="3"/>
  <c r="BE188" i="3"/>
  <c r="BE191" i="3"/>
  <c r="BE154" i="3"/>
  <c r="BE173" i="3"/>
  <c r="BE134" i="3"/>
  <c r="BE151" i="3"/>
  <c r="BE155" i="3"/>
  <c r="BE161" i="3"/>
  <c r="BE170" i="3"/>
  <c r="BE178" i="3"/>
  <c r="BE187" i="3"/>
  <c r="BE253" i="2"/>
  <c r="BE392" i="2"/>
  <c r="J89" i="2"/>
  <c r="BE136" i="2"/>
  <c r="J92" i="2"/>
  <c r="BE201" i="2"/>
  <c r="BE245" i="2"/>
  <c r="BE180" i="2"/>
  <c r="BE220" i="2"/>
  <c r="BE246" i="2"/>
  <c r="F129" i="2"/>
  <c r="BE193" i="2"/>
  <c r="BE211" i="2"/>
  <c r="BE256" i="2"/>
  <c r="BE276" i="2"/>
  <c r="BE327" i="2"/>
  <c r="BE209" i="2"/>
  <c r="BE280" i="2"/>
  <c r="BE299" i="2"/>
  <c r="E85" i="2"/>
  <c r="BE231" i="2"/>
  <c r="BE154" i="2"/>
  <c r="BE226" i="2"/>
  <c r="BE259" i="2"/>
  <c r="J91" i="2"/>
  <c r="BE263" i="2"/>
  <c r="BE306" i="2"/>
  <c r="BE322" i="2"/>
  <c r="BE370" i="2"/>
  <c r="BE371" i="2"/>
  <c r="BE383" i="2"/>
  <c r="BE390" i="2"/>
  <c r="F130" i="2"/>
  <c r="BE141" i="2"/>
  <c r="BE167" i="2"/>
  <c r="BE244" i="2"/>
  <c r="BE247" i="2"/>
  <c r="BE278" i="2"/>
  <c r="BE293" i="2"/>
  <c r="BE302" i="2"/>
  <c r="BE320" i="2"/>
  <c r="BE331" i="2"/>
  <c r="BE343" i="2"/>
  <c r="BE352" i="2"/>
  <c r="BE354" i="2"/>
  <c r="BE374" i="2"/>
  <c r="BE381" i="2"/>
  <c r="BE385" i="2"/>
  <c r="BE388" i="2"/>
  <c r="BE389" i="2"/>
  <c r="BE249" i="2"/>
  <c r="BE283" i="2"/>
  <c r="BE325" i="2"/>
  <c r="BE333" i="2"/>
  <c r="BE346" i="2"/>
  <c r="BE356" i="2"/>
  <c r="BE359" i="2"/>
  <c r="BE369" i="2"/>
  <c r="BE373" i="2"/>
  <c r="BE379" i="2"/>
  <c r="BE251" i="2"/>
  <c r="BE314" i="2"/>
  <c r="BE329" i="2"/>
  <c r="BE335" i="2"/>
  <c r="BE338" i="2"/>
  <c r="BE341" i="2"/>
  <c r="F35" i="3"/>
  <c r="BB96" i="1" s="1"/>
  <c r="F37" i="4"/>
  <c r="BD97" i="1" s="1"/>
  <c r="F35" i="4"/>
  <c r="BB97" i="1" s="1"/>
  <c r="F36" i="3"/>
  <c r="BC96" i="1" s="1"/>
  <c r="F34" i="3"/>
  <c r="BA96" i="1" s="1"/>
  <c r="F36" i="2"/>
  <c r="BC95" i="1" s="1"/>
  <c r="F37" i="3"/>
  <c r="BD96" i="1" s="1"/>
  <c r="J34" i="2"/>
  <c r="AW95" i="1" s="1"/>
  <c r="F34" i="2"/>
  <c r="BA95" i="1" s="1"/>
  <c r="F37" i="2"/>
  <c r="BD95" i="1" s="1"/>
  <c r="F34" i="4"/>
  <c r="BA97" i="1" s="1"/>
  <c r="J34" i="4"/>
  <c r="AW97" i="1" s="1"/>
  <c r="J34" i="3"/>
  <c r="AW96" i="1" s="1"/>
  <c r="F36" i="4"/>
  <c r="BC97" i="1" s="1"/>
  <c r="F35" i="2"/>
  <c r="BB95" i="1" s="1"/>
  <c r="P124" i="4" l="1"/>
  <c r="P123" i="4" s="1"/>
  <c r="P122" i="4" s="1"/>
  <c r="AU97" i="1" s="1"/>
  <c r="BK127" i="3"/>
  <c r="BK126" i="3" s="1"/>
  <c r="J126" i="3" s="1"/>
  <c r="J96" i="3" s="1"/>
  <c r="R261" i="2"/>
  <c r="R127" i="3"/>
  <c r="R126" i="3"/>
  <c r="T261" i="2"/>
  <c r="T133" i="2"/>
  <c r="T127" i="3"/>
  <c r="T126" i="3"/>
  <c r="BK261" i="2"/>
  <c r="BK133" i="2" s="1"/>
  <c r="J133" i="2" s="1"/>
  <c r="J96" i="2" s="1"/>
  <c r="J261" i="2"/>
  <c r="J103" i="2"/>
  <c r="P127" i="3"/>
  <c r="P126" i="3" s="1"/>
  <c r="AU96" i="1" s="1"/>
  <c r="P261" i="2"/>
  <c r="P134" i="2"/>
  <c r="P133" i="2" s="1"/>
  <c r="AU95" i="1" s="1"/>
  <c r="R134" i="2"/>
  <c r="R133" i="2"/>
  <c r="BK134" i="2"/>
  <c r="J134" i="2" s="1"/>
  <c r="J97" i="2" s="1"/>
  <c r="BK124" i="4"/>
  <c r="BK123" i="4" s="1"/>
  <c r="BK122" i="4" s="1"/>
  <c r="J122" i="4" s="1"/>
  <c r="J96" i="4" s="1"/>
  <c r="J127" i="3"/>
  <c r="J97" i="3" s="1"/>
  <c r="BD94" i="1"/>
  <c r="W36" i="1" s="1"/>
  <c r="F33" i="4"/>
  <c r="AZ97" i="1" s="1"/>
  <c r="J33" i="2"/>
  <c r="AV95" i="1" s="1"/>
  <c r="AT95" i="1" s="1"/>
  <c r="J33" i="4"/>
  <c r="AV97" i="1" s="1"/>
  <c r="AT97" i="1" s="1"/>
  <c r="F33" i="2"/>
  <c r="AZ95" i="1" s="1"/>
  <c r="J33" i="3"/>
  <c r="AV96" i="1" s="1"/>
  <c r="AT96" i="1" s="1"/>
  <c r="F33" i="3"/>
  <c r="AZ96" i="1" s="1"/>
  <c r="J30" i="3"/>
  <c r="AG96" i="1" s="1"/>
  <c r="BC94" i="1"/>
  <c r="W35" i="1" s="1"/>
  <c r="BB94" i="1"/>
  <c r="W34" i="1" s="1"/>
  <c r="BA94" i="1"/>
  <c r="W33" i="1" s="1"/>
  <c r="J124" i="4" l="1"/>
  <c r="J98" i="4" s="1"/>
  <c r="J123" i="4"/>
  <c r="J97" i="4"/>
  <c r="AN96" i="1"/>
  <c r="J39" i="3"/>
  <c r="AU94" i="1"/>
  <c r="J30" i="4"/>
  <c r="AG97" i="1" s="1"/>
  <c r="J30" i="2"/>
  <c r="AG95" i="1" s="1"/>
  <c r="AY94" i="1"/>
  <c r="AX94" i="1"/>
  <c r="AZ94" i="1"/>
  <c r="AV94" i="1" s="1"/>
  <c r="AW94" i="1"/>
  <c r="AK33" i="1" s="1"/>
  <c r="J39" i="4" l="1"/>
  <c r="J39" i="2"/>
  <c r="AN95" i="1"/>
  <c r="AN97" i="1"/>
  <c r="AG94" i="1"/>
  <c r="AG101" i="1" s="1"/>
  <c r="AV101" i="1" s="1"/>
  <c r="BY101" i="1" s="1"/>
  <c r="AT94" i="1"/>
  <c r="CD101" i="1" l="1"/>
  <c r="AN94" i="1"/>
  <c r="AG102" i="1"/>
  <c r="AV102" i="1"/>
  <c r="BY102" i="1" s="1"/>
  <c r="AG100" i="1"/>
  <c r="CD100" i="1"/>
  <c r="AG103" i="1"/>
  <c r="AN101" i="1"/>
  <c r="AK26" i="1"/>
  <c r="CD103" i="1" l="1"/>
  <c r="CD102" i="1"/>
  <c r="AG99" i="1"/>
  <c r="AK27" i="1" s="1"/>
  <c r="AK29" i="1" s="1"/>
  <c r="AV103" i="1"/>
  <c r="BY103" i="1" s="1"/>
  <c r="AN102" i="1"/>
  <c r="AV100" i="1"/>
  <c r="BY100" i="1"/>
  <c r="AK32" i="1" l="1"/>
  <c r="AN100" i="1"/>
  <c r="AN103" i="1"/>
  <c r="W32" i="1"/>
  <c r="AG105" i="1"/>
  <c r="AK38" i="1" l="1"/>
  <c r="AN99" i="1"/>
  <c r="AN105" i="1" s="1"/>
</calcChain>
</file>

<file path=xl/sharedStrings.xml><?xml version="1.0" encoding="utf-8"?>
<sst xmlns="http://schemas.openxmlformats.org/spreadsheetml/2006/main" count="4240" uniqueCount="735">
  <si>
    <t>Export Komplet</t>
  </si>
  <si>
    <t/>
  </si>
  <si>
    <t>2.0</t>
  </si>
  <si>
    <t>False</t>
  </si>
  <si>
    <t>{c67dac3a-e320-42f3-bf08-fe50a2b2991a}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</si>
  <si>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</si>
  <si>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</si>
  <si>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</si>
  <si>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</si>
  <si>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</si>
  <si>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</si>
  <si>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</si>
  <si>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</si>
  <si>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</si>
  <si>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080324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</si>
  <si>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</si>
  <si>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</si>
  <si>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PD MŠ FIT - rekonstrukce elektroinstalace vč. stavebních úprav</t>
  </si>
  <si>
    <t>KSO:</t>
  </si>
  <si>
    <t>CC-CZ:</t>
  </si>
  <si>
    <t>Místo:</t>
  </si>
  <si>
    <t xml:space="preserve"> </t>
  </si>
  <si>
    <t>Datum:</t>
  </si>
  <si>
    <t>21. 5. 2024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</si>
  <si>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</si>
  <si>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</si>
  <si>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</si>
  <si>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</si>
  <si>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</si>
  <si>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</si>
  <si>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</si>
  <si>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</si>
  <si>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</si>
  <si>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</si>
  <si>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</si>
  <si>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</si>
  <si>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</si>
  <si>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</si>
  <si>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</si>
  <si>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</si>
  <si>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</si>
  <si>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</si>
  <si>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</si>
  <si>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</si>
  <si>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</si>
  <si>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</si>
  <si>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</si>
  <si>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</si>
  <si>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</si>
  <si>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</si>
  <si>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</si>
  <si>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</si>
  <si>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</si>
  <si>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</si>
  <si>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</si>
  <si>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</si>
  <si>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</si>
  <si>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</si>
  <si>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</si>
  <si>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</si>
  <si>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</si>
  <si>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</si>
  <si>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</si>
  <si>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</si>
  <si>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</si>
  <si>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</si>
  <si>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</si>
  <si>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</si>
  <si>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</si>
  <si>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</si>
  <si>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</si>
  <si>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</si>
  <si>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</si>
  <si>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</si>
  <si>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</si>
  <si>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</si>
  <si>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</si>
  <si>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</si>
  <si>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</si>
  <si>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</si>
  <si>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080324-ST</t>
  </si>
  <si>
    <t>Stavební řešení</t>
  </si>
  <si>
    <t>STA</t>
  </si>
  <si>
    <t>1</t>
  </si>
  <si>
    <t>{fc2ebffc-6111-4849-9931-b024d8ce221c}</t>
  </si>
  <si>
    <t>2</t>
  </si>
  <si>
    <t>080324-Sil</t>
  </si>
  <si>
    <t>Silnoproudá instalace 1. etapa</t>
  </si>
  <si>
    <t>{2804dc70-eaeb-4a9f-bd22-77807934d497}</t>
  </si>
  <si>
    <t>080324-Slab.</t>
  </si>
  <si>
    <t>Slaboproudá instalace 1. etapa</t>
  </si>
  <si>
    <t>{dc64466f-3ba7-4684-8835-26ff5072e971}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</si>
  <si>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</si>
  <si>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</si>
  <si>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</si>
  <si>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</si>
  <si>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</si>
  <si>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</si>
  <si>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</si>
  <si>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</si>
  <si>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</si>
  <si>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</si>
  <si>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</si>
  <si>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>080324-ST - Stavební řešení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</si>
  <si>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</si>
  <si>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</si>
  <si>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</si>
  <si>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</si>
  <si>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</si>
  <si>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</si>
  <si>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</si>
  <si>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</si>
  <si>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</si>
  <si>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</si>
  <si>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</si>
  <si>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</si>
  <si>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</si>
  <si>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</si>
  <si>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763 - Konstrukce suché výstavby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</si>
  <si>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</si>
  <si>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</si>
  <si>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</si>
  <si>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</si>
  <si>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>HZS - Hodinové zúčtovací sazby</t>
  </si>
  <si>
    <t>OST - Ostatní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</si>
  <si>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</si>
  <si>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</si>
  <si>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</si>
  <si>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</si>
  <si>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</si>
  <si>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</si>
  <si>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</si>
  <si>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</si>
  <si>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</si>
  <si>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</si>
  <si>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</si>
  <si>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</si>
  <si>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</si>
  <si>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</si>
  <si>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</si>
  <si>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</si>
  <si>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</si>
  <si>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</si>
  <si>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</si>
  <si>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</si>
  <si>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310236241.1</t>
  </si>
  <si>
    <t>Zazdívka otvorů ve zdivu nadzákladovém cihlami pálenými plochy přes 0,0225 m2 do 0,09 m2, ve zdi tl. do 300 mm</t>
  </si>
  <si>
    <t>kus</t>
  </si>
  <si>
    <t>4</t>
  </si>
  <si>
    <t>1263543484</t>
  </si>
  <si>
    <t>VV</t>
  </si>
  <si>
    <t>"2.NP"2</t>
  </si>
  <si>
    <t>"3.NP"2</t>
  </si>
  <si>
    <t>Součet</t>
  </si>
  <si>
    <t>6</t>
  </si>
  <si>
    <t>Úpravy povrchů, podlahy a osazování výplní</t>
  </si>
  <si>
    <t>611131121</t>
  </si>
  <si>
    <t>Podkladní a spojovací vrstva vnitřních omítaných ploch penetrace disperzní nanášená ručně stropů</t>
  </si>
  <si>
    <t>m2</t>
  </si>
  <si>
    <t>CS ÚRS 2024 01</t>
  </si>
  <si>
    <t>-260594815</t>
  </si>
  <si>
    <t>Online PSC</t>
  </si>
  <si>
    <t>https://podminky.urs.cz/item/CS_URS_2024_01/611131121</t>
  </si>
  <si>
    <t>1.NP</t>
  </si>
  <si>
    <t>"1,01"2,7*11,1</t>
  </si>
  <si>
    <t>"strop+schod.ramena"250</t>
  </si>
  <si>
    <t>"průvlaky"180</t>
  </si>
  <si>
    <t>2.NP</t>
  </si>
  <si>
    <t>"strop+stěny+schod.ramena"15</t>
  </si>
  <si>
    <t>3.NP</t>
  </si>
  <si>
    <t>"strop+stěny"17</t>
  </si>
  <si>
    <t>611142001</t>
  </si>
  <si>
    <t>Pletivo vnitřních ploch v ploše nebo pruzích, na plném podkladu sklovláknité vtlačené do tmelu včetně tmelu stropů</t>
  </si>
  <si>
    <t>1801444634</t>
  </si>
  <si>
    <t>https://podminky.urs.cz/item/CS_URS_2024_01/611142001</t>
  </si>
  <si>
    <t>611311111</t>
  </si>
  <si>
    <t>Omítka vápenná vnitřních ploch nanášená ručně jednovrstvá hrubá, tloušťky do 10 mm zatřená vodorovných konstrukcí stropů rovných</t>
  </si>
  <si>
    <t>-1078636025</t>
  </si>
  <si>
    <t>https://podminky.urs.cz/item/CS_URS_2024_01/611311111</t>
  </si>
  <si>
    <t>5</t>
  </si>
  <si>
    <t>611311131</t>
  </si>
  <si>
    <t>Vápenný štuk vnitřních ploch tloušťky do 3 mm vodorovných konstrukcí stropů rovných</t>
  </si>
  <si>
    <t>-1079713052</t>
  </si>
  <si>
    <t>https://podminky.urs.cz/item/CS_URS_2024_01/611311131</t>
  </si>
  <si>
    <t>612131121</t>
  </si>
  <si>
    <t>Podkladní a spojovací vrstva vnitřních omítaných ploch penetrace disperzní nanášená ručně stěn</t>
  </si>
  <si>
    <t>1159871738</t>
  </si>
  <si>
    <t>https://podminky.urs.cz/item/CS_URS_2024_01/612131121</t>
  </si>
  <si>
    <t>11,1*3,1*2</t>
  </si>
  <si>
    <t>2,7*3,1*2</t>
  </si>
  <si>
    <t>-0,8*2,10</t>
  </si>
  <si>
    <t>-1,170*0,550*2</t>
  </si>
  <si>
    <t>7</t>
  </si>
  <si>
    <t>612142001</t>
  </si>
  <si>
    <t>Pletivo vnitřních ploch v ploše nebo pruzích, na plném podkladu sklovláknité vtlačené do tmelu včetně tmelu stěn</t>
  </si>
  <si>
    <t>-1665963742</t>
  </si>
  <si>
    <t>https://podminky.urs.cz/item/CS_URS_2024_01/612142001</t>
  </si>
  <si>
    <t>8</t>
  </si>
  <si>
    <t>612311111</t>
  </si>
  <si>
    <t>Omítka vápenná vnitřních ploch nanášená ručně jednovrstvá hrubá, tloušťky do 10 mm zatřená svislých konstrukcí stěn</t>
  </si>
  <si>
    <t>-1102583479</t>
  </si>
  <si>
    <t>https://podminky.urs.cz/item/CS_URS_2024_01/612311111</t>
  </si>
  <si>
    <t>9</t>
  </si>
  <si>
    <t>612311131</t>
  </si>
  <si>
    <t>Vápenný štuk vnitřních ploch tloušťky do 3 mm svislých konstrukcí stěn</t>
  </si>
  <si>
    <t>-100626754</t>
  </si>
  <si>
    <t>https://podminky.urs.cz/item/CS_URS_2024_01/612311131</t>
  </si>
  <si>
    <t>Ostatní konstrukce a práce, bourání</t>
  </si>
  <si>
    <t>10</t>
  </si>
  <si>
    <t>949101112</t>
  </si>
  <si>
    <t>Lešení pomocné pracovní pro objekty pozemních staveb pro zatížení do 150 kg/m2, o výšce lešeňové podlahy přes 1,9 do 3,5 m</t>
  </si>
  <si>
    <t>1260393256</t>
  </si>
  <si>
    <t>https://podminky.urs.cz/item/CS_URS_2024_01/949101112</t>
  </si>
  <si>
    <t>"1.NP"363</t>
  </si>
  <si>
    <t>"2.NP"370</t>
  </si>
  <si>
    <t>"3.NP"371</t>
  </si>
  <si>
    <t>11</t>
  </si>
  <si>
    <t>952901111</t>
  </si>
  <si>
    <t>Vyčištění budov nebo objektů před předáním do užívání budov bytové nebo občanské výstavby, světlé výšky podlaží do 4 m</t>
  </si>
  <si>
    <t>-1585294571</t>
  </si>
  <si>
    <t>https://podminky.urs.cz/item/CS_URS_2024_01/952901111</t>
  </si>
  <si>
    <t>"po bouracích pracích"1160</t>
  </si>
  <si>
    <t>"po realizací"1160</t>
  </si>
  <si>
    <t>978015391</t>
  </si>
  <si>
    <t>Otlučení vápenných nebo vápenocementových omítek vnějších ploch s vyškrabáním spar a s očištěním zdiva stupně členitosti 1 a 2, v rozsahu přes 80 do 100 %</t>
  </si>
  <si>
    <t>-766662381</t>
  </si>
  <si>
    <t>https://podminky.urs.cz/item/CS_URS_2024_01/978015391</t>
  </si>
  <si>
    <t>"1.01_otlučení omítky stěn a stropu"130</t>
  </si>
  <si>
    <t>"otlučení omítek stropů a schodišťových ramen"250</t>
  </si>
  <si>
    <t>"průvlaků"180</t>
  </si>
  <si>
    <t>"otlučení omítek stropů a schodišťových ramen"15</t>
  </si>
  <si>
    <t>"otlučení omítek stropů a schodišťových ramen"17</t>
  </si>
  <si>
    <t>13</t>
  </si>
  <si>
    <t>O01</t>
  </si>
  <si>
    <t>Demontáž garnýži v m.č.1.25</t>
  </si>
  <si>
    <t>kpl</t>
  </si>
  <si>
    <t>-285282144</t>
  </si>
  <si>
    <t>14</t>
  </si>
  <si>
    <t>O02</t>
  </si>
  <si>
    <t>Snížení držáků kamer v m.č. 1,25</t>
  </si>
  <si>
    <t>-1697577710</t>
  </si>
  <si>
    <t>15</t>
  </si>
  <si>
    <t>O03</t>
  </si>
  <si>
    <t>Náklaxdy na ochranu dotčených prostor proti znečístění a pravidelný úklid dotčených prostor</t>
  </si>
  <si>
    <t>2146325183</t>
  </si>
  <si>
    <t>16</t>
  </si>
  <si>
    <t>O04</t>
  </si>
  <si>
    <t>Náklady na kompletní vyklízení dotčených prostor s úschovou v prostorách objektu vč. zpětného nastěhování</t>
  </si>
  <si>
    <t>733182292</t>
  </si>
  <si>
    <t>997</t>
  </si>
  <si>
    <t>Přesun sutě</t>
  </si>
  <si>
    <t>17</t>
  </si>
  <si>
    <t>997013212</t>
  </si>
  <si>
    <t>Vnitrostaveništní doprava suti a vybouraných hmot vodorovně do 50 m s naložením ručně pro budovy a haly výšky přes 6 do 9 m</t>
  </si>
  <si>
    <t>t</t>
  </si>
  <si>
    <t>-458861609</t>
  </si>
  <si>
    <t>https://podminky.urs.cz/item/CS_URS_2024_01/997013212</t>
  </si>
  <si>
    <t>18</t>
  </si>
  <si>
    <t>997013501</t>
  </si>
  <si>
    <t>Odvoz suti a vybouraných hmot na skládku nebo meziskládku se složením, na vzdálenost do 1 km</t>
  </si>
  <si>
    <t>-1279577337</t>
  </si>
  <si>
    <t>https://podminky.urs.cz/item/CS_URS_2024_01/997013501</t>
  </si>
  <si>
    <t>19</t>
  </si>
  <si>
    <t>997013509</t>
  </si>
  <si>
    <t>Odvoz suti a vybouraných hmot na skládku nebo meziskládku se složením, na vzdálenost Příplatek k ceně za každý další započatý 1 km přes 1 km</t>
  </si>
  <si>
    <t>-2075778674</t>
  </si>
  <si>
    <t>https://podminky.urs.cz/item/CS_URS_2024_01/997013509</t>
  </si>
  <si>
    <t>57,634*14</t>
  </si>
  <si>
    <t>20</t>
  </si>
  <si>
    <t>997013871</t>
  </si>
  <si>
    <t>Poplatek za uložení stavebního odpadu na recyklační skládce (skládkovné) směsného stavebního a demoličního zatříděného do Katalogu odpadů pod kódem 17 09 04</t>
  </si>
  <si>
    <t>-1829736615</t>
  </si>
  <si>
    <t>https://podminky.urs.cz/item/CS_URS_2024_01/997013871</t>
  </si>
  <si>
    <t>998</t>
  </si>
  <si>
    <t>Přesun hmot</t>
  </si>
  <si>
    <t>998018002</t>
  </si>
  <si>
    <t>Přesun hmot pro budovy občanské výstavby, bydlení, výrobu a služby ruční (bez užití mechanizace) vodorovná dopravní vzdálenost do 100 m pro budovy s jakoukoliv nosnou konstrukcí výšky přes 6 do 12 m</t>
  </si>
  <si>
    <t>322165067</t>
  </si>
  <si>
    <t>https://podminky.urs.cz/item/CS_URS_2024_01/998018002</t>
  </si>
  <si>
    <t>PSV</t>
  </si>
  <si>
    <t>Práce a dodávky PSV</t>
  </si>
  <si>
    <t>711</t>
  </si>
  <si>
    <t>Izolace proti vodě, vlhkosti a plynům</t>
  </si>
  <si>
    <t>22</t>
  </si>
  <si>
    <t>711191001</t>
  </si>
  <si>
    <t>Provedení nátěru adhezního můstku na ploše vodorovné V</t>
  </si>
  <si>
    <t>-3242497</t>
  </si>
  <si>
    <t>https://podminky.urs.cz/item/CS_URS_2024_01/711191001</t>
  </si>
  <si>
    <t>23</t>
  </si>
  <si>
    <t>M</t>
  </si>
  <si>
    <t>58585000</t>
  </si>
  <si>
    <t>adhezní můstek pro savé i nesavé podklady</t>
  </si>
  <si>
    <t>kg</t>
  </si>
  <si>
    <t>32</t>
  </si>
  <si>
    <t>1622996020</t>
  </si>
  <si>
    <t>851,97*0,12075 'Přepočtené koeficientem množství</t>
  </si>
  <si>
    <t>24</t>
  </si>
  <si>
    <t>711191011</t>
  </si>
  <si>
    <t>Provedení nátěru adhezního můstku na ploše svislé S</t>
  </si>
  <si>
    <t>-1930045232</t>
  </si>
  <si>
    <t>https://podminky.urs.cz/item/CS_URS_2024_01/711191011</t>
  </si>
  <si>
    <t>25</t>
  </si>
  <si>
    <t>-895248840</t>
  </si>
  <si>
    <t>82,593*0,1265 'Přepočtené koeficientem množství</t>
  </si>
  <si>
    <t>713</t>
  </si>
  <si>
    <t>Izolace tepelné</t>
  </si>
  <si>
    <t>26</t>
  </si>
  <si>
    <t>713131151</t>
  </si>
  <si>
    <t>Montáž tepelné izolace stěn rohožemi, pásy, deskami, dílci, bloky (izolační materiál ve specifikaci) vložením jednovrstvě</t>
  </si>
  <si>
    <t>-260870244</t>
  </si>
  <si>
    <t>https://podminky.urs.cz/item/CS_URS_2024_01/713131151</t>
  </si>
  <si>
    <t>"m.č. 1.20  vyplnit dutinu mezi průvlakem a stěnou EPS 50/250/2700"0,250*2,7</t>
  </si>
  <si>
    <t>"m.č.1.24 vyplnit dutinu mezi průvlakem a stěnou EPS 300/500/3900"0,5*3,9</t>
  </si>
  <si>
    <t>"vyplnit dutinu mezi průvlakem a stěnou EPS 50/250/1400"0,250*1,4</t>
  </si>
  <si>
    <t>27</t>
  </si>
  <si>
    <t>63148101</t>
  </si>
  <si>
    <t>deska tepelně izolační minerální univerzální λ=0,038-0,039 tl 50mm</t>
  </si>
  <si>
    <t>989604884</t>
  </si>
  <si>
    <t>0,250*2,700</t>
  </si>
  <si>
    <t>0,250*1,400</t>
  </si>
  <si>
    <t>1,375*1,15 'Přepočtené koeficientem množství</t>
  </si>
  <si>
    <t>28</t>
  </si>
  <si>
    <t>63148104</t>
  </si>
  <si>
    <t>deska tepelně izolační minerální univerzální λ=0,038-0,039 tl 100mm</t>
  </si>
  <si>
    <t>-1715566608</t>
  </si>
  <si>
    <t>0,5*3,9</t>
  </si>
  <si>
    <t>1,95*1,15 'Přepočtené koeficientem množství</t>
  </si>
  <si>
    <t>29</t>
  </si>
  <si>
    <t>63148011</t>
  </si>
  <si>
    <t>deska tepelně izolační minerální univerzální λ=0,038-0,039 tl 200mm</t>
  </si>
  <si>
    <t>-286568996</t>
  </si>
  <si>
    <t>763</t>
  </si>
  <si>
    <t>Konstrukce suché výstavby</t>
  </si>
  <si>
    <t>30</t>
  </si>
  <si>
    <t>RMAT2</t>
  </si>
  <si>
    <t>Podhled ze sádrokartonových desek dvouvrstvá zavěšená spodní konstrukce z ocelových profilů CD, UD jednoduše opláštěná deskou protipožární DF, tl. 12,5 mm, bez izolace, REI do 90</t>
  </si>
  <si>
    <t>275257113</t>
  </si>
  <si>
    <t>"SDK podhled + svislé plochy u schodišťových ramen"4</t>
  </si>
  <si>
    <t>2NP</t>
  </si>
  <si>
    <t>"SDK podhled (kastlík)"36</t>
  </si>
  <si>
    <t>"SDK podhled (kastlík"32</t>
  </si>
  <si>
    <t>31</t>
  </si>
  <si>
    <t>763135102</t>
  </si>
  <si>
    <t>Montáž sádrokartonového podhledu kazetového demontovatelného, velikosti kazet 600x600 mm včetně zavěšené nosné konstrukce polozapuštěné</t>
  </si>
  <si>
    <t>-490796561</t>
  </si>
  <si>
    <t>https://podminky.urs.cz/item/CS_URS_2024_01/763135102</t>
  </si>
  <si>
    <t>"1.NP"110</t>
  </si>
  <si>
    <t>"2.NP"380</t>
  </si>
  <si>
    <t>"3.NP"380</t>
  </si>
  <si>
    <t>RMAT0001</t>
  </si>
  <si>
    <t>kazeta SDK - podhledové akustické kazetyv rastru 600x600 mm s hranou E15 o tloušťce 15mm. Odraz světla minimálně 84% v souladu s ISO 7724-2, barevný odstím určí investr</t>
  </si>
  <si>
    <t>1904710581</t>
  </si>
  <si>
    <t>870*1,05 'Přepočtené koeficientem množství</t>
  </si>
  <si>
    <t>33</t>
  </si>
  <si>
    <t>998763402</t>
  </si>
  <si>
    <t>Přesun hmot pro konstrukce montované z desek sádrokartonových, sádrovláknitých, cementovláknitých nebo cementových stanovený procentní sazbou (%) z ceny vodorovná dopravní vzdálenost do 50 m základní v objektech výšky přes 6 do 12 m</t>
  </si>
  <si>
    <t>%</t>
  </si>
  <si>
    <t>545681822</t>
  </si>
  <si>
    <t>https://podminky.urs.cz/item/CS_URS_2024_01/998763402</t>
  </si>
  <si>
    <t>781</t>
  </si>
  <si>
    <t>Dokončovací práce - obklady</t>
  </si>
  <si>
    <t>34</t>
  </si>
  <si>
    <t>781111011</t>
  </si>
  <si>
    <t>Příprava podkladu před provedením obkladu oprášení (ometení) stěny</t>
  </si>
  <si>
    <t>-2095370562</t>
  </si>
  <si>
    <t>https://podminky.urs.cz/item/CS_URS_2024_01/781111011</t>
  </si>
  <si>
    <t>35</t>
  </si>
  <si>
    <t>781121011</t>
  </si>
  <si>
    <t>Příprava podkladu před provedením obkladu nátěr penetrační na stěnu</t>
  </si>
  <si>
    <t>733108835</t>
  </si>
  <si>
    <t>https://podminky.urs.cz/item/CS_URS_2024_01/781121011</t>
  </si>
  <si>
    <t>36</t>
  </si>
  <si>
    <t>781151031</t>
  </si>
  <si>
    <t>Příprava podkladu před provedením obkladu celoplošné vyrovnání podkladu stěrkou, tloušťky 3 mm</t>
  </si>
  <si>
    <t>-981354667</t>
  </si>
  <si>
    <t>https://podminky.urs.cz/item/CS_URS_2024_01/781151031</t>
  </si>
  <si>
    <t>37</t>
  </si>
  <si>
    <t>781472218</t>
  </si>
  <si>
    <t>Montáž keramických obkladů stěn lepených cementovým flexibilním lepidlem hladkých přes 19 do 22 ks/m2</t>
  </si>
  <si>
    <t>-995295817</t>
  </si>
  <si>
    <t>https://podminky.urs.cz/item/CS_URS_2024_01/781472218</t>
  </si>
  <si>
    <t>38</t>
  </si>
  <si>
    <t>59761702</t>
  </si>
  <si>
    <t>obklad keramický nemrazuvzdorný povrch hladký/lesklý tl do 10mm přes 19 do 22ks/m2</t>
  </si>
  <si>
    <t>-1975207129</t>
  </si>
  <si>
    <t>10,6*1,1 'Přepočtené koeficientem množství</t>
  </si>
  <si>
    <t>39</t>
  </si>
  <si>
    <t>781473810</t>
  </si>
  <si>
    <t>Demontáž obkladů z dlaždic keramických lepených</t>
  </si>
  <si>
    <t>310955039</t>
  </si>
  <si>
    <t>https://podminky.urs.cz/item/CS_URS_2024_01/781473810</t>
  </si>
  <si>
    <t>5,30*2</t>
  </si>
  <si>
    <t>40</t>
  </si>
  <si>
    <t>998781201</t>
  </si>
  <si>
    <t>Přesun hmot pro obklady keramické stanovený procentní sazbou (%) z ceny vodorovná dopravní vzdálenost do 50 m základní v objektech výšky do 6 m</t>
  </si>
  <si>
    <t>572517885</t>
  </si>
  <si>
    <t>https://podminky.urs.cz/item/CS_URS_2024_01/998781201</t>
  </si>
  <si>
    <t>783</t>
  </si>
  <si>
    <t>Dokončovací práce - nátěry</t>
  </si>
  <si>
    <t>41</t>
  </si>
  <si>
    <t>783614551</t>
  </si>
  <si>
    <t>Základní nátěr armatur a kovových potrubí jednonásobný potrubí do DN 50 mm syntetický</t>
  </si>
  <si>
    <t>m</t>
  </si>
  <si>
    <t>-951682412</t>
  </si>
  <si>
    <t>https://podminky.urs.cz/item/CS_URS_2024_01/783614551</t>
  </si>
  <si>
    <t>42</t>
  </si>
  <si>
    <t>783637601</t>
  </si>
  <si>
    <t>Krycí nátěr (email) armatur a kovových potrubí potrubí do DN 50 mm jednonásobný epoxidový</t>
  </si>
  <si>
    <t>1071119430</t>
  </si>
  <si>
    <t>https://podminky.urs.cz/item/CS_URS_2024_01/783637601</t>
  </si>
  <si>
    <t>784</t>
  </si>
  <si>
    <t>Dokončovací práce - malby a tapety</t>
  </si>
  <si>
    <t>43</t>
  </si>
  <si>
    <t>784111001</t>
  </si>
  <si>
    <t>Oprášení (ometení) podkladu v místnostech výšky do 3,80 m</t>
  </si>
  <si>
    <t>-1155077676</t>
  </si>
  <si>
    <t>https://podminky.urs.cz/item/CS_URS_2024_01/784111001</t>
  </si>
  <si>
    <t>"1.NP"1500</t>
  </si>
  <si>
    <t>"2.NP"1150</t>
  </si>
  <si>
    <t>"3.NP"1150</t>
  </si>
  <si>
    <t>44</t>
  </si>
  <si>
    <t>784121001</t>
  </si>
  <si>
    <t>Oškrabání malby v místnostech výšky do 3,80 m</t>
  </si>
  <si>
    <t>-1929365689</t>
  </si>
  <si>
    <t>https://podminky.urs.cz/item/CS_URS_2024_01/784121001</t>
  </si>
  <si>
    <t>45</t>
  </si>
  <si>
    <t>784121011</t>
  </si>
  <si>
    <t>Rozmývání podkladu po oškrabání malby v místnostech výšky do 3,80 m</t>
  </si>
  <si>
    <t>-309751722</t>
  </si>
  <si>
    <t>https://podminky.urs.cz/item/CS_URS_2024_01/784121011</t>
  </si>
  <si>
    <t>46</t>
  </si>
  <si>
    <t>784161331</t>
  </si>
  <si>
    <t>Lokální vyrovnání podkladu disperzní stěrkou, tloušťky do 3 mm, plochy přes 0,5 do 1,0 m2 v místnostech výšky do 3,80 m</t>
  </si>
  <si>
    <t>-906116761</t>
  </si>
  <si>
    <t>https://podminky.urs.cz/item/CS_URS_2024_01/784161331</t>
  </si>
  <si>
    <t>"lokální vyrovnání podl. disp stěrkou pl. přes 0,5 do 1,0m2 v místnostech výšky do 3,80 m, uvažování 15% z celkové plochy"(1500+1150+1150)*0,15</t>
  </si>
  <si>
    <t>47</t>
  </si>
  <si>
    <t>784181121</t>
  </si>
  <si>
    <t>Penetrace podkladu jednonásobná hloubková akrylátová bezbarvá v místnostech výšky do 3,80 m</t>
  </si>
  <si>
    <t>1679572578</t>
  </si>
  <si>
    <t>https://podminky.urs.cz/item/CS_URS_2024_01/784181121</t>
  </si>
  <si>
    <t xml:space="preserve">SDK podhled </t>
  </si>
  <si>
    <t>"1.NP"4</t>
  </si>
  <si>
    <t>"2.NP"36</t>
  </si>
  <si>
    <t>"3.NP"32</t>
  </si>
  <si>
    <t>48</t>
  </si>
  <si>
    <t>784221101.R</t>
  </si>
  <si>
    <t>Malby z malířských směsí otěruvzdorných za sucha dvojnásobné, bílé za sucha otěruvzdorné dobře v místnostech výšky do 3,80 m</t>
  </si>
  <si>
    <t>-620532786</t>
  </si>
  <si>
    <t>49</t>
  </si>
  <si>
    <t>784221131.R</t>
  </si>
  <si>
    <t>Malby z malířských směsí otěruvzdorných za sucha Příplatek k cenám dvojnásobných maleb za zvýšenou pracnost při provádění malého rozsahu plochy do 5 m2</t>
  </si>
  <si>
    <t>393664910</t>
  </si>
  <si>
    <t>50</t>
  </si>
  <si>
    <t>784221151.R</t>
  </si>
  <si>
    <t>Malby z malířských směsí otěruvzdorných za sucha Příplatek k cenám dvojnásobných maleb na tónovacích automatech, v odstínu světlém</t>
  </si>
  <si>
    <t>1434249105</t>
  </si>
  <si>
    <t>786</t>
  </si>
  <si>
    <t>Dokončovací práce - čalounické úpravy</t>
  </si>
  <si>
    <t>51</t>
  </si>
  <si>
    <t>786.1</t>
  </si>
  <si>
    <t>Demontáž vertikálních žaluzií</t>
  </si>
  <si>
    <t>798665469</t>
  </si>
  <si>
    <t>52</t>
  </si>
  <si>
    <t>786624121.1</t>
  </si>
  <si>
    <t>Montáž zastiňujících žaluzií lamelových do oken zdvojených otevíravých, sklápěcích nebo vyklápěcích kovových</t>
  </si>
  <si>
    <t>1002305209</t>
  </si>
  <si>
    <t>"1.NP"12*1,8</t>
  </si>
  <si>
    <t>"2.NP"37*1,8</t>
  </si>
  <si>
    <t>"3.NP"40*1,8</t>
  </si>
  <si>
    <t>53</t>
  </si>
  <si>
    <t>55346200.1</t>
  </si>
  <si>
    <t>žaluzie horizontální interiérové</t>
  </si>
  <si>
    <t>346629812</t>
  </si>
  <si>
    <t>HZS</t>
  </si>
  <si>
    <t>Hodinové zúčtovací sazby</t>
  </si>
  <si>
    <t>54</t>
  </si>
  <si>
    <t>HZS1301</t>
  </si>
  <si>
    <t>Hodinové zúčtovací sazby profesí HSV provádění konstrukcí zedník</t>
  </si>
  <si>
    <t>hod</t>
  </si>
  <si>
    <t>512</t>
  </si>
  <si>
    <t>1160165456</t>
  </si>
  <si>
    <t>https://podminky.urs.cz/item/CS_URS_2024_01/HZS1301</t>
  </si>
  <si>
    <t>55</t>
  </si>
  <si>
    <t>HZS2212</t>
  </si>
  <si>
    <t>Hodinové zúčtovací sazby profesí PSV provádění stavebních instalací instalatér odborný</t>
  </si>
  <si>
    <t>946899143</t>
  </si>
  <si>
    <t>https://podminky.urs.cz/item/CS_URS_2024_01/HZS2212</t>
  </si>
  <si>
    <t>56</t>
  </si>
  <si>
    <t>HZS2232</t>
  </si>
  <si>
    <t>Hodinové zúčtovací sazby profesí PSV provádění stavebních instalací elektrikář odborný</t>
  </si>
  <si>
    <t>1906834430</t>
  </si>
  <si>
    <t>https://podminky.urs.cz/item/CS_URS_2024_01/HZS2232</t>
  </si>
  <si>
    <t>OST</t>
  </si>
  <si>
    <t>Ostatní</t>
  </si>
  <si>
    <t>57</t>
  </si>
  <si>
    <t>Ost01</t>
  </si>
  <si>
    <t>výškopisné a polohopisné zaměření</t>
  </si>
  <si>
    <t>2120289673</t>
  </si>
  <si>
    <t>58</t>
  </si>
  <si>
    <t>Ost02</t>
  </si>
  <si>
    <t>dokumentace skutečného provedení</t>
  </si>
  <si>
    <t>-867698560</t>
  </si>
  <si>
    <t>59</t>
  </si>
  <si>
    <t>Ost03</t>
  </si>
  <si>
    <t>Ostatní konstrukce a práce</t>
  </si>
  <si>
    <t>178438031</t>
  </si>
  <si>
    <t>VRN</t>
  </si>
  <si>
    <t>Vedlejší rozpočtové náklady</t>
  </si>
  <si>
    <t>60</t>
  </si>
  <si>
    <t>VRN1</t>
  </si>
  <si>
    <t>zařízení staveniště</t>
  </si>
  <si>
    <t>-753722684</t>
  </si>
  <si>
    <t>080324-Sil - Silnoproudá instalace 1. etapa</t>
  </si>
  <si>
    <t>741 - Elektroinstalace - silnoproud</t>
  </si>
  <si>
    <t xml:space="preserve">    D1 - Rozváděče 0,4kV</t>
  </si>
  <si>
    <t xml:space="preserve">    D2 - Kabely NN</t>
  </si>
  <si>
    <t xml:space="preserve">    D3 - Svítidla</t>
  </si>
  <si>
    <t xml:space="preserve">    D4 - PŘÍSTROJE</t>
  </si>
  <si>
    <t xml:space="preserve">    D5 - Stavební práce</t>
  </si>
  <si>
    <t xml:space="preserve">    D6 - Montažní materiál</t>
  </si>
  <si>
    <t xml:space="preserve">    D7 - Ostatní</t>
  </si>
  <si>
    <t xml:space="preserve">    D8 - Revizní zkoušky, měření, protokoly</t>
  </si>
  <si>
    <t xml:space="preserve">    D9 - Funkční zkoušky, zaškolení obsluhy, ostatní</t>
  </si>
  <si>
    <t>741</t>
  </si>
  <si>
    <t>Elektroinstalace - silnoproud</t>
  </si>
  <si>
    <t>D1</t>
  </si>
  <si>
    <t>Rozváděče 0,4kV</t>
  </si>
  <si>
    <t>Pol1</t>
  </si>
  <si>
    <t>Rozváděč RE1, provedení dle specifikace číslo výkresu 080324-20-21 vč. drátování, kusové zkoušky, revize</t>
  </si>
  <si>
    <t>ks</t>
  </si>
  <si>
    <t>Pol2</t>
  </si>
  <si>
    <t>Rozváděč RH1, provedení dle specifikace číslo výkresu 080324-20-22 vč. drátování, kusové zkoušky, revize</t>
  </si>
  <si>
    <t>Pol3</t>
  </si>
  <si>
    <t>Rozváděč RP1, provedení dle specifikace číslo výkresu 080324-20-23, vč. drátování, kusové zkoušky, revize</t>
  </si>
  <si>
    <t>Pol4</t>
  </si>
  <si>
    <t>Rozváděč RP2, provedení dle specifikace číslo výkresu 080324-20-24, vč. drátování, kusové zkoušky, revize</t>
  </si>
  <si>
    <t>D2</t>
  </si>
  <si>
    <t>Kabely NN</t>
  </si>
  <si>
    <t>Pol5</t>
  </si>
  <si>
    <t>CYKY-J 3x1,5mm2 uložený pod omítkou</t>
  </si>
  <si>
    <t>Pol6</t>
  </si>
  <si>
    <t>CYKY-J 5x1,5mm2 uložený pod omítkou</t>
  </si>
  <si>
    <t>Pol7</t>
  </si>
  <si>
    <t>N2XH-J 3x1,5mm2 uložený v kazetovém stropu</t>
  </si>
  <si>
    <t>Pol8</t>
  </si>
  <si>
    <t>N2XH-J 5x1,5mm2 uloženy pod omítkou a kazetovém stropu</t>
  </si>
  <si>
    <t>Pol9</t>
  </si>
  <si>
    <t>N2XH-J 3x2,5mm2 uložený v kazetovém stropu</t>
  </si>
  <si>
    <t>Pol10</t>
  </si>
  <si>
    <t>N2XH-J 5x4mm2 uložený pod omítkou</t>
  </si>
  <si>
    <t>Pol11</t>
  </si>
  <si>
    <t>N2XH-J 5x4mm2 uložený v kazetovém stropu</t>
  </si>
  <si>
    <t>Pol12</t>
  </si>
  <si>
    <t>CYKY-J 3x2,5mm2 uložený pod omítkou</t>
  </si>
  <si>
    <t>Pol13</t>
  </si>
  <si>
    <t>CYKY-J 4x16mm2, uložený pod omítkou</t>
  </si>
  <si>
    <t>Pol14</t>
  </si>
  <si>
    <t>CYKY-J 5x10mm2, uložený pod omítkou</t>
  </si>
  <si>
    <t>Pol15</t>
  </si>
  <si>
    <t>CYKY-J 5x4mm2, uložený pod omítkou</t>
  </si>
  <si>
    <t>Pol16</t>
  </si>
  <si>
    <t>1-CHKE-V-R 2x1mm2, uložen pod omítkou</t>
  </si>
  <si>
    <t>Pol17</t>
  </si>
  <si>
    <t>Vodič CYA 16mm2 zž, pro uzemnění , uložený pod omítkou</t>
  </si>
  <si>
    <t>Pol18</t>
  </si>
  <si>
    <t>Vodič CYA 6mm2 zž, uloženy pod omítkou</t>
  </si>
  <si>
    <t>D3</t>
  </si>
  <si>
    <t>Svítidla</t>
  </si>
  <si>
    <t>Pol19</t>
  </si>
  <si>
    <t>Svítidlo označení "A" - MODUS FIT5000, vestavný čtverec A, modul 600, mikroprizma, 49W, 5100lm, Ra80, 4000K, MODUS FIT5000A_KN</t>
  </si>
  <si>
    <t>Pol20</t>
  </si>
  <si>
    <t>Svítidlo označení "B" - MODUS FIT4000, vestavný čtverec A, modul 600, mikroprizma, 35W, 4500lm, Ra80, 4000K, MODUS FIT4000A_KN</t>
  </si>
  <si>
    <t>Pol21</t>
  </si>
  <si>
    <t>Svítidlo označení "C" - MODUS SPMN3000, vestavné, LED 840, mikroprizmatický kryt, nový korpus průměr 370mm, 26W, 3000lm, Ra80, 4000K, IP20, MODUS SPMN3000_KN</t>
  </si>
  <si>
    <t>Pol22</t>
  </si>
  <si>
    <t>Svítidlo označení "D" - MODUS BC3000, LED svítidlo, přisazené, opálový kryt, kulaté 300mm, IP65, 4000K, MODUS BC3000_KO</t>
  </si>
  <si>
    <t>Pol23</t>
  </si>
  <si>
    <t>Svítidlo označení "E" - MODUS MEGAL2S, přisazené, obdelník 650x190mm, mikroprizmatický kryt, 49W, 6900lm, Ra80, 4000K, IP65, MODUS MEGAL2S_KN</t>
  </si>
  <si>
    <t>Pol24</t>
  </si>
  <si>
    <t>Svítidlo označení "F" - MODUS AREAL5000, přisazené, obdelník 1545x245mm, matna AL mřížka, 41W, 4350lm, Ra80, 4000K, MODUS AREL5000RL2KVM</t>
  </si>
  <si>
    <t>Pol25</t>
  </si>
  <si>
    <t>Svítidlo označení "G" - MODUS EVO5000, LED svítidlo přisazené/závěsné, obdelník 1182x96mm, 33W, 5000lm, IP20, 4000K, MODUS EVO5000M_CW</t>
  </si>
  <si>
    <t>Pol26</t>
  </si>
  <si>
    <t>Svítidlo označení "H" - MODUS VL1X, přisazené, obdelník 1270x90mm, polykarbonatový kryt, 38W, 5500lm, IP65, 4000K, MODUS VL1X4M</t>
  </si>
  <si>
    <t>Pol27</t>
  </si>
  <si>
    <t>Svítidlo označení "I" – PANLUX OLGA, korpus PC, kryt PC, 15W, 1800lm, Ra80, 4000K, IP44, Pohybový senzor, Nastavení soumraku, PANLUX OLGA S LED</t>
  </si>
  <si>
    <t>Pol28</t>
  </si>
  <si>
    <t>Svítidlo označení "NO1“ – MODUS LOVATO, korpus PC, bíle, 2,2W, autonomní rozsvícení při výpadku napájení, déka svícení 1h, MODUS LOVATO P3</t>
  </si>
  <si>
    <t>Pol29</t>
  </si>
  <si>
    <t>Svítidlo označení "NO2“ – MODUS EXIT korpus PC, bíle, 2,2W, autonomní rozsvícení při výpadku napájení, déka svícení 1h, MODUS LOVATO P3</t>
  </si>
  <si>
    <t>D4</t>
  </si>
  <si>
    <t>PŘÍSTROJE</t>
  </si>
  <si>
    <t>Pol30</t>
  </si>
  <si>
    <t>Vypínač č. 1, IP20, v provedení pod omítku 10A/230V, bílý, včetně rámečku např. ABB Tango</t>
  </si>
  <si>
    <t>Pol31</t>
  </si>
  <si>
    <t>Vypínač č. 5, IP20, v provedení pod omítku 10A/230V ABB Tango bílá, včetně rámečku</t>
  </si>
  <si>
    <t>62</t>
  </si>
  <si>
    <t>Pol32</t>
  </si>
  <si>
    <t>Vypínač č. 6, IP20, v provedení pod omítku 10A/230V ABB Tango bílá, včetně rámečku</t>
  </si>
  <si>
    <t>64</t>
  </si>
  <si>
    <t>Pol33</t>
  </si>
  <si>
    <t>Vypínač č. 7, IP20, v provedení pod omítku 10A/230V ABB Tango bílá, včetně rámečku</t>
  </si>
  <si>
    <t>66</t>
  </si>
  <si>
    <t>Pol34</t>
  </si>
  <si>
    <t>Tlačítkový obladač, v provedení pod omítku ABB Tango bílá, včetně rámečku</t>
  </si>
  <si>
    <t>68</t>
  </si>
  <si>
    <t>Pol35</t>
  </si>
  <si>
    <t>Vypínač č. 5, IP44, v provedení pod omítku 10A/230V ABB Tango bílá, včetně rámečku</t>
  </si>
  <si>
    <t>70</t>
  </si>
  <si>
    <t>Pol36</t>
  </si>
  <si>
    <t>Vypínač č. 6, IP44, v provedení pod omítku 10A/230V ABB Tango bílá, včetně rámečku</t>
  </si>
  <si>
    <t>72</t>
  </si>
  <si>
    <t>Pol37</t>
  </si>
  <si>
    <t>Zásuvka jednoduchá, 16A/230V, v provedení pod omítku, ABB Tango bíla s clonkami, kompletní</t>
  </si>
  <si>
    <t>74</t>
  </si>
  <si>
    <t>Pol38</t>
  </si>
  <si>
    <t>Zásuvka jednoduchá, IP44, 16A/230V, v provedení pod omítku, ABB Tango bíla s clonkami, kompletní</t>
  </si>
  <si>
    <t>76</t>
  </si>
  <si>
    <t>Pol39</t>
  </si>
  <si>
    <t>Zásuvka jednoduchá, 16A/230V, v provedení na omítku, IP44, ABB Praktik hnědý</t>
  </si>
  <si>
    <t>78</t>
  </si>
  <si>
    <t>Pol40</t>
  </si>
  <si>
    <t>Vypínač ABB Pressto s doutnavkou bíly zapuštěný</t>
  </si>
  <si>
    <t>80</t>
  </si>
  <si>
    <t>Pol41</t>
  </si>
  <si>
    <t>Nouzové požární tlačítko za sklem</t>
  </si>
  <si>
    <t>82</t>
  </si>
  <si>
    <t>Pol42</t>
  </si>
  <si>
    <t>Ochranná svorkovnice MEB včetně krabice do zdi pod omítku</t>
  </si>
  <si>
    <t>84</t>
  </si>
  <si>
    <t>Pol43</t>
  </si>
  <si>
    <t>PIR senzor, 360°, stropní</t>
  </si>
  <si>
    <t>86</t>
  </si>
  <si>
    <t>Pol44</t>
  </si>
  <si>
    <t>Doběhový spínač pro ventilátor WC 230V</t>
  </si>
  <si>
    <t>88</t>
  </si>
  <si>
    <t>Pol45</t>
  </si>
  <si>
    <t>Ventilátor pro WC 230V, Ø100mm, se zpětnou klapkou, bílý</t>
  </si>
  <si>
    <t>90</t>
  </si>
  <si>
    <t>D5</t>
  </si>
  <si>
    <t>Stavební práce</t>
  </si>
  <si>
    <t>Pol46</t>
  </si>
  <si>
    <t>Kabelová rýha 3x3cm, včetně hrubého začištění</t>
  </si>
  <si>
    <t>92</t>
  </si>
  <si>
    <t>Pol47</t>
  </si>
  <si>
    <t>Kabelová rýha 7x3cm, včetně hrubého začištění</t>
  </si>
  <si>
    <t>94</t>
  </si>
  <si>
    <t>Pol48</t>
  </si>
  <si>
    <t>Kabelová rýha 10x7cm, včetně hrubého začištění</t>
  </si>
  <si>
    <t>96</t>
  </si>
  <si>
    <t>Pol49</t>
  </si>
  <si>
    <t>Kabelový prostup 5x5cm, včetně hrubého začištění</t>
  </si>
  <si>
    <t>98</t>
  </si>
  <si>
    <t>Pol50</t>
  </si>
  <si>
    <t>Kapsa pro krabice 5x5x5cm, včetně hrubého začištění</t>
  </si>
  <si>
    <t>100</t>
  </si>
  <si>
    <t>Pol51</t>
  </si>
  <si>
    <t>Výklenek pro rozvaděč 1260x835x175mm, včetně hrubého začištění</t>
  </si>
  <si>
    <t>102</t>
  </si>
  <si>
    <t>D6</t>
  </si>
  <si>
    <t>Montažní materiál</t>
  </si>
  <si>
    <t>Pol52</t>
  </si>
  <si>
    <t>Sadrokartonova protipožární deska 2000x1200 vč. upevnovaciho materiálu</t>
  </si>
  <si>
    <t>104</t>
  </si>
  <si>
    <t>Pol53</t>
  </si>
  <si>
    <t>elektroinstalační krabice do zateplení KEZ_KB</t>
  </si>
  <si>
    <t>106</t>
  </si>
  <si>
    <t>Pol54</t>
  </si>
  <si>
    <t>Krabice IP56, včetně svorek</t>
  </si>
  <si>
    <t>108</t>
  </si>
  <si>
    <t>Pol55</t>
  </si>
  <si>
    <t>Krabice elektroinstalační KP68</t>
  </si>
  <si>
    <t>110</t>
  </si>
  <si>
    <t>D7</t>
  </si>
  <si>
    <t>Pol56</t>
  </si>
  <si>
    <t>Demontáž stávajících svítidel, vypínačů, zásuvek</t>
  </si>
  <si>
    <t>112</t>
  </si>
  <si>
    <t>Pol57</t>
  </si>
  <si>
    <t>Demontáž stávajících rozvaděčů</t>
  </si>
  <si>
    <t>114</t>
  </si>
  <si>
    <t>D8</t>
  </si>
  <si>
    <t>Revizní zkoušky, měření, protokoly</t>
  </si>
  <si>
    <t>Pol58</t>
  </si>
  <si>
    <t>Revizní technik silnoproudé elektroinstalace pro části NN, včetně vypracování revizních zpráv</t>
  </si>
  <si>
    <t>116</t>
  </si>
  <si>
    <t>Pol59</t>
  </si>
  <si>
    <t>Měření přechodných odporů propojení úložných konstrukcí (vyrovnání potenciálu)</t>
  </si>
  <si>
    <t>118</t>
  </si>
  <si>
    <t>Pol60</t>
  </si>
  <si>
    <t>Dokumentace skutečného provedení stavby</t>
  </si>
  <si>
    <t>120</t>
  </si>
  <si>
    <t>D9</t>
  </si>
  <si>
    <t>Funkční zkoušky, zaškolení obsluhy, ostatní</t>
  </si>
  <si>
    <t>61</t>
  </si>
  <si>
    <t>Pol61</t>
  </si>
  <si>
    <t>Funkční zkoušky a uvedení do provozu</t>
  </si>
  <si>
    <t>122</t>
  </si>
  <si>
    <t>Pol62</t>
  </si>
  <si>
    <t>Koordinace s ostatními profesemi</t>
  </si>
  <si>
    <t>h</t>
  </si>
  <si>
    <t>124</t>
  </si>
  <si>
    <t>63</t>
  </si>
  <si>
    <t>Pol63</t>
  </si>
  <si>
    <t>Nepředvídatelné práce</t>
  </si>
  <si>
    <t>126</t>
  </si>
  <si>
    <t>Pol64</t>
  </si>
  <si>
    <t>Zaškolení obsluhy a pořízení písemného dokladu o zaškolení</t>
  </si>
  <si>
    <t>128</t>
  </si>
  <si>
    <t>080324-Slab. - Slaboproudá instalace 1. etapa</t>
  </si>
  <si>
    <t xml:space="preserve">    742 - Elektroinstalace - slaboproud</t>
  </si>
  <si>
    <t xml:space="preserve">      D1 - Rozváděče </t>
  </si>
  <si>
    <t xml:space="preserve">      D2 - Kabely NN</t>
  </si>
  <si>
    <t xml:space="preserve">      D3 - PŘÍSTROJE</t>
  </si>
  <si>
    <t xml:space="preserve">      D4 - Stavební práce</t>
  </si>
  <si>
    <t>742</t>
  </si>
  <si>
    <t>Elektroinstalace - slaboproud</t>
  </si>
  <si>
    <t xml:space="preserve">Rozváděče </t>
  </si>
  <si>
    <t>Pol65</t>
  </si>
  <si>
    <t>Datový rozvaděč RACK, dle specifikace číslo výkresu  080324-20-18, vč. drátování, kusové zkoušky, revize</t>
  </si>
  <si>
    <t>Pol66</t>
  </si>
  <si>
    <t>SXKD-6-UTP-LSOHFR-B2ca</t>
  </si>
  <si>
    <t>Pol67</t>
  </si>
  <si>
    <t>JYSTY 4x2x0,5mm2</t>
  </si>
  <si>
    <t>Pol68</t>
  </si>
  <si>
    <t>Datová zásuvka 2x RJ45 Cat6 ABB Tango bílá + rámeček</t>
  </si>
  <si>
    <t>Pol69</t>
  </si>
  <si>
    <t>Datová koncovka RJ45 Cat6</t>
  </si>
  <si>
    <t>Pol70</t>
  </si>
  <si>
    <t>Požarní hlásič nástěnný (bateriové napájení)</t>
  </si>
  <si>
    <t>Pol71</t>
  </si>
  <si>
    <t>Tlačítkový ovladač, v provedení pod omítku ABB Tango bílá, včetně rámečku</t>
  </si>
  <si>
    <t>Pol72</t>
  </si>
  <si>
    <t>Domovní zvonek přisazený 12V AC</t>
  </si>
  <si>
    <t>Pol73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</si>
</sst>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b/>
      <i/>
      <sz val="9"/>
      <color rgb="FF0000FF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6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17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164" fontId="1" fillId="3" borderId="14" xfId="0" applyNumberFormat="1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4" fontId="1" fillId="3" borderId="19" xfId="0" applyNumberFormat="1" applyFont="1" applyFill="1" applyBorder="1" applyAlignment="1" applyProtection="1">
      <alignment horizontal="center" vertical="center"/>
      <protection locked="0"/>
    </xf>
    <xf numFmtId="0" fontId="1" fillId="3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>
      <alignment vertical="center"/>
    </xf>
    <xf numFmtId="0" fontId="25" fillId="5" borderId="0" xfId="0" applyFont="1" applyFill="1" applyAlignment="1">
      <alignment horizontal="left" vertical="center"/>
    </xf>
    <xf numFmtId="0" fontId="0" fillId="5" borderId="0" xfId="0" applyFont="1" applyFill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3" xfId="0" applyFont="1" applyBorder="1" applyAlignment="1" applyProtection="1">
      <alignment horizontal="center" vertical="center"/>
      <protection locked="0"/>
    </xf>
    <xf numFmtId="49" fontId="23" fillId="0" borderId="23" xfId="0" applyNumberFormat="1" applyFont="1" applyBorder="1" applyAlignment="1" applyProtection="1">
      <alignment horizontal="left" vertical="center" wrapText="1"/>
      <protection locked="0"/>
    </xf>
    <xf numFmtId="0" fontId="23" fillId="0" borderId="23" xfId="0" applyFont="1" applyBorder="1" applyAlignment="1" applyProtection="1">
      <alignment horizontal="left" vertical="center" wrapText="1"/>
      <protection locked="0"/>
    </xf>
    <xf numFmtId="0" fontId="23" fillId="0" borderId="23" xfId="0" applyFont="1" applyBorder="1" applyAlignment="1" applyProtection="1">
      <alignment horizontal="center" vertical="center" wrapText="1"/>
      <protection locked="0"/>
    </xf>
    <xf numFmtId="167" fontId="23" fillId="0" borderId="23" xfId="0" applyNumberFormat="1" applyFont="1" applyBorder="1" applyAlignment="1" applyProtection="1">
      <alignment vertical="center"/>
      <protection locked="0"/>
    </xf>
    <xf numFmtId="4" fontId="23" fillId="3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1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8" fillId="0" borderId="23" xfId="0" applyFont="1" applyBorder="1" applyAlignment="1" applyProtection="1">
      <alignment horizontal="center" vertical="center"/>
      <protection locked="0"/>
    </xf>
    <xf numFmtId="49" fontId="38" fillId="0" borderId="23" xfId="0" applyNumberFormat="1" applyFont="1" applyBorder="1" applyAlignment="1" applyProtection="1">
      <alignment horizontal="left" vertical="center" wrapText="1"/>
      <protection locked="0"/>
    </xf>
    <xf numFmtId="0" fontId="38" fillId="0" borderId="23" xfId="0" applyFont="1" applyBorder="1" applyAlignment="1" applyProtection="1">
      <alignment horizontal="left" vertical="center" wrapText="1"/>
      <protection locked="0"/>
    </xf>
    <xf numFmtId="0" fontId="38" fillId="0" borderId="23" xfId="0" applyFont="1" applyBorder="1" applyAlignment="1" applyProtection="1">
      <alignment horizontal="center" vertical="center" wrapText="1"/>
      <protection locked="0"/>
    </xf>
    <xf numFmtId="167" fontId="38" fillId="0" borderId="23" xfId="0" applyNumberFormat="1" applyFont="1" applyBorder="1" applyAlignment="1" applyProtection="1">
      <alignment vertical="center"/>
      <protection locked="0"/>
    </xf>
    <xf numFmtId="4" fontId="38" fillId="3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  <protection locked="0"/>
    </xf>
    <xf numFmtId="0" fontId="39" fillId="0" borderId="3" xfId="0" applyFont="1" applyBorder="1" applyAlignment="1">
      <alignment vertical="center"/>
    </xf>
    <xf numFmtId="0" fontId="38" fillId="3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>
      <alignment horizontal="center" vertical="center"/>
    </xf>
    <xf numFmtId="167" fontId="23" fillId="3" borderId="23" xfId="0" applyNumberFormat="1" applyFont="1" applyFill="1" applyBorder="1" applyAlignment="1" applyProtection="1">
      <alignment vertical="center"/>
      <protection locked="0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8" xfId="0" applyFont="1" applyFill="1" applyBorder="1" applyAlignment="1">
      <alignment horizontal="left" vertical="center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vertical="center"/>
    </xf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25" fillId="5" borderId="0" xfId="0" applyNumberFormat="1" applyFont="1" applyFill="1" applyAlignment="1">
      <alignment vertical="center"/>
    </xf>
    <xf numFmtId="0" fontId="7" fillId="3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>
      <alignment horizontal="left" vertical="center"/>
    </xf>
    <xf numFmtId="4" fontId="7" fillId="3" borderId="0" xfId="0" applyNumberFormat="1" applyFont="1" applyFill="1" applyAlignment="1" applyProtection="1">
      <alignment vertical="center"/>
      <protection locked="0"/>
    </xf>
    <xf numFmtId="0" fontId="13" fillId="2" borderId="0" xfId="0" applyFont="1" applyFill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" fontId="41" fillId="3" borderId="23" xfId="0" applyNumberFormat="1" applyFont="1" applyFill="1" applyBorder="1" applyAlignment="1" applyProtection="1">
      <alignment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4_01/997013501" TargetMode="External"/><Relationship Id="rId18" Type="http://schemas.openxmlformats.org/officeDocument/2006/relationships/hyperlink" Target="https://podminky.urs.cz/item/CS_URS_2024_01/711191011" TargetMode="External"/><Relationship Id="rId26" Type="http://schemas.openxmlformats.org/officeDocument/2006/relationships/hyperlink" Target="https://podminky.urs.cz/item/CS_URS_2024_01/781473810" TargetMode="External"/><Relationship Id="rId39" Type="http://schemas.openxmlformats.org/officeDocument/2006/relationships/drawing" Target="../drawings/drawing2.xml"/><Relationship Id="rId21" Type="http://schemas.openxmlformats.org/officeDocument/2006/relationships/hyperlink" Target="https://podminky.urs.cz/item/CS_URS_2024_01/998763402" TargetMode="External"/><Relationship Id="rId34" Type="http://schemas.openxmlformats.org/officeDocument/2006/relationships/hyperlink" Target="https://podminky.urs.cz/item/CS_URS_2024_01/784181121" TargetMode="External"/><Relationship Id="rId7" Type="http://schemas.openxmlformats.org/officeDocument/2006/relationships/hyperlink" Target="https://podminky.urs.cz/item/CS_URS_2024_01/612311111" TargetMode="External"/><Relationship Id="rId12" Type="http://schemas.openxmlformats.org/officeDocument/2006/relationships/hyperlink" Target="https://podminky.urs.cz/item/CS_URS_2024_01/997013212" TargetMode="External"/><Relationship Id="rId17" Type="http://schemas.openxmlformats.org/officeDocument/2006/relationships/hyperlink" Target="https://podminky.urs.cz/item/CS_URS_2024_01/711191001" TargetMode="External"/><Relationship Id="rId25" Type="http://schemas.openxmlformats.org/officeDocument/2006/relationships/hyperlink" Target="https://podminky.urs.cz/item/CS_URS_2024_01/781472218" TargetMode="External"/><Relationship Id="rId33" Type="http://schemas.openxmlformats.org/officeDocument/2006/relationships/hyperlink" Target="https://podminky.urs.cz/item/CS_URS_2024_01/784161331" TargetMode="External"/><Relationship Id="rId38" Type="http://schemas.openxmlformats.org/officeDocument/2006/relationships/printerSettings" Target="../printerSettings/printerSettings1.bin"/><Relationship Id="rId2" Type="http://schemas.openxmlformats.org/officeDocument/2006/relationships/hyperlink" Target="https://podminky.urs.cz/item/CS_URS_2024_01/611142001" TargetMode="External"/><Relationship Id="rId16" Type="http://schemas.openxmlformats.org/officeDocument/2006/relationships/hyperlink" Target="https://podminky.urs.cz/item/CS_URS_2024_01/998018002" TargetMode="External"/><Relationship Id="rId20" Type="http://schemas.openxmlformats.org/officeDocument/2006/relationships/hyperlink" Target="https://podminky.urs.cz/item/CS_URS_2024_01/763135102" TargetMode="External"/><Relationship Id="rId29" Type="http://schemas.openxmlformats.org/officeDocument/2006/relationships/hyperlink" Target="https://podminky.urs.cz/item/CS_URS_2024_01/783637601" TargetMode="External"/><Relationship Id="rId1" Type="http://schemas.openxmlformats.org/officeDocument/2006/relationships/hyperlink" Target="https://podminky.urs.cz/item/CS_URS_2024_01/611131121" TargetMode="External"/><Relationship Id="rId6" Type="http://schemas.openxmlformats.org/officeDocument/2006/relationships/hyperlink" Target="https://podminky.urs.cz/item/CS_URS_2024_01/612142001" TargetMode="External"/><Relationship Id="rId11" Type="http://schemas.openxmlformats.org/officeDocument/2006/relationships/hyperlink" Target="https://podminky.urs.cz/item/CS_URS_2024_01/978015391" TargetMode="External"/><Relationship Id="rId24" Type="http://schemas.openxmlformats.org/officeDocument/2006/relationships/hyperlink" Target="https://podminky.urs.cz/item/CS_URS_2024_01/781151031" TargetMode="External"/><Relationship Id="rId32" Type="http://schemas.openxmlformats.org/officeDocument/2006/relationships/hyperlink" Target="https://podminky.urs.cz/item/CS_URS_2024_01/784121011" TargetMode="External"/><Relationship Id="rId37" Type="http://schemas.openxmlformats.org/officeDocument/2006/relationships/hyperlink" Target="https://podminky.urs.cz/item/CS_URS_2024_01/HZS2232" TargetMode="External"/><Relationship Id="rId5" Type="http://schemas.openxmlformats.org/officeDocument/2006/relationships/hyperlink" Target="https://podminky.urs.cz/item/CS_URS_2024_01/612131121" TargetMode="External"/><Relationship Id="rId15" Type="http://schemas.openxmlformats.org/officeDocument/2006/relationships/hyperlink" Target="https://podminky.urs.cz/item/CS_URS_2024_01/997013871" TargetMode="External"/><Relationship Id="rId23" Type="http://schemas.openxmlformats.org/officeDocument/2006/relationships/hyperlink" Target="https://podminky.urs.cz/item/CS_URS_2024_01/781121011" TargetMode="External"/><Relationship Id="rId28" Type="http://schemas.openxmlformats.org/officeDocument/2006/relationships/hyperlink" Target="https://podminky.urs.cz/item/CS_URS_2024_01/783614551" TargetMode="External"/><Relationship Id="rId36" Type="http://schemas.openxmlformats.org/officeDocument/2006/relationships/hyperlink" Target="https://podminky.urs.cz/item/CS_URS_2024_01/HZS2212" TargetMode="External"/><Relationship Id="rId10" Type="http://schemas.openxmlformats.org/officeDocument/2006/relationships/hyperlink" Target="https://podminky.urs.cz/item/CS_URS_2024_01/952901111" TargetMode="External"/><Relationship Id="rId19" Type="http://schemas.openxmlformats.org/officeDocument/2006/relationships/hyperlink" Target="https://podminky.urs.cz/item/CS_URS_2024_01/713131151" TargetMode="External"/><Relationship Id="rId31" Type="http://schemas.openxmlformats.org/officeDocument/2006/relationships/hyperlink" Target="https://podminky.urs.cz/item/CS_URS_2024_01/784121001" TargetMode="External"/><Relationship Id="rId4" Type="http://schemas.openxmlformats.org/officeDocument/2006/relationships/hyperlink" Target="https://podminky.urs.cz/item/CS_URS_2024_01/611311131" TargetMode="External"/><Relationship Id="rId9" Type="http://schemas.openxmlformats.org/officeDocument/2006/relationships/hyperlink" Target="https://podminky.urs.cz/item/CS_URS_2024_01/949101112" TargetMode="External"/><Relationship Id="rId14" Type="http://schemas.openxmlformats.org/officeDocument/2006/relationships/hyperlink" Target="https://podminky.urs.cz/item/CS_URS_2024_01/997013509" TargetMode="External"/><Relationship Id="rId22" Type="http://schemas.openxmlformats.org/officeDocument/2006/relationships/hyperlink" Target="https://podminky.urs.cz/item/CS_URS_2024_01/781111011" TargetMode="External"/><Relationship Id="rId27" Type="http://schemas.openxmlformats.org/officeDocument/2006/relationships/hyperlink" Target="https://podminky.urs.cz/item/CS_URS_2024_01/998781201" TargetMode="External"/><Relationship Id="rId30" Type="http://schemas.openxmlformats.org/officeDocument/2006/relationships/hyperlink" Target="https://podminky.urs.cz/item/CS_URS_2024_01/784111001" TargetMode="External"/><Relationship Id="rId35" Type="http://schemas.openxmlformats.org/officeDocument/2006/relationships/hyperlink" Target="https://podminky.urs.cz/item/CS_URS_2024_01/HZS1301" TargetMode="External"/><Relationship Id="rId8" Type="http://schemas.openxmlformats.org/officeDocument/2006/relationships/hyperlink" Target="https://podminky.urs.cz/item/CS_URS_2024_01/612311131" TargetMode="External"/><Relationship Id="rId3" Type="http://schemas.openxmlformats.org/officeDocument/2006/relationships/hyperlink" Target="https://podminky.urs.cz/item/CS_URS_2024_01/61131111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6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51" t="s">
        <v>5</v>
      </c>
      <c r="AS2" s="235"/>
      <c r="AT2" s="235"/>
      <c r="AU2" s="235"/>
      <c r="AV2" s="235"/>
      <c r="AW2" s="235"/>
      <c r="AX2" s="235"/>
      <c r="AY2" s="235"/>
      <c r="AZ2" s="235"/>
      <c r="BA2" s="235"/>
      <c r="BB2" s="235"/>
      <c r="BC2" s="235"/>
      <c r="BD2" s="235"/>
      <c r="BE2" s="235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34" t="s">
        <v>14</v>
      </c>
      <c r="L5" s="235"/>
      <c r="M5" s="235"/>
      <c r="N5" s="235"/>
      <c r="O5" s="235"/>
      <c r="P5" s="235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R5" s="20"/>
      <c r="BE5" s="231" t="s">
        <v>15</v>
      </c>
      <c r="BS5" s="17" t="s">
        <v>6</v>
      </c>
    </row>
    <row r="6" spans="1:74" s="1" customFormat="1" ht="36.950000000000003" customHeight="1">
      <c r="B6" s="20"/>
      <c r="D6" s="26" t="s">
        <v>16</v>
      </c>
      <c r="K6" s="236" t="s">
        <v>17</v>
      </c>
      <c r="L6" s="235"/>
      <c r="M6" s="235"/>
      <c r="N6" s="235"/>
      <c r="O6" s="235"/>
      <c r="P6" s="235"/>
      <c r="Q6" s="235"/>
      <c r="R6" s="235"/>
      <c r="S6" s="235"/>
      <c r="T6" s="235"/>
      <c r="U6" s="235"/>
      <c r="V6" s="235"/>
      <c r="W6" s="235"/>
      <c r="X6" s="235"/>
      <c r="Y6" s="235"/>
      <c r="Z6" s="235"/>
      <c r="AA6" s="235"/>
      <c r="AB6" s="235"/>
      <c r="AC6" s="235"/>
      <c r="AD6" s="235"/>
      <c r="AE6" s="235"/>
      <c r="AF6" s="235"/>
      <c r="AG6" s="235"/>
      <c r="AH6" s="235"/>
      <c r="AI6" s="235"/>
      <c r="AJ6" s="235"/>
      <c r="AR6" s="20"/>
      <c r="BE6" s="232"/>
      <c r="BS6" s="17" t="s">
        <v>6</v>
      </c>
    </row>
    <row r="7" spans="1:74" s="1" customFormat="1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32"/>
      <c r="BS7" s="17" t="s">
        <v>6</v>
      </c>
    </row>
    <row r="8" spans="1:74" s="1" customFormat="1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32"/>
      <c r="BS8" s="17" t="s">
        <v>6</v>
      </c>
    </row>
    <row r="9" spans="1:74" s="1" customFormat="1" ht="14.45" customHeight="1">
      <c r="B9" s="20"/>
      <c r="AR9" s="20"/>
      <c r="BE9" s="232"/>
      <c r="BS9" s="17" t="s">
        <v>6</v>
      </c>
    </row>
    <row r="10" spans="1:74" s="1" customFormat="1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232"/>
      <c r="BS10" s="17" t="s">
        <v>6</v>
      </c>
    </row>
    <row r="11" spans="1:74" s="1" customFormat="1" ht="18.399999999999999" customHeight="1">
      <c r="B11" s="20"/>
      <c r="E11" s="25" t="s">
        <v>21</v>
      </c>
      <c r="AK11" s="27" t="s">
        <v>26</v>
      </c>
      <c r="AN11" s="25" t="s">
        <v>1</v>
      </c>
      <c r="AR11" s="20"/>
      <c r="BE11" s="232"/>
      <c r="BS11" s="17" t="s">
        <v>6</v>
      </c>
    </row>
    <row r="12" spans="1:74" s="1" customFormat="1" ht="6.95" customHeight="1">
      <c r="B12" s="20"/>
      <c r="AR12" s="20"/>
      <c r="BE12" s="232"/>
      <c r="BS12" s="17" t="s">
        <v>6</v>
      </c>
    </row>
    <row r="13" spans="1:74" s="1" customFormat="1" ht="12" customHeight="1">
      <c r="B13" s="20"/>
      <c r="D13" s="27" t="s">
        <v>27</v>
      </c>
      <c r="AK13" s="27" t="s">
        <v>25</v>
      </c>
      <c r="AN13" s="29" t="s">
        <v>28</v>
      </c>
      <c r="AR13" s="20"/>
      <c r="BE13" s="232"/>
      <c r="BS13" s="17" t="s">
        <v>6</v>
      </c>
    </row>
    <row r="14" spans="1:74" ht="12.75">
      <c r="B14" s="20"/>
      <c r="E14" s="237" t="s">
        <v>28</v>
      </c>
      <c r="F14" s="238"/>
      <c r="G14" s="238"/>
      <c r="H14" s="238"/>
      <c r="I14" s="238"/>
      <c r="J14" s="238"/>
      <c r="K14" s="238"/>
      <c r="L14" s="238"/>
      <c r="M14" s="238"/>
      <c r="N14" s="238"/>
      <c r="O14" s="238"/>
      <c r="P14" s="238"/>
      <c r="Q14" s="238"/>
      <c r="R14" s="238"/>
      <c r="S14" s="238"/>
      <c r="T14" s="238"/>
      <c r="U14" s="238"/>
      <c r="V14" s="238"/>
      <c r="W14" s="238"/>
      <c r="X14" s="238"/>
      <c r="Y14" s="238"/>
      <c r="Z14" s="238"/>
      <c r="AA14" s="238"/>
      <c r="AB14" s="238"/>
      <c r="AC14" s="238"/>
      <c r="AD14" s="238"/>
      <c r="AE14" s="238"/>
      <c r="AF14" s="238"/>
      <c r="AG14" s="238"/>
      <c r="AH14" s="238"/>
      <c r="AI14" s="238"/>
      <c r="AJ14" s="238"/>
      <c r="AK14" s="27" t="s">
        <v>26</v>
      </c>
      <c r="AN14" s="29" t="s">
        <v>28</v>
      </c>
      <c r="AR14" s="20"/>
      <c r="BE14" s="232"/>
      <c r="BS14" s="17" t="s">
        <v>6</v>
      </c>
    </row>
    <row r="15" spans="1:74" s="1" customFormat="1" ht="6.95" customHeight="1">
      <c r="B15" s="20"/>
      <c r="AR15" s="20"/>
      <c r="BE15" s="232"/>
      <c r="BS15" s="17" t="s">
        <v>3</v>
      </c>
    </row>
    <row r="16" spans="1:74" s="1" customFormat="1" ht="12" customHeight="1">
      <c r="B16" s="20"/>
      <c r="D16" s="27" t="s">
        <v>29</v>
      </c>
      <c r="AK16" s="27" t="s">
        <v>25</v>
      </c>
      <c r="AN16" s="25" t="s">
        <v>1</v>
      </c>
      <c r="AR16" s="20"/>
      <c r="BE16" s="232"/>
      <c r="BS16" s="17" t="s">
        <v>3</v>
      </c>
    </row>
    <row r="17" spans="1:71" s="1" customFormat="1" ht="18.399999999999999" customHeight="1">
      <c r="B17" s="20"/>
      <c r="E17" s="25" t="s">
        <v>21</v>
      </c>
      <c r="AK17" s="27" t="s">
        <v>26</v>
      </c>
      <c r="AN17" s="25" t="s">
        <v>1</v>
      </c>
      <c r="AR17" s="20"/>
      <c r="BE17" s="232"/>
      <c r="BS17" s="17" t="s">
        <v>30</v>
      </c>
    </row>
    <row r="18" spans="1:71" s="1" customFormat="1" ht="6.95" customHeight="1">
      <c r="B18" s="20"/>
      <c r="AR18" s="20"/>
      <c r="BE18" s="232"/>
      <c r="BS18" s="17" t="s">
        <v>6</v>
      </c>
    </row>
    <row r="19" spans="1:71" s="1" customFormat="1" ht="12" customHeight="1">
      <c r="B19" s="20"/>
      <c r="D19" s="27" t="s">
        <v>31</v>
      </c>
      <c r="AK19" s="27" t="s">
        <v>25</v>
      </c>
      <c r="AN19" s="25" t="s">
        <v>1</v>
      </c>
      <c r="AR19" s="20"/>
      <c r="BE19" s="232"/>
      <c r="BS19" s="17" t="s">
        <v>6</v>
      </c>
    </row>
    <row r="20" spans="1:71" s="1" customFormat="1" ht="18.399999999999999" customHeight="1">
      <c r="B20" s="20"/>
      <c r="E20" s="25" t="s">
        <v>21</v>
      </c>
      <c r="AK20" s="27" t="s">
        <v>26</v>
      </c>
      <c r="AN20" s="25" t="s">
        <v>1</v>
      </c>
      <c r="AR20" s="20"/>
      <c r="BE20" s="232"/>
      <c r="BS20" s="17" t="s">
        <v>3</v>
      </c>
    </row>
    <row r="21" spans="1:71" s="1" customFormat="1" ht="6.95" customHeight="1">
      <c r="B21" s="20"/>
      <c r="AR21" s="20"/>
      <c r="BE21" s="232"/>
    </row>
    <row r="22" spans="1:71" s="1" customFormat="1" ht="12" customHeight="1">
      <c r="B22" s="20"/>
      <c r="D22" s="27" t="s">
        <v>32</v>
      </c>
      <c r="AR22" s="20"/>
      <c r="BE22" s="232"/>
    </row>
    <row r="23" spans="1:71" s="1" customFormat="1" ht="16.5" customHeight="1">
      <c r="B23" s="20"/>
      <c r="E23" s="239" t="s">
        <v>1</v>
      </c>
      <c r="F23" s="239"/>
      <c r="G23" s="239"/>
      <c r="H23" s="239"/>
      <c r="I23" s="239"/>
      <c r="J23" s="239"/>
      <c r="K23" s="239"/>
      <c r="L23" s="239"/>
      <c r="M23" s="239"/>
      <c r="N23" s="239"/>
      <c r="O23" s="239"/>
      <c r="P23" s="239"/>
      <c r="Q23" s="239"/>
      <c r="R23" s="239"/>
      <c r="S23" s="239"/>
      <c r="T23" s="239"/>
      <c r="U23" s="239"/>
      <c r="V23" s="239"/>
      <c r="W23" s="239"/>
      <c r="X23" s="239"/>
      <c r="Y23" s="239"/>
      <c r="Z23" s="239"/>
      <c r="AA23" s="239"/>
      <c r="AB23" s="239"/>
      <c r="AC23" s="239"/>
      <c r="AD23" s="239"/>
      <c r="AE23" s="239"/>
      <c r="AF23" s="239"/>
      <c r="AG23" s="239"/>
      <c r="AH23" s="239"/>
      <c r="AI23" s="239"/>
      <c r="AJ23" s="239"/>
      <c r="AK23" s="239"/>
      <c r="AL23" s="239"/>
      <c r="AM23" s="239"/>
      <c r="AN23" s="239"/>
      <c r="AR23" s="20"/>
      <c r="BE23" s="232"/>
    </row>
    <row r="24" spans="1:71" s="1" customFormat="1" ht="6.95" customHeight="1">
      <c r="B24" s="20"/>
      <c r="AR24" s="20"/>
      <c r="BE24" s="232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32"/>
    </row>
    <row r="26" spans="1:71" s="1" customFormat="1" ht="14.45" customHeight="1">
      <c r="B26" s="20"/>
      <c r="D26" s="32" t="s">
        <v>33</v>
      </c>
      <c r="AK26" s="240">
        <f>ROUND(AG94,2)</f>
        <v>8745</v>
      </c>
      <c r="AL26" s="235"/>
      <c r="AM26" s="235"/>
      <c r="AN26" s="235"/>
      <c r="AO26" s="235"/>
      <c r="AR26" s="20"/>
      <c r="BE26" s="232"/>
    </row>
    <row r="27" spans="1:71" s="1" customFormat="1" ht="14.45" customHeight="1">
      <c r="B27" s="20"/>
      <c r="D27" s="32" t="s">
        <v>34</v>
      </c>
      <c r="AK27" s="240">
        <f>ROUND(AG99, 2)</f>
        <v>0</v>
      </c>
      <c r="AL27" s="240"/>
      <c r="AM27" s="240"/>
      <c r="AN27" s="240"/>
      <c r="AO27" s="240"/>
      <c r="AR27" s="20"/>
      <c r="BE27" s="232"/>
    </row>
    <row r="28" spans="1:7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  <c r="AR28" s="34"/>
      <c r="BE28" s="232"/>
    </row>
    <row r="29" spans="1:71" s="2" customFormat="1" ht="25.9" customHeight="1">
      <c r="A29" s="33"/>
      <c r="B29" s="34"/>
      <c r="C29" s="33"/>
      <c r="D29" s="35" t="s">
        <v>35</v>
      </c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241">
        <f>ROUND(AK26 + AK27, 2)</f>
        <v>8745</v>
      </c>
      <c r="AL29" s="242"/>
      <c r="AM29" s="242"/>
      <c r="AN29" s="242"/>
      <c r="AO29" s="242"/>
      <c r="AP29" s="33"/>
      <c r="AQ29" s="33"/>
      <c r="AR29" s="34"/>
      <c r="BE29" s="232"/>
    </row>
    <row r="30" spans="1:71" s="2" customFormat="1" ht="6.95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4"/>
      <c r="BE30" s="232"/>
    </row>
    <row r="31" spans="1:71" s="2" customFormat="1" ht="12.75">
      <c r="A31" s="33"/>
      <c r="B31" s="34"/>
      <c r="C31" s="33"/>
      <c r="D31" s="33"/>
      <c r="E31" s="33"/>
      <c r="F31" s="33"/>
      <c r="G31" s="33"/>
      <c r="H31" s="33"/>
      <c r="I31" s="33"/>
      <c r="J31" s="33"/>
      <c r="K31" s="33"/>
      <c r="L31" s="243" t="s">
        <v>36</v>
      </c>
      <c r="M31" s="243"/>
      <c r="N31" s="243"/>
      <c r="O31" s="243"/>
      <c r="P31" s="243"/>
      <c r="Q31" s="33"/>
      <c r="R31" s="33"/>
      <c r="S31" s="33"/>
      <c r="T31" s="33"/>
      <c r="U31" s="33"/>
      <c r="V31" s="33"/>
      <c r="W31" s="243" t="s">
        <v>37</v>
      </c>
      <c r="X31" s="243"/>
      <c r="Y31" s="243"/>
      <c r="Z31" s="243"/>
      <c r="AA31" s="243"/>
      <c r="AB31" s="243"/>
      <c r="AC31" s="243"/>
      <c r="AD31" s="243"/>
      <c r="AE31" s="243"/>
      <c r="AF31" s="33"/>
      <c r="AG31" s="33"/>
      <c r="AH31" s="33"/>
      <c r="AI31" s="33"/>
      <c r="AJ31" s="33"/>
      <c r="AK31" s="243" t="s">
        <v>38</v>
      </c>
      <c r="AL31" s="243"/>
      <c r="AM31" s="243"/>
      <c r="AN31" s="243"/>
      <c r="AO31" s="243"/>
      <c r="AP31" s="33"/>
      <c r="AQ31" s="33"/>
      <c r="AR31" s="34"/>
      <c r="BE31" s="232"/>
    </row>
    <row r="32" spans="1:71" s="3" customFormat="1" ht="14.45" customHeight="1">
      <c r="B32" s="38"/>
      <c r="D32" s="27" t="s">
        <v>39</v>
      </c>
      <c r="F32" s="27" t="s">
        <v>40</v>
      </c>
      <c r="L32" s="246">
        <v>0.21</v>
      </c>
      <c r="M32" s="245"/>
      <c r="N32" s="245"/>
      <c r="O32" s="245"/>
      <c r="P32" s="245"/>
      <c r="W32" s="244">
        <f>ROUND(AZ94 + SUM(CD99:CD103), 2)</f>
        <v>8745</v>
      </c>
      <c r="X32" s="245"/>
      <c r="Y32" s="245"/>
      <c r="Z32" s="245"/>
      <c r="AA32" s="245"/>
      <c r="AB32" s="245"/>
      <c r="AC32" s="245"/>
      <c r="AD32" s="245"/>
      <c r="AE32" s="245"/>
      <c r="AK32" s="244">
        <f>ROUND(AV94 + SUM(BY99:BY103), 2)</f>
        <v>1836.45</v>
      </c>
      <c r="AL32" s="245"/>
      <c r="AM32" s="245"/>
      <c r="AN32" s="245"/>
      <c r="AO32" s="245"/>
      <c r="AR32" s="38"/>
      <c r="BE32" s="233"/>
    </row>
    <row r="33" spans="1:57" s="3" customFormat="1" ht="14.45" customHeight="1">
      <c r="B33" s="38"/>
      <c r="F33" s="27" t="s">
        <v>41</v>
      </c>
      <c r="L33" s="246">
        <v>0.12</v>
      </c>
      <c r="M33" s="245"/>
      <c r="N33" s="245"/>
      <c r="O33" s="245"/>
      <c r="P33" s="245"/>
      <c r="W33" s="244">
        <f>ROUND(BA94 + SUM(CE99:CE103), 2)</f>
        <v>0</v>
      </c>
      <c r="X33" s="245"/>
      <c r="Y33" s="245"/>
      <c r="Z33" s="245"/>
      <c r="AA33" s="245"/>
      <c r="AB33" s="245"/>
      <c r="AC33" s="245"/>
      <c r="AD33" s="245"/>
      <c r="AE33" s="245"/>
      <c r="AK33" s="244">
        <f>ROUND(AW94 + SUM(BZ99:BZ103), 2)</f>
        <v>0</v>
      </c>
      <c r="AL33" s="245"/>
      <c r="AM33" s="245"/>
      <c r="AN33" s="245"/>
      <c r="AO33" s="245"/>
      <c r="AR33" s="38"/>
      <c r="BE33" s="233"/>
    </row>
    <row r="34" spans="1:57" s="3" customFormat="1" ht="14.45" hidden="1" customHeight="1">
      <c r="B34" s="38"/>
      <c r="F34" s="27" t="s">
        <v>42</v>
      </c>
      <c r="L34" s="246">
        <v>0.21</v>
      </c>
      <c r="M34" s="245"/>
      <c r="N34" s="245"/>
      <c r="O34" s="245"/>
      <c r="P34" s="245"/>
      <c r="W34" s="244">
        <f>ROUND(BB94 + SUM(CF99:CF103), 2)</f>
        <v>0</v>
      </c>
      <c r="X34" s="245"/>
      <c r="Y34" s="245"/>
      <c r="Z34" s="245"/>
      <c r="AA34" s="245"/>
      <c r="AB34" s="245"/>
      <c r="AC34" s="245"/>
      <c r="AD34" s="245"/>
      <c r="AE34" s="245"/>
      <c r="AK34" s="244">
        <v>0</v>
      </c>
      <c r="AL34" s="245"/>
      <c r="AM34" s="245"/>
      <c r="AN34" s="245"/>
      <c r="AO34" s="245"/>
      <c r="AR34" s="38"/>
      <c r="BE34" s="233"/>
    </row>
    <row r="35" spans="1:57" s="3" customFormat="1" ht="14.45" hidden="1" customHeight="1">
      <c r="B35" s="38"/>
      <c r="F35" s="27" t="s">
        <v>43</v>
      </c>
      <c r="L35" s="246">
        <v>0.12</v>
      </c>
      <c r="M35" s="245"/>
      <c r="N35" s="245"/>
      <c r="O35" s="245"/>
      <c r="P35" s="245"/>
      <c r="W35" s="244">
        <f>ROUND(BC94 + SUM(CG99:CG103), 2)</f>
        <v>0</v>
      </c>
      <c r="X35" s="245"/>
      <c r="Y35" s="245"/>
      <c r="Z35" s="245"/>
      <c r="AA35" s="245"/>
      <c r="AB35" s="245"/>
      <c r="AC35" s="245"/>
      <c r="AD35" s="245"/>
      <c r="AE35" s="245"/>
      <c r="AK35" s="244">
        <v>0</v>
      </c>
      <c r="AL35" s="245"/>
      <c r="AM35" s="245"/>
      <c r="AN35" s="245"/>
      <c r="AO35" s="245"/>
      <c r="AR35" s="38"/>
    </row>
    <row r="36" spans="1:57" s="3" customFormat="1" ht="14.45" hidden="1" customHeight="1">
      <c r="B36" s="38"/>
      <c r="F36" s="27" t="s">
        <v>44</v>
      </c>
      <c r="L36" s="246">
        <v>0</v>
      </c>
      <c r="M36" s="245"/>
      <c r="N36" s="245"/>
      <c r="O36" s="245"/>
      <c r="P36" s="245"/>
      <c r="W36" s="244">
        <f>ROUND(BD94 + SUM(CH99:CH103), 2)</f>
        <v>0</v>
      </c>
      <c r="X36" s="245"/>
      <c r="Y36" s="245"/>
      <c r="Z36" s="245"/>
      <c r="AA36" s="245"/>
      <c r="AB36" s="245"/>
      <c r="AC36" s="245"/>
      <c r="AD36" s="245"/>
      <c r="AE36" s="245"/>
      <c r="AK36" s="244">
        <v>0</v>
      </c>
      <c r="AL36" s="245"/>
      <c r="AM36" s="245"/>
      <c r="AN36" s="245"/>
      <c r="AO36" s="245"/>
      <c r="AR36" s="38"/>
    </row>
    <row r="37" spans="1:57" s="2" customFormat="1" ht="6.95" customHeight="1">
      <c r="A37" s="33"/>
      <c r="B37" s="34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4"/>
      <c r="BE37" s="33"/>
    </row>
    <row r="38" spans="1:57" s="2" customFormat="1" ht="25.9" customHeight="1">
      <c r="A38" s="33"/>
      <c r="B38" s="34"/>
      <c r="C38" s="39"/>
      <c r="D38" s="40" t="s">
        <v>45</v>
      </c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2" t="s">
        <v>46</v>
      </c>
      <c r="U38" s="41"/>
      <c r="V38" s="41"/>
      <c r="W38" s="41"/>
      <c r="X38" s="255" t="s">
        <v>47</v>
      </c>
      <c r="Y38" s="253"/>
      <c r="Z38" s="253"/>
      <c r="AA38" s="253"/>
      <c r="AB38" s="253"/>
      <c r="AC38" s="41"/>
      <c r="AD38" s="41"/>
      <c r="AE38" s="41"/>
      <c r="AF38" s="41"/>
      <c r="AG38" s="41"/>
      <c r="AH38" s="41"/>
      <c r="AI38" s="41"/>
      <c r="AJ38" s="41"/>
      <c r="AK38" s="252">
        <f>SUM(AK29:AK36)</f>
        <v>10581.45</v>
      </c>
      <c r="AL38" s="253"/>
      <c r="AM38" s="253"/>
      <c r="AN38" s="253"/>
      <c r="AO38" s="254"/>
      <c r="AP38" s="39"/>
      <c r="AQ38" s="39"/>
      <c r="AR38" s="34"/>
      <c r="BE38" s="33"/>
    </row>
    <row r="39" spans="1:57" s="2" customFormat="1" ht="6.95" customHeight="1">
      <c r="A39" s="33"/>
      <c r="B39" s="34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/>
      <c r="AL39" s="33"/>
      <c r="AM39" s="33"/>
      <c r="AN39" s="33"/>
      <c r="AO39" s="33"/>
      <c r="AP39" s="33"/>
      <c r="AQ39" s="33"/>
      <c r="AR39" s="34"/>
      <c r="BE39" s="33"/>
    </row>
    <row r="40" spans="1:57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/>
      <c r="AM40" s="33"/>
      <c r="AN40" s="33"/>
      <c r="AO40" s="33"/>
      <c r="AP40" s="33"/>
      <c r="AQ40" s="33"/>
      <c r="AR40" s="34"/>
      <c r="BE40" s="33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3"/>
      <c r="D49" s="44" t="s">
        <v>48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49</v>
      </c>
      <c r="AI49" s="45"/>
      <c r="AJ49" s="45"/>
      <c r="AK49" s="45"/>
      <c r="AL49" s="45"/>
      <c r="AM49" s="45"/>
      <c r="AN49" s="45"/>
      <c r="AO49" s="45"/>
      <c r="AR49" s="43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2.75">
      <c r="A60" s="33"/>
      <c r="B60" s="34"/>
      <c r="C60" s="33"/>
      <c r="D60" s="46" t="s">
        <v>50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46" t="s">
        <v>51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46" t="s">
        <v>50</v>
      </c>
      <c r="AI60" s="36"/>
      <c r="AJ60" s="36"/>
      <c r="AK60" s="36"/>
      <c r="AL60" s="36"/>
      <c r="AM60" s="46" t="s">
        <v>51</v>
      </c>
      <c r="AN60" s="36"/>
      <c r="AO60" s="36"/>
      <c r="AP60" s="33"/>
      <c r="AQ60" s="33"/>
      <c r="AR60" s="34"/>
      <c r="BE60" s="33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2.75">
      <c r="A64" s="33"/>
      <c r="B64" s="34"/>
      <c r="C64" s="33"/>
      <c r="D64" s="44" t="s">
        <v>52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4" t="s">
        <v>53</v>
      </c>
      <c r="AI64" s="47"/>
      <c r="AJ64" s="47"/>
      <c r="AK64" s="47"/>
      <c r="AL64" s="47"/>
      <c r="AM64" s="47"/>
      <c r="AN64" s="47"/>
      <c r="AO64" s="47"/>
      <c r="AP64" s="33"/>
      <c r="AQ64" s="33"/>
      <c r="AR64" s="34"/>
      <c r="BE64" s="33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2.75">
      <c r="A75" s="33"/>
      <c r="B75" s="34"/>
      <c r="C75" s="33"/>
      <c r="D75" s="46" t="s">
        <v>50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46" t="s">
        <v>51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46" t="s">
        <v>50</v>
      </c>
      <c r="AI75" s="36"/>
      <c r="AJ75" s="36"/>
      <c r="AK75" s="36"/>
      <c r="AL75" s="36"/>
      <c r="AM75" s="46" t="s">
        <v>51</v>
      </c>
      <c r="AN75" s="36"/>
      <c r="AO75" s="36"/>
      <c r="AP75" s="33"/>
      <c r="AQ75" s="33"/>
      <c r="AR75" s="34"/>
      <c r="BE75" s="33"/>
    </row>
    <row r="76" spans="1:57" s="2" customFormat="1">
      <c r="A76" s="33"/>
      <c r="B76" s="34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4"/>
      <c r="BE76" s="33"/>
    </row>
    <row r="77" spans="1:57" s="2" customFormat="1" ht="6.9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4"/>
      <c r="BE77" s="33"/>
    </row>
    <row r="81" spans="1:9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4"/>
      <c r="BE81" s="33"/>
    </row>
    <row r="82" spans="1:91" s="2" customFormat="1" ht="24.95" customHeight="1">
      <c r="A82" s="33"/>
      <c r="B82" s="34"/>
      <c r="C82" s="21" t="s">
        <v>54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4"/>
      <c r="BE82" s="33"/>
    </row>
    <row r="83" spans="1:9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4"/>
      <c r="BE83" s="33"/>
    </row>
    <row r="84" spans="1:91" s="4" customFormat="1" ht="12" customHeight="1">
      <c r="B84" s="52"/>
      <c r="C84" s="27" t="s">
        <v>13</v>
      </c>
      <c r="L84" s="4" t="str">
        <f>K5</f>
        <v>080324</v>
      </c>
      <c r="AR84" s="52"/>
    </row>
    <row r="85" spans="1:91" s="5" customFormat="1" ht="36.950000000000003" customHeight="1">
      <c r="B85" s="53"/>
      <c r="C85" s="54" t="s">
        <v>16</v>
      </c>
      <c r="L85" s="211" t="str">
        <f>K6</f>
        <v>PD MŠ FIT - rekonstrukce elektroinstalace vč. stavebních úprav</v>
      </c>
      <c r="M85" s="212"/>
      <c r="N85" s="212"/>
      <c r="O85" s="212"/>
      <c r="P85" s="212"/>
      <c r="Q85" s="212"/>
      <c r="R85" s="212"/>
      <c r="S85" s="212"/>
      <c r="T85" s="212"/>
      <c r="U85" s="212"/>
      <c r="V85" s="212"/>
      <c r="W85" s="212"/>
      <c r="X85" s="212"/>
      <c r="Y85" s="212"/>
      <c r="Z85" s="212"/>
      <c r="AA85" s="212"/>
      <c r="AB85" s="212"/>
      <c r="AC85" s="212"/>
      <c r="AD85" s="212"/>
      <c r="AE85" s="212"/>
      <c r="AF85" s="212"/>
      <c r="AG85" s="212"/>
      <c r="AH85" s="212"/>
      <c r="AI85" s="212"/>
      <c r="AJ85" s="212"/>
      <c r="AR85" s="53"/>
    </row>
    <row r="86" spans="1:91" s="2" customFormat="1" ht="6.95" customHeight="1">
      <c r="A86" s="33"/>
      <c r="B86" s="34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4"/>
      <c r="BE86" s="33"/>
    </row>
    <row r="87" spans="1:91" s="2" customFormat="1" ht="12" customHeight="1">
      <c r="A87" s="33"/>
      <c r="B87" s="34"/>
      <c r="C87" s="27" t="s">
        <v>20</v>
      </c>
      <c r="D87" s="33"/>
      <c r="E87" s="33"/>
      <c r="F87" s="33"/>
      <c r="G87" s="33"/>
      <c r="H87" s="33"/>
      <c r="I87" s="33"/>
      <c r="J87" s="33"/>
      <c r="K87" s="33"/>
      <c r="L87" s="55" t="str">
        <f>IF(K8="","",K8)</f>
        <v xml:space="preserve"> 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7" t="s">
        <v>22</v>
      </c>
      <c r="AJ87" s="33"/>
      <c r="AK87" s="33"/>
      <c r="AL87" s="33"/>
      <c r="AM87" s="213" t="str">
        <f>IF(AN8= "","",AN8)</f>
        <v>21. 5. 2024</v>
      </c>
      <c r="AN87" s="213"/>
      <c r="AO87" s="33"/>
      <c r="AP87" s="33"/>
      <c r="AQ87" s="33"/>
      <c r="AR87" s="34"/>
      <c r="BE87" s="33"/>
    </row>
    <row r="88" spans="1:91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4"/>
      <c r="BE88" s="33"/>
    </row>
    <row r="89" spans="1:91" s="2" customFormat="1" ht="15.2" customHeight="1">
      <c r="A89" s="33"/>
      <c r="B89" s="34"/>
      <c r="C89" s="27" t="s">
        <v>24</v>
      </c>
      <c r="D89" s="33"/>
      <c r="E89" s="33"/>
      <c r="F89" s="33"/>
      <c r="G89" s="33"/>
      <c r="H89" s="33"/>
      <c r="I89" s="33"/>
      <c r="J89" s="33"/>
      <c r="K89" s="33"/>
      <c r="L89" s="4" t="str">
        <f>IF(E11= "","",E11)</f>
        <v xml:space="preserve"> 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7" t="s">
        <v>29</v>
      </c>
      <c r="AJ89" s="33"/>
      <c r="AK89" s="33"/>
      <c r="AL89" s="33"/>
      <c r="AM89" s="218" t="str">
        <f>IF(E17="","",E17)</f>
        <v xml:space="preserve"> </v>
      </c>
      <c r="AN89" s="219"/>
      <c r="AO89" s="219"/>
      <c r="AP89" s="219"/>
      <c r="AQ89" s="33"/>
      <c r="AR89" s="34"/>
      <c r="AS89" s="214" t="s">
        <v>55</v>
      </c>
      <c r="AT89" s="215"/>
      <c r="AU89" s="57"/>
      <c r="AV89" s="57"/>
      <c r="AW89" s="57"/>
      <c r="AX89" s="57"/>
      <c r="AY89" s="57"/>
      <c r="AZ89" s="57"/>
      <c r="BA89" s="57"/>
      <c r="BB89" s="57"/>
      <c r="BC89" s="57"/>
      <c r="BD89" s="58"/>
      <c r="BE89" s="33"/>
    </row>
    <row r="90" spans="1:91" s="2" customFormat="1" ht="15.2" customHeight="1">
      <c r="A90" s="33"/>
      <c r="B90" s="34"/>
      <c r="C90" s="27" t="s">
        <v>27</v>
      </c>
      <c r="D90" s="33"/>
      <c r="E90" s="33"/>
      <c r="F90" s="33"/>
      <c r="G90" s="33"/>
      <c r="H90" s="33"/>
      <c r="I90" s="33"/>
      <c r="J90" s="33"/>
      <c r="K90" s="33"/>
      <c r="L90" s="4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7" t="s">
        <v>31</v>
      </c>
      <c r="AJ90" s="33"/>
      <c r="AK90" s="33"/>
      <c r="AL90" s="33"/>
      <c r="AM90" s="218" t="str">
        <f>IF(E20="","",E20)</f>
        <v xml:space="preserve"> </v>
      </c>
      <c r="AN90" s="219"/>
      <c r="AO90" s="219"/>
      <c r="AP90" s="219"/>
      <c r="AQ90" s="33"/>
      <c r="AR90" s="34"/>
      <c r="AS90" s="216"/>
      <c r="AT90" s="217"/>
      <c r="AU90" s="59"/>
      <c r="AV90" s="59"/>
      <c r="AW90" s="59"/>
      <c r="AX90" s="59"/>
      <c r="AY90" s="59"/>
      <c r="AZ90" s="59"/>
      <c r="BA90" s="59"/>
      <c r="BB90" s="59"/>
      <c r="BC90" s="59"/>
      <c r="BD90" s="60"/>
      <c r="BE90" s="33"/>
    </row>
    <row r="91" spans="1:91" s="2" customFormat="1" ht="10.9" customHeight="1">
      <c r="A91" s="33"/>
      <c r="B91" s="34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4"/>
      <c r="AS91" s="216"/>
      <c r="AT91" s="217"/>
      <c r="AU91" s="59"/>
      <c r="AV91" s="59"/>
      <c r="AW91" s="59"/>
      <c r="AX91" s="59"/>
      <c r="AY91" s="59"/>
      <c r="AZ91" s="59"/>
      <c r="BA91" s="59"/>
      <c r="BB91" s="59"/>
      <c r="BC91" s="59"/>
      <c r="BD91" s="60"/>
      <c r="BE91" s="33"/>
    </row>
    <row r="92" spans="1:91" s="2" customFormat="1" ht="29.25" customHeight="1">
      <c r="A92" s="33"/>
      <c r="B92" s="34"/>
      <c r="C92" s="220" t="s">
        <v>56</v>
      </c>
      <c r="D92" s="221"/>
      <c r="E92" s="221"/>
      <c r="F92" s="221"/>
      <c r="G92" s="221"/>
      <c r="H92" s="61"/>
      <c r="I92" s="223" t="s">
        <v>57</v>
      </c>
      <c r="J92" s="221"/>
      <c r="K92" s="221"/>
      <c r="L92" s="221"/>
      <c r="M92" s="221"/>
      <c r="N92" s="221"/>
      <c r="O92" s="221"/>
      <c r="P92" s="221"/>
      <c r="Q92" s="221"/>
      <c r="R92" s="221"/>
      <c r="S92" s="221"/>
      <c r="T92" s="221"/>
      <c r="U92" s="221"/>
      <c r="V92" s="221"/>
      <c r="W92" s="221"/>
      <c r="X92" s="221"/>
      <c r="Y92" s="221"/>
      <c r="Z92" s="221"/>
      <c r="AA92" s="221"/>
      <c r="AB92" s="221"/>
      <c r="AC92" s="221"/>
      <c r="AD92" s="221"/>
      <c r="AE92" s="221"/>
      <c r="AF92" s="221"/>
      <c r="AG92" s="222" t="s">
        <v>58</v>
      </c>
      <c r="AH92" s="221"/>
      <c r="AI92" s="221"/>
      <c r="AJ92" s="221"/>
      <c r="AK92" s="221"/>
      <c r="AL92" s="221"/>
      <c r="AM92" s="221"/>
      <c r="AN92" s="223" t="s">
        <v>59</v>
      </c>
      <c r="AO92" s="221"/>
      <c r="AP92" s="224"/>
      <c r="AQ92" s="62" t="s">
        <v>60</v>
      </c>
      <c r="AR92" s="34"/>
      <c r="AS92" s="63" t="s">
        <v>61</v>
      </c>
      <c r="AT92" s="64" t="s">
        <v>62</v>
      </c>
      <c r="AU92" s="64" t="s">
        <v>63</v>
      </c>
      <c r="AV92" s="64" t="s">
        <v>64</v>
      </c>
      <c r="AW92" s="64" t="s">
        <v>65</v>
      </c>
      <c r="AX92" s="64" t="s">
        <v>66</v>
      </c>
      <c r="AY92" s="64" t="s">
        <v>67</v>
      </c>
      <c r="AZ92" s="64" t="s">
        <v>68</v>
      </c>
      <c r="BA92" s="64" t="s">
        <v>69</v>
      </c>
      <c r="BB92" s="64" t="s">
        <v>70</v>
      </c>
      <c r="BC92" s="64" t="s">
        <v>71</v>
      </c>
      <c r="BD92" s="65" t="s">
        <v>72</v>
      </c>
      <c r="BE92" s="33"/>
    </row>
    <row r="93" spans="1:91" s="2" customFormat="1" ht="10.9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4"/>
      <c r="AS93" s="66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8"/>
      <c r="BE93" s="33"/>
    </row>
    <row r="94" spans="1:91" s="6" customFormat="1" ht="32.450000000000003" customHeight="1">
      <c r="B94" s="69"/>
      <c r="C94" s="70" t="s">
        <v>73</v>
      </c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228">
        <f>ROUND(SUM(AG95:AG97),2)</f>
        <v>8745</v>
      </c>
      <c r="AH94" s="228"/>
      <c r="AI94" s="228"/>
      <c r="AJ94" s="228"/>
      <c r="AK94" s="228"/>
      <c r="AL94" s="228"/>
      <c r="AM94" s="228"/>
      <c r="AN94" s="229">
        <f>SUM(AG94,AT94)</f>
        <v>10581.45</v>
      </c>
      <c r="AO94" s="229"/>
      <c r="AP94" s="229"/>
      <c r="AQ94" s="73" t="s">
        <v>1</v>
      </c>
      <c r="AR94" s="69"/>
      <c r="AS94" s="74">
        <f>ROUND(SUM(AS95:AS97),2)</f>
        <v>0</v>
      </c>
      <c r="AT94" s="75">
        <f>ROUND(SUM(AV94:AW94),2)</f>
        <v>1836.45</v>
      </c>
      <c r="AU94" s="76">
        <f>ROUND(SUM(AU95:AU97),5)</f>
        <v>0</v>
      </c>
      <c r="AV94" s="75">
        <f>ROUND(AZ94*L32,2)</f>
        <v>1836.45</v>
      </c>
      <c r="AW94" s="75">
        <f>ROUND(BA94*L33,2)</f>
        <v>0</v>
      </c>
      <c r="AX94" s="75">
        <f>ROUND(BB94*L32,2)</f>
        <v>0</v>
      </c>
      <c r="AY94" s="75">
        <f>ROUND(BC94*L33,2)</f>
        <v>0</v>
      </c>
      <c r="AZ94" s="75">
        <f>ROUND(SUM(AZ95:AZ97),2)</f>
        <v>8745</v>
      </c>
      <c r="BA94" s="75">
        <f>ROUND(SUM(BA95:BA97),2)</f>
        <v>0</v>
      </c>
      <c r="BB94" s="75">
        <f>ROUND(SUM(BB95:BB97),2)</f>
        <v>0</v>
      </c>
      <c r="BC94" s="75">
        <f>ROUND(SUM(BC95:BC97),2)</f>
        <v>0</v>
      </c>
      <c r="BD94" s="77">
        <f>ROUND(SUM(BD95:BD97),2)</f>
        <v>0</v>
      </c>
      <c r="BS94" s="78" t="s">
        <v>74</v>
      </c>
      <c r="BT94" s="78" t="s">
        <v>75</v>
      </c>
      <c r="BU94" s="79" t="s">
        <v>76</v>
      </c>
      <c r="BV94" s="78" t="s">
        <v>77</v>
      </c>
      <c r="BW94" s="78" t="s">
        <v>4</v>
      </c>
      <c r="BX94" s="78" t="s">
        <v>78</v>
      </c>
      <c r="CL94" s="78" t="s">
        <v>1</v>
      </c>
    </row>
    <row r="95" spans="1:91" s="7" customFormat="1" ht="24.75" customHeight="1">
      <c r="A95" s="80" t="s">
        <v>79</v>
      </c>
      <c r="B95" s="81"/>
      <c r="C95" s="82"/>
      <c r="D95" s="227" t="s">
        <v>80</v>
      </c>
      <c r="E95" s="227"/>
      <c r="F95" s="227"/>
      <c r="G95" s="227"/>
      <c r="H95" s="227"/>
      <c r="I95" s="83"/>
      <c r="J95" s="227" t="s">
        <v>81</v>
      </c>
      <c r="K95" s="227"/>
      <c r="L95" s="227"/>
      <c r="M95" s="227"/>
      <c r="N95" s="227"/>
      <c r="O95" s="227"/>
      <c r="P95" s="227"/>
      <c r="Q95" s="227"/>
      <c r="R95" s="227"/>
      <c r="S95" s="227"/>
      <c r="T95" s="227"/>
      <c r="U95" s="227"/>
      <c r="V95" s="227"/>
      <c r="W95" s="227"/>
      <c r="X95" s="227"/>
      <c r="Y95" s="227"/>
      <c r="Z95" s="227"/>
      <c r="AA95" s="227"/>
      <c r="AB95" s="227"/>
      <c r="AC95" s="227"/>
      <c r="AD95" s="227"/>
      <c r="AE95" s="227"/>
      <c r="AF95" s="227"/>
      <c r="AG95" s="225">
        <f>'080324-ST - Stavební řešení'!J30</f>
        <v>8745</v>
      </c>
      <c r="AH95" s="226"/>
      <c r="AI95" s="226"/>
      <c r="AJ95" s="226"/>
      <c r="AK95" s="226"/>
      <c r="AL95" s="226"/>
      <c r="AM95" s="226"/>
      <c r="AN95" s="225">
        <f>SUM(AG95,AT95)</f>
        <v>10581.45</v>
      </c>
      <c r="AO95" s="226"/>
      <c r="AP95" s="226"/>
      <c r="AQ95" s="84" t="s">
        <v>82</v>
      </c>
      <c r="AR95" s="81"/>
      <c r="AS95" s="85">
        <v>0</v>
      </c>
      <c r="AT95" s="86">
        <f>ROUND(SUM(AV95:AW95),2)</f>
        <v>1836.45</v>
      </c>
      <c r="AU95" s="87">
        <f>'080324-ST - Stavební řešení'!P133</f>
        <v>0</v>
      </c>
      <c r="AV95" s="86">
        <f>'080324-ST - Stavební řešení'!J33</f>
        <v>1836.45</v>
      </c>
      <c r="AW95" s="86">
        <f>'080324-ST - Stavební řešení'!J34</f>
        <v>0</v>
      </c>
      <c r="AX95" s="86">
        <f>'080324-ST - Stavební řešení'!J35</f>
        <v>0</v>
      </c>
      <c r="AY95" s="86">
        <f>'080324-ST - Stavební řešení'!J36</f>
        <v>0</v>
      </c>
      <c r="AZ95" s="86">
        <f>'080324-ST - Stavební řešení'!F33</f>
        <v>8745</v>
      </c>
      <c r="BA95" s="86">
        <f>'080324-ST - Stavební řešení'!F34</f>
        <v>0</v>
      </c>
      <c r="BB95" s="86">
        <f>'080324-ST - Stavební řešení'!F35</f>
        <v>0</v>
      </c>
      <c r="BC95" s="86">
        <f>'080324-ST - Stavební řešení'!F36</f>
        <v>0</v>
      </c>
      <c r="BD95" s="88">
        <f>'080324-ST - Stavební řešení'!F37</f>
        <v>0</v>
      </c>
      <c r="BT95" s="89" t="s">
        <v>83</v>
      </c>
      <c r="BV95" s="89" t="s">
        <v>77</v>
      </c>
      <c r="BW95" s="89" t="s">
        <v>84</v>
      </c>
      <c r="BX95" s="89" t="s">
        <v>4</v>
      </c>
      <c r="CL95" s="89" t="s">
        <v>1</v>
      </c>
      <c r="CM95" s="89" t="s">
        <v>85</v>
      </c>
    </row>
    <row r="96" spans="1:91" s="7" customFormat="1" ht="24.75" customHeight="1">
      <c r="A96" s="80" t="s">
        <v>79</v>
      </c>
      <c r="B96" s="81"/>
      <c r="C96" s="82"/>
      <c r="D96" s="227" t="s">
        <v>86</v>
      </c>
      <c r="E96" s="227"/>
      <c r="F96" s="227"/>
      <c r="G96" s="227"/>
      <c r="H96" s="227"/>
      <c r="I96" s="83"/>
      <c r="J96" s="227" t="s">
        <v>87</v>
      </c>
      <c r="K96" s="227"/>
      <c r="L96" s="227"/>
      <c r="M96" s="227"/>
      <c r="N96" s="227"/>
      <c r="O96" s="227"/>
      <c r="P96" s="227"/>
      <c r="Q96" s="227"/>
      <c r="R96" s="227"/>
      <c r="S96" s="227"/>
      <c r="T96" s="227"/>
      <c r="U96" s="227"/>
      <c r="V96" s="227"/>
      <c r="W96" s="227"/>
      <c r="X96" s="227"/>
      <c r="Y96" s="227"/>
      <c r="Z96" s="227"/>
      <c r="AA96" s="227"/>
      <c r="AB96" s="227"/>
      <c r="AC96" s="227"/>
      <c r="AD96" s="227"/>
      <c r="AE96" s="227"/>
      <c r="AF96" s="227"/>
      <c r="AG96" s="225">
        <f>'080324-Sil - Silnoproudá ...'!J30</f>
        <v>0</v>
      </c>
      <c r="AH96" s="226"/>
      <c r="AI96" s="226"/>
      <c r="AJ96" s="226"/>
      <c r="AK96" s="226"/>
      <c r="AL96" s="226"/>
      <c r="AM96" s="226"/>
      <c r="AN96" s="225">
        <f>SUM(AG96,AT96)</f>
        <v>0</v>
      </c>
      <c r="AO96" s="226"/>
      <c r="AP96" s="226"/>
      <c r="AQ96" s="84" t="s">
        <v>82</v>
      </c>
      <c r="AR96" s="81"/>
      <c r="AS96" s="85">
        <v>0</v>
      </c>
      <c r="AT96" s="86">
        <f>ROUND(SUM(AV96:AW96),2)</f>
        <v>0</v>
      </c>
      <c r="AU96" s="87">
        <f>'080324-Sil - Silnoproudá ...'!P126</f>
        <v>0</v>
      </c>
      <c r="AV96" s="86">
        <f>'080324-Sil - Silnoproudá ...'!J33</f>
        <v>0</v>
      </c>
      <c r="AW96" s="86">
        <f>'080324-Sil - Silnoproudá ...'!J34</f>
        <v>0</v>
      </c>
      <c r="AX96" s="86">
        <f>'080324-Sil - Silnoproudá ...'!J35</f>
        <v>0</v>
      </c>
      <c r="AY96" s="86">
        <f>'080324-Sil - Silnoproudá ...'!J36</f>
        <v>0</v>
      </c>
      <c r="AZ96" s="86">
        <f>'080324-Sil - Silnoproudá ...'!F33</f>
        <v>0</v>
      </c>
      <c r="BA96" s="86">
        <f>'080324-Sil - Silnoproudá ...'!F34</f>
        <v>0</v>
      </c>
      <c r="BB96" s="86">
        <f>'080324-Sil - Silnoproudá ...'!F35</f>
        <v>0</v>
      </c>
      <c r="BC96" s="86">
        <f>'080324-Sil - Silnoproudá ...'!F36</f>
        <v>0</v>
      </c>
      <c r="BD96" s="88">
        <f>'080324-Sil - Silnoproudá ...'!F37</f>
        <v>0</v>
      </c>
      <c r="BT96" s="89" t="s">
        <v>83</v>
      </c>
      <c r="BV96" s="89" t="s">
        <v>77</v>
      </c>
      <c r="BW96" s="89" t="s">
        <v>88</v>
      </c>
      <c r="BX96" s="89" t="s">
        <v>4</v>
      </c>
      <c r="CL96" s="89" t="s">
        <v>1</v>
      </c>
      <c r="CM96" s="89" t="s">
        <v>85</v>
      </c>
    </row>
    <row r="97" spans="1:91" s="7" customFormat="1" ht="24.75" customHeight="1">
      <c r="A97" s="80" t="s">
        <v>79</v>
      </c>
      <c r="B97" s="81"/>
      <c r="C97" s="82"/>
      <c r="D97" s="227" t="s">
        <v>89</v>
      </c>
      <c r="E97" s="227"/>
      <c r="F97" s="227"/>
      <c r="G97" s="227"/>
      <c r="H97" s="227"/>
      <c r="I97" s="83"/>
      <c r="J97" s="227" t="s">
        <v>90</v>
      </c>
      <c r="K97" s="227"/>
      <c r="L97" s="227"/>
      <c r="M97" s="227"/>
      <c r="N97" s="227"/>
      <c r="O97" s="227"/>
      <c r="P97" s="227"/>
      <c r="Q97" s="227"/>
      <c r="R97" s="227"/>
      <c r="S97" s="227"/>
      <c r="T97" s="227"/>
      <c r="U97" s="227"/>
      <c r="V97" s="227"/>
      <c r="W97" s="227"/>
      <c r="X97" s="227"/>
      <c r="Y97" s="227"/>
      <c r="Z97" s="227"/>
      <c r="AA97" s="227"/>
      <c r="AB97" s="227"/>
      <c r="AC97" s="227"/>
      <c r="AD97" s="227"/>
      <c r="AE97" s="227"/>
      <c r="AF97" s="227"/>
      <c r="AG97" s="225">
        <f>'080324-Slab. - Slaboproud...'!J30</f>
        <v>0</v>
      </c>
      <c r="AH97" s="226"/>
      <c r="AI97" s="226"/>
      <c r="AJ97" s="226"/>
      <c r="AK97" s="226"/>
      <c r="AL97" s="226"/>
      <c r="AM97" s="226"/>
      <c r="AN97" s="225">
        <f>SUM(AG97,AT97)</f>
        <v>0</v>
      </c>
      <c r="AO97" s="226"/>
      <c r="AP97" s="226"/>
      <c r="AQ97" s="84" t="s">
        <v>82</v>
      </c>
      <c r="AR97" s="81"/>
      <c r="AS97" s="90">
        <v>0</v>
      </c>
      <c r="AT97" s="91">
        <f>ROUND(SUM(AV97:AW97),2)</f>
        <v>0</v>
      </c>
      <c r="AU97" s="92">
        <f>'080324-Slab. - Slaboproud...'!P122</f>
        <v>0</v>
      </c>
      <c r="AV97" s="91">
        <f>'080324-Slab. - Slaboproud...'!J33</f>
        <v>0</v>
      </c>
      <c r="AW97" s="91">
        <f>'080324-Slab. - Slaboproud...'!J34</f>
        <v>0</v>
      </c>
      <c r="AX97" s="91">
        <f>'080324-Slab. - Slaboproud...'!J35</f>
        <v>0</v>
      </c>
      <c r="AY97" s="91">
        <f>'080324-Slab. - Slaboproud...'!J36</f>
        <v>0</v>
      </c>
      <c r="AZ97" s="91">
        <f>'080324-Slab. - Slaboproud...'!F33</f>
        <v>0</v>
      </c>
      <c r="BA97" s="91">
        <f>'080324-Slab. - Slaboproud...'!F34</f>
        <v>0</v>
      </c>
      <c r="BB97" s="91">
        <f>'080324-Slab. - Slaboproud...'!F35</f>
        <v>0</v>
      </c>
      <c r="BC97" s="91">
        <f>'080324-Slab. - Slaboproud...'!F36</f>
        <v>0</v>
      </c>
      <c r="BD97" s="93">
        <f>'080324-Slab. - Slaboproud...'!F37</f>
        <v>0</v>
      </c>
      <c r="BT97" s="89" t="s">
        <v>83</v>
      </c>
      <c r="BV97" s="89" t="s">
        <v>77</v>
      </c>
      <c r="BW97" s="89" t="s">
        <v>91</v>
      </c>
      <c r="BX97" s="89" t="s">
        <v>4</v>
      </c>
      <c r="CL97" s="89" t="s">
        <v>1</v>
      </c>
      <c r="CM97" s="89" t="s">
        <v>85</v>
      </c>
    </row>
    <row r="98" spans="1:91">
      <c r="B98" s="20"/>
      <c r="AR98" s="20"/>
    </row>
    <row r="99" spans="1:91" s="2" customFormat="1" ht="30" customHeight="1">
      <c r="A99" s="33"/>
      <c r="B99" s="34"/>
      <c r="C99" s="70" t="s">
        <v>92</v>
      </c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229">
        <f>ROUND(SUM(AG100:AG103), 2)</f>
        <v>0</v>
      </c>
      <c r="AH99" s="229"/>
      <c r="AI99" s="229"/>
      <c r="AJ99" s="229"/>
      <c r="AK99" s="229"/>
      <c r="AL99" s="229"/>
      <c r="AM99" s="229"/>
      <c r="AN99" s="229">
        <f>ROUND(SUM(AN100:AN103), 2)</f>
        <v>0</v>
      </c>
      <c r="AO99" s="229"/>
      <c r="AP99" s="229"/>
      <c r="AQ99" s="94"/>
      <c r="AR99" s="34"/>
      <c r="AS99" s="63" t="s">
        <v>93</v>
      </c>
      <c r="AT99" s="64" t="s">
        <v>94</v>
      </c>
      <c r="AU99" s="64" t="s">
        <v>39</v>
      </c>
      <c r="AV99" s="65" t="s">
        <v>62</v>
      </c>
      <c r="AW99" s="33"/>
      <c r="AX99" s="33"/>
      <c r="AY99" s="33"/>
      <c r="AZ99" s="33"/>
      <c r="BA99" s="33"/>
      <c r="BB99" s="33"/>
      <c r="BC99" s="33"/>
      <c r="BD99" s="33"/>
      <c r="BE99" s="33"/>
    </row>
    <row r="100" spans="1:91" s="2" customFormat="1" ht="19.899999999999999" customHeight="1">
      <c r="A100" s="33"/>
      <c r="B100" s="34"/>
      <c r="C100" s="33"/>
      <c r="D100" s="249" t="s">
        <v>95</v>
      </c>
      <c r="E100" s="249"/>
      <c r="F100" s="249"/>
      <c r="G100" s="249"/>
      <c r="H100" s="249"/>
      <c r="I100" s="249"/>
      <c r="J100" s="249"/>
      <c r="K100" s="249"/>
      <c r="L100" s="249"/>
      <c r="M100" s="249"/>
      <c r="N100" s="249"/>
      <c r="O100" s="249"/>
      <c r="P100" s="249"/>
      <c r="Q100" s="249"/>
      <c r="R100" s="249"/>
      <c r="S100" s="249"/>
      <c r="T100" s="249"/>
      <c r="U100" s="249"/>
      <c r="V100" s="249"/>
      <c r="W100" s="249"/>
      <c r="X100" s="249"/>
      <c r="Y100" s="249"/>
      <c r="Z100" s="249"/>
      <c r="AA100" s="249"/>
      <c r="AB100" s="249"/>
      <c r="AC100" s="33"/>
      <c r="AD100" s="33"/>
      <c r="AE100" s="33"/>
      <c r="AF100" s="33"/>
      <c r="AG100" s="250">
        <f>ROUND(AG94 * AS100, 2)</f>
        <v>0</v>
      </c>
      <c r="AH100" s="230"/>
      <c r="AI100" s="230"/>
      <c r="AJ100" s="230"/>
      <c r="AK100" s="230"/>
      <c r="AL100" s="230"/>
      <c r="AM100" s="230"/>
      <c r="AN100" s="230">
        <f>ROUND(AG100 + AV100, 2)</f>
        <v>0</v>
      </c>
      <c r="AO100" s="230"/>
      <c r="AP100" s="230"/>
      <c r="AQ100" s="33"/>
      <c r="AR100" s="34"/>
      <c r="AS100" s="95">
        <v>0</v>
      </c>
      <c r="AT100" s="96" t="s">
        <v>96</v>
      </c>
      <c r="AU100" s="96" t="s">
        <v>40</v>
      </c>
      <c r="AV100" s="97">
        <f>ROUND(IF(AU100="základní",AG100*L32,IF(AU100="snížená",AG100*L33,0)), 2)</f>
        <v>0</v>
      </c>
      <c r="AW100" s="33"/>
      <c r="AX100" s="33"/>
      <c r="AY100" s="33"/>
      <c r="AZ100" s="33"/>
      <c r="BA100" s="33"/>
      <c r="BB100" s="33"/>
      <c r="BC100" s="33"/>
      <c r="BD100" s="33"/>
      <c r="BE100" s="33"/>
      <c r="BV100" s="17" t="s">
        <v>97</v>
      </c>
      <c r="BY100" s="98">
        <f>IF(AU100="základní",AV100,0)</f>
        <v>0</v>
      </c>
      <c r="BZ100" s="98">
        <f>IF(AU100="snížená",AV100,0)</f>
        <v>0</v>
      </c>
      <c r="CA100" s="98">
        <v>0</v>
      </c>
      <c r="CB100" s="98">
        <v>0</v>
      </c>
      <c r="CC100" s="98">
        <v>0</v>
      </c>
      <c r="CD100" s="98">
        <f>IF(AU100="základní",AG100,0)</f>
        <v>0</v>
      </c>
      <c r="CE100" s="98">
        <f>IF(AU100="snížená",AG100,0)</f>
        <v>0</v>
      </c>
      <c r="CF100" s="98">
        <f>IF(AU100="zákl. přenesená",AG100,0)</f>
        <v>0</v>
      </c>
      <c r="CG100" s="98">
        <f>IF(AU100="sníž. přenesená",AG100,0)</f>
        <v>0</v>
      </c>
      <c r="CH100" s="98">
        <f>IF(AU100="nulová",AG100,0)</f>
        <v>0</v>
      </c>
      <c r="CI100" s="17">
        <f>IF(AU100="základní",1,IF(AU100="snížená",2,IF(AU100="zákl. přenesená",4,IF(AU100="sníž. přenesená",5,3))))</f>
        <v>1</v>
      </c>
      <c r="CJ100" s="17">
        <f>IF(AT100="stavební čast",1,IF(AT100="investiční čast",2,3))</f>
        <v>1</v>
      </c>
      <c r="CK100" s="17" t="str">
        <f>IF(D100="Vyplň vlastní","","x")</f>
        <v>x</v>
      </c>
    </row>
    <row r="101" spans="1:91" s="2" customFormat="1" ht="19.899999999999999" customHeight="1">
      <c r="A101" s="33"/>
      <c r="B101" s="34"/>
      <c r="C101" s="33"/>
      <c r="D101" s="248" t="s">
        <v>98</v>
      </c>
      <c r="E101" s="249"/>
      <c r="F101" s="249"/>
      <c r="G101" s="249"/>
      <c r="H101" s="249"/>
      <c r="I101" s="249"/>
      <c r="J101" s="249"/>
      <c r="K101" s="249"/>
      <c r="L101" s="249"/>
      <c r="M101" s="249"/>
      <c r="N101" s="249"/>
      <c r="O101" s="249"/>
      <c r="P101" s="249"/>
      <c r="Q101" s="249"/>
      <c r="R101" s="249"/>
      <c r="S101" s="249"/>
      <c r="T101" s="249"/>
      <c r="U101" s="249"/>
      <c r="V101" s="249"/>
      <c r="W101" s="249"/>
      <c r="X101" s="249"/>
      <c r="Y101" s="249"/>
      <c r="Z101" s="249"/>
      <c r="AA101" s="249"/>
      <c r="AB101" s="249"/>
      <c r="AC101" s="33"/>
      <c r="AD101" s="33"/>
      <c r="AE101" s="33"/>
      <c r="AF101" s="33"/>
      <c r="AG101" s="250">
        <f>ROUND(AG94 * AS101, 2)</f>
        <v>0</v>
      </c>
      <c r="AH101" s="230"/>
      <c r="AI101" s="230"/>
      <c r="AJ101" s="230"/>
      <c r="AK101" s="230"/>
      <c r="AL101" s="230"/>
      <c r="AM101" s="230"/>
      <c r="AN101" s="230">
        <f>ROUND(AG101 + AV101, 2)</f>
        <v>0</v>
      </c>
      <c r="AO101" s="230"/>
      <c r="AP101" s="230"/>
      <c r="AQ101" s="33"/>
      <c r="AR101" s="34"/>
      <c r="AS101" s="95">
        <v>0</v>
      </c>
      <c r="AT101" s="96" t="s">
        <v>96</v>
      </c>
      <c r="AU101" s="96" t="s">
        <v>40</v>
      </c>
      <c r="AV101" s="97">
        <f>ROUND(IF(AU101="základní",AG101*L32,IF(AU101="snížená",AG101*L33,0)), 2)</f>
        <v>0</v>
      </c>
      <c r="AW101" s="33"/>
      <c r="AX101" s="33"/>
      <c r="AY101" s="33"/>
      <c r="AZ101" s="33"/>
      <c r="BA101" s="33"/>
      <c r="BB101" s="33"/>
      <c r="BC101" s="33"/>
      <c r="BD101" s="33"/>
      <c r="BE101" s="33"/>
      <c r="BV101" s="17" t="s">
        <v>99</v>
      </c>
      <c r="BY101" s="98">
        <f>IF(AU101="základní",AV101,0)</f>
        <v>0</v>
      </c>
      <c r="BZ101" s="98">
        <f>IF(AU101="snížená",AV101,0)</f>
        <v>0</v>
      </c>
      <c r="CA101" s="98">
        <v>0</v>
      </c>
      <c r="CB101" s="98">
        <v>0</v>
      </c>
      <c r="CC101" s="98">
        <v>0</v>
      </c>
      <c r="CD101" s="98">
        <f>IF(AU101="základní",AG101,0)</f>
        <v>0</v>
      </c>
      <c r="CE101" s="98">
        <f>IF(AU101="snížená",AG101,0)</f>
        <v>0</v>
      </c>
      <c r="CF101" s="98">
        <f>IF(AU101="zákl. přenesená",AG101,0)</f>
        <v>0</v>
      </c>
      <c r="CG101" s="98">
        <f>IF(AU101="sníž. přenesená",AG101,0)</f>
        <v>0</v>
      </c>
      <c r="CH101" s="98">
        <f>IF(AU101="nulová",AG101,0)</f>
        <v>0</v>
      </c>
      <c r="CI101" s="17">
        <f>IF(AU101="základní",1,IF(AU101="snížená",2,IF(AU101="zákl. přenesená",4,IF(AU101="sníž. přenesená",5,3))))</f>
        <v>1</v>
      </c>
      <c r="CJ101" s="17">
        <f>IF(AT101="stavební čast",1,IF(AT101="investiční čast",2,3))</f>
        <v>1</v>
      </c>
      <c r="CK101" s="17" t="str">
        <f>IF(D101="Vyplň vlastní","","x")</f>
        <v/>
      </c>
    </row>
    <row r="102" spans="1:91" s="2" customFormat="1" ht="19.899999999999999" customHeight="1">
      <c r="A102" s="33"/>
      <c r="B102" s="34"/>
      <c r="C102" s="33"/>
      <c r="D102" s="248" t="s">
        <v>98</v>
      </c>
      <c r="E102" s="249"/>
      <c r="F102" s="249"/>
      <c r="G102" s="249"/>
      <c r="H102" s="249"/>
      <c r="I102" s="249"/>
      <c r="J102" s="249"/>
      <c r="K102" s="249"/>
      <c r="L102" s="249"/>
      <c r="M102" s="249"/>
      <c r="N102" s="249"/>
      <c r="O102" s="249"/>
      <c r="P102" s="249"/>
      <c r="Q102" s="249"/>
      <c r="R102" s="249"/>
      <c r="S102" s="249"/>
      <c r="T102" s="249"/>
      <c r="U102" s="249"/>
      <c r="V102" s="249"/>
      <c r="W102" s="249"/>
      <c r="X102" s="249"/>
      <c r="Y102" s="249"/>
      <c r="Z102" s="249"/>
      <c r="AA102" s="249"/>
      <c r="AB102" s="249"/>
      <c r="AC102" s="33"/>
      <c r="AD102" s="33"/>
      <c r="AE102" s="33"/>
      <c r="AF102" s="33"/>
      <c r="AG102" s="250">
        <f>ROUND(AG94 * AS102, 2)</f>
        <v>0</v>
      </c>
      <c r="AH102" s="230"/>
      <c r="AI102" s="230"/>
      <c r="AJ102" s="230"/>
      <c r="AK102" s="230"/>
      <c r="AL102" s="230"/>
      <c r="AM102" s="230"/>
      <c r="AN102" s="230">
        <f>ROUND(AG102 + AV102, 2)</f>
        <v>0</v>
      </c>
      <c r="AO102" s="230"/>
      <c r="AP102" s="230"/>
      <c r="AQ102" s="33"/>
      <c r="AR102" s="34"/>
      <c r="AS102" s="95">
        <v>0</v>
      </c>
      <c r="AT102" s="96" t="s">
        <v>96</v>
      </c>
      <c r="AU102" s="96" t="s">
        <v>40</v>
      </c>
      <c r="AV102" s="97">
        <f>ROUND(IF(AU102="základní",AG102*L32,IF(AU102="snížená",AG102*L33,0)), 2)</f>
        <v>0</v>
      </c>
      <c r="AW102" s="33"/>
      <c r="AX102" s="33"/>
      <c r="AY102" s="33"/>
      <c r="AZ102" s="33"/>
      <c r="BA102" s="33"/>
      <c r="BB102" s="33"/>
      <c r="BC102" s="33"/>
      <c r="BD102" s="33"/>
      <c r="BE102" s="33"/>
      <c r="BV102" s="17" t="s">
        <v>99</v>
      </c>
      <c r="BY102" s="98">
        <f>IF(AU102="základní",AV102,0)</f>
        <v>0</v>
      </c>
      <c r="BZ102" s="98">
        <f>IF(AU102="snížená",AV102,0)</f>
        <v>0</v>
      </c>
      <c r="CA102" s="98">
        <v>0</v>
      </c>
      <c r="CB102" s="98">
        <v>0</v>
      </c>
      <c r="CC102" s="98">
        <v>0</v>
      </c>
      <c r="CD102" s="98">
        <f>IF(AU102="základní",AG102,0)</f>
        <v>0</v>
      </c>
      <c r="CE102" s="98">
        <f>IF(AU102="snížená",AG102,0)</f>
        <v>0</v>
      </c>
      <c r="CF102" s="98">
        <f>IF(AU102="zákl. přenesená",AG102,0)</f>
        <v>0</v>
      </c>
      <c r="CG102" s="98">
        <f>IF(AU102="sníž. přenesená",AG102,0)</f>
        <v>0</v>
      </c>
      <c r="CH102" s="98">
        <f>IF(AU102="nulová",AG102,0)</f>
        <v>0</v>
      </c>
      <c r="CI102" s="17">
        <f>IF(AU102="základní",1,IF(AU102="snížená",2,IF(AU102="zákl. přenesená",4,IF(AU102="sníž. přenesená",5,3))))</f>
        <v>1</v>
      </c>
      <c r="CJ102" s="17">
        <f>IF(AT102="stavební čast",1,IF(AT102="investiční čast",2,3))</f>
        <v>1</v>
      </c>
      <c r="CK102" s="17" t="str">
        <f>IF(D102="Vyplň vlastní","","x")</f>
        <v/>
      </c>
    </row>
    <row r="103" spans="1:91" s="2" customFormat="1" ht="19.899999999999999" customHeight="1">
      <c r="A103" s="33"/>
      <c r="B103" s="34"/>
      <c r="C103" s="33"/>
      <c r="D103" s="248" t="s">
        <v>98</v>
      </c>
      <c r="E103" s="249"/>
      <c r="F103" s="249"/>
      <c r="G103" s="249"/>
      <c r="H103" s="249"/>
      <c r="I103" s="249"/>
      <c r="J103" s="249"/>
      <c r="K103" s="249"/>
      <c r="L103" s="249"/>
      <c r="M103" s="249"/>
      <c r="N103" s="249"/>
      <c r="O103" s="249"/>
      <c r="P103" s="249"/>
      <c r="Q103" s="249"/>
      <c r="R103" s="249"/>
      <c r="S103" s="249"/>
      <c r="T103" s="249"/>
      <c r="U103" s="249"/>
      <c r="V103" s="249"/>
      <c r="W103" s="249"/>
      <c r="X103" s="249"/>
      <c r="Y103" s="249"/>
      <c r="Z103" s="249"/>
      <c r="AA103" s="249"/>
      <c r="AB103" s="249"/>
      <c r="AC103" s="33"/>
      <c r="AD103" s="33"/>
      <c r="AE103" s="33"/>
      <c r="AF103" s="33"/>
      <c r="AG103" s="250">
        <f>ROUND(AG94 * AS103, 2)</f>
        <v>0</v>
      </c>
      <c r="AH103" s="230"/>
      <c r="AI103" s="230"/>
      <c r="AJ103" s="230"/>
      <c r="AK103" s="230"/>
      <c r="AL103" s="230"/>
      <c r="AM103" s="230"/>
      <c r="AN103" s="230">
        <f>ROUND(AG103 + AV103, 2)</f>
        <v>0</v>
      </c>
      <c r="AO103" s="230"/>
      <c r="AP103" s="230"/>
      <c r="AQ103" s="33"/>
      <c r="AR103" s="34"/>
      <c r="AS103" s="99">
        <v>0</v>
      </c>
      <c r="AT103" s="100" t="s">
        <v>96</v>
      </c>
      <c r="AU103" s="100" t="s">
        <v>40</v>
      </c>
      <c r="AV103" s="101">
        <f>ROUND(IF(AU103="základní",AG103*L32,IF(AU103="snížená",AG103*L33,0)), 2)</f>
        <v>0</v>
      </c>
      <c r="AW103" s="33"/>
      <c r="AX103" s="33"/>
      <c r="AY103" s="33"/>
      <c r="AZ103" s="33"/>
      <c r="BA103" s="33"/>
      <c r="BB103" s="33"/>
      <c r="BC103" s="33"/>
      <c r="BD103" s="33"/>
      <c r="BE103" s="33"/>
      <c r="BV103" s="17" t="s">
        <v>99</v>
      </c>
      <c r="BY103" s="98">
        <f>IF(AU103="základní",AV103,0)</f>
        <v>0</v>
      </c>
      <c r="BZ103" s="98">
        <f>IF(AU103="snížená",AV103,0)</f>
        <v>0</v>
      </c>
      <c r="CA103" s="98">
        <v>0</v>
      </c>
      <c r="CB103" s="98">
        <v>0</v>
      </c>
      <c r="CC103" s="98">
        <v>0</v>
      </c>
      <c r="CD103" s="98">
        <f>IF(AU103="základní",AG103,0)</f>
        <v>0</v>
      </c>
      <c r="CE103" s="98">
        <f>IF(AU103="snížená",AG103,0)</f>
        <v>0</v>
      </c>
      <c r="CF103" s="98">
        <f>IF(AU103="zákl. přenesená",AG103,0)</f>
        <v>0</v>
      </c>
      <c r="CG103" s="98">
        <f>IF(AU103="sníž. přenesená",AG103,0)</f>
        <v>0</v>
      </c>
      <c r="CH103" s="98">
        <f>IF(AU103="nulová",AG103,0)</f>
        <v>0</v>
      </c>
      <c r="CI103" s="17">
        <f>IF(AU103="základní",1,IF(AU103="snížená",2,IF(AU103="zákl. přenesená",4,IF(AU103="sníž. přenesená",5,3))))</f>
        <v>1</v>
      </c>
      <c r="CJ103" s="17">
        <f>IF(AT103="stavební čast",1,IF(AT103="investiční čast",2,3))</f>
        <v>1</v>
      </c>
      <c r="CK103" s="17" t="str">
        <f>IF(D103="Vyplň vlastní","","x")</f>
        <v/>
      </c>
    </row>
    <row r="104" spans="1:91" s="2" customFormat="1" ht="10.9" customHeight="1">
      <c r="A104" s="33"/>
      <c r="B104" s="34"/>
      <c r="C104" s="33"/>
      <c r="D104" s="33"/>
      <c r="E104" s="33"/>
      <c r="F104" s="33"/>
      <c r="G104" s="33"/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F104" s="33"/>
      <c r="AG104" s="33"/>
      <c r="AH104" s="33"/>
      <c r="AI104" s="33"/>
      <c r="AJ104" s="33"/>
      <c r="AK104" s="33"/>
      <c r="AL104" s="33"/>
      <c r="AM104" s="33"/>
      <c r="AN104" s="33"/>
      <c r="AO104" s="33"/>
      <c r="AP104" s="33"/>
      <c r="AQ104" s="33"/>
      <c r="AR104" s="34"/>
      <c r="AS104" s="33"/>
      <c r="AT104" s="33"/>
      <c r="AU104" s="33"/>
      <c r="AV104" s="33"/>
      <c r="AW104" s="33"/>
      <c r="AX104" s="33"/>
      <c r="AY104" s="33"/>
      <c r="AZ104" s="33"/>
      <c r="BA104" s="33"/>
      <c r="BB104" s="33"/>
      <c r="BC104" s="33"/>
      <c r="BD104" s="33"/>
      <c r="BE104" s="33"/>
    </row>
    <row r="105" spans="1:91" s="2" customFormat="1" ht="30" customHeight="1">
      <c r="A105" s="33"/>
      <c r="B105" s="34"/>
      <c r="C105" s="102" t="s">
        <v>100</v>
      </c>
      <c r="D105" s="103"/>
      <c r="E105" s="103"/>
      <c r="F105" s="103"/>
      <c r="G105" s="103"/>
      <c r="H105" s="103"/>
      <c r="I105" s="103"/>
      <c r="J105" s="103"/>
      <c r="K105" s="103"/>
      <c r="L105" s="103"/>
      <c r="M105" s="103"/>
      <c r="N105" s="103"/>
      <c r="O105" s="103"/>
      <c r="P105" s="103"/>
      <c r="Q105" s="103"/>
      <c r="R105" s="103"/>
      <c r="S105" s="103"/>
      <c r="T105" s="103"/>
      <c r="U105" s="103"/>
      <c r="V105" s="103"/>
      <c r="W105" s="103"/>
      <c r="X105" s="103"/>
      <c r="Y105" s="103"/>
      <c r="Z105" s="103"/>
      <c r="AA105" s="103"/>
      <c r="AB105" s="103"/>
      <c r="AC105" s="103"/>
      <c r="AD105" s="103"/>
      <c r="AE105" s="103"/>
      <c r="AF105" s="103"/>
      <c r="AG105" s="247">
        <f>ROUND(AG94 + AG99, 2)</f>
        <v>8745</v>
      </c>
      <c r="AH105" s="247"/>
      <c r="AI105" s="247"/>
      <c r="AJ105" s="247"/>
      <c r="AK105" s="247"/>
      <c r="AL105" s="247"/>
      <c r="AM105" s="247"/>
      <c r="AN105" s="247">
        <f>ROUND(AN94 + AN99, 2)</f>
        <v>10581.45</v>
      </c>
      <c r="AO105" s="247"/>
      <c r="AP105" s="247"/>
      <c r="AQ105" s="103"/>
      <c r="AR105" s="34"/>
      <c r="AS105" s="33"/>
      <c r="AT105" s="33"/>
      <c r="AU105" s="33"/>
      <c r="AV105" s="33"/>
      <c r="AW105" s="33"/>
      <c r="AX105" s="33"/>
      <c r="AY105" s="33"/>
      <c r="AZ105" s="33"/>
      <c r="BA105" s="33"/>
      <c r="BB105" s="33"/>
      <c r="BC105" s="33"/>
      <c r="BD105" s="33"/>
      <c r="BE105" s="33"/>
    </row>
    <row r="106" spans="1:91" s="2" customFormat="1" ht="6.95" customHeight="1">
      <c r="A106" s="33"/>
      <c r="B106" s="48"/>
      <c r="C106" s="49"/>
      <c r="D106" s="49"/>
      <c r="E106" s="49"/>
      <c r="F106" s="49"/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49"/>
      <c r="W106" s="49"/>
      <c r="X106" s="49"/>
      <c r="Y106" s="49"/>
      <c r="Z106" s="49"/>
      <c r="AA106" s="49"/>
      <c r="AB106" s="49"/>
      <c r="AC106" s="49"/>
      <c r="AD106" s="49"/>
      <c r="AE106" s="49"/>
      <c r="AF106" s="49"/>
      <c r="AG106" s="49"/>
      <c r="AH106" s="49"/>
      <c r="AI106" s="49"/>
      <c r="AJ106" s="49"/>
      <c r="AK106" s="49"/>
      <c r="AL106" s="49"/>
      <c r="AM106" s="49"/>
      <c r="AN106" s="49"/>
      <c r="AO106" s="49"/>
      <c r="AP106" s="49"/>
      <c r="AQ106" s="49"/>
      <c r="AR106" s="34"/>
      <c r="AS106" s="33"/>
      <c r="AT106" s="33"/>
      <c r="AU106" s="33"/>
      <c r="AV106" s="33"/>
      <c r="AW106" s="33"/>
      <c r="AX106" s="33"/>
      <c r="AY106" s="33"/>
      <c r="AZ106" s="33"/>
      <c r="BA106" s="33"/>
      <c r="BB106" s="33"/>
      <c r="BC106" s="33"/>
      <c r="BD106" s="33"/>
      <c r="BE106" s="33"/>
    </row>
  </sheetData>
  <mergeCells count="68">
    <mergeCell ref="AR2:BE2"/>
    <mergeCell ref="AK36:AO36"/>
    <mergeCell ref="W36:AE36"/>
    <mergeCell ref="L36:P36"/>
    <mergeCell ref="AK38:AO38"/>
    <mergeCell ref="X38:AB38"/>
    <mergeCell ref="AK34:AO34"/>
    <mergeCell ref="L34:P34"/>
    <mergeCell ref="W34:AE34"/>
    <mergeCell ref="W35:AE35"/>
    <mergeCell ref="L35:P35"/>
    <mergeCell ref="AK35:AO35"/>
    <mergeCell ref="L32:P32"/>
    <mergeCell ref="W32:AE32"/>
    <mergeCell ref="W33:AE33"/>
    <mergeCell ref="AK33:AO33"/>
    <mergeCell ref="AG105:AM105"/>
    <mergeCell ref="AN105:AP105"/>
    <mergeCell ref="D102:AB102"/>
    <mergeCell ref="AG102:AM102"/>
    <mergeCell ref="AN102:AP102"/>
    <mergeCell ref="D103:AB103"/>
    <mergeCell ref="AG103:AM103"/>
    <mergeCell ref="AN103:AP103"/>
    <mergeCell ref="BE5:BE34"/>
    <mergeCell ref="K5:AJ5"/>
    <mergeCell ref="K6:AJ6"/>
    <mergeCell ref="E14:AJ14"/>
    <mergeCell ref="E23:AN23"/>
    <mergeCell ref="AK26:AO26"/>
    <mergeCell ref="AK27:AO27"/>
    <mergeCell ref="AK29:AO29"/>
    <mergeCell ref="AK31:AO31"/>
    <mergeCell ref="W31:AE31"/>
    <mergeCell ref="L31:P31"/>
    <mergeCell ref="AK32:AO32"/>
    <mergeCell ref="L33:P33"/>
    <mergeCell ref="AN101:AP101"/>
    <mergeCell ref="J96:AF96"/>
    <mergeCell ref="AG96:AM96"/>
    <mergeCell ref="AN96:AP96"/>
    <mergeCell ref="D96:H96"/>
    <mergeCell ref="AG97:AM97"/>
    <mergeCell ref="D97:H97"/>
    <mergeCell ref="J97:AF97"/>
    <mergeCell ref="AN97:AP97"/>
    <mergeCell ref="AG99:AM99"/>
    <mergeCell ref="AN99:AP99"/>
    <mergeCell ref="D100:AB100"/>
    <mergeCell ref="AG100:AM100"/>
    <mergeCell ref="AN100:AP100"/>
    <mergeCell ref="D101:AB101"/>
    <mergeCell ref="AG101:AM101"/>
    <mergeCell ref="C92:G92"/>
    <mergeCell ref="AG92:AM92"/>
    <mergeCell ref="AN92:AP92"/>
    <mergeCell ref="I92:AF92"/>
    <mergeCell ref="AN95:AP95"/>
    <mergeCell ref="D95:H95"/>
    <mergeCell ref="J95:AF95"/>
    <mergeCell ref="AG95:AM95"/>
    <mergeCell ref="AG94:AM94"/>
    <mergeCell ref="AN94:AP94"/>
    <mergeCell ref="L85:AJ85"/>
    <mergeCell ref="AM87:AN87"/>
    <mergeCell ref="AS89:AT91"/>
    <mergeCell ref="AM89:AP89"/>
    <mergeCell ref="AM90:AP90"/>
  </mergeCells>
  <dataValidations count="2">
    <dataValidation type="list" allowBlank="1" showInputMessage="1" showErrorMessage="1" error="Povoleny jsou hodnoty základní, snížená, zákl. přenesená, sníž. přenesená, nulová." sqref="AU99:AU103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9:AT103">
      <formula1>"stavební čast, technologická čast, investiční čast"</formula1>
    </dataValidation>
  </dataValidations>
  <hyperlinks>
    <hyperlink ref="A95" location="'080324-ST - Stavební řešení'!C2" display="/"/>
    <hyperlink ref="A96" location="'080324-Sil - Silnoproudá ...'!C2" display="/"/>
    <hyperlink ref="A97" location="'080324-Slab. - Slaboproud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93"/>
  <sheetViews>
    <sheetView showGridLines="0" tabSelected="1" workbookViewId="0">
      <selection activeCell="F320" sqref="F320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1" t="s">
        <v>5</v>
      </c>
      <c r="M2" s="235"/>
      <c r="N2" s="235"/>
      <c r="O2" s="235"/>
      <c r="P2" s="235"/>
      <c r="Q2" s="235"/>
      <c r="R2" s="235"/>
      <c r="S2" s="235"/>
      <c r="T2" s="235"/>
      <c r="U2" s="235"/>
      <c r="V2" s="235"/>
      <c r="AT2" s="17" t="s">
        <v>84</v>
      </c>
    </row>
    <row r="3" spans="1:46" s="1" customFormat="1" ht="6.95" hidden="1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1:46" s="1" customFormat="1" ht="24.95" hidden="1" customHeight="1">
      <c r="B4" s="20"/>
      <c r="D4" s="21" t="s">
        <v>101</v>
      </c>
      <c r="L4" s="20"/>
      <c r="M4" s="104" t="s">
        <v>10</v>
      </c>
      <c r="AT4" s="17" t="s">
        <v>3</v>
      </c>
    </row>
    <row r="5" spans="1:46" s="1" customFormat="1" ht="6.95" hidden="1" customHeight="1">
      <c r="B5" s="20"/>
      <c r="L5" s="20"/>
    </row>
    <row r="6" spans="1:46" s="1" customFormat="1" ht="12" hidden="1" customHeight="1">
      <c r="B6" s="20"/>
      <c r="D6" s="27" t="s">
        <v>16</v>
      </c>
      <c r="L6" s="20"/>
    </row>
    <row r="7" spans="1:46" s="1" customFormat="1" ht="16.5" hidden="1" customHeight="1">
      <c r="B7" s="20"/>
      <c r="E7" s="257" t="str">
        <f>'Rekapitulace stavby'!K6</f>
        <v>PD MŠ FIT - rekonstrukce elektroinstalace vč. stavebních úprav</v>
      </c>
      <c r="F7" s="258"/>
      <c r="G7" s="258"/>
      <c r="H7" s="258"/>
      <c r="L7" s="20"/>
    </row>
    <row r="8" spans="1:46" s="2" customFormat="1" ht="12" hidden="1" customHeight="1">
      <c r="A8" s="33"/>
      <c r="B8" s="34"/>
      <c r="C8" s="33"/>
      <c r="D8" s="27" t="s">
        <v>102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hidden="1" customHeight="1">
      <c r="A9" s="33"/>
      <c r="B9" s="34"/>
      <c r="C9" s="33"/>
      <c r="D9" s="33"/>
      <c r="E9" s="211" t="s">
        <v>103</v>
      </c>
      <c r="F9" s="256"/>
      <c r="G9" s="256"/>
      <c r="H9" s="256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idden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hidden="1" customHeight="1">
      <c r="A11" s="33"/>
      <c r="B11" s="34"/>
      <c r="C11" s="33"/>
      <c r="D11" s="27" t="s">
        <v>18</v>
      </c>
      <c r="E11" s="33"/>
      <c r="F11" s="25" t="s">
        <v>1</v>
      </c>
      <c r="G11" s="33"/>
      <c r="H11" s="33"/>
      <c r="I11" s="27" t="s">
        <v>19</v>
      </c>
      <c r="J11" s="25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hidden="1" customHeight="1">
      <c r="A12" s="33"/>
      <c r="B12" s="34"/>
      <c r="C12" s="33"/>
      <c r="D12" s="27" t="s">
        <v>20</v>
      </c>
      <c r="E12" s="33"/>
      <c r="F12" s="25" t="s">
        <v>21</v>
      </c>
      <c r="G12" s="33"/>
      <c r="H12" s="33"/>
      <c r="I12" s="27" t="s">
        <v>22</v>
      </c>
      <c r="J12" s="56" t="str">
        <f>'Rekapitulace stavby'!AN8</f>
        <v>21. 5. 2024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hidden="1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>
      <c r="A14" s="33"/>
      <c r="B14" s="34"/>
      <c r="C14" s="33"/>
      <c r="D14" s="27" t="s">
        <v>24</v>
      </c>
      <c r="E14" s="33"/>
      <c r="F14" s="33"/>
      <c r="G14" s="33"/>
      <c r="H14" s="33"/>
      <c r="I14" s="27" t="s">
        <v>25</v>
      </c>
      <c r="J14" s="25" t="str">
        <f>IF('Rekapitulace stavby'!AN10="","",'Rekapitulace stavby'!AN10)</f>
        <v/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hidden="1" customHeight="1">
      <c r="A15" s="33"/>
      <c r="B15" s="34"/>
      <c r="C15" s="33"/>
      <c r="D15" s="33"/>
      <c r="E15" s="25" t="str">
        <f>IF('Rekapitulace stavby'!E11="","",'Rekapitulace stavby'!E11)</f>
        <v xml:space="preserve"> </v>
      </c>
      <c r="F15" s="33"/>
      <c r="G15" s="33"/>
      <c r="H15" s="33"/>
      <c r="I15" s="27" t="s">
        <v>26</v>
      </c>
      <c r="J15" s="25" t="str">
        <f>IF('Rekapitulace stavby'!AN11="","",'Rekapitulace stavby'!AN11)</f>
        <v/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hidden="1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hidden="1" customHeight="1">
      <c r="A17" s="33"/>
      <c r="B17" s="34"/>
      <c r="C17" s="33"/>
      <c r="D17" s="27" t="s">
        <v>27</v>
      </c>
      <c r="E17" s="33"/>
      <c r="F17" s="33"/>
      <c r="G17" s="33"/>
      <c r="H17" s="33"/>
      <c r="I17" s="27" t="s">
        <v>25</v>
      </c>
      <c r="J17" s="28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hidden="1" customHeight="1">
      <c r="A18" s="33"/>
      <c r="B18" s="34"/>
      <c r="C18" s="33"/>
      <c r="D18" s="33"/>
      <c r="E18" s="259" t="str">
        <f>'Rekapitulace stavby'!E14</f>
        <v>Vyplň údaj</v>
      </c>
      <c r="F18" s="234"/>
      <c r="G18" s="234"/>
      <c r="H18" s="234"/>
      <c r="I18" s="27" t="s">
        <v>26</v>
      </c>
      <c r="J18" s="28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hidden="1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hidden="1" customHeight="1">
      <c r="A20" s="33"/>
      <c r="B20" s="34"/>
      <c r="C20" s="33"/>
      <c r="D20" s="27" t="s">
        <v>29</v>
      </c>
      <c r="E20" s="33"/>
      <c r="F20" s="33"/>
      <c r="G20" s="33"/>
      <c r="H20" s="33"/>
      <c r="I20" s="27" t="s">
        <v>25</v>
      </c>
      <c r="J20" s="25" t="str">
        <f>IF('Rekapitulace stavby'!AN16="","",'Rekapitulace stavby'!AN16)</f>
        <v/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hidden="1" customHeight="1">
      <c r="A21" s="33"/>
      <c r="B21" s="34"/>
      <c r="C21" s="33"/>
      <c r="D21" s="33"/>
      <c r="E21" s="25" t="str">
        <f>IF('Rekapitulace stavby'!E17="","",'Rekapitulace stavby'!E17)</f>
        <v xml:space="preserve"> </v>
      </c>
      <c r="F21" s="33"/>
      <c r="G21" s="33"/>
      <c r="H21" s="33"/>
      <c r="I21" s="27" t="s">
        <v>26</v>
      </c>
      <c r="J21" s="25" t="str">
        <f>IF('Rekapitulace stavby'!AN17="","",'Rekapitulace stavby'!AN17)</f>
        <v/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hidden="1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hidden="1" customHeight="1">
      <c r="A23" s="33"/>
      <c r="B23" s="34"/>
      <c r="C23" s="33"/>
      <c r="D23" s="27" t="s">
        <v>31</v>
      </c>
      <c r="E23" s="33"/>
      <c r="F23" s="33"/>
      <c r="G23" s="33"/>
      <c r="H23" s="33"/>
      <c r="I23" s="27" t="s">
        <v>25</v>
      </c>
      <c r="J23" s="25" t="str">
        <f>IF('Rekapitulace stavby'!AN19="","",'Rekapitulace stavby'!AN19)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hidden="1" customHeight="1">
      <c r="A24" s="33"/>
      <c r="B24" s="34"/>
      <c r="C24" s="33"/>
      <c r="D24" s="33"/>
      <c r="E24" s="25" t="str">
        <f>IF('Rekapitulace stavby'!E20="","",'Rekapitulace stavby'!E20)</f>
        <v xml:space="preserve"> </v>
      </c>
      <c r="F24" s="33"/>
      <c r="G24" s="33"/>
      <c r="H24" s="33"/>
      <c r="I24" s="27" t="s">
        <v>26</v>
      </c>
      <c r="J24" s="25" t="str">
        <f>IF('Rekapitulace stavby'!AN20="","",'Rekapitulace stavby'!AN20)</f>
        <v/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hidden="1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hidden="1" customHeight="1">
      <c r="A26" s="33"/>
      <c r="B26" s="34"/>
      <c r="C26" s="33"/>
      <c r="D26" s="27" t="s">
        <v>32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hidden="1" customHeight="1">
      <c r="A27" s="105"/>
      <c r="B27" s="106"/>
      <c r="C27" s="105"/>
      <c r="D27" s="105"/>
      <c r="E27" s="239" t="s">
        <v>1</v>
      </c>
      <c r="F27" s="239"/>
      <c r="G27" s="239"/>
      <c r="H27" s="239"/>
      <c r="I27" s="105"/>
      <c r="J27" s="105"/>
      <c r="K27" s="105"/>
      <c r="L27" s="107"/>
      <c r="S27" s="105"/>
      <c r="T27" s="105"/>
      <c r="U27" s="105"/>
      <c r="V27" s="105"/>
      <c r="W27" s="105"/>
      <c r="X27" s="105"/>
      <c r="Y27" s="105"/>
      <c r="Z27" s="105"/>
      <c r="AA27" s="105"/>
      <c r="AB27" s="105"/>
      <c r="AC27" s="105"/>
      <c r="AD27" s="105"/>
      <c r="AE27" s="105"/>
    </row>
    <row r="28" spans="1:31" s="2" customFormat="1" ht="6.95" hidden="1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hidden="1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hidden="1" customHeight="1">
      <c r="A30" s="33"/>
      <c r="B30" s="34"/>
      <c r="C30" s="33"/>
      <c r="D30" s="108" t="s">
        <v>35</v>
      </c>
      <c r="E30" s="33"/>
      <c r="F30" s="33"/>
      <c r="G30" s="33"/>
      <c r="H30" s="33"/>
      <c r="I30" s="33"/>
      <c r="J30" s="72">
        <f>ROUND(J133, 2)</f>
        <v>8745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hidden="1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hidden="1" customHeight="1">
      <c r="A32" s="33"/>
      <c r="B32" s="34"/>
      <c r="C32" s="33"/>
      <c r="D32" s="33"/>
      <c r="E32" s="33"/>
      <c r="F32" s="37" t="s">
        <v>37</v>
      </c>
      <c r="G32" s="33"/>
      <c r="H32" s="33"/>
      <c r="I32" s="37" t="s">
        <v>36</v>
      </c>
      <c r="J32" s="37" t="s">
        <v>38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>
      <c r="A33" s="33"/>
      <c r="B33" s="34"/>
      <c r="C33" s="33"/>
      <c r="D33" s="109" t="s">
        <v>39</v>
      </c>
      <c r="E33" s="27" t="s">
        <v>40</v>
      </c>
      <c r="F33" s="110">
        <f>ROUND((SUM(BE133:BE392)),  2)</f>
        <v>8745</v>
      </c>
      <c r="G33" s="33"/>
      <c r="H33" s="33"/>
      <c r="I33" s="111">
        <v>0.21</v>
      </c>
      <c r="J33" s="110">
        <f>ROUND(((SUM(BE133:BE392))*I33),  2)</f>
        <v>1836.45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4"/>
      <c r="C34" s="33"/>
      <c r="D34" s="33"/>
      <c r="E34" s="27" t="s">
        <v>41</v>
      </c>
      <c r="F34" s="110">
        <f>ROUND((SUM(BF133:BF392)),  2)</f>
        <v>0</v>
      </c>
      <c r="G34" s="33"/>
      <c r="H34" s="33"/>
      <c r="I34" s="111">
        <v>0.12</v>
      </c>
      <c r="J34" s="110">
        <f>ROUND(((SUM(BF133:BF392))*I34),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7" t="s">
        <v>42</v>
      </c>
      <c r="F35" s="110">
        <f>ROUND((SUM(BG133:BG392)),  2)</f>
        <v>0</v>
      </c>
      <c r="G35" s="33"/>
      <c r="H35" s="33"/>
      <c r="I35" s="111">
        <v>0.21</v>
      </c>
      <c r="J35" s="110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7" t="s">
        <v>43</v>
      </c>
      <c r="F36" s="110">
        <f>ROUND((SUM(BH133:BH392)),  2)</f>
        <v>0</v>
      </c>
      <c r="G36" s="33"/>
      <c r="H36" s="33"/>
      <c r="I36" s="111">
        <v>0.12</v>
      </c>
      <c r="J36" s="110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7" t="s">
        <v>44</v>
      </c>
      <c r="F37" s="110">
        <f>ROUND((SUM(BI133:BI392)),  2)</f>
        <v>0</v>
      </c>
      <c r="G37" s="33"/>
      <c r="H37" s="33"/>
      <c r="I37" s="111">
        <v>0</v>
      </c>
      <c r="J37" s="110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hidden="1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hidden="1" customHeight="1">
      <c r="A39" s="33"/>
      <c r="B39" s="34"/>
      <c r="C39" s="103"/>
      <c r="D39" s="112" t="s">
        <v>45</v>
      </c>
      <c r="E39" s="61"/>
      <c r="F39" s="61"/>
      <c r="G39" s="113" t="s">
        <v>46</v>
      </c>
      <c r="H39" s="114" t="s">
        <v>47</v>
      </c>
      <c r="I39" s="61"/>
      <c r="J39" s="115">
        <f>SUM(J30:J37)</f>
        <v>10581.45</v>
      </c>
      <c r="K39" s="116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hidden="1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hidden="1" customHeight="1">
      <c r="B41" s="20"/>
      <c r="L41" s="20"/>
    </row>
    <row r="42" spans="1:31" s="1" customFormat="1" ht="14.45" hidden="1" customHeight="1">
      <c r="B42" s="20"/>
      <c r="L42" s="20"/>
    </row>
    <row r="43" spans="1:31" s="1" customFormat="1" ht="14.45" hidden="1" customHeight="1">
      <c r="B43" s="20"/>
      <c r="L43" s="20"/>
    </row>
    <row r="44" spans="1:31" s="1" customFormat="1" ht="14.45" hidden="1" customHeight="1">
      <c r="B44" s="20"/>
      <c r="L44" s="20"/>
    </row>
    <row r="45" spans="1:31" s="1" customFormat="1" ht="14.45" hidden="1" customHeight="1">
      <c r="B45" s="20"/>
      <c r="L45" s="20"/>
    </row>
    <row r="46" spans="1:31" s="1" customFormat="1" ht="14.45" hidden="1" customHeight="1">
      <c r="B46" s="20"/>
      <c r="L46" s="20"/>
    </row>
    <row r="47" spans="1:31" s="1" customFormat="1" ht="14.45" hidden="1" customHeight="1">
      <c r="B47" s="20"/>
      <c r="L47" s="20"/>
    </row>
    <row r="48" spans="1:31" s="1" customFormat="1" ht="14.45" hidden="1" customHeight="1">
      <c r="B48" s="20"/>
      <c r="L48" s="20"/>
    </row>
    <row r="49" spans="1:31" s="1" customFormat="1" ht="14.45" hidden="1" customHeight="1">
      <c r="B49" s="20"/>
      <c r="L49" s="20"/>
    </row>
    <row r="50" spans="1:31" s="2" customFormat="1" ht="14.45" hidden="1" customHeight="1">
      <c r="B50" s="43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43"/>
    </row>
    <row r="51" spans="1:31" hidden="1">
      <c r="B51" s="20"/>
      <c r="L51" s="20"/>
    </row>
    <row r="52" spans="1:31" hidden="1">
      <c r="B52" s="20"/>
      <c r="L52" s="20"/>
    </row>
    <row r="53" spans="1:31" hidden="1">
      <c r="B53" s="20"/>
      <c r="L53" s="20"/>
    </row>
    <row r="54" spans="1:31" hidden="1">
      <c r="B54" s="20"/>
      <c r="L54" s="20"/>
    </row>
    <row r="55" spans="1:31" hidden="1">
      <c r="B55" s="20"/>
      <c r="L55" s="20"/>
    </row>
    <row r="56" spans="1:31" hidden="1">
      <c r="B56" s="20"/>
      <c r="L56" s="20"/>
    </row>
    <row r="57" spans="1:31" hidden="1">
      <c r="B57" s="20"/>
      <c r="L57" s="20"/>
    </row>
    <row r="58" spans="1:31" hidden="1">
      <c r="B58" s="20"/>
      <c r="L58" s="20"/>
    </row>
    <row r="59" spans="1:31" hidden="1">
      <c r="B59" s="20"/>
      <c r="L59" s="20"/>
    </row>
    <row r="60" spans="1:31" hidden="1">
      <c r="B60" s="20"/>
      <c r="L60" s="20"/>
    </row>
    <row r="61" spans="1:31" s="2" customFormat="1" ht="12.75" hidden="1">
      <c r="A61" s="33"/>
      <c r="B61" s="34"/>
      <c r="C61" s="33"/>
      <c r="D61" s="46" t="s">
        <v>50</v>
      </c>
      <c r="E61" s="36"/>
      <c r="F61" s="117" t="s">
        <v>51</v>
      </c>
      <c r="G61" s="46" t="s">
        <v>50</v>
      </c>
      <c r="H61" s="36"/>
      <c r="I61" s="36"/>
      <c r="J61" s="118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idden="1">
      <c r="B62" s="20"/>
      <c r="L62" s="20"/>
    </row>
    <row r="63" spans="1:31" hidden="1">
      <c r="B63" s="20"/>
      <c r="L63" s="20"/>
    </row>
    <row r="64" spans="1:31" hidden="1">
      <c r="B64" s="20"/>
      <c r="L64" s="20"/>
    </row>
    <row r="65" spans="1:31" s="2" customFormat="1" ht="12.75" hidden="1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idden="1">
      <c r="B66" s="20"/>
      <c r="L66" s="20"/>
    </row>
    <row r="67" spans="1:31" hidden="1">
      <c r="B67" s="20"/>
      <c r="L67" s="20"/>
    </row>
    <row r="68" spans="1:31" hidden="1">
      <c r="B68" s="20"/>
      <c r="L68" s="20"/>
    </row>
    <row r="69" spans="1:31" hidden="1">
      <c r="B69" s="20"/>
      <c r="L69" s="20"/>
    </row>
    <row r="70" spans="1:31" hidden="1">
      <c r="B70" s="20"/>
      <c r="L70" s="20"/>
    </row>
    <row r="71" spans="1:31" hidden="1">
      <c r="B71" s="20"/>
      <c r="L71" s="20"/>
    </row>
    <row r="72" spans="1:31" hidden="1">
      <c r="B72" s="20"/>
      <c r="L72" s="20"/>
    </row>
    <row r="73" spans="1:31" hidden="1">
      <c r="B73" s="20"/>
      <c r="L73" s="20"/>
    </row>
    <row r="74" spans="1:31" hidden="1">
      <c r="B74" s="20"/>
      <c r="L74" s="20"/>
    </row>
    <row r="75" spans="1:31" hidden="1">
      <c r="B75" s="20"/>
      <c r="L75" s="20"/>
    </row>
    <row r="76" spans="1:31" s="2" customFormat="1" ht="12.75" hidden="1">
      <c r="A76" s="33"/>
      <c r="B76" s="34"/>
      <c r="C76" s="33"/>
      <c r="D76" s="46" t="s">
        <v>50</v>
      </c>
      <c r="E76" s="36"/>
      <c r="F76" s="117" t="s">
        <v>51</v>
      </c>
      <c r="G76" s="46" t="s">
        <v>50</v>
      </c>
      <c r="H76" s="36"/>
      <c r="I76" s="36"/>
      <c r="J76" s="118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hidden="1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idden="1"/>
    <row r="79" spans="1:31" hidden="1"/>
    <row r="80" spans="1:31" hidden="1"/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1" t="s">
        <v>104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7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57" t="str">
        <f>E7</f>
        <v>PD MŠ FIT - rekonstrukce elektroinstalace vč. stavebních úprav</v>
      </c>
      <c r="F85" s="258"/>
      <c r="G85" s="258"/>
      <c r="H85" s="258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7" t="s">
        <v>102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11" t="str">
        <f>E9</f>
        <v>080324-ST - Stavební řešení</v>
      </c>
      <c r="F87" s="256"/>
      <c r="G87" s="256"/>
      <c r="H87" s="256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7" t="s">
        <v>20</v>
      </c>
      <c r="D89" s="33"/>
      <c r="E89" s="33"/>
      <c r="F89" s="25" t="str">
        <f>F12</f>
        <v xml:space="preserve"> </v>
      </c>
      <c r="G89" s="33"/>
      <c r="H89" s="33"/>
      <c r="I89" s="27" t="s">
        <v>22</v>
      </c>
      <c r="J89" s="56" t="str">
        <f>IF(J12="","",J12)</f>
        <v>21. 5. 2024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7" t="s">
        <v>24</v>
      </c>
      <c r="D91" s="33"/>
      <c r="E91" s="33"/>
      <c r="F91" s="25" t="str">
        <f>E15</f>
        <v xml:space="preserve"> </v>
      </c>
      <c r="G91" s="33"/>
      <c r="H91" s="33"/>
      <c r="I91" s="27" t="s">
        <v>29</v>
      </c>
      <c r="J91" s="30" t="str">
        <f>E21</f>
        <v xml:space="preserve"> 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7" t="s">
        <v>27</v>
      </c>
      <c r="D92" s="33"/>
      <c r="E92" s="33"/>
      <c r="F92" s="25" t="str">
        <f>IF(E18="","",E18)</f>
        <v>Vyplň údaj</v>
      </c>
      <c r="G92" s="33"/>
      <c r="H92" s="33"/>
      <c r="I92" s="27" t="s">
        <v>31</v>
      </c>
      <c r="J92" s="30" t="str">
        <f>E24</f>
        <v xml:space="preserve"> 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9" t="s">
        <v>105</v>
      </c>
      <c r="D94" s="103"/>
      <c r="E94" s="103"/>
      <c r="F94" s="103"/>
      <c r="G94" s="103"/>
      <c r="H94" s="103"/>
      <c r="I94" s="103"/>
      <c r="J94" s="120" t="s">
        <v>106</v>
      </c>
      <c r="K94" s="10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21" t="s">
        <v>107</v>
      </c>
      <c r="D96" s="33"/>
      <c r="E96" s="33"/>
      <c r="F96" s="33"/>
      <c r="G96" s="33"/>
      <c r="H96" s="33"/>
      <c r="I96" s="33"/>
      <c r="J96" s="72">
        <f>J133</f>
        <v>8745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7" t="s">
        <v>108</v>
      </c>
    </row>
    <row r="97" spans="2:12" s="9" customFormat="1" ht="24.95" customHeight="1">
      <c r="B97" s="122"/>
      <c r="D97" s="123" t="s">
        <v>109</v>
      </c>
      <c r="E97" s="124"/>
      <c r="F97" s="124"/>
      <c r="G97" s="124"/>
      <c r="H97" s="124"/>
      <c r="I97" s="124"/>
      <c r="J97" s="125">
        <f>J134</f>
        <v>0</v>
      </c>
      <c r="L97" s="122"/>
    </row>
    <row r="98" spans="2:12" s="10" customFormat="1" ht="19.899999999999999" customHeight="1">
      <c r="B98" s="126"/>
      <c r="D98" s="127" t="s">
        <v>110</v>
      </c>
      <c r="E98" s="128"/>
      <c r="F98" s="128"/>
      <c r="G98" s="128"/>
      <c r="H98" s="128"/>
      <c r="I98" s="128"/>
      <c r="J98" s="129">
        <f>J135</f>
        <v>0</v>
      </c>
      <c r="L98" s="126"/>
    </row>
    <row r="99" spans="2:12" s="10" customFormat="1" ht="19.899999999999999" customHeight="1">
      <c r="B99" s="126"/>
      <c r="D99" s="127" t="s">
        <v>111</v>
      </c>
      <c r="E99" s="128"/>
      <c r="F99" s="128"/>
      <c r="G99" s="128"/>
      <c r="H99" s="128"/>
      <c r="I99" s="128"/>
      <c r="J99" s="129">
        <f>J140</f>
        <v>0</v>
      </c>
      <c r="L99" s="126"/>
    </row>
    <row r="100" spans="2:12" s="10" customFormat="1" ht="19.899999999999999" customHeight="1">
      <c r="B100" s="126"/>
      <c r="D100" s="127" t="s">
        <v>112</v>
      </c>
      <c r="E100" s="128"/>
      <c r="F100" s="128"/>
      <c r="G100" s="128"/>
      <c r="H100" s="128"/>
      <c r="I100" s="128"/>
      <c r="J100" s="129">
        <f>J219</f>
        <v>0</v>
      </c>
      <c r="L100" s="126"/>
    </row>
    <row r="101" spans="2:12" s="10" customFormat="1" ht="19.899999999999999" customHeight="1">
      <c r="B101" s="126"/>
      <c r="D101" s="127" t="s">
        <v>113</v>
      </c>
      <c r="E101" s="128"/>
      <c r="F101" s="128"/>
      <c r="G101" s="128"/>
      <c r="H101" s="128"/>
      <c r="I101" s="128"/>
      <c r="J101" s="129">
        <f>J248</f>
        <v>0</v>
      </c>
      <c r="L101" s="126"/>
    </row>
    <row r="102" spans="2:12" s="10" customFormat="1" ht="19.899999999999999" customHeight="1">
      <c r="B102" s="126"/>
      <c r="D102" s="127" t="s">
        <v>114</v>
      </c>
      <c r="E102" s="128"/>
      <c r="F102" s="128"/>
      <c r="G102" s="128"/>
      <c r="H102" s="128"/>
      <c r="I102" s="128"/>
      <c r="J102" s="129">
        <f>J258</f>
        <v>0</v>
      </c>
      <c r="L102" s="126"/>
    </row>
    <row r="103" spans="2:12" s="9" customFormat="1" ht="24.95" customHeight="1">
      <c r="B103" s="122"/>
      <c r="D103" s="123" t="s">
        <v>115</v>
      </c>
      <c r="E103" s="124"/>
      <c r="F103" s="124"/>
      <c r="G103" s="124"/>
      <c r="H103" s="124"/>
      <c r="I103" s="124"/>
      <c r="J103" s="125">
        <f>J261</f>
        <v>8745</v>
      </c>
      <c r="L103" s="122"/>
    </row>
    <row r="104" spans="2:12" s="10" customFormat="1" ht="19.899999999999999" customHeight="1">
      <c r="B104" s="126"/>
      <c r="D104" s="127" t="s">
        <v>116</v>
      </c>
      <c r="E104" s="128"/>
      <c r="F104" s="128"/>
      <c r="G104" s="128"/>
      <c r="H104" s="128"/>
      <c r="I104" s="128"/>
      <c r="J104" s="129">
        <f>J262</f>
        <v>0</v>
      </c>
      <c r="L104" s="126"/>
    </row>
    <row r="105" spans="2:12" s="10" customFormat="1" ht="19.899999999999999" customHeight="1">
      <c r="B105" s="126"/>
      <c r="D105" s="127" t="s">
        <v>117</v>
      </c>
      <c r="E105" s="128"/>
      <c r="F105" s="128"/>
      <c r="G105" s="128"/>
      <c r="H105" s="128"/>
      <c r="I105" s="128"/>
      <c r="J105" s="129">
        <f>J282</f>
        <v>0</v>
      </c>
      <c r="L105" s="126"/>
    </row>
    <row r="106" spans="2:12" s="10" customFormat="1" ht="19.899999999999999" customHeight="1">
      <c r="B106" s="126"/>
      <c r="D106" s="127" t="s">
        <v>118</v>
      </c>
      <c r="E106" s="128"/>
      <c r="F106" s="128"/>
      <c r="G106" s="128"/>
      <c r="H106" s="128"/>
      <c r="I106" s="128"/>
      <c r="J106" s="129">
        <f>J305</f>
        <v>0</v>
      </c>
      <c r="L106" s="126"/>
    </row>
    <row r="107" spans="2:12" s="10" customFormat="1" ht="19.899999999999999" customHeight="1">
      <c r="B107" s="126"/>
      <c r="D107" s="127" t="s">
        <v>119</v>
      </c>
      <c r="E107" s="128"/>
      <c r="F107" s="128"/>
      <c r="G107" s="128"/>
      <c r="H107" s="128"/>
      <c r="I107" s="128"/>
      <c r="J107" s="129">
        <f>J324</f>
        <v>8745</v>
      </c>
      <c r="L107" s="126"/>
    </row>
    <row r="108" spans="2:12" s="10" customFormat="1" ht="19.899999999999999" customHeight="1">
      <c r="B108" s="126"/>
      <c r="D108" s="127" t="s">
        <v>120</v>
      </c>
      <c r="E108" s="128"/>
      <c r="F108" s="128"/>
      <c r="G108" s="128"/>
      <c r="H108" s="128"/>
      <c r="I108" s="128"/>
      <c r="J108" s="129">
        <f>J340</f>
        <v>0</v>
      </c>
      <c r="L108" s="126"/>
    </row>
    <row r="109" spans="2:12" s="10" customFormat="1" ht="19.899999999999999" customHeight="1">
      <c r="B109" s="126"/>
      <c r="D109" s="127" t="s">
        <v>121</v>
      </c>
      <c r="E109" s="128"/>
      <c r="F109" s="128"/>
      <c r="G109" s="128"/>
      <c r="H109" s="128"/>
      <c r="I109" s="128"/>
      <c r="J109" s="129">
        <f>J345</f>
        <v>0</v>
      </c>
      <c r="L109" s="126"/>
    </row>
    <row r="110" spans="2:12" s="10" customFormat="1" ht="19.899999999999999" customHeight="1">
      <c r="B110" s="126"/>
      <c r="D110" s="127" t="s">
        <v>122</v>
      </c>
      <c r="E110" s="128"/>
      <c r="F110" s="128"/>
      <c r="G110" s="128"/>
      <c r="H110" s="128"/>
      <c r="I110" s="128"/>
      <c r="J110" s="129">
        <f>J372</f>
        <v>0</v>
      </c>
      <c r="L110" s="126"/>
    </row>
    <row r="111" spans="2:12" s="9" customFormat="1" ht="24.95" customHeight="1">
      <c r="B111" s="122"/>
      <c r="D111" s="123" t="s">
        <v>123</v>
      </c>
      <c r="E111" s="124"/>
      <c r="F111" s="124"/>
      <c r="G111" s="124"/>
      <c r="H111" s="124"/>
      <c r="I111" s="124"/>
      <c r="J111" s="125">
        <f>J380</f>
        <v>0</v>
      </c>
      <c r="L111" s="122"/>
    </row>
    <row r="112" spans="2:12" s="9" customFormat="1" ht="24.95" customHeight="1">
      <c r="B112" s="122"/>
      <c r="D112" s="123" t="s">
        <v>124</v>
      </c>
      <c r="E112" s="124"/>
      <c r="F112" s="124"/>
      <c r="G112" s="124"/>
      <c r="H112" s="124"/>
      <c r="I112" s="124"/>
      <c r="J112" s="125">
        <f>J387</f>
        <v>0</v>
      </c>
      <c r="L112" s="122"/>
    </row>
    <row r="113" spans="1:31" s="9" customFormat="1" ht="24.95" customHeight="1">
      <c r="B113" s="122"/>
      <c r="D113" s="123" t="s">
        <v>125</v>
      </c>
      <c r="E113" s="124"/>
      <c r="F113" s="124"/>
      <c r="G113" s="124"/>
      <c r="H113" s="124"/>
      <c r="I113" s="124"/>
      <c r="J113" s="125">
        <f>J391</f>
        <v>0</v>
      </c>
      <c r="L113" s="122"/>
    </row>
    <row r="114" spans="1:31" s="2" customFormat="1" ht="21.75" customHeight="1">
      <c r="A114" s="33"/>
      <c r="B114" s="34"/>
      <c r="C114" s="33"/>
      <c r="D114" s="33"/>
      <c r="E114" s="33"/>
      <c r="F114" s="33"/>
      <c r="G114" s="33"/>
      <c r="H114" s="3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31" s="2" customFormat="1" ht="6.95" customHeight="1">
      <c r="A115" s="33"/>
      <c r="B115" s="48"/>
      <c r="C115" s="49"/>
      <c r="D115" s="49"/>
      <c r="E115" s="49"/>
      <c r="F115" s="49"/>
      <c r="G115" s="49"/>
      <c r="H115" s="49"/>
      <c r="I115" s="49"/>
      <c r="J115" s="49"/>
      <c r="K115" s="49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9" spans="1:31" s="2" customFormat="1" ht="6.95" customHeight="1">
      <c r="A119" s="33"/>
      <c r="B119" s="50"/>
      <c r="C119" s="51"/>
      <c r="D119" s="51"/>
      <c r="E119" s="51"/>
      <c r="F119" s="51"/>
      <c r="G119" s="51"/>
      <c r="H119" s="51"/>
      <c r="I119" s="51"/>
      <c r="J119" s="51"/>
      <c r="K119" s="51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31" s="2" customFormat="1" ht="24.95" customHeight="1">
      <c r="A120" s="33"/>
      <c r="B120" s="34"/>
      <c r="C120" s="21" t="s">
        <v>126</v>
      </c>
      <c r="D120" s="33"/>
      <c r="E120" s="33"/>
      <c r="F120" s="33"/>
      <c r="G120" s="33"/>
      <c r="H120" s="33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6.95" customHeight="1">
      <c r="A121" s="33"/>
      <c r="B121" s="34"/>
      <c r="C121" s="33"/>
      <c r="D121" s="33"/>
      <c r="E121" s="33"/>
      <c r="F121" s="33"/>
      <c r="G121" s="33"/>
      <c r="H121" s="33"/>
      <c r="I121" s="33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" customFormat="1" ht="12" customHeight="1">
      <c r="A122" s="33"/>
      <c r="B122" s="34"/>
      <c r="C122" s="27" t="s">
        <v>16</v>
      </c>
      <c r="D122" s="33"/>
      <c r="E122" s="33"/>
      <c r="F122" s="33"/>
      <c r="G122" s="33"/>
      <c r="H122" s="33"/>
      <c r="I122" s="33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16.5" customHeight="1">
      <c r="A123" s="33"/>
      <c r="B123" s="34"/>
      <c r="C123" s="33"/>
      <c r="D123" s="33"/>
      <c r="E123" s="257" t="str">
        <f>E7</f>
        <v>PD MŠ FIT - rekonstrukce elektroinstalace vč. stavebních úprav</v>
      </c>
      <c r="F123" s="258"/>
      <c r="G123" s="258"/>
      <c r="H123" s="258"/>
      <c r="I123" s="33"/>
      <c r="J123" s="33"/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12" customHeight="1">
      <c r="A124" s="33"/>
      <c r="B124" s="34"/>
      <c r="C124" s="27" t="s">
        <v>102</v>
      </c>
      <c r="D124" s="33"/>
      <c r="E124" s="33"/>
      <c r="F124" s="33"/>
      <c r="G124" s="33"/>
      <c r="H124" s="33"/>
      <c r="I124" s="33"/>
      <c r="J124" s="33"/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16.5" customHeight="1">
      <c r="A125" s="33"/>
      <c r="B125" s="34"/>
      <c r="C125" s="33"/>
      <c r="D125" s="33"/>
      <c r="E125" s="211" t="str">
        <f>E9</f>
        <v>080324-ST - Stavební řešení</v>
      </c>
      <c r="F125" s="256"/>
      <c r="G125" s="256"/>
      <c r="H125" s="256"/>
      <c r="I125" s="33"/>
      <c r="J125" s="33"/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6.95" customHeight="1">
      <c r="A126" s="33"/>
      <c r="B126" s="34"/>
      <c r="C126" s="33"/>
      <c r="D126" s="33"/>
      <c r="E126" s="33"/>
      <c r="F126" s="33"/>
      <c r="G126" s="33"/>
      <c r="H126" s="33"/>
      <c r="I126" s="33"/>
      <c r="J126" s="33"/>
      <c r="K126" s="33"/>
      <c r="L126" s="4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12" customHeight="1">
      <c r="A127" s="33"/>
      <c r="B127" s="34"/>
      <c r="C127" s="27" t="s">
        <v>20</v>
      </c>
      <c r="D127" s="33"/>
      <c r="E127" s="33"/>
      <c r="F127" s="25" t="str">
        <f>F12</f>
        <v xml:space="preserve"> </v>
      </c>
      <c r="G127" s="33"/>
      <c r="H127" s="33"/>
      <c r="I127" s="27" t="s">
        <v>22</v>
      </c>
      <c r="J127" s="56" t="str">
        <f>IF(J12="","",J12)</f>
        <v>21. 5. 2024</v>
      </c>
      <c r="K127" s="33"/>
      <c r="L127" s="4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6.95" customHeight="1">
      <c r="A128" s="33"/>
      <c r="B128" s="34"/>
      <c r="C128" s="33"/>
      <c r="D128" s="33"/>
      <c r="E128" s="33"/>
      <c r="F128" s="33"/>
      <c r="G128" s="33"/>
      <c r="H128" s="33"/>
      <c r="I128" s="33"/>
      <c r="J128" s="33"/>
      <c r="K128" s="33"/>
      <c r="L128" s="4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15.2" customHeight="1">
      <c r="A129" s="33"/>
      <c r="B129" s="34"/>
      <c r="C129" s="27" t="s">
        <v>24</v>
      </c>
      <c r="D129" s="33"/>
      <c r="E129" s="33"/>
      <c r="F129" s="25" t="str">
        <f>E15</f>
        <v xml:space="preserve"> </v>
      </c>
      <c r="G129" s="33"/>
      <c r="H129" s="33"/>
      <c r="I129" s="27" t="s">
        <v>29</v>
      </c>
      <c r="J129" s="30" t="str">
        <f>E21</f>
        <v xml:space="preserve"> </v>
      </c>
      <c r="K129" s="33"/>
      <c r="L129" s="4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2" customFormat="1" ht="15.2" customHeight="1">
      <c r="A130" s="33"/>
      <c r="B130" s="34"/>
      <c r="C130" s="27" t="s">
        <v>27</v>
      </c>
      <c r="D130" s="33"/>
      <c r="E130" s="33"/>
      <c r="F130" s="25" t="str">
        <f>IF(E18="","",E18)</f>
        <v>Vyplň údaj</v>
      </c>
      <c r="G130" s="33"/>
      <c r="H130" s="33"/>
      <c r="I130" s="27" t="s">
        <v>31</v>
      </c>
      <c r="J130" s="30" t="str">
        <f>E24</f>
        <v xml:space="preserve"> </v>
      </c>
      <c r="K130" s="33"/>
      <c r="L130" s="4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5" s="2" customFormat="1" ht="10.35" customHeight="1">
      <c r="A131" s="33"/>
      <c r="B131" s="34"/>
      <c r="C131" s="33"/>
      <c r="D131" s="33"/>
      <c r="E131" s="33"/>
      <c r="F131" s="33"/>
      <c r="G131" s="33"/>
      <c r="H131" s="33"/>
      <c r="I131" s="33"/>
      <c r="J131" s="33"/>
      <c r="K131" s="33"/>
      <c r="L131" s="43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  <row r="132" spans="1:65" s="11" customFormat="1" ht="29.25" customHeight="1">
      <c r="A132" s="130"/>
      <c r="B132" s="131"/>
      <c r="C132" s="132" t="s">
        <v>127</v>
      </c>
      <c r="D132" s="133" t="s">
        <v>60</v>
      </c>
      <c r="E132" s="133" t="s">
        <v>56</v>
      </c>
      <c r="F132" s="133" t="s">
        <v>57</v>
      </c>
      <c r="G132" s="133" t="s">
        <v>128</v>
      </c>
      <c r="H132" s="133" t="s">
        <v>129</v>
      </c>
      <c r="I132" s="133" t="s">
        <v>130</v>
      </c>
      <c r="J132" s="133" t="s">
        <v>106</v>
      </c>
      <c r="K132" s="134" t="s">
        <v>131</v>
      </c>
      <c r="L132" s="135"/>
      <c r="M132" s="63" t="s">
        <v>1</v>
      </c>
      <c r="N132" s="64" t="s">
        <v>39</v>
      </c>
      <c r="O132" s="64" t="s">
        <v>132</v>
      </c>
      <c r="P132" s="64" t="s">
        <v>133</v>
      </c>
      <c r="Q132" s="64" t="s">
        <v>134</v>
      </c>
      <c r="R132" s="64" t="s">
        <v>135</v>
      </c>
      <c r="S132" s="64" t="s">
        <v>136</v>
      </c>
      <c r="T132" s="65" t="s">
        <v>137</v>
      </c>
      <c r="U132" s="130"/>
      <c r="V132" s="130"/>
      <c r="W132" s="130"/>
      <c r="X132" s="130"/>
      <c r="Y132" s="130"/>
      <c r="Z132" s="130"/>
      <c r="AA132" s="130"/>
      <c r="AB132" s="130"/>
      <c r="AC132" s="130"/>
      <c r="AD132" s="130"/>
      <c r="AE132" s="130"/>
    </row>
    <row r="133" spans="1:65" s="2" customFormat="1" ht="22.9" customHeight="1">
      <c r="A133" s="33"/>
      <c r="B133" s="34"/>
      <c r="C133" s="70" t="s">
        <v>138</v>
      </c>
      <c r="D133" s="33"/>
      <c r="E133" s="33"/>
      <c r="F133" s="33"/>
      <c r="G133" s="33"/>
      <c r="H133" s="33"/>
      <c r="I133" s="33"/>
      <c r="J133" s="136">
        <f>BK133</f>
        <v>8745</v>
      </c>
      <c r="K133" s="33"/>
      <c r="L133" s="34"/>
      <c r="M133" s="66"/>
      <c r="N133" s="57"/>
      <c r="O133" s="67"/>
      <c r="P133" s="137">
        <f>P134+P261+P380+P387+P391</f>
        <v>0</v>
      </c>
      <c r="Q133" s="67"/>
      <c r="R133" s="137">
        <f>R134+R261+R380+R387+R391</f>
        <v>33.320576669999994</v>
      </c>
      <c r="S133" s="67"/>
      <c r="T133" s="138">
        <f>T134+T261+T380+T387+T391</f>
        <v>57.634320000000002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7" t="s">
        <v>74</v>
      </c>
      <c r="AU133" s="17" t="s">
        <v>108</v>
      </c>
      <c r="BK133" s="139">
        <f>BK134+BK261+BK380+BK387+BK391</f>
        <v>8745</v>
      </c>
    </row>
    <row r="134" spans="1:65" s="12" customFormat="1" ht="25.9" customHeight="1">
      <c r="B134" s="140"/>
      <c r="D134" s="141" t="s">
        <v>74</v>
      </c>
      <c r="E134" s="142" t="s">
        <v>139</v>
      </c>
      <c r="F134" s="142" t="s">
        <v>140</v>
      </c>
      <c r="I134" s="143"/>
      <c r="J134" s="144">
        <f>BK134</f>
        <v>0</v>
      </c>
      <c r="L134" s="140"/>
      <c r="M134" s="145"/>
      <c r="N134" s="146"/>
      <c r="O134" s="146"/>
      <c r="P134" s="147">
        <f>P135+P140+P219+P248+P258</f>
        <v>0</v>
      </c>
      <c r="Q134" s="146"/>
      <c r="R134" s="147">
        <f>R135+R140+R219+R248+R258</f>
        <v>22.331060419999996</v>
      </c>
      <c r="S134" s="146"/>
      <c r="T134" s="148">
        <f>T135+T140+T219+T248+T258</f>
        <v>56.167999999999999</v>
      </c>
      <c r="AR134" s="141" t="s">
        <v>83</v>
      </c>
      <c r="AT134" s="149" t="s">
        <v>74</v>
      </c>
      <c r="AU134" s="149" t="s">
        <v>75</v>
      </c>
      <c r="AY134" s="141" t="s">
        <v>141</v>
      </c>
      <c r="BK134" s="150">
        <f>BK135+BK140+BK219+BK248+BK258</f>
        <v>0</v>
      </c>
    </row>
    <row r="135" spans="1:65" s="12" customFormat="1" ht="22.9" customHeight="1">
      <c r="B135" s="140"/>
      <c r="D135" s="141" t="s">
        <v>74</v>
      </c>
      <c r="E135" s="151" t="s">
        <v>142</v>
      </c>
      <c r="F135" s="151" t="s">
        <v>143</v>
      </c>
      <c r="I135" s="143"/>
      <c r="J135" s="152">
        <f>BK135</f>
        <v>0</v>
      </c>
      <c r="L135" s="140"/>
      <c r="M135" s="145"/>
      <c r="N135" s="146"/>
      <c r="O135" s="146"/>
      <c r="P135" s="147">
        <f>SUM(P136:P139)</f>
        <v>0</v>
      </c>
      <c r="Q135" s="146"/>
      <c r="R135" s="147">
        <f>SUM(R136:R139)</f>
        <v>0.19372</v>
      </c>
      <c r="S135" s="146"/>
      <c r="T135" s="148">
        <f>SUM(T136:T139)</f>
        <v>0</v>
      </c>
      <c r="AR135" s="141" t="s">
        <v>83</v>
      </c>
      <c r="AT135" s="149" t="s">
        <v>74</v>
      </c>
      <c r="AU135" s="149" t="s">
        <v>83</v>
      </c>
      <c r="AY135" s="141" t="s">
        <v>141</v>
      </c>
      <c r="BK135" s="150">
        <f>SUM(BK136:BK139)</f>
        <v>0</v>
      </c>
    </row>
    <row r="136" spans="1:65" s="2" customFormat="1" ht="37.9" customHeight="1">
      <c r="A136" s="33"/>
      <c r="B136" s="153"/>
      <c r="C136" s="154" t="s">
        <v>83</v>
      </c>
      <c r="D136" s="154" t="s">
        <v>144</v>
      </c>
      <c r="E136" s="155" t="s">
        <v>145</v>
      </c>
      <c r="F136" s="156" t="s">
        <v>146</v>
      </c>
      <c r="G136" s="157" t="s">
        <v>147</v>
      </c>
      <c r="H136" s="158">
        <v>4</v>
      </c>
      <c r="I136" s="159"/>
      <c r="J136" s="160">
        <f>ROUND(I136*H136,2)</f>
        <v>0</v>
      </c>
      <c r="K136" s="156" t="s">
        <v>1</v>
      </c>
      <c r="L136" s="34"/>
      <c r="M136" s="161" t="s">
        <v>1</v>
      </c>
      <c r="N136" s="162" t="s">
        <v>40</v>
      </c>
      <c r="O136" s="59"/>
      <c r="P136" s="163">
        <f>O136*H136</f>
        <v>0</v>
      </c>
      <c r="Q136" s="163">
        <v>4.8430000000000001E-2</v>
      </c>
      <c r="R136" s="163">
        <f>Q136*H136</f>
        <v>0.19372</v>
      </c>
      <c r="S136" s="163">
        <v>0</v>
      </c>
      <c r="T136" s="164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65" t="s">
        <v>148</v>
      </c>
      <c r="AT136" s="165" t="s">
        <v>144</v>
      </c>
      <c r="AU136" s="165" t="s">
        <v>85</v>
      </c>
      <c r="AY136" s="17" t="s">
        <v>141</v>
      </c>
      <c r="BE136" s="98">
        <f>IF(N136="základní",J136,0)</f>
        <v>0</v>
      </c>
      <c r="BF136" s="98">
        <f>IF(N136="snížená",J136,0)</f>
        <v>0</v>
      </c>
      <c r="BG136" s="98">
        <f>IF(N136="zákl. přenesená",J136,0)</f>
        <v>0</v>
      </c>
      <c r="BH136" s="98">
        <f>IF(N136="sníž. přenesená",J136,0)</f>
        <v>0</v>
      </c>
      <c r="BI136" s="98">
        <f>IF(N136="nulová",J136,0)</f>
        <v>0</v>
      </c>
      <c r="BJ136" s="17" t="s">
        <v>83</v>
      </c>
      <c r="BK136" s="98">
        <f>ROUND(I136*H136,2)</f>
        <v>0</v>
      </c>
      <c r="BL136" s="17" t="s">
        <v>148</v>
      </c>
      <c r="BM136" s="165" t="s">
        <v>149</v>
      </c>
    </row>
    <row r="137" spans="1:65" s="13" customFormat="1">
      <c r="B137" s="166"/>
      <c r="D137" s="167" t="s">
        <v>150</v>
      </c>
      <c r="E137" s="168" t="s">
        <v>1</v>
      </c>
      <c r="F137" s="169" t="s">
        <v>151</v>
      </c>
      <c r="H137" s="170">
        <v>2</v>
      </c>
      <c r="I137" s="171"/>
      <c r="L137" s="166"/>
      <c r="M137" s="172"/>
      <c r="N137" s="173"/>
      <c r="O137" s="173"/>
      <c r="P137" s="173"/>
      <c r="Q137" s="173"/>
      <c r="R137" s="173"/>
      <c r="S137" s="173"/>
      <c r="T137" s="174"/>
      <c r="AT137" s="168" t="s">
        <v>150</v>
      </c>
      <c r="AU137" s="168" t="s">
        <v>85</v>
      </c>
      <c r="AV137" s="13" t="s">
        <v>85</v>
      </c>
      <c r="AW137" s="13" t="s">
        <v>30</v>
      </c>
      <c r="AX137" s="13" t="s">
        <v>75</v>
      </c>
      <c r="AY137" s="168" t="s">
        <v>141</v>
      </c>
    </row>
    <row r="138" spans="1:65" s="13" customFormat="1">
      <c r="B138" s="166"/>
      <c r="D138" s="167" t="s">
        <v>150</v>
      </c>
      <c r="E138" s="168" t="s">
        <v>1</v>
      </c>
      <c r="F138" s="169" t="s">
        <v>152</v>
      </c>
      <c r="H138" s="170">
        <v>2</v>
      </c>
      <c r="I138" s="171"/>
      <c r="L138" s="166"/>
      <c r="M138" s="172"/>
      <c r="N138" s="173"/>
      <c r="O138" s="173"/>
      <c r="P138" s="173"/>
      <c r="Q138" s="173"/>
      <c r="R138" s="173"/>
      <c r="S138" s="173"/>
      <c r="T138" s="174"/>
      <c r="AT138" s="168" t="s">
        <v>150</v>
      </c>
      <c r="AU138" s="168" t="s">
        <v>85</v>
      </c>
      <c r="AV138" s="13" t="s">
        <v>85</v>
      </c>
      <c r="AW138" s="13" t="s">
        <v>30</v>
      </c>
      <c r="AX138" s="13" t="s">
        <v>75</v>
      </c>
      <c r="AY138" s="168" t="s">
        <v>141</v>
      </c>
    </row>
    <row r="139" spans="1:65" s="14" customFormat="1">
      <c r="B139" s="175"/>
      <c r="D139" s="167" t="s">
        <v>150</v>
      </c>
      <c r="E139" s="176" t="s">
        <v>1</v>
      </c>
      <c r="F139" s="177" t="s">
        <v>153</v>
      </c>
      <c r="H139" s="178">
        <v>4</v>
      </c>
      <c r="I139" s="179"/>
      <c r="L139" s="175"/>
      <c r="M139" s="180"/>
      <c r="N139" s="181"/>
      <c r="O139" s="181"/>
      <c r="P139" s="181"/>
      <c r="Q139" s="181"/>
      <c r="R139" s="181"/>
      <c r="S139" s="181"/>
      <c r="T139" s="182"/>
      <c r="AT139" s="176" t="s">
        <v>150</v>
      </c>
      <c r="AU139" s="176" t="s">
        <v>85</v>
      </c>
      <c r="AV139" s="14" t="s">
        <v>148</v>
      </c>
      <c r="AW139" s="14" t="s">
        <v>30</v>
      </c>
      <c r="AX139" s="14" t="s">
        <v>83</v>
      </c>
      <c r="AY139" s="176" t="s">
        <v>141</v>
      </c>
    </row>
    <row r="140" spans="1:65" s="12" customFormat="1" ht="22.9" customHeight="1">
      <c r="B140" s="140"/>
      <c r="D140" s="141" t="s">
        <v>74</v>
      </c>
      <c r="E140" s="151" t="s">
        <v>154</v>
      </c>
      <c r="F140" s="151" t="s">
        <v>155</v>
      </c>
      <c r="I140" s="143"/>
      <c r="J140" s="152">
        <f>BK140</f>
        <v>0</v>
      </c>
      <c r="L140" s="140"/>
      <c r="M140" s="145"/>
      <c r="N140" s="146"/>
      <c r="O140" s="146"/>
      <c r="P140" s="147">
        <f>SUM(P141:P218)</f>
        <v>0</v>
      </c>
      <c r="Q140" s="146"/>
      <c r="R140" s="147">
        <f>SUM(R141:R218)</f>
        <v>21.812700419999999</v>
      </c>
      <c r="S140" s="146"/>
      <c r="T140" s="148">
        <f>SUM(T141:T218)</f>
        <v>0</v>
      </c>
      <c r="AR140" s="141" t="s">
        <v>83</v>
      </c>
      <c r="AT140" s="149" t="s">
        <v>74</v>
      </c>
      <c r="AU140" s="149" t="s">
        <v>83</v>
      </c>
      <c r="AY140" s="141" t="s">
        <v>141</v>
      </c>
      <c r="BK140" s="150">
        <f>SUM(BK141:BK218)</f>
        <v>0</v>
      </c>
    </row>
    <row r="141" spans="1:65" s="2" customFormat="1" ht="24.2" customHeight="1">
      <c r="A141" s="33"/>
      <c r="B141" s="153"/>
      <c r="C141" s="154" t="s">
        <v>85</v>
      </c>
      <c r="D141" s="154" t="s">
        <v>144</v>
      </c>
      <c r="E141" s="155" t="s">
        <v>156</v>
      </c>
      <c r="F141" s="156" t="s">
        <v>157</v>
      </c>
      <c r="G141" s="157" t="s">
        <v>158</v>
      </c>
      <c r="H141" s="158">
        <v>851.97</v>
      </c>
      <c r="I141" s="159"/>
      <c r="J141" s="160">
        <f>ROUND(I141*H141,2)</f>
        <v>0</v>
      </c>
      <c r="K141" s="156" t="s">
        <v>159</v>
      </c>
      <c r="L141" s="34"/>
      <c r="M141" s="161" t="s">
        <v>1</v>
      </c>
      <c r="N141" s="162" t="s">
        <v>40</v>
      </c>
      <c r="O141" s="59"/>
      <c r="P141" s="163">
        <f>O141*H141</f>
        <v>0</v>
      </c>
      <c r="Q141" s="163">
        <v>2.5999999999999998E-4</v>
      </c>
      <c r="R141" s="163">
        <f>Q141*H141</f>
        <v>0.22151219999999999</v>
      </c>
      <c r="S141" s="163">
        <v>0</v>
      </c>
      <c r="T141" s="164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65" t="s">
        <v>148</v>
      </c>
      <c r="AT141" s="165" t="s">
        <v>144</v>
      </c>
      <c r="AU141" s="165" t="s">
        <v>85</v>
      </c>
      <c r="AY141" s="17" t="s">
        <v>141</v>
      </c>
      <c r="BE141" s="98">
        <f>IF(N141="základní",J141,0)</f>
        <v>0</v>
      </c>
      <c r="BF141" s="98">
        <f>IF(N141="snížená",J141,0)</f>
        <v>0</v>
      </c>
      <c r="BG141" s="98">
        <f>IF(N141="zákl. přenesená",J141,0)</f>
        <v>0</v>
      </c>
      <c r="BH141" s="98">
        <f>IF(N141="sníž. přenesená",J141,0)</f>
        <v>0</v>
      </c>
      <c r="BI141" s="98">
        <f>IF(N141="nulová",J141,0)</f>
        <v>0</v>
      </c>
      <c r="BJ141" s="17" t="s">
        <v>83</v>
      </c>
      <c r="BK141" s="98">
        <f>ROUND(I141*H141,2)</f>
        <v>0</v>
      </c>
      <c r="BL141" s="17" t="s">
        <v>148</v>
      </c>
      <c r="BM141" s="165" t="s">
        <v>160</v>
      </c>
    </row>
    <row r="142" spans="1:65" s="2" customFormat="1">
      <c r="A142" s="33"/>
      <c r="B142" s="34"/>
      <c r="C142" s="33"/>
      <c r="D142" s="183" t="s">
        <v>161</v>
      </c>
      <c r="E142" s="33"/>
      <c r="F142" s="184" t="s">
        <v>162</v>
      </c>
      <c r="G142" s="33"/>
      <c r="H142" s="33"/>
      <c r="I142" s="185"/>
      <c r="J142" s="33"/>
      <c r="K142" s="33"/>
      <c r="L142" s="34"/>
      <c r="M142" s="186"/>
      <c r="N142" s="187"/>
      <c r="O142" s="59"/>
      <c r="P142" s="59"/>
      <c r="Q142" s="59"/>
      <c r="R142" s="59"/>
      <c r="S142" s="59"/>
      <c r="T142" s="60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7" t="s">
        <v>161</v>
      </c>
      <c r="AU142" s="17" t="s">
        <v>85</v>
      </c>
    </row>
    <row r="143" spans="1:65" s="15" customFormat="1">
      <c r="B143" s="188"/>
      <c r="D143" s="167" t="s">
        <v>150</v>
      </c>
      <c r="E143" s="189" t="s">
        <v>1</v>
      </c>
      <c r="F143" s="190" t="s">
        <v>163</v>
      </c>
      <c r="H143" s="189" t="s">
        <v>1</v>
      </c>
      <c r="I143" s="191"/>
      <c r="L143" s="188"/>
      <c r="M143" s="192"/>
      <c r="N143" s="193"/>
      <c r="O143" s="193"/>
      <c r="P143" s="193"/>
      <c r="Q143" s="193"/>
      <c r="R143" s="193"/>
      <c r="S143" s="193"/>
      <c r="T143" s="194"/>
      <c r="AT143" s="189" t="s">
        <v>150</v>
      </c>
      <c r="AU143" s="189" t="s">
        <v>85</v>
      </c>
      <c r="AV143" s="15" t="s">
        <v>83</v>
      </c>
      <c r="AW143" s="15" t="s">
        <v>30</v>
      </c>
      <c r="AX143" s="15" t="s">
        <v>75</v>
      </c>
      <c r="AY143" s="189" t="s">
        <v>141</v>
      </c>
    </row>
    <row r="144" spans="1:65" s="13" customFormat="1">
      <c r="B144" s="166"/>
      <c r="D144" s="167" t="s">
        <v>150</v>
      </c>
      <c r="E144" s="168" t="s">
        <v>1</v>
      </c>
      <c r="F144" s="169" t="s">
        <v>164</v>
      </c>
      <c r="H144" s="170">
        <v>29.97</v>
      </c>
      <c r="I144" s="171"/>
      <c r="L144" s="166"/>
      <c r="M144" s="172"/>
      <c r="N144" s="173"/>
      <c r="O144" s="173"/>
      <c r="P144" s="173"/>
      <c r="Q144" s="173"/>
      <c r="R144" s="173"/>
      <c r="S144" s="173"/>
      <c r="T144" s="174"/>
      <c r="AT144" s="168" t="s">
        <v>150</v>
      </c>
      <c r="AU144" s="168" t="s">
        <v>85</v>
      </c>
      <c r="AV144" s="13" t="s">
        <v>85</v>
      </c>
      <c r="AW144" s="13" t="s">
        <v>30</v>
      </c>
      <c r="AX144" s="13" t="s">
        <v>75</v>
      </c>
      <c r="AY144" s="168" t="s">
        <v>141</v>
      </c>
    </row>
    <row r="145" spans="1:65" s="13" customFormat="1">
      <c r="B145" s="166"/>
      <c r="D145" s="167" t="s">
        <v>150</v>
      </c>
      <c r="E145" s="168" t="s">
        <v>1</v>
      </c>
      <c r="F145" s="169" t="s">
        <v>165</v>
      </c>
      <c r="H145" s="170">
        <v>250</v>
      </c>
      <c r="I145" s="171"/>
      <c r="L145" s="166"/>
      <c r="M145" s="172"/>
      <c r="N145" s="173"/>
      <c r="O145" s="173"/>
      <c r="P145" s="173"/>
      <c r="Q145" s="173"/>
      <c r="R145" s="173"/>
      <c r="S145" s="173"/>
      <c r="T145" s="174"/>
      <c r="AT145" s="168" t="s">
        <v>150</v>
      </c>
      <c r="AU145" s="168" t="s">
        <v>85</v>
      </c>
      <c r="AV145" s="13" t="s">
        <v>85</v>
      </c>
      <c r="AW145" s="13" t="s">
        <v>30</v>
      </c>
      <c r="AX145" s="13" t="s">
        <v>75</v>
      </c>
      <c r="AY145" s="168" t="s">
        <v>141</v>
      </c>
    </row>
    <row r="146" spans="1:65" s="13" customFormat="1">
      <c r="B146" s="166"/>
      <c r="D146" s="167" t="s">
        <v>150</v>
      </c>
      <c r="E146" s="168" t="s">
        <v>1</v>
      </c>
      <c r="F146" s="169" t="s">
        <v>166</v>
      </c>
      <c r="H146" s="170">
        <v>180</v>
      </c>
      <c r="I146" s="171"/>
      <c r="L146" s="166"/>
      <c r="M146" s="172"/>
      <c r="N146" s="173"/>
      <c r="O146" s="173"/>
      <c r="P146" s="173"/>
      <c r="Q146" s="173"/>
      <c r="R146" s="173"/>
      <c r="S146" s="173"/>
      <c r="T146" s="174"/>
      <c r="AT146" s="168" t="s">
        <v>150</v>
      </c>
      <c r="AU146" s="168" t="s">
        <v>85</v>
      </c>
      <c r="AV146" s="13" t="s">
        <v>85</v>
      </c>
      <c r="AW146" s="13" t="s">
        <v>30</v>
      </c>
      <c r="AX146" s="13" t="s">
        <v>75</v>
      </c>
      <c r="AY146" s="168" t="s">
        <v>141</v>
      </c>
    </row>
    <row r="147" spans="1:65" s="15" customFormat="1">
      <c r="B147" s="188"/>
      <c r="D147" s="167" t="s">
        <v>150</v>
      </c>
      <c r="E147" s="189" t="s">
        <v>1</v>
      </c>
      <c r="F147" s="190" t="s">
        <v>167</v>
      </c>
      <c r="H147" s="189" t="s">
        <v>1</v>
      </c>
      <c r="I147" s="191"/>
      <c r="L147" s="188"/>
      <c r="M147" s="192"/>
      <c r="N147" s="193"/>
      <c r="O147" s="193"/>
      <c r="P147" s="193"/>
      <c r="Q147" s="193"/>
      <c r="R147" s="193"/>
      <c r="S147" s="193"/>
      <c r="T147" s="194"/>
      <c r="AT147" s="189" t="s">
        <v>150</v>
      </c>
      <c r="AU147" s="189" t="s">
        <v>85</v>
      </c>
      <c r="AV147" s="15" t="s">
        <v>83</v>
      </c>
      <c r="AW147" s="15" t="s">
        <v>30</v>
      </c>
      <c r="AX147" s="15" t="s">
        <v>75</v>
      </c>
      <c r="AY147" s="189" t="s">
        <v>141</v>
      </c>
    </row>
    <row r="148" spans="1:65" s="13" customFormat="1">
      <c r="B148" s="166"/>
      <c r="D148" s="167" t="s">
        <v>150</v>
      </c>
      <c r="E148" s="168" t="s">
        <v>1</v>
      </c>
      <c r="F148" s="169" t="s">
        <v>168</v>
      </c>
      <c r="H148" s="170">
        <v>15</v>
      </c>
      <c r="I148" s="171"/>
      <c r="L148" s="166"/>
      <c r="M148" s="172"/>
      <c r="N148" s="173"/>
      <c r="O148" s="173"/>
      <c r="P148" s="173"/>
      <c r="Q148" s="173"/>
      <c r="R148" s="173"/>
      <c r="S148" s="173"/>
      <c r="T148" s="174"/>
      <c r="AT148" s="168" t="s">
        <v>150</v>
      </c>
      <c r="AU148" s="168" t="s">
        <v>85</v>
      </c>
      <c r="AV148" s="13" t="s">
        <v>85</v>
      </c>
      <c r="AW148" s="13" t="s">
        <v>30</v>
      </c>
      <c r="AX148" s="13" t="s">
        <v>75</v>
      </c>
      <c r="AY148" s="168" t="s">
        <v>141</v>
      </c>
    </row>
    <row r="149" spans="1:65" s="13" customFormat="1">
      <c r="B149" s="166"/>
      <c r="D149" s="167" t="s">
        <v>150</v>
      </c>
      <c r="E149" s="168" t="s">
        <v>1</v>
      </c>
      <c r="F149" s="169" t="s">
        <v>166</v>
      </c>
      <c r="H149" s="170">
        <v>180</v>
      </c>
      <c r="I149" s="171"/>
      <c r="L149" s="166"/>
      <c r="M149" s="172"/>
      <c r="N149" s="173"/>
      <c r="O149" s="173"/>
      <c r="P149" s="173"/>
      <c r="Q149" s="173"/>
      <c r="R149" s="173"/>
      <c r="S149" s="173"/>
      <c r="T149" s="174"/>
      <c r="AT149" s="168" t="s">
        <v>150</v>
      </c>
      <c r="AU149" s="168" t="s">
        <v>85</v>
      </c>
      <c r="AV149" s="13" t="s">
        <v>85</v>
      </c>
      <c r="AW149" s="13" t="s">
        <v>30</v>
      </c>
      <c r="AX149" s="13" t="s">
        <v>75</v>
      </c>
      <c r="AY149" s="168" t="s">
        <v>141</v>
      </c>
    </row>
    <row r="150" spans="1:65" s="15" customFormat="1">
      <c r="B150" s="188"/>
      <c r="D150" s="167" t="s">
        <v>150</v>
      </c>
      <c r="E150" s="189" t="s">
        <v>1</v>
      </c>
      <c r="F150" s="190" t="s">
        <v>169</v>
      </c>
      <c r="H150" s="189" t="s">
        <v>1</v>
      </c>
      <c r="I150" s="191"/>
      <c r="L150" s="188"/>
      <c r="M150" s="192"/>
      <c r="N150" s="193"/>
      <c r="O150" s="193"/>
      <c r="P150" s="193"/>
      <c r="Q150" s="193"/>
      <c r="R150" s="193"/>
      <c r="S150" s="193"/>
      <c r="T150" s="194"/>
      <c r="AT150" s="189" t="s">
        <v>150</v>
      </c>
      <c r="AU150" s="189" t="s">
        <v>85</v>
      </c>
      <c r="AV150" s="15" t="s">
        <v>83</v>
      </c>
      <c r="AW150" s="15" t="s">
        <v>30</v>
      </c>
      <c r="AX150" s="15" t="s">
        <v>75</v>
      </c>
      <c r="AY150" s="189" t="s">
        <v>141</v>
      </c>
    </row>
    <row r="151" spans="1:65" s="13" customFormat="1">
      <c r="B151" s="166"/>
      <c r="D151" s="167" t="s">
        <v>150</v>
      </c>
      <c r="E151" s="168" t="s">
        <v>1</v>
      </c>
      <c r="F151" s="169" t="s">
        <v>170</v>
      </c>
      <c r="H151" s="170">
        <v>17</v>
      </c>
      <c r="I151" s="171"/>
      <c r="L151" s="166"/>
      <c r="M151" s="172"/>
      <c r="N151" s="173"/>
      <c r="O151" s="173"/>
      <c r="P151" s="173"/>
      <c r="Q151" s="173"/>
      <c r="R151" s="173"/>
      <c r="S151" s="173"/>
      <c r="T151" s="174"/>
      <c r="AT151" s="168" t="s">
        <v>150</v>
      </c>
      <c r="AU151" s="168" t="s">
        <v>85</v>
      </c>
      <c r="AV151" s="13" t="s">
        <v>85</v>
      </c>
      <c r="AW151" s="13" t="s">
        <v>30</v>
      </c>
      <c r="AX151" s="13" t="s">
        <v>75</v>
      </c>
      <c r="AY151" s="168" t="s">
        <v>141</v>
      </c>
    </row>
    <row r="152" spans="1:65" s="13" customFormat="1">
      <c r="B152" s="166"/>
      <c r="D152" s="167" t="s">
        <v>150</v>
      </c>
      <c r="E152" s="168" t="s">
        <v>1</v>
      </c>
      <c r="F152" s="169" t="s">
        <v>166</v>
      </c>
      <c r="H152" s="170">
        <v>180</v>
      </c>
      <c r="I152" s="171"/>
      <c r="L152" s="166"/>
      <c r="M152" s="172"/>
      <c r="N152" s="173"/>
      <c r="O152" s="173"/>
      <c r="P152" s="173"/>
      <c r="Q152" s="173"/>
      <c r="R152" s="173"/>
      <c r="S152" s="173"/>
      <c r="T152" s="174"/>
      <c r="AT152" s="168" t="s">
        <v>150</v>
      </c>
      <c r="AU152" s="168" t="s">
        <v>85</v>
      </c>
      <c r="AV152" s="13" t="s">
        <v>85</v>
      </c>
      <c r="AW152" s="13" t="s">
        <v>30</v>
      </c>
      <c r="AX152" s="13" t="s">
        <v>75</v>
      </c>
      <c r="AY152" s="168" t="s">
        <v>141</v>
      </c>
    </row>
    <row r="153" spans="1:65" s="14" customFormat="1">
      <c r="B153" s="175"/>
      <c r="D153" s="167" t="s">
        <v>150</v>
      </c>
      <c r="E153" s="176" t="s">
        <v>1</v>
      </c>
      <c r="F153" s="177" t="s">
        <v>153</v>
      </c>
      <c r="H153" s="178">
        <v>851.97</v>
      </c>
      <c r="I153" s="179"/>
      <c r="L153" s="175"/>
      <c r="M153" s="180"/>
      <c r="N153" s="181"/>
      <c r="O153" s="181"/>
      <c r="P153" s="181"/>
      <c r="Q153" s="181"/>
      <c r="R153" s="181"/>
      <c r="S153" s="181"/>
      <c r="T153" s="182"/>
      <c r="AT153" s="176" t="s">
        <v>150</v>
      </c>
      <c r="AU153" s="176" t="s">
        <v>85</v>
      </c>
      <c r="AV153" s="14" t="s">
        <v>148</v>
      </c>
      <c r="AW153" s="14" t="s">
        <v>30</v>
      </c>
      <c r="AX153" s="14" t="s">
        <v>83</v>
      </c>
      <c r="AY153" s="176" t="s">
        <v>141</v>
      </c>
    </row>
    <row r="154" spans="1:65" s="2" customFormat="1" ht="37.9" customHeight="1">
      <c r="A154" s="33"/>
      <c r="B154" s="153"/>
      <c r="C154" s="154" t="s">
        <v>142</v>
      </c>
      <c r="D154" s="154" t="s">
        <v>144</v>
      </c>
      <c r="E154" s="155" t="s">
        <v>171</v>
      </c>
      <c r="F154" s="156" t="s">
        <v>172</v>
      </c>
      <c r="G154" s="157" t="s">
        <v>158</v>
      </c>
      <c r="H154" s="158">
        <v>851.97</v>
      </c>
      <c r="I154" s="159"/>
      <c r="J154" s="160">
        <f>ROUND(I154*H154,2)</f>
        <v>0</v>
      </c>
      <c r="K154" s="156" t="s">
        <v>159</v>
      </c>
      <c r="L154" s="34"/>
      <c r="M154" s="161" t="s">
        <v>1</v>
      </c>
      <c r="N154" s="162" t="s">
        <v>40</v>
      </c>
      <c r="O154" s="59"/>
      <c r="P154" s="163">
        <f>O154*H154</f>
        <v>0</v>
      </c>
      <c r="Q154" s="163">
        <v>4.3800000000000002E-3</v>
      </c>
      <c r="R154" s="163">
        <f>Q154*H154</f>
        <v>3.7316286000000005</v>
      </c>
      <c r="S154" s="163">
        <v>0</v>
      </c>
      <c r="T154" s="164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65" t="s">
        <v>148</v>
      </c>
      <c r="AT154" s="165" t="s">
        <v>144</v>
      </c>
      <c r="AU154" s="165" t="s">
        <v>85</v>
      </c>
      <c r="AY154" s="17" t="s">
        <v>141</v>
      </c>
      <c r="BE154" s="98">
        <f>IF(N154="základní",J154,0)</f>
        <v>0</v>
      </c>
      <c r="BF154" s="98">
        <f>IF(N154="snížená",J154,0)</f>
        <v>0</v>
      </c>
      <c r="BG154" s="98">
        <f>IF(N154="zákl. přenesená",J154,0)</f>
        <v>0</v>
      </c>
      <c r="BH154" s="98">
        <f>IF(N154="sníž. přenesená",J154,0)</f>
        <v>0</v>
      </c>
      <c r="BI154" s="98">
        <f>IF(N154="nulová",J154,0)</f>
        <v>0</v>
      </c>
      <c r="BJ154" s="17" t="s">
        <v>83</v>
      </c>
      <c r="BK154" s="98">
        <f>ROUND(I154*H154,2)</f>
        <v>0</v>
      </c>
      <c r="BL154" s="17" t="s">
        <v>148</v>
      </c>
      <c r="BM154" s="165" t="s">
        <v>173</v>
      </c>
    </row>
    <row r="155" spans="1:65" s="2" customFormat="1">
      <c r="A155" s="33"/>
      <c r="B155" s="34"/>
      <c r="C155" s="33"/>
      <c r="D155" s="183" t="s">
        <v>161</v>
      </c>
      <c r="E155" s="33"/>
      <c r="F155" s="184" t="s">
        <v>174</v>
      </c>
      <c r="G155" s="33"/>
      <c r="H155" s="33"/>
      <c r="I155" s="185"/>
      <c r="J155" s="33"/>
      <c r="K155" s="33"/>
      <c r="L155" s="34"/>
      <c r="M155" s="186"/>
      <c r="N155" s="187"/>
      <c r="O155" s="59"/>
      <c r="P155" s="59"/>
      <c r="Q155" s="59"/>
      <c r="R155" s="59"/>
      <c r="S155" s="59"/>
      <c r="T155" s="60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7" t="s">
        <v>161</v>
      </c>
      <c r="AU155" s="17" t="s">
        <v>85</v>
      </c>
    </row>
    <row r="156" spans="1:65" s="15" customFormat="1">
      <c r="B156" s="188"/>
      <c r="D156" s="167" t="s">
        <v>150</v>
      </c>
      <c r="E156" s="189" t="s">
        <v>1</v>
      </c>
      <c r="F156" s="190" t="s">
        <v>163</v>
      </c>
      <c r="H156" s="189" t="s">
        <v>1</v>
      </c>
      <c r="I156" s="191"/>
      <c r="L156" s="188"/>
      <c r="M156" s="192"/>
      <c r="N156" s="193"/>
      <c r="O156" s="193"/>
      <c r="P156" s="193"/>
      <c r="Q156" s="193"/>
      <c r="R156" s="193"/>
      <c r="S156" s="193"/>
      <c r="T156" s="194"/>
      <c r="AT156" s="189" t="s">
        <v>150</v>
      </c>
      <c r="AU156" s="189" t="s">
        <v>85</v>
      </c>
      <c r="AV156" s="15" t="s">
        <v>83</v>
      </c>
      <c r="AW156" s="15" t="s">
        <v>30</v>
      </c>
      <c r="AX156" s="15" t="s">
        <v>75</v>
      </c>
      <c r="AY156" s="189" t="s">
        <v>141</v>
      </c>
    </row>
    <row r="157" spans="1:65" s="13" customFormat="1">
      <c r="B157" s="166"/>
      <c r="D157" s="167" t="s">
        <v>150</v>
      </c>
      <c r="E157" s="168" t="s">
        <v>1</v>
      </c>
      <c r="F157" s="169" t="s">
        <v>164</v>
      </c>
      <c r="H157" s="170">
        <v>29.97</v>
      </c>
      <c r="I157" s="171"/>
      <c r="L157" s="166"/>
      <c r="M157" s="172"/>
      <c r="N157" s="173"/>
      <c r="O157" s="173"/>
      <c r="P157" s="173"/>
      <c r="Q157" s="173"/>
      <c r="R157" s="173"/>
      <c r="S157" s="173"/>
      <c r="T157" s="174"/>
      <c r="AT157" s="168" t="s">
        <v>150</v>
      </c>
      <c r="AU157" s="168" t="s">
        <v>85</v>
      </c>
      <c r="AV157" s="13" t="s">
        <v>85</v>
      </c>
      <c r="AW157" s="13" t="s">
        <v>30</v>
      </c>
      <c r="AX157" s="13" t="s">
        <v>75</v>
      </c>
      <c r="AY157" s="168" t="s">
        <v>141</v>
      </c>
    </row>
    <row r="158" spans="1:65" s="13" customFormat="1">
      <c r="B158" s="166"/>
      <c r="D158" s="167" t="s">
        <v>150</v>
      </c>
      <c r="E158" s="168" t="s">
        <v>1</v>
      </c>
      <c r="F158" s="169" t="s">
        <v>165</v>
      </c>
      <c r="H158" s="170">
        <v>250</v>
      </c>
      <c r="I158" s="171"/>
      <c r="L158" s="166"/>
      <c r="M158" s="172"/>
      <c r="N158" s="173"/>
      <c r="O158" s="173"/>
      <c r="P158" s="173"/>
      <c r="Q158" s="173"/>
      <c r="R158" s="173"/>
      <c r="S158" s="173"/>
      <c r="T158" s="174"/>
      <c r="AT158" s="168" t="s">
        <v>150</v>
      </c>
      <c r="AU158" s="168" t="s">
        <v>85</v>
      </c>
      <c r="AV158" s="13" t="s">
        <v>85</v>
      </c>
      <c r="AW158" s="13" t="s">
        <v>30</v>
      </c>
      <c r="AX158" s="13" t="s">
        <v>75</v>
      </c>
      <c r="AY158" s="168" t="s">
        <v>141</v>
      </c>
    </row>
    <row r="159" spans="1:65" s="13" customFormat="1">
      <c r="B159" s="166"/>
      <c r="D159" s="167" t="s">
        <v>150</v>
      </c>
      <c r="E159" s="168" t="s">
        <v>1</v>
      </c>
      <c r="F159" s="169" t="s">
        <v>166</v>
      </c>
      <c r="H159" s="170">
        <v>180</v>
      </c>
      <c r="I159" s="171"/>
      <c r="L159" s="166"/>
      <c r="M159" s="172"/>
      <c r="N159" s="173"/>
      <c r="O159" s="173"/>
      <c r="P159" s="173"/>
      <c r="Q159" s="173"/>
      <c r="R159" s="173"/>
      <c r="S159" s="173"/>
      <c r="T159" s="174"/>
      <c r="AT159" s="168" t="s">
        <v>150</v>
      </c>
      <c r="AU159" s="168" t="s">
        <v>85</v>
      </c>
      <c r="AV159" s="13" t="s">
        <v>85</v>
      </c>
      <c r="AW159" s="13" t="s">
        <v>30</v>
      </c>
      <c r="AX159" s="13" t="s">
        <v>75</v>
      </c>
      <c r="AY159" s="168" t="s">
        <v>141</v>
      </c>
    </row>
    <row r="160" spans="1:65" s="15" customFormat="1">
      <c r="B160" s="188"/>
      <c r="D160" s="167" t="s">
        <v>150</v>
      </c>
      <c r="E160" s="189" t="s">
        <v>1</v>
      </c>
      <c r="F160" s="190" t="s">
        <v>167</v>
      </c>
      <c r="H160" s="189" t="s">
        <v>1</v>
      </c>
      <c r="I160" s="191"/>
      <c r="L160" s="188"/>
      <c r="M160" s="192"/>
      <c r="N160" s="193"/>
      <c r="O160" s="193"/>
      <c r="P160" s="193"/>
      <c r="Q160" s="193"/>
      <c r="R160" s="193"/>
      <c r="S160" s="193"/>
      <c r="T160" s="194"/>
      <c r="AT160" s="189" t="s">
        <v>150</v>
      </c>
      <c r="AU160" s="189" t="s">
        <v>85</v>
      </c>
      <c r="AV160" s="15" t="s">
        <v>83</v>
      </c>
      <c r="AW160" s="15" t="s">
        <v>30</v>
      </c>
      <c r="AX160" s="15" t="s">
        <v>75</v>
      </c>
      <c r="AY160" s="189" t="s">
        <v>141</v>
      </c>
    </row>
    <row r="161" spans="1:65" s="13" customFormat="1">
      <c r="B161" s="166"/>
      <c r="D161" s="167" t="s">
        <v>150</v>
      </c>
      <c r="E161" s="168" t="s">
        <v>1</v>
      </c>
      <c r="F161" s="169" t="s">
        <v>168</v>
      </c>
      <c r="H161" s="170">
        <v>15</v>
      </c>
      <c r="I161" s="171"/>
      <c r="L161" s="166"/>
      <c r="M161" s="172"/>
      <c r="N161" s="173"/>
      <c r="O161" s="173"/>
      <c r="P161" s="173"/>
      <c r="Q161" s="173"/>
      <c r="R161" s="173"/>
      <c r="S161" s="173"/>
      <c r="T161" s="174"/>
      <c r="AT161" s="168" t="s">
        <v>150</v>
      </c>
      <c r="AU161" s="168" t="s">
        <v>85</v>
      </c>
      <c r="AV161" s="13" t="s">
        <v>85</v>
      </c>
      <c r="AW161" s="13" t="s">
        <v>30</v>
      </c>
      <c r="AX161" s="13" t="s">
        <v>75</v>
      </c>
      <c r="AY161" s="168" t="s">
        <v>141</v>
      </c>
    </row>
    <row r="162" spans="1:65" s="13" customFormat="1">
      <c r="B162" s="166"/>
      <c r="D162" s="167" t="s">
        <v>150</v>
      </c>
      <c r="E162" s="168" t="s">
        <v>1</v>
      </c>
      <c r="F162" s="169" t="s">
        <v>166</v>
      </c>
      <c r="H162" s="170">
        <v>180</v>
      </c>
      <c r="I162" s="171"/>
      <c r="L162" s="166"/>
      <c r="M162" s="172"/>
      <c r="N162" s="173"/>
      <c r="O162" s="173"/>
      <c r="P162" s="173"/>
      <c r="Q162" s="173"/>
      <c r="R162" s="173"/>
      <c r="S162" s="173"/>
      <c r="T162" s="174"/>
      <c r="AT162" s="168" t="s">
        <v>150</v>
      </c>
      <c r="AU162" s="168" t="s">
        <v>85</v>
      </c>
      <c r="AV162" s="13" t="s">
        <v>85</v>
      </c>
      <c r="AW162" s="13" t="s">
        <v>30</v>
      </c>
      <c r="AX162" s="13" t="s">
        <v>75</v>
      </c>
      <c r="AY162" s="168" t="s">
        <v>141</v>
      </c>
    </row>
    <row r="163" spans="1:65" s="15" customFormat="1">
      <c r="B163" s="188"/>
      <c r="D163" s="167" t="s">
        <v>150</v>
      </c>
      <c r="E163" s="189" t="s">
        <v>1</v>
      </c>
      <c r="F163" s="190" t="s">
        <v>169</v>
      </c>
      <c r="H163" s="189" t="s">
        <v>1</v>
      </c>
      <c r="I163" s="191"/>
      <c r="L163" s="188"/>
      <c r="M163" s="192"/>
      <c r="N163" s="193"/>
      <c r="O163" s="193"/>
      <c r="P163" s="193"/>
      <c r="Q163" s="193"/>
      <c r="R163" s="193"/>
      <c r="S163" s="193"/>
      <c r="T163" s="194"/>
      <c r="AT163" s="189" t="s">
        <v>150</v>
      </c>
      <c r="AU163" s="189" t="s">
        <v>85</v>
      </c>
      <c r="AV163" s="15" t="s">
        <v>83</v>
      </c>
      <c r="AW163" s="15" t="s">
        <v>30</v>
      </c>
      <c r="AX163" s="15" t="s">
        <v>75</v>
      </c>
      <c r="AY163" s="189" t="s">
        <v>141</v>
      </c>
    </row>
    <row r="164" spans="1:65" s="13" customFormat="1">
      <c r="B164" s="166"/>
      <c r="D164" s="167" t="s">
        <v>150</v>
      </c>
      <c r="E164" s="168" t="s">
        <v>1</v>
      </c>
      <c r="F164" s="169" t="s">
        <v>170</v>
      </c>
      <c r="H164" s="170">
        <v>17</v>
      </c>
      <c r="I164" s="171"/>
      <c r="L164" s="166"/>
      <c r="M164" s="172"/>
      <c r="N164" s="173"/>
      <c r="O164" s="173"/>
      <c r="P164" s="173"/>
      <c r="Q164" s="173"/>
      <c r="R164" s="173"/>
      <c r="S164" s="173"/>
      <c r="T164" s="174"/>
      <c r="AT164" s="168" t="s">
        <v>150</v>
      </c>
      <c r="AU164" s="168" t="s">
        <v>85</v>
      </c>
      <c r="AV164" s="13" t="s">
        <v>85</v>
      </c>
      <c r="AW164" s="13" t="s">
        <v>30</v>
      </c>
      <c r="AX164" s="13" t="s">
        <v>75</v>
      </c>
      <c r="AY164" s="168" t="s">
        <v>141</v>
      </c>
    </row>
    <row r="165" spans="1:65" s="13" customFormat="1">
      <c r="B165" s="166"/>
      <c r="D165" s="167" t="s">
        <v>150</v>
      </c>
      <c r="E165" s="168" t="s">
        <v>1</v>
      </c>
      <c r="F165" s="169" t="s">
        <v>166</v>
      </c>
      <c r="H165" s="170">
        <v>180</v>
      </c>
      <c r="I165" s="171"/>
      <c r="L165" s="166"/>
      <c r="M165" s="172"/>
      <c r="N165" s="173"/>
      <c r="O165" s="173"/>
      <c r="P165" s="173"/>
      <c r="Q165" s="173"/>
      <c r="R165" s="173"/>
      <c r="S165" s="173"/>
      <c r="T165" s="174"/>
      <c r="AT165" s="168" t="s">
        <v>150</v>
      </c>
      <c r="AU165" s="168" t="s">
        <v>85</v>
      </c>
      <c r="AV165" s="13" t="s">
        <v>85</v>
      </c>
      <c r="AW165" s="13" t="s">
        <v>30</v>
      </c>
      <c r="AX165" s="13" t="s">
        <v>75</v>
      </c>
      <c r="AY165" s="168" t="s">
        <v>141</v>
      </c>
    </row>
    <row r="166" spans="1:65" s="14" customFormat="1">
      <c r="B166" s="175"/>
      <c r="D166" s="167" t="s">
        <v>150</v>
      </c>
      <c r="E166" s="176" t="s">
        <v>1</v>
      </c>
      <c r="F166" s="177" t="s">
        <v>153</v>
      </c>
      <c r="H166" s="178">
        <v>851.97</v>
      </c>
      <c r="I166" s="179"/>
      <c r="L166" s="175"/>
      <c r="M166" s="180"/>
      <c r="N166" s="181"/>
      <c r="O166" s="181"/>
      <c r="P166" s="181"/>
      <c r="Q166" s="181"/>
      <c r="R166" s="181"/>
      <c r="S166" s="181"/>
      <c r="T166" s="182"/>
      <c r="AT166" s="176" t="s">
        <v>150</v>
      </c>
      <c r="AU166" s="176" t="s">
        <v>85</v>
      </c>
      <c r="AV166" s="14" t="s">
        <v>148</v>
      </c>
      <c r="AW166" s="14" t="s">
        <v>30</v>
      </c>
      <c r="AX166" s="14" t="s">
        <v>83</v>
      </c>
      <c r="AY166" s="176" t="s">
        <v>141</v>
      </c>
    </row>
    <row r="167" spans="1:65" s="2" customFormat="1" ht="37.9" customHeight="1">
      <c r="A167" s="33"/>
      <c r="B167" s="153"/>
      <c r="C167" s="154" t="s">
        <v>148</v>
      </c>
      <c r="D167" s="154" t="s">
        <v>144</v>
      </c>
      <c r="E167" s="155" t="s">
        <v>175</v>
      </c>
      <c r="F167" s="156" t="s">
        <v>176</v>
      </c>
      <c r="G167" s="157" t="s">
        <v>158</v>
      </c>
      <c r="H167" s="158">
        <v>851.97</v>
      </c>
      <c r="I167" s="159"/>
      <c r="J167" s="160">
        <f>ROUND(I167*H167,2)</f>
        <v>0</v>
      </c>
      <c r="K167" s="156" t="s">
        <v>159</v>
      </c>
      <c r="L167" s="34"/>
      <c r="M167" s="161" t="s">
        <v>1</v>
      </c>
      <c r="N167" s="162" t="s">
        <v>40</v>
      </c>
      <c r="O167" s="59"/>
      <c r="P167" s="163">
        <f>O167*H167</f>
        <v>0</v>
      </c>
      <c r="Q167" s="163">
        <v>1.47E-2</v>
      </c>
      <c r="R167" s="163">
        <f>Q167*H167</f>
        <v>12.523959</v>
      </c>
      <c r="S167" s="163">
        <v>0</v>
      </c>
      <c r="T167" s="164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65" t="s">
        <v>148</v>
      </c>
      <c r="AT167" s="165" t="s">
        <v>144</v>
      </c>
      <c r="AU167" s="165" t="s">
        <v>85</v>
      </c>
      <c r="AY167" s="17" t="s">
        <v>141</v>
      </c>
      <c r="BE167" s="98">
        <f>IF(N167="základní",J167,0)</f>
        <v>0</v>
      </c>
      <c r="BF167" s="98">
        <f>IF(N167="snížená",J167,0)</f>
        <v>0</v>
      </c>
      <c r="BG167" s="98">
        <f>IF(N167="zákl. přenesená",J167,0)</f>
        <v>0</v>
      </c>
      <c r="BH167" s="98">
        <f>IF(N167="sníž. přenesená",J167,0)</f>
        <v>0</v>
      </c>
      <c r="BI167" s="98">
        <f>IF(N167="nulová",J167,0)</f>
        <v>0</v>
      </c>
      <c r="BJ167" s="17" t="s">
        <v>83</v>
      </c>
      <c r="BK167" s="98">
        <f>ROUND(I167*H167,2)</f>
        <v>0</v>
      </c>
      <c r="BL167" s="17" t="s">
        <v>148</v>
      </c>
      <c r="BM167" s="165" t="s">
        <v>177</v>
      </c>
    </row>
    <row r="168" spans="1:65" s="2" customFormat="1">
      <c r="A168" s="33"/>
      <c r="B168" s="34"/>
      <c r="C168" s="33"/>
      <c r="D168" s="183" t="s">
        <v>161</v>
      </c>
      <c r="E168" s="33"/>
      <c r="F168" s="184" t="s">
        <v>178</v>
      </c>
      <c r="G168" s="33"/>
      <c r="H168" s="33"/>
      <c r="I168" s="185"/>
      <c r="J168" s="33"/>
      <c r="K168" s="33"/>
      <c r="L168" s="34"/>
      <c r="M168" s="186"/>
      <c r="N168" s="187"/>
      <c r="O168" s="59"/>
      <c r="P168" s="59"/>
      <c r="Q168" s="59"/>
      <c r="R168" s="59"/>
      <c r="S168" s="59"/>
      <c r="T168" s="60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7" t="s">
        <v>161</v>
      </c>
      <c r="AU168" s="17" t="s">
        <v>85</v>
      </c>
    </row>
    <row r="169" spans="1:65" s="15" customFormat="1">
      <c r="B169" s="188"/>
      <c r="D169" s="167" t="s">
        <v>150</v>
      </c>
      <c r="E169" s="189" t="s">
        <v>1</v>
      </c>
      <c r="F169" s="190" t="s">
        <v>163</v>
      </c>
      <c r="H169" s="189" t="s">
        <v>1</v>
      </c>
      <c r="I169" s="191"/>
      <c r="L169" s="188"/>
      <c r="M169" s="192"/>
      <c r="N169" s="193"/>
      <c r="O169" s="193"/>
      <c r="P169" s="193"/>
      <c r="Q169" s="193"/>
      <c r="R169" s="193"/>
      <c r="S169" s="193"/>
      <c r="T169" s="194"/>
      <c r="AT169" s="189" t="s">
        <v>150</v>
      </c>
      <c r="AU169" s="189" t="s">
        <v>85</v>
      </c>
      <c r="AV169" s="15" t="s">
        <v>83</v>
      </c>
      <c r="AW169" s="15" t="s">
        <v>30</v>
      </c>
      <c r="AX169" s="15" t="s">
        <v>75</v>
      </c>
      <c r="AY169" s="189" t="s">
        <v>141</v>
      </c>
    </row>
    <row r="170" spans="1:65" s="13" customFormat="1">
      <c r="B170" s="166"/>
      <c r="D170" s="167" t="s">
        <v>150</v>
      </c>
      <c r="E170" s="168" t="s">
        <v>1</v>
      </c>
      <c r="F170" s="169" t="s">
        <v>164</v>
      </c>
      <c r="H170" s="170">
        <v>29.97</v>
      </c>
      <c r="I170" s="171"/>
      <c r="L170" s="166"/>
      <c r="M170" s="172"/>
      <c r="N170" s="173"/>
      <c r="O170" s="173"/>
      <c r="P170" s="173"/>
      <c r="Q170" s="173"/>
      <c r="R170" s="173"/>
      <c r="S170" s="173"/>
      <c r="T170" s="174"/>
      <c r="AT170" s="168" t="s">
        <v>150</v>
      </c>
      <c r="AU170" s="168" t="s">
        <v>85</v>
      </c>
      <c r="AV170" s="13" t="s">
        <v>85</v>
      </c>
      <c r="AW170" s="13" t="s">
        <v>30</v>
      </c>
      <c r="AX170" s="13" t="s">
        <v>75</v>
      </c>
      <c r="AY170" s="168" t="s">
        <v>141</v>
      </c>
    </row>
    <row r="171" spans="1:65" s="13" customFormat="1">
      <c r="B171" s="166"/>
      <c r="D171" s="167" t="s">
        <v>150</v>
      </c>
      <c r="E171" s="168" t="s">
        <v>1</v>
      </c>
      <c r="F171" s="169" t="s">
        <v>165</v>
      </c>
      <c r="H171" s="170">
        <v>250</v>
      </c>
      <c r="I171" s="171"/>
      <c r="L171" s="166"/>
      <c r="M171" s="172"/>
      <c r="N171" s="173"/>
      <c r="O171" s="173"/>
      <c r="P171" s="173"/>
      <c r="Q171" s="173"/>
      <c r="R171" s="173"/>
      <c r="S171" s="173"/>
      <c r="T171" s="174"/>
      <c r="AT171" s="168" t="s">
        <v>150</v>
      </c>
      <c r="AU171" s="168" t="s">
        <v>85</v>
      </c>
      <c r="AV171" s="13" t="s">
        <v>85</v>
      </c>
      <c r="AW171" s="13" t="s">
        <v>30</v>
      </c>
      <c r="AX171" s="13" t="s">
        <v>75</v>
      </c>
      <c r="AY171" s="168" t="s">
        <v>141</v>
      </c>
    </row>
    <row r="172" spans="1:65" s="13" customFormat="1">
      <c r="B172" s="166"/>
      <c r="D172" s="167" t="s">
        <v>150</v>
      </c>
      <c r="E172" s="168" t="s">
        <v>1</v>
      </c>
      <c r="F172" s="169" t="s">
        <v>166</v>
      </c>
      <c r="H172" s="170">
        <v>180</v>
      </c>
      <c r="I172" s="171"/>
      <c r="L172" s="166"/>
      <c r="M172" s="172"/>
      <c r="N172" s="173"/>
      <c r="O172" s="173"/>
      <c r="P172" s="173"/>
      <c r="Q172" s="173"/>
      <c r="R172" s="173"/>
      <c r="S172" s="173"/>
      <c r="T172" s="174"/>
      <c r="AT172" s="168" t="s">
        <v>150</v>
      </c>
      <c r="AU172" s="168" t="s">
        <v>85</v>
      </c>
      <c r="AV172" s="13" t="s">
        <v>85</v>
      </c>
      <c r="AW172" s="13" t="s">
        <v>30</v>
      </c>
      <c r="AX172" s="13" t="s">
        <v>75</v>
      </c>
      <c r="AY172" s="168" t="s">
        <v>141</v>
      </c>
    </row>
    <row r="173" spans="1:65" s="15" customFormat="1">
      <c r="B173" s="188"/>
      <c r="D173" s="167" t="s">
        <v>150</v>
      </c>
      <c r="E173" s="189" t="s">
        <v>1</v>
      </c>
      <c r="F173" s="190" t="s">
        <v>167</v>
      </c>
      <c r="H173" s="189" t="s">
        <v>1</v>
      </c>
      <c r="I173" s="191"/>
      <c r="L173" s="188"/>
      <c r="M173" s="192"/>
      <c r="N173" s="193"/>
      <c r="O173" s="193"/>
      <c r="P173" s="193"/>
      <c r="Q173" s="193"/>
      <c r="R173" s="193"/>
      <c r="S173" s="193"/>
      <c r="T173" s="194"/>
      <c r="AT173" s="189" t="s">
        <v>150</v>
      </c>
      <c r="AU173" s="189" t="s">
        <v>85</v>
      </c>
      <c r="AV173" s="15" t="s">
        <v>83</v>
      </c>
      <c r="AW173" s="15" t="s">
        <v>30</v>
      </c>
      <c r="AX173" s="15" t="s">
        <v>75</v>
      </c>
      <c r="AY173" s="189" t="s">
        <v>141</v>
      </c>
    </row>
    <row r="174" spans="1:65" s="13" customFormat="1">
      <c r="B174" s="166"/>
      <c r="D174" s="167" t="s">
        <v>150</v>
      </c>
      <c r="E174" s="168" t="s">
        <v>1</v>
      </c>
      <c r="F174" s="169" t="s">
        <v>168</v>
      </c>
      <c r="H174" s="170">
        <v>15</v>
      </c>
      <c r="I174" s="171"/>
      <c r="L174" s="166"/>
      <c r="M174" s="172"/>
      <c r="N174" s="173"/>
      <c r="O174" s="173"/>
      <c r="P174" s="173"/>
      <c r="Q174" s="173"/>
      <c r="R174" s="173"/>
      <c r="S174" s="173"/>
      <c r="T174" s="174"/>
      <c r="AT174" s="168" t="s">
        <v>150</v>
      </c>
      <c r="AU174" s="168" t="s">
        <v>85</v>
      </c>
      <c r="AV174" s="13" t="s">
        <v>85</v>
      </c>
      <c r="AW174" s="13" t="s">
        <v>30</v>
      </c>
      <c r="AX174" s="13" t="s">
        <v>75</v>
      </c>
      <c r="AY174" s="168" t="s">
        <v>141</v>
      </c>
    </row>
    <row r="175" spans="1:65" s="13" customFormat="1">
      <c r="B175" s="166"/>
      <c r="D175" s="167" t="s">
        <v>150</v>
      </c>
      <c r="E175" s="168" t="s">
        <v>1</v>
      </c>
      <c r="F175" s="169" t="s">
        <v>166</v>
      </c>
      <c r="H175" s="170">
        <v>180</v>
      </c>
      <c r="I175" s="171"/>
      <c r="L175" s="166"/>
      <c r="M175" s="172"/>
      <c r="N175" s="173"/>
      <c r="O175" s="173"/>
      <c r="P175" s="173"/>
      <c r="Q175" s="173"/>
      <c r="R175" s="173"/>
      <c r="S175" s="173"/>
      <c r="T175" s="174"/>
      <c r="AT175" s="168" t="s">
        <v>150</v>
      </c>
      <c r="AU175" s="168" t="s">
        <v>85</v>
      </c>
      <c r="AV175" s="13" t="s">
        <v>85</v>
      </c>
      <c r="AW175" s="13" t="s">
        <v>30</v>
      </c>
      <c r="AX175" s="13" t="s">
        <v>75</v>
      </c>
      <c r="AY175" s="168" t="s">
        <v>141</v>
      </c>
    </row>
    <row r="176" spans="1:65" s="15" customFormat="1">
      <c r="B176" s="188"/>
      <c r="D176" s="167" t="s">
        <v>150</v>
      </c>
      <c r="E176" s="189" t="s">
        <v>1</v>
      </c>
      <c r="F176" s="190" t="s">
        <v>169</v>
      </c>
      <c r="H176" s="189" t="s">
        <v>1</v>
      </c>
      <c r="I176" s="191"/>
      <c r="L176" s="188"/>
      <c r="M176" s="192"/>
      <c r="N176" s="193"/>
      <c r="O176" s="193"/>
      <c r="P176" s="193"/>
      <c r="Q176" s="193"/>
      <c r="R176" s="193"/>
      <c r="S176" s="193"/>
      <c r="T176" s="194"/>
      <c r="AT176" s="189" t="s">
        <v>150</v>
      </c>
      <c r="AU176" s="189" t="s">
        <v>85</v>
      </c>
      <c r="AV176" s="15" t="s">
        <v>83</v>
      </c>
      <c r="AW176" s="15" t="s">
        <v>30</v>
      </c>
      <c r="AX176" s="15" t="s">
        <v>75</v>
      </c>
      <c r="AY176" s="189" t="s">
        <v>141</v>
      </c>
    </row>
    <row r="177" spans="1:65" s="13" customFormat="1">
      <c r="B177" s="166"/>
      <c r="D177" s="167" t="s">
        <v>150</v>
      </c>
      <c r="E177" s="168" t="s">
        <v>1</v>
      </c>
      <c r="F177" s="169" t="s">
        <v>170</v>
      </c>
      <c r="H177" s="170">
        <v>17</v>
      </c>
      <c r="I177" s="171"/>
      <c r="L177" s="166"/>
      <c r="M177" s="172"/>
      <c r="N177" s="173"/>
      <c r="O177" s="173"/>
      <c r="P177" s="173"/>
      <c r="Q177" s="173"/>
      <c r="R177" s="173"/>
      <c r="S177" s="173"/>
      <c r="T177" s="174"/>
      <c r="AT177" s="168" t="s">
        <v>150</v>
      </c>
      <c r="AU177" s="168" t="s">
        <v>85</v>
      </c>
      <c r="AV177" s="13" t="s">
        <v>85</v>
      </c>
      <c r="AW177" s="13" t="s">
        <v>30</v>
      </c>
      <c r="AX177" s="13" t="s">
        <v>75</v>
      </c>
      <c r="AY177" s="168" t="s">
        <v>141</v>
      </c>
    </row>
    <row r="178" spans="1:65" s="13" customFormat="1">
      <c r="B178" s="166"/>
      <c r="D178" s="167" t="s">
        <v>150</v>
      </c>
      <c r="E178" s="168" t="s">
        <v>1</v>
      </c>
      <c r="F178" s="169" t="s">
        <v>166</v>
      </c>
      <c r="H178" s="170">
        <v>180</v>
      </c>
      <c r="I178" s="171"/>
      <c r="L178" s="166"/>
      <c r="M178" s="172"/>
      <c r="N178" s="173"/>
      <c r="O178" s="173"/>
      <c r="P178" s="173"/>
      <c r="Q178" s="173"/>
      <c r="R178" s="173"/>
      <c r="S178" s="173"/>
      <c r="T178" s="174"/>
      <c r="AT178" s="168" t="s">
        <v>150</v>
      </c>
      <c r="AU178" s="168" t="s">
        <v>85</v>
      </c>
      <c r="AV178" s="13" t="s">
        <v>85</v>
      </c>
      <c r="AW178" s="13" t="s">
        <v>30</v>
      </c>
      <c r="AX178" s="13" t="s">
        <v>75</v>
      </c>
      <c r="AY178" s="168" t="s">
        <v>141</v>
      </c>
    </row>
    <row r="179" spans="1:65" s="14" customFormat="1">
      <c r="B179" s="175"/>
      <c r="D179" s="167" t="s">
        <v>150</v>
      </c>
      <c r="E179" s="176" t="s">
        <v>1</v>
      </c>
      <c r="F179" s="177" t="s">
        <v>153</v>
      </c>
      <c r="H179" s="178">
        <v>851.97</v>
      </c>
      <c r="I179" s="179"/>
      <c r="L179" s="175"/>
      <c r="M179" s="180"/>
      <c r="N179" s="181"/>
      <c r="O179" s="181"/>
      <c r="P179" s="181"/>
      <c r="Q179" s="181"/>
      <c r="R179" s="181"/>
      <c r="S179" s="181"/>
      <c r="T179" s="182"/>
      <c r="AT179" s="176" t="s">
        <v>150</v>
      </c>
      <c r="AU179" s="176" t="s">
        <v>85</v>
      </c>
      <c r="AV179" s="14" t="s">
        <v>148</v>
      </c>
      <c r="AW179" s="14" t="s">
        <v>30</v>
      </c>
      <c r="AX179" s="14" t="s">
        <v>83</v>
      </c>
      <c r="AY179" s="176" t="s">
        <v>141</v>
      </c>
    </row>
    <row r="180" spans="1:65" s="2" customFormat="1" ht="24.2" customHeight="1">
      <c r="A180" s="33"/>
      <c r="B180" s="153"/>
      <c r="C180" s="154" t="s">
        <v>179</v>
      </c>
      <c r="D180" s="154" t="s">
        <v>144</v>
      </c>
      <c r="E180" s="155" t="s">
        <v>180</v>
      </c>
      <c r="F180" s="156" t="s">
        <v>181</v>
      </c>
      <c r="G180" s="157" t="s">
        <v>158</v>
      </c>
      <c r="H180" s="158">
        <v>851.97</v>
      </c>
      <c r="I180" s="159"/>
      <c r="J180" s="160">
        <f>ROUND(I180*H180,2)</f>
        <v>0</v>
      </c>
      <c r="K180" s="156" t="s">
        <v>159</v>
      </c>
      <c r="L180" s="34"/>
      <c r="M180" s="161" t="s">
        <v>1</v>
      </c>
      <c r="N180" s="162" t="s">
        <v>40</v>
      </c>
      <c r="O180" s="59"/>
      <c r="P180" s="163">
        <f>O180*H180</f>
        <v>0</v>
      </c>
      <c r="Q180" s="163">
        <v>4.0000000000000001E-3</v>
      </c>
      <c r="R180" s="163">
        <f>Q180*H180</f>
        <v>3.40788</v>
      </c>
      <c r="S180" s="163">
        <v>0</v>
      </c>
      <c r="T180" s="164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65" t="s">
        <v>148</v>
      </c>
      <c r="AT180" s="165" t="s">
        <v>144</v>
      </c>
      <c r="AU180" s="165" t="s">
        <v>85</v>
      </c>
      <c r="AY180" s="17" t="s">
        <v>141</v>
      </c>
      <c r="BE180" s="98">
        <f>IF(N180="základní",J180,0)</f>
        <v>0</v>
      </c>
      <c r="BF180" s="98">
        <f>IF(N180="snížená",J180,0)</f>
        <v>0</v>
      </c>
      <c r="BG180" s="98">
        <f>IF(N180="zákl. přenesená",J180,0)</f>
        <v>0</v>
      </c>
      <c r="BH180" s="98">
        <f>IF(N180="sníž. přenesená",J180,0)</f>
        <v>0</v>
      </c>
      <c r="BI180" s="98">
        <f>IF(N180="nulová",J180,0)</f>
        <v>0</v>
      </c>
      <c r="BJ180" s="17" t="s">
        <v>83</v>
      </c>
      <c r="BK180" s="98">
        <f>ROUND(I180*H180,2)</f>
        <v>0</v>
      </c>
      <c r="BL180" s="17" t="s">
        <v>148</v>
      </c>
      <c r="BM180" s="165" t="s">
        <v>182</v>
      </c>
    </row>
    <row r="181" spans="1:65" s="2" customFormat="1">
      <c r="A181" s="33"/>
      <c r="B181" s="34"/>
      <c r="C181" s="33"/>
      <c r="D181" s="183" t="s">
        <v>161</v>
      </c>
      <c r="E181" s="33"/>
      <c r="F181" s="184" t="s">
        <v>183</v>
      </c>
      <c r="G181" s="33"/>
      <c r="H181" s="33"/>
      <c r="I181" s="185"/>
      <c r="J181" s="33"/>
      <c r="K181" s="33"/>
      <c r="L181" s="34"/>
      <c r="M181" s="186"/>
      <c r="N181" s="187"/>
      <c r="O181" s="59"/>
      <c r="P181" s="59"/>
      <c r="Q181" s="59"/>
      <c r="R181" s="59"/>
      <c r="S181" s="59"/>
      <c r="T181" s="60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7" t="s">
        <v>161</v>
      </c>
      <c r="AU181" s="17" t="s">
        <v>85</v>
      </c>
    </row>
    <row r="182" spans="1:65" s="15" customFormat="1">
      <c r="B182" s="188"/>
      <c r="D182" s="167" t="s">
        <v>150</v>
      </c>
      <c r="E182" s="189" t="s">
        <v>1</v>
      </c>
      <c r="F182" s="190" t="s">
        <v>163</v>
      </c>
      <c r="H182" s="189" t="s">
        <v>1</v>
      </c>
      <c r="I182" s="191"/>
      <c r="L182" s="188"/>
      <c r="M182" s="192"/>
      <c r="N182" s="193"/>
      <c r="O182" s="193"/>
      <c r="P182" s="193"/>
      <c r="Q182" s="193"/>
      <c r="R182" s="193"/>
      <c r="S182" s="193"/>
      <c r="T182" s="194"/>
      <c r="AT182" s="189" t="s">
        <v>150</v>
      </c>
      <c r="AU182" s="189" t="s">
        <v>85</v>
      </c>
      <c r="AV182" s="15" t="s">
        <v>83</v>
      </c>
      <c r="AW182" s="15" t="s">
        <v>30</v>
      </c>
      <c r="AX182" s="15" t="s">
        <v>75</v>
      </c>
      <c r="AY182" s="189" t="s">
        <v>141</v>
      </c>
    </row>
    <row r="183" spans="1:65" s="13" customFormat="1">
      <c r="B183" s="166"/>
      <c r="D183" s="167" t="s">
        <v>150</v>
      </c>
      <c r="E183" s="168" t="s">
        <v>1</v>
      </c>
      <c r="F183" s="169" t="s">
        <v>164</v>
      </c>
      <c r="H183" s="170">
        <v>29.97</v>
      </c>
      <c r="I183" s="171"/>
      <c r="L183" s="166"/>
      <c r="M183" s="172"/>
      <c r="N183" s="173"/>
      <c r="O183" s="173"/>
      <c r="P183" s="173"/>
      <c r="Q183" s="173"/>
      <c r="R183" s="173"/>
      <c r="S183" s="173"/>
      <c r="T183" s="174"/>
      <c r="AT183" s="168" t="s">
        <v>150</v>
      </c>
      <c r="AU183" s="168" t="s">
        <v>85</v>
      </c>
      <c r="AV183" s="13" t="s">
        <v>85</v>
      </c>
      <c r="AW183" s="13" t="s">
        <v>30</v>
      </c>
      <c r="AX183" s="13" t="s">
        <v>75</v>
      </c>
      <c r="AY183" s="168" t="s">
        <v>141</v>
      </c>
    </row>
    <row r="184" spans="1:65" s="13" customFormat="1">
      <c r="B184" s="166"/>
      <c r="D184" s="167" t="s">
        <v>150</v>
      </c>
      <c r="E184" s="168" t="s">
        <v>1</v>
      </c>
      <c r="F184" s="169" t="s">
        <v>165</v>
      </c>
      <c r="H184" s="170">
        <v>250</v>
      </c>
      <c r="I184" s="171"/>
      <c r="L184" s="166"/>
      <c r="M184" s="172"/>
      <c r="N184" s="173"/>
      <c r="O184" s="173"/>
      <c r="P184" s="173"/>
      <c r="Q184" s="173"/>
      <c r="R184" s="173"/>
      <c r="S184" s="173"/>
      <c r="T184" s="174"/>
      <c r="AT184" s="168" t="s">
        <v>150</v>
      </c>
      <c r="AU184" s="168" t="s">
        <v>85</v>
      </c>
      <c r="AV184" s="13" t="s">
        <v>85</v>
      </c>
      <c r="AW184" s="13" t="s">
        <v>30</v>
      </c>
      <c r="AX184" s="13" t="s">
        <v>75</v>
      </c>
      <c r="AY184" s="168" t="s">
        <v>141</v>
      </c>
    </row>
    <row r="185" spans="1:65" s="13" customFormat="1">
      <c r="B185" s="166"/>
      <c r="D185" s="167" t="s">
        <v>150</v>
      </c>
      <c r="E185" s="168" t="s">
        <v>1</v>
      </c>
      <c r="F185" s="169" t="s">
        <v>166</v>
      </c>
      <c r="H185" s="170">
        <v>180</v>
      </c>
      <c r="I185" s="171"/>
      <c r="L185" s="166"/>
      <c r="M185" s="172"/>
      <c r="N185" s="173"/>
      <c r="O185" s="173"/>
      <c r="P185" s="173"/>
      <c r="Q185" s="173"/>
      <c r="R185" s="173"/>
      <c r="S185" s="173"/>
      <c r="T185" s="174"/>
      <c r="AT185" s="168" t="s">
        <v>150</v>
      </c>
      <c r="AU185" s="168" t="s">
        <v>85</v>
      </c>
      <c r="AV185" s="13" t="s">
        <v>85</v>
      </c>
      <c r="AW185" s="13" t="s">
        <v>30</v>
      </c>
      <c r="AX185" s="13" t="s">
        <v>75</v>
      </c>
      <c r="AY185" s="168" t="s">
        <v>141</v>
      </c>
    </row>
    <row r="186" spans="1:65" s="15" customFormat="1">
      <c r="B186" s="188"/>
      <c r="D186" s="167" t="s">
        <v>150</v>
      </c>
      <c r="E186" s="189" t="s">
        <v>1</v>
      </c>
      <c r="F186" s="190" t="s">
        <v>167</v>
      </c>
      <c r="H186" s="189" t="s">
        <v>1</v>
      </c>
      <c r="I186" s="191"/>
      <c r="L186" s="188"/>
      <c r="M186" s="192"/>
      <c r="N186" s="193"/>
      <c r="O186" s="193"/>
      <c r="P186" s="193"/>
      <c r="Q186" s="193"/>
      <c r="R186" s="193"/>
      <c r="S186" s="193"/>
      <c r="T186" s="194"/>
      <c r="AT186" s="189" t="s">
        <v>150</v>
      </c>
      <c r="AU186" s="189" t="s">
        <v>85</v>
      </c>
      <c r="AV186" s="15" t="s">
        <v>83</v>
      </c>
      <c r="AW186" s="15" t="s">
        <v>30</v>
      </c>
      <c r="AX186" s="15" t="s">
        <v>75</v>
      </c>
      <c r="AY186" s="189" t="s">
        <v>141</v>
      </c>
    </row>
    <row r="187" spans="1:65" s="13" customFormat="1">
      <c r="B187" s="166"/>
      <c r="D187" s="167" t="s">
        <v>150</v>
      </c>
      <c r="E187" s="168" t="s">
        <v>1</v>
      </c>
      <c r="F187" s="169" t="s">
        <v>168</v>
      </c>
      <c r="H187" s="170">
        <v>15</v>
      </c>
      <c r="I187" s="171"/>
      <c r="L187" s="166"/>
      <c r="M187" s="172"/>
      <c r="N187" s="173"/>
      <c r="O187" s="173"/>
      <c r="P187" s="173"/>
      <c r="Q187" s="173"/>
      <c r="R187" s="173"/>
      <c r="S187" s="173"/>
      <c r="T187" s="174"/>
      <c r="AT187" s="168" t="s">
        <v>150</v>
      </c>
      <c r="AU187" s="168" t="s">
        <v>85</v>
      </c>
      <c r="AV187" s="13" t="s">
        <v>85</v>
      </c>
      <c r="AW187" s="13" t="s">
        <v>30</v>
      </c>
      <c r="AX187" s="13" t="s">
        <v>75</v>
      </c>
      <c r="AY187" s="168" t="s">
        <v>141</v>
      </c>
    </row>
    <row r="188" spans="1:65" s="13" customFormat="1">
      <c r="B188" s="166"/>
      <c r="D188" s="167" t="s">
        <v>150</v>
      </c>
      <c r="E188" s="168" t="s">
        <v>1</v>
      </c>
      <c r="F188" s="169" t="s">
        <v>166</v>
      </c>
      <c r="H188" s="170">
        <v>180</v>
      </c>
      <c r="I188" s="171"/>
      <c r="L188" s="166"/>
      <c r="M188" s="172"/>
      <c r="N188" s="173"/>
      <c r="O188" s="173"/>
      <c r="P188" s="173"/>
      <c r="Q188" s="173"/>
      <c r="R188" s="173"/>
      <c r="S188" s="173"/>
      <c r="T188" s="174"/>
      <c r="AT188" s="168" t="s">
        <v>150</v>
      </c>
      <c r="AU188" s="168" t="s">
        <v>85</v>
      </c>
      <c r="AV188" s="13" t="s">
        <v>85</v>
      </c>
      <c r="AW188" s="13" t="s">
        <v>30</v>
      </c>
      <c r="AX188" s="13" t="s">
        <v>75</v>
      </c>
      <c r="AY188" s="168" t="s">
        <v>141</v>
      </c>
    </row>
    <row r="189" spans="1:65" s="15" customFormat="1">
      <c r="B189" s="188"/>
      <c r="D189" s="167" t="s">
        <v>150</v>
      </c>
      <c r="E189" s="189" t="s">
        <v>1</v>
      </c>
      <c r="F189" s="190" t="s">
        <v>169</v>
      </c>
      <c r="H189" s="189" t="s">
        <v>1</v>
      </c>
      <c r="I189" s="191"/>
      <c r="L189" s="188"/>
      <c r="M189" s="192"/>
      <c r="N189" s="193"/>
      <c r="O189" s="193"/>
      <c r="P189" s="193"/>
      <c r="Q189" s="193"/>
      <c r="R189" s="193"/>
      <c r="S189" s="193"/>
      <c r="T189" s="194"/>
      <c r="AT189" s="189" t="s">
        <v>150</v>
      </c>
      <c r="AU189" s="189" t="s">
        <v>85</v>
      </c>
      <c r="AV189" s="15" t="s">
        <v>83</v>
      </c>
      <c r="AW189" s="15" t="s">
        <v>30</v>
      </c>
      <c r="AX189" s="15" t="s">
        <v>75</v>
      </c>
      <c r="AY189" s="189" t="s">
        <v>141</v>
      </c>
    </row>
    <row r="190" spans="1:65" s="13" customFormat="1">
      <c r="B190" s="166"/>
      <c r="D190" s="167" t="s">
        <v>150</v>
      </c>
      <c r="E190" s="168" t="s">
        <v>1</v>
      </c>
      <c r="F190" s="169" t="s">
        <v>170</v>
      </c>
      <c r="H190" s="170">
        <v>17</v>
      </c>
      <c r="I190" s="171"/>
      <c r="L190" s="166"/>
      <c r="M190" s="172"/>
      <c r="N190" s="173"/>
      <c r="O190" s="173"/>
      <c r="P190" s="173"/>
      <c r="Q190" s="173"/>
      <c r="R190" s="173"/>
      <c r="S190" s="173"/>
      <c r="T190" s="174"/>
      <c r="AT190" s="168" t="s">
        <v>150</v>
      </c>
      <c r="AU190" s="168" t="s">
        <v>85</v>
      </c>
      <c r="AV190" s="13" t="s">
        <v>85</v>
      </c>
      <c r="AW190" s="13" t="s">
        <v>30</v>
      </c>
      <c r="AX190" s="13" t="s">
        <v>75</v>
      </c>
      <c r="AY190" s="168" t="s">
        <v>141</v>
      </c>
    </row>
    <row r="191" spans="1:65" s="13" customFormat="1">
      <c r="B191" s="166"/>
      <c r="D191" s="167" t="s">
        <v>150</v>
      </c>
      <c r="E191" s="168" t="s">
        <v>1</v>
      </c>
      <c r="F191" s="169" t="s">
        <v>166</v>
      </c>
      <c r="H191" s="170">
        <v>180</v>
      </c>
      <c r="I191" s="171"/>
      <c r="L191" s="166"/>
      <c r="M191" s="172"/>
      <c r="N191" s="173"/>
      <c r="O191" s="173"/>
      <c r="P191" s="173"/>
      <c r="Q191" s="173"/>
      <c r="R191" s="173"/>
      <c r="S191" s="173"/>
      <c r="T191" s="174"/>
      <c r="AT191" s="168" t="s">
        <v>150</v>
      </c>
      <c r="AU191" s="168" t="s">
        <v>85</v>
      </c>
      <c r="AV191" s="13" t="s">
        <v>85</v>
      </c>
      <c r="AW191" s="13" t="s">
        <v>30</v>
      </c>
      <c r="AX191" s="13" t="s">
        <v>75</v>
      </c>
      <c r="AY191" s="168" t="s">
        <v>141</v>
      </c>
    </row>
    <row r="192" spans="1:65" s="14" customFormat="1">
      <c r="B192" s="175"/>
      <c r="D192" s="167" t="s">
        <v>150</v>
      </c>
      <c r="E192" s="176" t="s">
        <v>1</v>
      </c>
      <c r="F192" s="177" t="s">
        <v>153</v>
      </c>
      <c r="H192" s="178">
        <v>851.97</v>
      </c>
      <c r="I192" s="179"/>
      <c r="L192" s="175"/>
      <c r="M192" s="180"/>
      <c r="N192" s="181"/>
      <c r="O192" s="181"/>
      <c r="P192" s="181"/>
      <c r="Q192" s="181"/>
      <c r="R192" s="181"/>
      <c r="S192" s="181"/>
      <c r="T192" s="182"/>
      <c r="AT192" s="176" t="s">
        <v>150</v>
      </c>
      <c r="AU192" s="176" t="s">
        <v>85</v>
      </c>
      <c r="AV192" s="14" t="s">
        <v>148</v>
      </c>
      <c r="AW192" s="14" t="s">
        <v>30</v>
      </c>
      <c r="AX192" s="14" t="s">
        <v>83</v>
      </c>
      <c r="AY192" s="176" t="s">
        <v>141</v>
      </c>
    </row>
    <row r="193" spans="1:65" s="2" customFormat="1" ht="24.2" customHeight="1">
      <c r="A193" s="33"/>
      <c r="B193" s="153"/>
      <c r="C193" s="154" t="s">
        <v>154</v>
      </c>
      <c r="D193" s="154" t="s">
        <v>144</v>
      </c>
      <c r="E193" s="155" t="s">
        <v>184</v>
      </c>
      <c r="F193" s="156" t="s">
        <v>185</v>
      </c>
      <c r="G193" s="157" t="s">
        <v>158</v>
      </c>
      <c r="H193" s="158">
        <v>82.593000000000004</v>
      </c>
      <c r="I193" s="159"/>
      <c r="J193" s="160">
        <f>ROUND(I193*H193,2)</f>
        <v>0</v>
      </c>
      <c r="K193" s="156" t="s">
        <v>159</v>
      </c>
      <c r="L193" s="34"/>
      <c r="M193" s="161" t="s">
        <v>1</v>
      </c>
      <c r="N193" s="162" t="s">
        <v>40</v>
      </c>
      <c r="O193" s="59"/>
      <c r="P193" s="163">
        <f>O193*H193</f>
        <v>0</v>
      </c>
      <c r="Q193" s="163">
        <v>2.5999999999999998E-4</v>
      </c>
      <c r="R193" s="163">
        <f>Q193*H193</f>
        <v>2.1474179999999999E-2</v>
      </c>
      <c r="S193" s="163">
        <v>0</v>
      </c>
      <c r="T193" s="164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65" t="s">
        <v>148</v>
      </c>
      <c r="AT193" s="165" t="s">
        <v>144</v>
      </c>
      <c r="AU193" s="165" t="s">
        <v>85</v>
      </c>
      <c r="AY193" s="17" t="s">
        <v>141</v>
      </c>
      <c r="BE193" s="98">
        <f>IF(N193="základní",J193,0)</f>
        <v>0</v>
      </c>
      <c r="BF193" s="98">
        <f>IF(N193="snížená",J193,0)</f>
        <v>0</v>
      </c>
      <c r="BG193" s="98">
        <f>IF(N193="zákl. přenesená",J193,0)</f>
        <v>0</v>
      </c>
      <c r="BH193" s="98">
        <f>IF(N193="sníž. přenesená",J193,0)</f>
        <v>0</v>
      </c>
      <c r="BI193" s="98">
        <f>IF(N193="nulová",J193,0)</f>
        <v>0</v>
      </c>
      <c r="BJ193" s="17" t="s">
        <v>83</v>
      </c>
      <c r="BK193" s="98">
        <f>ROUND(I193*H193,2)</f>
        <v>0</v>
      </c>
      <c r="BL193" s="17" t="s">
        <v>148</v>
      </c>
      <c r="BM193" s="165" t="s">
        <v>186</v>
      </c>
    </row>
    <row r="194" spans="1:65" s="2" customFormat="1">
      <c r="A194" s="33"/>
      <c r="B194" s="34"/>
      <c r="C194" s="33"/>
      <c r="D194" s="183" t="s">
        <v>161</v>
      </c>
      <c r="E194" s="33"/>
      <c r="F194" s="184" t="s">
        <v>187</v>
      </c>
      <c r="G194" s="33"/>
      <c r="H194" s="33"/>
      <c r="I194" s="185"/>
      <c r="J194" s="33"/>
      <c r="K194" s="33"/>
      <c r="L194" s="34"/>
      <c r="M194" s="186"/>
      <c r="N194" s="187"/>
      <c r="O194" s="59"/>
      <c r="P194" s="59"/>
      <c r="Q194" s="59"/>
      <c r="R194" s="59"/>
      <c r="S194" s="59"/>
      <c r="T194" s="60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T194" s="17" t="s">
        <v>161</v>
      </c>
      <c r="AU194" s="17" t="s">
        <v>85</v>
      </c>
    </row>
    <row r="195" spans="1:65" s="15" customFormat="1">
      <c r="B195" s="188"/>
      <c r="D195" s="167" t="s">
        <v>150</v>
      </c>
      <c r="E195" s="189" t="s">
        <v>1</v>
      </c>
      <c r="F195" s="190" t="s">
        <v>163</v>
      </c>
      <c r="H195" s="189" t="s">
        <v>1</v>
      </c>
      <c r="I195" s="191"/>
      <c r="L195" s="188"/>
      <c r="M195" s="192"/>
      <c r="N195" s="193"/>
      <c r="O195" s="193"/>
      <c r="P195" s="193"/>
      <c r="Q195" s="193"/>
      <c r="R195" s="193"/>
      <c r="S195" s="193"/>
      <c r="T195" s="194"/>
      <c r="AT195" s="189" t="s">
        <v>150</v>
      </c>
      <c r="AU195" s="189" t="s">
        <v>85</v>
      </c>
      <c r="AV195" s="15" t="s">
        <v>83</v>
      </c>
      <c r="AW195" s="15" t="s">
        <v>30</v>
      </c>
      <c r="AX195" s="15" t="s">
        <v>75</v>
      </c>
      <c r="AY195" s="189" t="s">
        <v>141</v>
      </c>
    </row>
    <row r="196" spans="1:65" s="13" customFormat="1">
      <c r="B196" s="166"/>
      <c r="D196" s="167" t="s">
        <v>150</v>
      </c>
      <c r="E196" s="168" t="s">
        <v>1</v>
      </c>
      <c r="F196" s="169" t="s">
        <v>188</v>
      </c>
      <c r="H196" s="170">
        <v>68.819999999999993</v>
      </c>
      <c r="I196" s="171"/>
      <c r="L196" s="166"/>
      <c r="M196" s="172"/>
      <c r="N196" s="173"/>
      <c r="O196" s="173"/>
      <c r="P196" s="173"/>
      <c r="Q196" s="173"/>
      <c r="R196" s="173"/>
      <c r="S196" s="173"/>
      <c r="T196" s="174"/>
      <c r="AT196" s="168" t="s">
        <v>150</v>
      </c>
      <c r="AU196" s="168" t="s">
        <v>85</v>
      </c>
      <c r="AV196" s="13" t="s">
        <v>85</v>
      </c>
      <c r="AW196" s="13" t="s">
        <v>30</v>
      </c>
      <c r="AX196" s="13" t="s">
        <v>75</v>
      </c>
      <c r="AY196" s="168" t="s">
        <v>141</v>
      </c>
    </row>
    <row r="197" spans="1:65" s="13" customFormat="1">
      <c r="B197" s="166"/>
      <c r="D197" s="167" t="s">
        <v>150</v>
      </c>
      <c r="E197" s="168" t="s">
        <v>1</v>
      </c>
      <c r="F197" s="169" t="s">
        <v>189</v>
      </c>
      <c r="H197" s="170">
        <v>16.739999999999998</v>
      </c>
      <c r="I197" s="171"/>
      <c r="L197" s="166"/>
      <c r="M197" s="172"/>
      <c r="N197" s="173"/>
      <c r="O197" s="173"/>
      <c r="P197" s="173"/>
      <c r="Q197" s="173"/>
      <c r="R197" s="173"/>
      <c r="S197" s="173"/>
      <c r="T197" s="174"/>
      <c r="AT197" s="168" t="s">
        <v>150</v>
      </c>
      <c r="AU197" s="168" t="s">
        <v>85</v>
      </c>
      <c r="AV197" s="13" t="s">
        <v>85</v>
      </c>
      <c r="AW197" s="13" t="s">
        <v>30</v>
      </c>
      <c r="AX197" s="13" t="s">
        <v>75</v>
      </c>
      <c r="AY197" s="168" t="s">
        <v>141</v>
      </c>
    </row>
    <row r="198" spans="1:65" s="13" customFormat="1">
      <c r="B198" s="166"/>
      <c r="D198" s="167" t="s">
        <v>150</v>
      </c>
      <c r="E198" s="168" t="s">
        <v>1</v>
      </c>
      <c r="F198" s="169" t="s">
        <v>190</v>
      </c>
      <c r="H198" s="170">
        <v>-1.68</v>
      </c>
      <c r="I198" s="171"/>
      <c r="L198" s="166"/>
      <c r="M198" s="172"/>
      <c r="N198" s="173"/>
      <c r="O198" s="173"/>
      <c r="P198" s="173"/>
      <c r="Q198" s="173"/>
      <c r="R198" s="173"/>
      <c r="S198" s="173"/>
      <c r="T198" s="174"/>
      <c r="AT198" s="168" t="s">
        <v>150</v>
      </c>
      <c r="AU198" s="168" t="s">
        <v>85</v>
      </c>
      <c r="AV198" s="13" t="s">
        <v>85</v>
      </c>
      <c r="AW198" s="13" t="s">
        <v>30</v>
      </c>
      <c r="AX198" s="13" t="s">
        <v>75</v>
      </c>
      <c r="AY198" s="168" t="s">
        <v>141</v>
      </c>
    </row>
    <row r="199" spans="1:65" s="13" customFormat="1">
      <c r="B199" s="166"/>
      <c r="D199" s="167" t="s">
        <v>150</v>
      </c>
      <c r="E199" s="168" t="s">
        <v>1</v>
      </c>
      <c r="F199" s="169" t="s">
        <v>191</v>
      </c>
      <c r="H199" s="170">
        <v>-1.2869999999999999</v>
      </c>
      <c r="I199" s="171"/>
      <c r="L199" s="166"/>
      <c r="M199" s="172"/>
      <c r="N199" s="173"/>
      <c r="O199" s="173"/>
      <c r="P199" s="173"/>
      <c r="Q199" s="173"/>
      <c r="R199" s="173"/>
      <c r="S199" s="173"/>
      <c r="T199" s="174"/>
      <c r="AT199" s="168" t="s">
        <v>150</v>
      </c>
      <c r="AU199" s="168" t="s">
        <v>85</v>
      </c>
      <c r="AV199" s="13" t="s">
        <v>85</v>
      </c>
      <c r="AW199" s="13" t="s">
        <v>30</v>
      </c>
      <c r="AX199" s="13" t="s">
        <v>75</v>
      </c>
      <c r="AY199" s="168" t="s">
        <v>141</v>
      </c>
    </row>
    <row r="200" spans="1:65" s="14" customFormat="1">
      <c r="B200" s="175"/>
      <c r="D200" s="167" t="s">
        <v>150</v>
      </c>
      <c r="E200" s="176" t="s">
        <v>1</v>
      </c>
      <c r="F200" s="177" t="s">
        <v>153</v>
      </c>
      <c r="H200" s="178">
        <v>82.592999999999975</v>
      </c>
      <c r="I200" s="179"/>
      <c r="L200" s="175"/>
      <c r="M200" s="180"/>
      <c r="N200" s="181"/>
      <c r="O200" s="181"/>
      <c r="P200" s="181"/>
      <c r="Q200" s="181"/>
      <c r="R200" s="181"/>
      <c r="S200" s="181"/>
      <c r="T200" s="182"/>
      <c r="AT200" s="176" t="s">
        <v>150</v>
      </c>
      <c r="AU200" s="176" t="s">
        <v>85</v>
      </c>
      <c r="AV200" s="14" t="s">
        <v>148</v>
      </c>
      <c r="AW200" s="14" t="s">
        <v>30</v>
      </c>
      <c r="AX200" s="14" t="s">
        <v>83</v>
      </c>
      <c r="AY200" s="176" t="s">
        <v>141</v>
      </c>
    </row>
    <row r="201" spans="1:65" s="2" customFormat="1" ht="37.9" customHeight="1">
      <c r="A201" s="33"/>
      <c r="B201" s="153"/>
      <c r="C201" s="154" t="s">
        <v>192</v>
      </c>
      <c r="D201" s="154" t="s">
        <v>144</v>
      </c>
      <c r="E201" s="155" t="s">
        <v>193</v>
      </c>
      <c r="F201" s="156" t="s">
        <v>194</v>
      </c>
      <c r="G201" s="157" t="s">
        <v>158</v>
      </c>
      <c r="H201" s="158">
        <v>82.593000000000004</v>
      </c>
      <c r="I201" s="159"/>
      <c r="J201" s="160">
        <f>ROUND(I201*H201,2)</f>
        <v>0</v>
      </c>
      <c r="K201" s="156" t="s">
        <v>159</v>
      </c>
      <c r="L201" s="34"/>
      <c r="M201" s="161" t="s">
        <v>1</v>
      </c>
      <c r="N201" s="162" t="s">
        <v>40</v>
      </c>
      <c r="O201" s="59"/>
      <c r="P201" s="163">
        <f>O201*H201</f>
        <v>0</v>
      </c>
      <c r="Q201" s="163">
        <v>4.3800000000000002E-3</v>
      </c>
      <c r="R201" s="163">
        <f>Q201*H201</f>
        <v>0.36175734000000004</v>
      </c>
      <c r="S201" s="163">
        <v>0</v>
      </c>
      <c r="T201" s="164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65" t="s">
        <v>148</v>
      </c>
      <c r="AT201" s="165" t="s">
        <v>144</v>
      </c>
      <c r="AU201" s="165" t="s">
        <v>85</v>
      </c>
      <c r="AY201" s="17" t="s">
        <v>141</v>
      </c>
      <c r="BE201" s="98">
        <f>IF(N201="základní",J201,0)</f>
        <v>0</v>
      </c>
      <c r="BF201" s="98">
        <f>IF(N201="snížená",J201,0)</f>
        <v>0</v>
      </c>
      <c r="BG201" s="98">
        <f>IF(N201="zákl. přenesená",J201,0)</f>
        <v>0</v>
      </c>
      <c r="BH201" s="98">
        <f>IF(N201="sníž. přenesená",J201,0)</f>
        <v>0</v>
      </c>
      <c r="BI201" s="98">
        <f>IF(N201="nulová",J201,0)</f>
        <v>0</v>
      </c>
      <c r="BJ201" s="17" t="s">
        <v>83</v>
      </c>
      <c r="BK201" s="98">
        <f>ROUND(I201*H201,2)</f>
        <v>0</v>
      </c>
      <c r="BL201" s="17" t="s">
        <v>148</v>
      </c>
      <c r="BM201" s="165" t="s">
        <v>195</v>
      </c>
    </row>
    <row r="202" spans="1:65" s="2" customFormat="1">
      <c r="A202" s="33"/>
      <c r="B202" s="34"/>
      <c r="C202" s="33"/>
      <c r="D202" s="183" t="s">
        <v>161</v>
      </c>
      <c r="E202" s="33"/>
      <c r="F202" s="184" t="s">
        <v>196</v>
      </c>
      <c r="G202" s="33"/>
      <c r="H202" s="33"/>
      <c r="I202" s="185"/>
      <c r="J202" s="33"/>
      <c r="K202" s="33"/>
      <c r="L202" s="34"/>
      <c r="M202" s="186"/>
      <c r="N202" s="187"/>
      <c r="O202" s="59"/>
      <c r="P202" s="59"/>
      <c r="Q202" s="59"/>
      <c r="R202" s="59"/>
      <c r="S202" s="59"/>
      <c r="T202" s="60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7" t="s">
        <v>161</v>
      </c>
      <c r="AU202" s="17" t="s">
        <v>85</v>
      </c>
    </row>
    <row r="203" spans="1:65" s="15" customFormat="1">
      <c r="B203" s="188"/>
      <c r="D203" s="167" t="s">
        <v>150</v>
      </c>
      <c r="E203" s="189" t="s">
        <v>1</v>
      </c>
      <c r="F203" s="190" t="s">
        <v>163</v>
      </c>
      <c r="H203" s="189" t="s">
        <v>1</v>
      </c>
      <c r="I203" s="191"/>
      <c r="L203" s="188"/>
      <c r="M203" s="192"/>
      <c r="N203" s="193"/>
      <c r="O203" s="193"/>
      <c r="P203" s="193"/>
      <c r="Q203" s="193"/>
      <c r="R203" s="193"/>
      <c r="S203" s="193"/>
      <c r="T203" s="194"/>
      <c r="AT203" s="189" t="s">
        <v>150</v>
      </c>
      <c r="AU203" s="189" t="s">
        <v>85</v>
      </c>
      <c r="AV203" s="15" t="s">
        <v>83</v>
      </c>
      <c r="AW203" s="15" t="s">
        <v>30</v>
      </c>
      <c r="AX203" s="15" t="s">
        <v>75</v>
      </c>
      <c r="AY203" s="189" t="s">
        <v>141</v>
      </c>
    </row>
    <row r="204" spans="1:65" s="13" customFormat="1">
      <c r="B204" s="166"/>
      <c r="D204" s="167" t="s">
        <v>150</v>
      </c>
      <c r="E204" s="168" t="s">
        <v>1</v>
      </c>
      <c r="F204" s="169" t="s">
        <v>188</v>
      </c>
      <c r="H204" s="170">
        <v>68.819999999999993</v>
      </c>
      <c r="I204" s="171"/>
      <c r="L204" s="166"/>
      <c r="M204" s="172"/>
      <c r="N204" s="173"/>
      <c r="O204" s="173"/>
      <c r="P204" s="173"/>
      <c r="Q204" s="173"/>
      <c r="R204" s="173"/>
      <c r="S204" s="173"/>
      <c r="T204" s="174"/>
      <c r="AT204" s="168" t="s">
        <v>150</v>
      </c>
      <c r="AU204" s="168" t="s">
        <v>85</v>
      </c>
      <c r="AV204" s="13" t="s">
        <v>85</v>
      </c>
      <c r="AW204" s="13" t="s">
        <v>30</v>
      </c>
      <c r="AX204" s="13" t="s">
        <v>75</v>
      </c>
      <c r="AY204" s="168" t="s">
        <v>141</v>
      </c>
    </row>
    <row r="205" spans="1:65" s="13" customFormat="1">
      <c r="B205" s="166"/>
      <c r="D205" s="167" t="s">
        <v>150</v>
      </c>
      <c r="E205" s="168" t="s">
        <v>1</v>
      </c>
      <c r="F205" s="169" t="s">
        <v>189</v>
      </c>
      <c r="H205" s="170">
        <v>16.739999999999998</v>
      </c>
      <c r="I205" s="171"/>
      <c r="L205" s="166"/>
      <c r="M205" s="172"/>
      <c r="N205" s="173"/>
      <c r="O205" s="173"/>
      <c r="P205" s="173"/>
      <c r="Q205" s="173"/>
      <c r="R205" s="173"/>
      <c r="S205" s="173"/>
      <c r="T205" s="174"/>
      <c r="AT205" s="168" t="s">
        <v>150</v>
      </c>
      <c r="AU205" s="168" t="s">
        <v>85</v>
      </c>
      <c r="AV205" s="13" t="s">
        <v>85</v>
      </c>
      <c r="AW205" s="13" t="s">
        <v>30</v>
      </c>
      <c r="AX205" s="13" t="s">
        <v>75</v>
      </c>
      <c r="AY205" s="168" t="s">
        <v>141</v>
      </c>
    </row>
    <row r="206" spans="1:65" s="13" customFormat="1">
      <c r="B206" s="166"/>
      <c r="D206" s="167" t="s">
        <v>150</v>
      </c>
      <c r="E206" s="168" t="s">
        <v>1</v>
      </c>
      <c r="F206" s="169" t="s">
        <v>190</v>
      </c>
      <c r="H206" s="170">
        <v>-1.68</v>
      </c>
      <c r="I206" s="171"/>
      <c r="L206" s="166"/>
      <c r="M206" s="172"/>
      <c r="N206" s="173"/>
      <c r="O206" s="173"/>
      <c r="P206" s="173"/>
      <c r="Q206" s="173"/>
      <c r="R206" s="173"/>
      <c r="S206" s="173"/>
      <c r="T206" s="174"/>
      <c r="AT206" s="168" t="s">
        <v>150</v>
      </c>
      <c r="AU206" s="168" t="s">
        <v>85</v>
      </c>
      <c r="AV206" s="13" t="s">
        <v>85</v>
      </c>
      <c r="AW206" s="13" t="s">
        <v>30</v>
      </c>
      <c r="AX206" s="13" t="s">
        <v>75</v>
      </c>
      <c r="AY206" s="168" t="s">
        <v>141</v>
      </c>
    </row>
    <row r="207" spans="1:65" s="13" customFormat="1">
      <c r="B207" s="166"/>
      <c r="D207" s="167" t="s">
        <v>150</v>
      </c>
      <c r="E207" s="168" t="s">
        <v>1</v>
      </c>
      <c r="F207" s="169" t="s">
        <v>191</v>
      </c>
      <c r="H207" s="170">
        <v>-1.2869999999999999</v>
      </c>
      <c r="I207" s="171"/>
      <c r="L207" s="166"/>
      <c r="M207" s="172"/>
      <c r="N207" s="173"/>
      <c r="O207" s="173"/>
      <c r="P207" s="173"/>
      <c r="Q207" s="173"/>
      <c r="R207" s="173"/>
      <c r="S207" s="173"/>
      <c r="T207" s="174"/>
      <c r="AT207" s="168" t="s">
        <v>150</v>
      </c>
      <c r="AU207" s="168" t="s">
        <v>85</v>
      </c>
      <c r="AV207" s="13" t="s">
        <v>85</v>
      </c>
      <c r="AW207" s="13" t="s">
        <v>30</v>
      </c>
      <c r="AX207" s="13" t="s">
        <v>75</v>
      </c>
      <c r="AY207" s="168" t="s">
        <v>141</v>
      </c>
    </row>
    <row r="208" spans="1:65" s="14" customFormat="1">
      <c r="B208" s="175"/>
      <c r="D208" s="167" t="s">
        <v>150</v>
      </c>
      <c r="E208" s="176" t="s">
        <v>1</v>
      </c>
      <c r="F208" s="177" t="s">
        <v>153</v>
      </c>
      <c r="H208" s="178">
        <v>82.592999999999975</v>
      </c>
      <c r="I208" s="179"/>
      <c r="L208" s="175"/>
      <c r="M208" s="180"/>
      <c r="N208" s="181"/>
      <c r="O208" s="181"/>
      <c r="P208" s="181"/>
      <c r="Q208" s="181"/>
      <c r="R208" s="181"/>
      <c r="S208" s="181"/>
      <c r="T208" s="182"/>
      <c r="AT208" s="176" t="s">
        <v>150</v>
      </c>
      <c r="AU208" s="176" t="s">
        <v>85</v>
      </c>
      <c r="AV208" s="14" t="s">
        <v>148</v>
      </c>
      <c r="AW208" s="14" t="s">
        <v>30</v>
      </c>
      <c r="AX208" s="14" t="s">
        <v>83</v>
      </c>
      <c r="AY208" s="176" t="s">
        <v>141</v>
      </c>
    </row>
    <row r="209" spans="1:65" s="2" customFormat="1" ht="37.9" customHeight="1">
      <c r="A209" s="33"/>
      <c r="B209" s="153"/>
      <c r="C209" s="154" t="s">
        <v>197</v>
      </c>
      <c r="D209" s="154" t="s">
        <v>144</v>
      </c>
      <c r="E209" s="155" t="s">
        <v>198</v>
      </c>
      <c r="F209" s="156" t="s">
        <v>199</v>
      </c>
      <c r="G209" s="157" t="s">
        <v>158</v>
      </c>
      <c r="H209" s="158">
        <v>82.593000000000004</v>
      </c>
      <c r="I209" s="159"/>
      <c r="J209" s="160">
        <f>ROUND(I209*H209,2)</f>
        <v>0</v>
      </c>
      <c r="K209" s="156" t="s">
        <v>159</v>
      </c>
      <c r="L209" s="34"/>
      <c r="M209" s="161" t="s">
        <v>1</v>
      </c>
      <c r="N209" s="162" t="s">
        <v>40</v>
      </c>
      <c r="O209" s="59"/>
      <c r="P209" s="163">
        <f>O209*H209</f>
        <v>0</v>
      </c>
      <c r="Q209" s="163">
        <v>1.47E-2</v>
      </c>
      <c r="R209" s="163">
        <f>Q209*H209</f>
        <v>1.2141170999999999</v>
      </c>
      <c r="S209" s="163">
        <v>0</v>
      </c>
      <c r="T209" s="164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65" t="s">
        <v>148</v>
      </c>
      <c r="AT209" s="165" t="s">
        <v>144</v>
      </c>
      <c r="AU209" s="165" t="s">
        <v>85</v>
      </c>
      <c r="AY209" s="17" t="s">
        <v>141</v>
      </c>
      <c r="BE209" s="98">
        <f>IF(N209="základní",J209,0)</f>
        <v>0</v>
      </c>
      <c r="BF209" s="98">
        <f>IF(N209="snížená",J209,0)</f>
        <v>0</v>
      </c>
      <c r="BG209" s="98">
        <f>IF(N209="zákl. přenesená",J209,0)</f>
        <v>0</v>
      </c>
      <c r="BH209" s="98">
        <f>IF(N209="sníž. přenesená",J209,0)</f>
        <v>0</v>
      </c>
      <c r="BI209" s="98">
        <f>IF(N209="nulová",J209,0)</f>
        <v>0</v>
      </c>
      <c r="BJ209" s="17" t="s">
        <v>83</v>
      </c>
      <c r="BK209" s="98">
        <f>ROUND(I209*H209,2)</f>
        <v>0</v>
      </c>
      <c r="BL209" s="17" t="s">
        <v>148</v>
      </c>
      <c r="BM209" s="165" t="s">
        <v>200</v>
      </c>
    </row>
    <row r="210" spans="1:65" s="2" customFormat="1">
      <c r="A210" s="33"/>
      <c r="B210" s="34"/>
      <c r="C210" s="33"/>
      <c r="D210" s="183" t="s">
        <v>161</v>
      </c>
      <c r="E210" s="33"/>
      <c r="F210" s="184" t="s">
        <v>201</v>
      </c>
      <c r="G210" s="33"/>
      <c r="H210" s="33"/>
      <c r="I210" s="185"/>
      <c r="J210" s="33"/>
      <c r="K210" s="33"/>
      <c r="L210" s="34"/>
      <c r="M210" s="186"/>
      <c r="N210" s="187"/>
      <c r="O210" s="59"/>
      <c r="P210" s="59"/>
      <c r="Q210" s="59"/>
      <c r="R210" s="59"/>
      <c r="S210" s="59"/>
      <c r="T210" s="60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T210" s="17" t="s">
        <v>161</v>
      </c>
      <c r="AU210" s="17" t="s">
        <v>85</v>
      </c>
    </row>
    <row r="211" spans="1:65" s="2" customFormat="1" ht="24.2" customHeight="1">
      <c r="A211" s="33"/>
      <c r="B211" s="153"/>
      <c r="C211" s="154" t="s">
        <v>202</v>
      </c>
      <c r="D211" s="154" t="s">
        <v>144</v>
      </c>
      <c r="E211" s="155" t="s">
        <v>203</v>
      </c>
      <c r="F211" s="156" t="s">
        <v>204</v>
      </c>
      <c r="G211" s="157" t="s">
        <v>158</v>
      </c>
      <c r="H211" s="158">
        <v>82.593000000000004</v>
      </c>
      <c r="I211" s="159"/>
      <c r="J211" s="160">
        <f>ROUND(I211*H211,2)</f>
        <v>0</v>
      </c>
      <c r="K211" s="156" t="s">
        <v>159</v>
      </c>
      <c r="L211" s="34"/>
      <c r="M211" s="161" t="s">
        <v>1</v>
      </c>
      <c r="N211" s="162" t="s">
        <v>40</v>
      </c>
      <c r="O211" s="59"/>
      <c r="P211" s="163">
        <f>O211*H211</f>
        <v>0</v>
      </c>
      <c r="Q211" s="163">
        <v>4.0000000000000001E-3</v>
      </c>
      <c r="R211" s="163">
        <f>Q211*H211</f>
        <v>0.330372</v>
      </c>
      <c r="S211" s="163">
        <v>0</v>
      </c>
      <c r="T211" s="164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65" t="s">
        <v>148</v>
      </c>
      <c r="AT211" s="165" t="s">
        <v>144</v>
      </c>
      <c r="AU211" s="165" t="s">
        <v>85</v>
      </c>
      <c r="AY211" s="17" t="s">
        <v>141</v>
      </c>
      <c r="BE211" s="98">
        <f>IF(N211="základní",J211,0)</f>
        <v>0</v>
      </c>
      <c r="BF211" s="98">
        <f>IF(N211="snížená",J211,0)</f>
        <v>0</v>
      </c>
      <c r="BG211" s="98">
        <f>IF(N211="zákl. přenesená",J211,0)</f>
        <v>0</v>
      </c>
      <c r="BH211" s="98">
        <f>IF(N211="sníž. přenesená",J211,0)</f>
        <v>0</v>
      </c>
      <c r="BI211" s="98">
        <f>IF(N211="nulová",J211,0)</f>
        <v>0</v>
      </c>
      <c r="BJ211" s="17" t="s">
        <v>83</v>
      </c>
      <c r="BK211" s="98">
        <f>ROUND(I211*H211,2)</f>
        <v>0</v>
      </c>
      <c r="BL211" s="17" t="s">
        <v>148</v>
      </c>
      <c r="BM211" s="165" t="s">
        <v>205</v>
      </c>
    </row>
    <row r="212" spans="1:65" s="2" customFormat="1">
      <c r="A212" s="33"/>
      <c r="B212" s="34"/>
      <c r="C212" s="33"/>
      <c r="D212" s="183" t="s">
        <v>161</v>
      </c>
      <c r="E212" s="33"/>
      <c r="F212" s="184" t="s">
        <v>206</v>
      </c>
      <c r="G212" s="33"/>
      <c r="H212" s="33"/>
      <c r="I212" s="185"/>
      <c r="J212" s="33"/>
      <c r="K212" s="33"/>
      <c r="L212" s="34"/>
      <c r="M212" s="186"/>
      <c r="N212" s="187"/>
      <c r="O212" s="59"/>
      <c r="P212" s="59"/>
      <c r="Q212" s="59"/>
      <c r="R212" s="59"/>
      <c r="S212" s="59"/>
      <c r="T212" s="60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T212" s="17" t="s">
        <v>161</v>
      </c>
      <c r="AU212" s="17" t="s">
        <v>85</v>
      </c>
    </row>
    <row r="213" spans="1:65" s="15" customFormat="1">
      <c r="B213" s="188"/>
      <c r="D213" s="167" t="s">
        <v>150</v>
      </c>
      <c r="E213" s="189" t="s">
        <v>1</v>
      </c>
      <c r="F213" s="190" t="s">
        <v>163</v>
      </c>
      <c r="H213" s="189" t="s">
        <v>1</v>
      </c>
      <c r="I213" s="191"/>
      <c r="L213" s="188"/>
      <c r="M213" s="192"/>
      <c r="N213" s="193"/>
      <c r="O213" s="193"/>
      <c r="P213" s="193"/>
      <c r="Q213" s="193"/>
      <c r="R213" s="193"/>
      <c r="S213" s="193"/>
      <c r="T213" s="194"/>
      <c r="AT213" s="189" t="s">
        <v>150</v>
      </c>
      <c r="AU213" s="189" t="s">
        <v>85</v>
      </c>
      <c r="AV213" s="15" t="s">
        <v>83</v>
      </c>
      <c r="AW213" s="15" t="s">
        <v>30</v>
      </c>
      <c r="AX213" s="15" t="s">
        <v>75</v>
      </c>
      <c r="AY213" s="189" t="s">
        <v>141</v>
      </c>
    </row>
    <row r="214" spans="1:65" s="13" customFormat="1">
      <c r="B214" s="166"/>
      <c r="D214" s="167" t="s">
        <v>150</v>
      </c>
      <c r="E214" s="168" t="s">
        <v>1</v>
      </c>
      <c r="F214" s="169" t="s">
        <v>188</v>
      </c>
      <c r="H214" s="170">
        <v>68.819999999999993</v>
      </c>
      <c r="I214" s="171"/>
      <c r="L214" s="166"/>
      <c r="M214" s="172"/>
      <c r="N214" s="173"/>
      <c r="O214" s="173"/>
      <c r="P214" s="173"/>
      <c r="Q214" s="173"/>
      <c r="R214" s="173"/>
      <c r="S214" s="173"/>
      <c r="T214" s="174"/>
      <c r="AT214" s="168" t="s">
        <v>150</v>
      </c>
      <c r="AU214" s="168" t="s">
        <v>85</v>
      </c>
      <c r="AV214" s="13" t="s">
        <v>85</v>
      </c>
      <c r="AW214" s="13" t="s">
        <v>30</v>
      </c>
      <c r="AX214" s="13" t="s">
        <v>75</v>
      </c>
      <c r="AY214" s="168" t="s">
        <v>141</v>
      </c>
    </row>
    <row r="215" spans="1:65" s="13" customFormat="1">
      <c r="B215" s="166"/>
      <c r="D215" s="167" t="s">
        <v>150</v>
      </c>
      <c r="E215" s="168" t="s">
        <v>1</v>
      </c>
      <c r="F215" s="169" t="s">
        <v>189</v>
      </c>
      <c r="H215" s="170">
        <v>16.739999999999998</v>
      </c>
      <c r="I215" s="171"/>
      <c r="L215" s="166"/>
      <c r="M215" s="172"/>
      <c r="N215" s="173"/>
      <c r="O215" s="173"/>
      <c r="P215" s="173"/>
      <c r="Q215" s="173"/>
      <c r="R215" s="173"/>
      <c r="S215" s="173"/>
      <c r="T215" s="174"/>
      <c r="AT215" s="168" t="s">
        <v>150</v>
      </c>
      <c r="AU215" s="168" t="s">
        <v>85</v>
      </c>
      <c r="AV215" s="13" t="s">
        <v>85</v>
      </c>
      <c r="AW215" s="13" t="s">
        <v>30</v>
      </c>
      <c r="AX215" s="13" t="s">
        <v>75</v>
      </c>
      <c r="AY215" s="168" t="s">
        <v>141</v>
      </c>
    </row>
    <row r="216" spans="1:65" s="13" customFormat="1">
      <c r="B216" s="166"/>
      <c r="D216" s="167" t="s">
        <v>150</v>
      </c>
      <c r="E216" s="168" t="s">
        <v>1</v>
      </c>
      <c r="F216" s="169" t="s">
        <v>190</v>
      </c>
      <c r="H216" s="170">
        <v>-1.68</v>
      </c>
      <c r="I216" s="171"/>
      <c r="L216" s="166"/>
      <c r="M216" s="172"/>
      <c r="N216" s="173"/>
      <c r="O216" s="173"/>
      <c r="P216" s="173"/>
      <c r="Q216" s="173"/>
      <c r="R216" s="173"/>
      <c r="S216" s="173"/>
      <c r="T216" s="174"/>
      <c r="AT216" s="168" t="s">
        <v>150</v>
      </c>
      <c r="AU216" s="168" t="s">
        <v>85</v>
      </c>
      <c r="AV216" s="13" t="s">
        <v>85</v>
      </c>
      <c r="AW216" s="13" t="s">
        <v>30</v>
      </c>
      <c r="AX216" s="13" t="s">
        <v>75</v>
      </c>
      <c r="AY216" s="168" t="s">
        <v>141</v>
      </c>
    </row>
    <row r="217" spans="1:65" s="13" customFormat="1">
      <c r="B217" s="166"/>
      <c r="D217" s="167" t="s">
        <v>150</v>
      </c>
      <c r="E217" s="168" t="s">
        <v>1</v>
      </c>
      <c r="F217" s="169" t="s">
        <v>191</v>
      </c>
      <c r="H217" s="170">
        <v>-1.2869999999999999</v>
      </c>
      <c r="I217" s="171"/>
      <c r="L217" s="166"/>
      <c r="M217" s="172"/>
      <c r="N217" s="173"/>
      <c r="O217" s="173"/>
      <c r="P217" s="173"/>
      <c r="Q217" s="173"/>
      <c r="R217" s="173"/>
      <c r="S217" s="173"/>
      <c r="T217" s="174"/>
      <c r="AT217" s="168" t="s">
        <v>150</v>
      </c>
      <c r="AU217" s="168" t="s">
        <v>85</v>
      </c>
      <c r="AV217" s="13" t="s">
        <v>85</v>
      </c>
      <c r="AW217" s="13" t="s">
        <v>30</v>
      </c>
      <c r="AX217" s="13" t="s">
        <v>75</v>
      </c>
      <c r="AY217" s="168" t="s">
        <v>141</v>
      </c>
    </row>
    <row r="218" spans="1:65" s="14" customFormat="1">
      <c r="B218" s="175"/>
      <c r="D218" s="167" t="s">
        <v>150</v>
      </c>
      <c r="E218" s="176" t="s">
        <v>1</v>
      </c>
      <c r="F218" s="177" t="s">
        <v>153</v>
      </c>
      <c r="H218" s="178">
        <v>82.592999999999975</v>
      </c>
      <c r="I218" s="179"/>
      <c r="L218" s="175"/>
      <c r="M218" s="180"/>
      <c r="N218" s="181"/>
      <c r="O218" s="181"/>
      <c r="P218" s="181"/>
      <c r="Q218" s="181"/>
      <c r="R218" s="181"/>
      <c r="S218" s="181"/>
      <c r="T218" s="182"/>
      <c r="AT218" s="176" t="s">
        <v>150</v>
      </c>
      <c r="AU218" s="176" t="s">
        <v>85</v>
      </c>
      <c r="AV218" s="14" t="s">
        <v>148</v>
      </c>
      <c r="AW218" s="14" t="s">
        <v>30</v>
      </c>
      <c r="AX218" s="14" t="s">
        <v>83</v>
      </c>
      <c r="AY218" s="176" t="s">
        <v>141</v>
      </c>
    </row>
    <row r="219" spans="1:65" s="12" customFormat="1" ht="22.9" customHeight="1">
      <c r="B219" s="140"/>
      <c r="D219" s="141" t="s">
        <v>74</v>
      </c>
      <c r="E219" s="151" t="s">
        <v>202</v>
      </c>
      <c r="F219" s="151" t="s">
        <v>207</v>
      </c>
      <c r="I219" s="143"/>
      <c r="J219" s="152">
        <f>BK219</f>
        <v>0</v>
      </c>
      <c r="L219" s="140"/>
      <c r="M219" s="145"/>
      <c r="N219" s="146"/>
      <c r="O219" s="146"/>
      <c r="P219" s="147">
        <f>SUM(P220:P247)</f>
        <v>0</v>
      </c>
      <c r="Q219" s="146"/>
      <c r="R219" s="147">
        <f>SUM(R220:R247)</f>
        <v>0.32464000000000004</v>
      </c>
      <c r="S219" s="146"/>
      <c r="T219" s="148">
        <f>SUM(T220:T247)</f>
        <v>56.167999999999999</v>
      </c>
      <c r="AR219" s="141" t="s">
        <v>83</v>
      </c>
      <c r="AT219" s="149" t="s">
        <v>74</v>
      </c>
      <c r="AU219" s="149" t="s">
        <v>83</v>
      </c>
      <c r="AY219" s="141" t="s">
        <v>141</v>
      </c>
      <c r="BK219" s="150">
        <f>SUM(BK220:BK247)</f>
        <v>0</v>
      </c>
    </row>
    <row r="220" spans="1:65" s="2" customFormat="1" ht="37.9" customHeight="1">
      <c r="A220" s="33"/>
      <c r="B220" s="153"/>
      <c r="C220" s="154" t="s">
        <v>208</v>
      </c>
      <c r="D220" s="154" t="s">
        <v>144</v>
      </c>
      <c r="E220" s="155" t="s">
        <v>209</v>
      </c>
      <c r="F220" s="156" t="s">
        <v>210</v>
      </c>
      <c r="G220" s="157" t="s">
        <v>158</v>
      </c>
      <c r="H220" s="158">
        <v>1104</v>
      </c>
      <c r="I220" s="159"/>
      <c r="J220" s="160">
        <f>ROUND(I220*H220,2)</f>
        <v>0</v>
      </c>
      <c r="K220" s="156" t="s">
        <v>159</v>
      </c>
      <c r="L220" s="34"/>
      <c r="M220" s="161" t="s">
        <v>1</v>
      </c>
      <c r="N220" s="162" t="s">
        <v>40</v>
      </c>
      <c r="O220" s="59"/>
      <c r="P220" s="163">
        <f>O220*H220</f>
        <v>0</v>
      </c>
      <c r="Q220" s="163">
        <v>2.1000000000000001E-4</v>
      </c>
      <c r="R220" s="163">
        <f>Q220*H220</f>
        <v>0.23184000000000002</v>
      </c>
      <c r="S220" s="163">
        <v>0</v>
      </c>
      <c r="T220" s="164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65" t="s">
        <v>148</v>
      </c>
      <c r="AT220" s="165" t="s">
        <v>144</v>
      </c>
      <c r="AU220" s="165" t="s">
        <v>85</v>
      </c>
      <c r="AY220" s="17" t="s">
        <v>141</v>
      </c>
      <c r="BE220" s="98">
        <f>IF(N220="základní",J220,0)</f>
        <v>0</v>
      </c>
      <c r="BF220" s="98">
        <f>IF(N220="snížená",J220,0)</f>
        <v>0</v>
      </c>
      <c r="BG220" s="98">
        <f>IF(N220="zákl. přenesená",J220,0)</f>
        <v>0</v>
      </c>
      <c r="BH220" s="98">
        <f>IF(N220="sníž. přenesená",J220,0)</f>
        <v>0</v>
      </c>
      <c r="BI220" s="98">
        <f>IF(N220="nulová",J220,0)</f>
        <v>0</v>
      </c>
      <c r="BJ220" s="17" t="s">
        <v>83</v>
      </c>
      <c r="BK220" s="98">
        <f>ROUND(I220*H220,2)</f>
        <v>0</v>
      </c>
      <c r="BL220" s="17" t="s">
        <v>148</v>
      </c>
      <c r="BM220" s="165" t="s">
        <v>211</v>
      </c>
    </row>
    <row r="221" spans="1:65" s="2" customFormat="1">
      <c r="A221" s="33"/>
      <c r="B221" s="34"/>
      <c r="C221" s="33"/>
      <c r="D221" s="183" t="s">
        <v>161</v>
      </c>
      <c r="E221" s="33"/>
      <c r="F221" s="184" t="s">
        <v>212</v>
      </c>
      <c r="G221" s="33"/>
      <c r="H221" s="33"/>
      <c r="I221" s="185"/>
      <c r="J221" s="33"/>
      <c r="K221" s="33"/>
      <c r="L221" s="34"/>
      <c r="M221" s="186"/>
      <c r="N221" s="187"/>
      <c r="O221" s="59"/>
      <c r="P221" s="59"/>
      <c r="Q221" s="59"/>
      <c r="R221" s="59"/>
      <c r="S221" s="59"/>
      <c r="T221" s="60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T221" s="17" t="s">
        <v>161</v>
      </c>
      <c r="AU221" s="17" t="s">
        <v>85</v>
      </c>
    </row>
    <row r="222" spans="1:65" s="13" customFormat="1">
      <c r="B222" s="166"/>
      <c r="D222" s="167" t="s">
        <v>150</v>
      </c>
      <c r="E222" s="168" t="s">
        <v>1</v>
      </c>
      <c r="F222" s="169" t="s">
        <v>213</v>
      </c>
      <c r="H222" s="170">
        <v>363</v>
      </c>
      <c r="I222" s="171"/>
      <c r="L222" s="166"/>
      <c r="M222" s="172"/>
      <c r="N222" s="173"/>
      <c r="O222" s="173"/>
      <c r="P222" s="173"/>
      <c r="Q222" s="173"/>
      <c r="R222" s="173"/>
      <c r="S222" s="173"/>
      <c r="T222" s="174"/>
      <c r="AT222" s="168" t="s">
        <v>150</v>
      </c>
      <c r="AU222" s="168" t="s">
        <v>85</v>
      </c>
      <c r="AV222" s="13" t="s">
        <v>85</v>
      </c>
      <c r="AW222" s="13" t="s">
        <v>30</v>
      </c>
      <c r="AX222" s="13" t="s">
        <v>75</v>
      </c>
      <c r="AY222" s="168" t="s">
        <v>141</v>
      </c>
    </row>
    <row r="223" spans="1:65" s="13" customFormat="1">
      <c r="B223" s="166"/>
      <c r="D223" s="167" t="s">
        <v>150</v>
      </c>
      <c r="E223" s="168" t="s">
        <v>1</v>
      </c>
      <c r="F223" s="169" t="s">
        <v>214</v>
      </c>
      <c r="H223" s="170">
        <v>370</v>
      </c>
      <c r="I223" s="171"/>
      <c r="L223" s="166"/>
      <c r="M223" s="172"/>
      <c r="N223" s="173"/>
      <c r="O223" s="173"/>
      <c r="P223" s="173"/>
      <c r="Q223" s="173"/>
      <c r="R223" s="173"/>
      <c r="S223" s="173"/>
      <c r="T223" s="174"/>
      <c r="AT223" s="168" t="s">
        <v>150</v>
      </c>
      <c r="AU223" s="168" t="s">
        <v>85</v>
      </c>
      <c r="AV223" s="13" t="s">
        <v>85</v>
      </c>
      <c r="AW223" s="13" t="s">
        <v>30</v>
      </c>
      <c r="AX223" s="13" t="s">
        <v>75</v>
      </c>
      <c r="AY223" s="168" t="s">
        <v>141</v>
      </c>
    </row>
    <row r="224" spans="1:65" s="13" customFormat="1">
      <c r="B224" s="166"/>
      <c r="D224" s="167" t="s">
        <v>150</v>
      </c>
      <c r="E224" s="168" t="s">
        <v>1</v>
      </c>
      <c r="F224" s="169" t="s">
        <v>215</v>
      </c>
      <c r="H224" s="170">
        <v>371</v>
      </c>
      <c r="I224" s="171"/>
      <c r="L224" s="166"/>
      <c r="M224" s="172"/>
      <c r="N224" s="173"/>
      <c r="O224" s="173"/>
      <c r="P224" s="173"/>
      <c r="Q224" s="173"/>
      <c r="R224" s="173"/>
      <c r="S224" s="173"/>
      <c r="T224" s="174"/>
      <c r="AT224" s="168" t="s">
        <v>150</v>
      </c>
      <c r="AU224" s="168" t="s">
        <v>85</v>
      </c>
      <c r="AV224" s="13" t="s">
        <v>85</v>
      </c>
      <c r="AW224" s="13" t="s">
        <v>30</v>
      </c>
      <c r="AX224" s="13" t="s">
        <v>75</v>
      </c>
      <c r="AY224" s="168" t="s">
        <v>141</v>
      </c>
    </row>
    <row r="225" spans="1:65" s="14" customFormat="1">
      <c r="B225" s="175"/>
      <c r="D225" s="167" t="s">
        <v>150</v>
      </c>
      <c r="E225" s="176" t="s">
        <v>1</v>
      </c>
      <c r="F225" s="177" t="s">
        <v>153</v>
      </c>
      <c r="H225" s="178">
        <v>1104</v>
      </c>
      <c r="I225" s="179"/>
      <c r="L225" s="175"/>
      <c r="M225" s="180"/>
      <c r="N225" s="181"/>
      <c r="O225" s="181"/>
      <c r="P225" s="181"/>
      <c r="Q225" s="181"/>
      <c r="R225" s="181"/>
      <c r="S225" s="181"/>
      <c r="T225" s="182"/>
      <c r="AT225" s="176" t="s">
        <v>150</v>
      </c>
      <c r="AU225" s="176" t="s">
        <v>85</v>
      </c>
      <c r="AV225" s="14" t="s">
        <v>148</v>
      </c>
      <c r="AW225" s="14" t="s">
        <v>30</v>
      </c>
      <c r="AX225" s="14" t="s">
        <v>83</v>
      </c>
      <c r="AY225" s="176" t="s">
        <v>141</v>
      </c>
    </row>
    <row r="226" spans="1:65" s="2" customFormat="1" ht="37.9" customHeight="1">
      <c r="A226" s="33"/>
      <c r="B226" s="153"/>
      <c r="C226" s="154" t="s">
        <v>216</v>
      </c>
      <c r="D226" s="154" t="s">
        <v>144</v>
      </c>
      <c r="E226" s="155" t="s">
        <v>217</v>
      </c>
      <c r="F226" s="156" t="s">
        <v>218</v>
      </c>
      <c r="G226" s="157" t="s">
        <v>158</v>
      </c>
      <c r="H226" s="158">
        <v>2320</v>
      </c>
      <c r="I226" s="159"/>
      <c r="J226" s="160">
        <f>ROUND(I226*H226,2)</f>
        <v>0</v>
      </c>
      <c r="K226" s="156" t="s">
        <v>159</v>
      </c>
      <c r="L226" s="34"/>
      <c r="M226" s="161" t="s">
        <v>1</v>
      </c>
      <c r="N226" s="162" t="s">
        <v>40</v>
      </c>
      <c r="O226" s="59"/>
      <c r="P226" s="163">
        <f>O226*H226</f>
        <v>0</v>
      </c>
      <c r="Q226" s="163">
        <v>4.0000000000000003E-5</v>
      </c>
      <c r="R226" s="163">
        <f>Q226*H226</f>
        <v>9.2800000000000007E-2</v>
      </c>
      <c r="S226" s="163">
        <v>0</v>
      </c>
      <c r="T226" s="164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65" t="s">
        <v>148</v>
      </c>
      <c r="AT226" s="165" t="s">
        <v>144</v>
      </c>
      <c r="AU226" s="165" t="s">
        <v>85</v>
      </c>
      <c r="AY226" s="17" t="s">
        <v>141</v>
      </c>
      <c r="BE226" s="98">
        <f>IF(N226="základní",J226,0)</f>
        <v>0</v>
      </c>
      <c r="BF226" s="98">
        <f>IF(N226="snížená",J226,0)</f>
        <v>0</v>
      </c>
      <c r="BG226" s="98">
        <f>IF(N226="zákl. přenesená",J226,0)</f>
        <v>0</v>
      </c>
      <c r="BH226" s="98">
        <f>IF(N226="sníž. přenesená",J226,0)</f>
        <v>0</v>
      </c>
      <c r="BI226" s="98">
        <f>IF(N226="nulová",J226,0)</f>
        <v>0</v>
      </c>
      <c r="BJ226" s="17" t="s">
        <v>83</v>
      </c>
      <c r="BK226" s="98">
        <f>ROUND(I226*H226,2)</f>
        <v>0</v>
      </c>
      <c r="BL226" s="17" t="s">
        <v>148</v>
      </c>
      <c r="BM226" s="165" t="s">
        <v>219</v>
      </c>
    </row>
    <row r="227" spans="1:65" s="2" customFormat="1">
      <c r="A227" s="33"/>
      <c r="B227" s="34"/>
      <c r="C227" s="33"/>
      <c r="D227" s="183" t="s">
        <v>161</v>
      </c>
      <c r="E227" s="33"/>
      <c r="F227" s="184" t="s">
        <v>220</v>
      </c>
      <c r="G227" s="33"/>
      <c r="H227" s="33"/>
      <c r="I227" s="185"/>
      <c r="J227" s="33"/>
      <c r="K227" s="33"/>
      <c r="L227" s="34"/>
      <c r="M227" s="186"/>
      <c r="N227" s="187"/>
      <c r="O227" s="59"/>
      <c r="P227" s="59"/>
      <c r="Q227" s="59"/>
      <c r="R227" s="59"/>
      <c r="S227" s="59"/>
      <c r="T227" s="60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T227" s="17" t="s">
        <v>161</v>
      </c>
      <c r="AU227" s="17" t="s">
        <v>85</v>
      </c>
    </row>
    <row r="228" spans="1:65" s="13" customFormat="1">
      <c r="B228" s="166"/>
      <c r="D228" s="167" t="s">
        <v>150</v>
      </c>
      <c r="E228" s="168" t="s">
        <v>1</v>
      </c>
      <c r="F228" s="169" t="s">
        <v>221</v>
      </c>
      <c r="H228" s="170">
        <v>1160</v>
      </c>
      <c r="I228" s="171"/>
      <c r="L228" s="166"/>
      <c r="M228" s="172"/>
      <c r="N228" s="173"/>
      <c r="O228" s="173"/>
      <c r="P228" s="173"/>
      <c r="Q228" s="173"/>
      <c r="R228" s="173"/>
      <c r="S228" s="173"/>
      <c r="T228" s="174"/>
      <c r="AT228" s="168" t="s">
        <v>150</v>
      </c>
      <c r="AU228" s="168" t="s">
        <v>85</v>
      </c>
      <c r="AV228" s="13" t="s">
        <v>85</v>
      </c>
      <c r="AW228" s="13" t="s">
        <v>30</v>
      </c>
      <c r="AX228" s="13" t="s">
        <v>75</v>
      </c>
      <c r="AY228" s="168" t="s">
        <v>141</v>
      </c>
    </row>
    <row r="229" spans="1:65" s="13" customFormat="1">
      <c r="B229" s="166"/>
      <c r="D229" s="167" t="s">
        <v>150</v>
      </c>
      <c r="E229" s="168" t="s">
        <v>1</v>
      </c>
      <c r="F229" s="169" t="s">
        <v>222</v>
      </c>
      <c r="H229" s="170">
        <v>1160</v>
      </c>
      <c r="I229" s="171"/>
      <c r="L229" s="166"/>
      <c r="M229" s="172"/>
      <c r="N229" s="173"/>
      <c r="O229" s="173"/>
      <c r="P229" s="173"/>
      <c r="Q229" s="173"/>
      <c r="R229" s="173"/>
      <c r="S229" s="173"/>
      <c r="T229" s="174"/>
      <c r="AT229" s="168" t="s">
        <v>150</v>
      </c>
      <c r="AU229" s="168" t="s">
        <v>85</v>
      </c>
      <c r="AV229" s="13" t="s">
        <v>85</v>
      </c>
      <c r="AW229" s="13" t="s">
        <v>30</v>
      </c>
      <c r="AX229" s="13" t="s">
        <v>75</v>
      </c>
      <c r="AY229" s="168" t="s">
        <v>141</v>
      </c>
    </row>
    <row r="230" spans="1:65" s="14" customFormat="1">
      <c r="B230" s="175"/>
      <c r="D230" s="167" t="s">
        <v>150</v>
      </c>
      <c r="E230" s="176" t="s">
        <v>1</v>
      </c>
      <c r="F230" s="177" t="s">
        <v>153</v>
      </c>
      <c r="H230" s="178">
        <v>2320</v>
      </c>
      <c r="I230" s="179"/>
      <c r="L230" s="175"/>
      <c r="M230" s="180"/>
      <c r="N230" s="181"/>
      <c r="O230" s="181"/>
      <c r="P230" s="181"/>
      <c r="Q230" s="181"/>
      <c r="R230" s="181"/>
      <c r="S230" s="181"/>
      <c r="T230" s="182"/>
      <c r="AT230" s="176" t="s">
        <v>150</v>
      </c>
      <c r="AU230" s="176" t="s">
        <v>85</v>
      </c>
      <c r="AV230" s="14" t="s">
        <v>148</v>
      </c>
      <c r="AW230" s="14" t="s">
        <v>30</v>
      </c>
      <c r="AX230" s="14" t="s">
        <v>83</v>
      </c>
      <c r="AY230" s="176" t="s">
        <v>141</v>
      </c>
    </row>
    <row r="231" spans="1:65" s="2" customFormat="1" ht="44.25" customHeight="1">
      <c r="A231" s="33"/>
      <c r="B231" s="153"/>
      <c r="C231" s="154" t="s">
        <v>8</v>
      </c>
      <c r="D231" s="154" t="s">
        <v>144</v>
      </c>
      <c r="E231" s="155" t="s">
        <v>223</v>
      </c>
      <c r="F231" s="156" t="s">
        <v>224</v>
      </c>
      <c r="G231" s="157" t="s">
        <v>158</v>
      </c>
      <c r="H231" s="158">
        <v>952</v>
      </c>
      <c r="I231" s="159"/>
      <c r="J231" s="160">
        <f>ROUND(I231*H231,2)</f>
        <v>0</v>
      </c>
      <c r="K231" s="156" t="s">
        <v>159</v>
      </c>
      <c r="L231" s="34"/>
      <c r="M231" s="161" t="s">
        <v>1</v>
      </c>
      <c r="N231" s="162" t="s">
        <v>40</v>
      </c>
      <c r="O231" s="59"/>
      <c r="P231" s="163">
        <f>O231*H231</f>
        <v>0</v>
      </c>
      <c r="Q231" s="163">
        <v>0</v>
      </c>
      <c r="R231" s="163">
        <f>Q231*H231</f>
        <v>0</v>
      </c>
      <c r="S231" s="163">
        <v>5.8999999999999997E-2</v>
      </c>
      <c r="T231" s="164">
        <f>S231*H231</f>
        <v>56.167999999999999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165" t="s">
        <v>148</v>
      </c>
      <c r="AT231" s="165" t="s">
        <v>144</v>
      </c>
      <c r="AU231" s="165" t="s">
        <v>85</v>
      </c>
      <c r="AY231" s="17" t="s">
        <v>141</v>
      </c>
      <c r="BE231" s="98">
        <f>IF(N231="základní",J231,0)</f>
        <v>0</v>
      </c>
      <c r="BF231" s="98">
        <f>IF(N231="snížená",J231,0)</f>
        <v>0</v>
      </c>
      <c r="BG231" s="98">
        <f>IF(N231="zákl. přenesená",J231,0)</f>
        <v>0</v>
      </c>
      <c r="BH231" s="98">
        <f>IF(N231="sníž. přenesená",J231,0)</f>
        <v>0</v>
      </c>
      <c r="BI231" s="98">
        <f>IF(N231="nulová",J231,0)</f>
        <v>0</v>
      </c>
      <c r="BJ231" s="17" t="s">
        <v>83</v>
      </c>
      <c r="BK231" s="98">
        <f>ROUND(I231*H231,2)</f>
        <v>0</v>
      </c>
      <c r="BL231" s="17" t="s">
        <v>148</v>
      </c>
      <c r="BM231" s="165" t="s">
        <v>225</v>
      </c>
    </row>
    <row r="232" spans="1:65" s="2" customFormat="1">
      <c r="A232" s="33"/>
      <c r="B232" s="34"/>
      <c r="C232" s="33"/>
      <c r="D232" s="183" t="s">
        <v>161</v>
      </c>
      <c r="E232" s="33"/>
      <c r="F232" s="184" t="s">
        <v>226</v>
      </c>
      <c r="G232" s="33"/>
      <c r="H232" s="33"/>
      <c r="I232" s="185"/>
      <c r="J232" s="33"/>
      <c r="K232" s="33"/>
      <c r="L232" s="34"/>
      <c r="M232" s="186"/>
      <c r="N232" s="187"/>
      <c r="O232" s="59"/>
      <c r="P232" s="59"/>
      <c r="Q232" s="59"/>
      <c r="R232" s="59"/>
      <c r="S232" s="59"/>
      <c r="T232" s="60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T232" s="17" t="s">
        <v>161</v>
      </c>
      <c r="AU232" s="17" t="s">
        <v>85</v>
      </c>
    </row>
    <row r="233" spans="1:65" s="15" customFormat="1">
      <c r="B233" s="188"/>
      <c r="D233" s="167" t="s">
        <v>150</v>
      </c>
      <c r="E233" s="189" t="s">
        <v>1</v>
      </c>
      <c r="F233" s="190" t="s">
        <v>163</v>
      </c>
      <c r="H233" s="189" t="s">
        <v>1</v>
      </c>
      <c r="I233" s="191"/>
      <c r="L233" s="188"/>
      <c r="M233" s="192"/>
      <c r="N233" s="193"/>
      <c r="O233" s="193"/>
      <c r="P233" s="193"/>
      <c r="Q233" s="193"/>
      <c r="R233" s="193"/>
      <c r="S233" s="193"/>
      <c r="T233" s="194"/>
      <c r="AT233" s="189" t="s">
        <v>150</v>
      </c>
      <c r="AU233" s="189" t="s">
        <v>85</v>
      </c>
      <c r="AV233" s="15" t="s">
        <v>83</v>
      </c>
      <c r="AW233" s="15" t="s">
        <v>30</v>
      </c>
      <c r="AX233" s="15" t="s">
        <v>75</v>
      </c>
      <c r="AY233" s="189" t="s">
        <v>141</v>
      </c>
    </row>
    <row r="234" spans="1:65" s="13" customFormat="1">
      <c r="B234" s="166"/>
      <c r="D234" s="167" t="s">
        <v>150</v>
      </c>
      <c r="E234" s="168" t="s">
        <v>1</v>
      </c>
      <c r="F234" s="169" t="s">
        <v>227</v>
      </c>
      <c r="H234" s="170">
        <v>130</v>
      </c>
      <c r="I234" s="171"/>
      <c r="L234" s="166"/>
      <c r="M234" s="172"/>
      <c r="N234" s="173"/>
      <c r="O234" s="173"/>
      <c r="P234" s="173"/>
      <c r="Q234" s="173"/>
      <c r="R234" s="173"/>
      <c r="S234" s="173"/>
      <c r="T234" s="174"/>
      <c r="AT234" s="168" t="s">
        <v>150</v>
      </c>
      <c r="AU234" s="168" t="s">
        <v>85</v>
      </c>
      <c r="AV234" s="13" t="s">
        <v>85</v>
      </c>
      <c r="AW234" s="13" t="s">
        <v>30</v>
      </c>
      <c r="AX234" s="13" t="s">
        <v>75</v>
      </c>
      <c r="AY234" s="168" t="s">
        <v>141</v>
      </c>
    </row>
    <row r="235" spans="1:65" s="13" customFormat="1">
      <c r="B235" s="166"/>
      <c r="D235" s="167" t="s">
        <v>150</v>
      </c>
      <c r="E235" s="168" t="s">
        <v>1</v>
      </c>
      <c r="F235" s="169" t="s">
        <v>228</v>
      </c>
      <c r="H235" s="170">
        <v>250</v>
      </c>
      <c r="I235" s="171"/>
      <c r="L235" s="166"/>
      <c r="M235" s="172"/>
      <c r="N235" s="173"/>
      <c r="O235" s="173"/>
      <c r="P235" s="173"/>
      <c r="Q235" s="173"/>
      <c r="R235" s="173"/>
      <c r="S235" s="173"/>
      <c r="T235" s="174"/>
      <c r="AT235" s="168" t="s">
        <v>150</v>
      </c>
      <c r="AU235" s="168" t="s">
        <v>85</v>
      </c>
      <c r="AV235" s="13" t="s">
        <v>85</v>
      </c>
      <c r="AW235" s="13" t="s">
        <v>30</v>
      </c>
      <c r="AX235" s="13" t="s">
        <v>75</v>
      </c>
      <c r="AY235" s="168" t="s">
        <v>141</v>
      </c>
    </row>
    <row r="236" spans="1:65" s="13" customFormat="1">
      <c r="B236" s="166"/>
      <c r="D236" s="167" t="s">
        <v>150</v>
      </c>
      <c r="E236" s="168" t="s">
        <v>1</v>
      </c>
      <c r="F236" s="169" t="s">
        <v>229</v>
      </c>
      <c r="H236" s="170">
        <v>180</v>
      </c>
      <c r="I236" s="171"/>
      <c r="L236" s="166"/>
      <c r="M236" s="172"/>
      <c r="N236" s="173"/>
      <c r="O236" s="173"/>
      <c r="P236" s="173"/>
      <c r="Q236" s="173"/>
      <c r="R236" s="173"/>
      <c r="S236" s="173"/>
      <c r="T236" s="174"/>
      <c r="AT236" s="168" t="s">
        <v>150</v>
      </c>
      <c r="AU236" s="168" t="s">
        <v>85</v>
      </c>
      <c r="AV236" s="13" t="s">
        <v>85</v>
      </c>
      <c r="AW236" s="13" t="s">
        <v>30</v>
      </c>
      <c r="AX236" s="13" t="s">
        <v>75</v>
      </c>
      <c r="AY236" s="168" t="s">
        <v>141</v>
      </c>
    </row>
    <row r="237" spans="1:65" s="15" customFormat="1">
      <c r="B237" s="188"/>
      <c r="D237" s="167" t="s">
        <v>150</v>
      </c>
      <c r="E237" s="189" t="s">
        <v>1</v>
      </c>
      <c r="F237" s="190" t="s">
        <v>167</v>
      </c>
      <c r="H237" s="189" t="s">
        <v>1</v>
      </c>
      <c r="I237" s="191"/>
      <c r="L237" s="188"/>
      <c r="M237" s="192"/>
      <c r="N237" s="193"/>
      <c r="O237" s="193"/>
      <c r="P237" s="193"/>
      <c r="Q237" s="193"/>
      <c r="R237" s="193"/>
      <c r="S237" s="193"/>
      <c r="T237" s="194"/>
      <c r="AT237" s="189" t="s">
        <v>150</v>
      </c>
      <c r="AU237" s="189" t="s">
        <v>85</v>
      </c>
      <c r="AV237" s="15" t="s">
        <v>83</v>
      </c>
      <c r="AW237" s="15" t="s">
        <v>30</v>
      </c>
      <c r="AX237" s="15" t="s">
        <v>75</v>
      </c>
      <c r="AY237" s="189" t="s">
        <v>141</v>
      </c>
    </row>
    <row r="238" spans="1:65" s="13" customFormat="1">
      <c r="B238" s="166"/>
      <c r="D238" s="167" t="s">
        <v>150</v>
      </c>
      <c r="E238" s="168" t="s">
        <v>1</v>
      </c>
      <c r="F238" s="169" t="s">
        <v>230</v>
      </c>
      <c r="H238" s="170">
        <v>15</v>
      </c>
      <c r="I238" s="171"/>
      <c r="L238" s="166"/>
      <c r="M238" s="172"/>
      <c r="N238" s="173"/>
      <c r="O238" s="173"/>
      <c r="P238" s="173"/>
      <c r="Q238" s="173"/>
      <c r="R238" s="173"/>
      <c r="S238" s="173"/>
      <c r="T238" s="174"/>
      <c r="AT238" s="168" t="s">
        <v>150</v>
      </c>
      <c r="AU238" s="168" t="s">
        <v>85</v>
      </c>
      <c r="AV238" s="13" t="s">
        <v>85</v>
      </c>
      <c r="AW238" s="13" t="s">
        <v>30</v>
      </c>
      <c r="AX238" s="13" t="s">
        <v>75</v>
      </c>
      <c r="AY238" s="168" t="s">
        <v>141</v>
      </c>
    </row>
    <row r="239" spans="1:65" s="13" customFormat="1">
      <c r="B239" s="166"/>
      <c r="D239" s="167" t="s">
        <v>150</v>
      </c>
      <c r="E239" s="168" t="s">
        <v>1</v>
      </c>
      <c r="F239" s="169" t="s">
        <v>229</v>
      </c>
      <c r="H239" s="170">
        <v>180</v>
      </c>
      <c r="I239" s="171"/>
      <c r="L239" s="166"/>
      <c r="M239" s="172"/>
      <c r="N239" s="173"/>
      <c r="O239" s="173"/>
      <c r="P239" s="173"/>
      <c r="Q239" s="173"/>
      <c r="R239" s="173"/>
      <c r="S239" s="173"/>
      <c r="T239" s="174"/>
      <c r="AT239" s="168" t="s">
        <v>150</v>
      </c>
      <c r="AU239" s="168" t="s">
        <v>85</v>
      </c>
      <c r="AV239" s="13" t="s">
        <v>85</v>
      </c>
      <c r="AW239" s="13" t="s">
        <v>30</v>
      </c>
      <c r="AX239" s="13" t="s">
        <v>75</v>
      </c>
      <c r="AY239" s="168" t="s">
        <v>141</v>
      </c>
    </row>
    <row r="240" spans="1:65" s="15" customFormat="1">
      <c r="B240" s="188"/>
      <c r="D240" s="167" t="s">
        <v>150</v>
      </c>
      <c r="E240" s="189" t="s">
        <v>1</v>
      </c>
      <c r="F240" s="190" t="s">
        <v>169</v>
      </c>
      <c r="H240" s="189" t="s">
        <v>1</v>
      </c>
      <c r="I240" s="191"/>
      <c r="L240" s="188"/>
      <c r="M240" s="192"/>
      <c r="N240" s="193"/>
      <c r="O240" s="193"/>
      <c r="P240" s="193"/>
      <c r="Q240" s="193"/>
      <c r="R240" s="193"/>
      <c r="S240" s="193"/>
      <c r="T240" s="194"/>
      <c r="AT240" s="189" t="s">
        <v>150</v>
      </c>
      <c r="AU240" s="189" t="s">
        <v>85</v>
      </c>
      <c r="AV240" s="15" t="s">
        <v>83</v>
      </c>
      <c r="AW240" s="15" t="s">
        <v>30</v>
      </c>
      <c r="AX240" s="15" t="s">
        <v>75</v>
      </c>
      <c r="AY240" s="189" t="s">
        <v>141</v>
      </c>
    </row>
    <row r="241" spans="1:65" s="13" customFormat="1">
      <c r="B241" s="166"/>
      <c r="D241" s="167" t="s">
        <v>150</v>
      </c>
      <c r="E241" s="168" t="s">
        <v>1</v>
      </c>
      <c r="F241" s="169" t="s">
        <v>231</v>
      </c>
      <c r="H241" s="170">
        <v>17</v>
      </c>
      <c r="I241" s="171"/>
      <c r="L241" s="166"/>
      <c r="M241" s="172"/>
      <c r="N241" s="173"/>
      <c r="O241" s="173"/>
      <c r="P241" s="173"/>
      <c r="Q241" s="173"/>
      <c r="R241" s="173"/>
      <c r="S241" s="173"/>
      <c r="T241" s="174"/>
      <c r="AT241" s="168" t="s">
        <v>150</v>
      </c>
      <c r="AU241" s="168" t="s">
        <v>85</v>
      </c>
      <c r="AV241" s="13" t="s">
        <v>85</v>
      </c>
      <c r="AW241" s="13" t="s">
        <v>30</v>
      </c>
      <c r="AX241" s="13" t="s">
        <v>75</v>
      </c>
      <c r="AY241" s="168" t="s">
        <v>141</v>
      </c>
    </row>
    <row r="242" spans="1:65" s="13" customFormat="1">
      <c r="B242" s="166"/>
      <c r="D242" s="167" t="s">
        <v>150</v>
      </c>
      <c r="E242" s="168" t="s">
        <v>1</v>
      </c>
      <c r="F242" s="169" t="s">
        <v>229</v>
      </c>
      <c r="H242" s="170">
        <v>180</v>
      </c>
      <c r="I242" s="171"/>
      <c r="L242" s="166"/>
      <c r="M242" s="172"/>
      <c r="N242" s="173"/>
      <c r="O242" s="173"/>
      <c r="P242" s="173"/>
      <c r="Q242" s="173"/>
      <c r="R242" s="173"/>
      <c r="S242" s="173"/>
      <c r="T242" s="174"/>
      <c r="AT242" s="168" t="s">
        <v>150</v>
      </c>
      <c r="AU242" s="168" t="s">
        <v>85</v>
      </c>
      <c r="AV242" s="13" t="s">
        <v>85</v>
      </c>
      <c r="AW242" s="13" t="s">
        <v>30</v>
      </c>
      <c r="AX242" s="13" t="s">
        <v>75</v>
      </c>
      <c r="AY242" s="168" t="s">
        <v>141</v>
      </c>
    </row>
    <row r="243" spans="1:65" s="14" customFormat="1">
      <c r="B243" s="175"/>
      <c r="D243" s="167" t="s">
        <v>150</v>
      </c>
      <c r="E243" s="176" t="s">
        <v>1</v>
      </c>
      <c r="F243" s="177" t="s">
        <v>153</v>
      </c>
      <c r="H243" s="178">
        <v>952</v>
      </c>
      <c r="I243" s="179"/>
      <c r="L243" s="175"/>
      <c r="M243" s="180"/>
      <c r="N243" s="181"/>
      <c r="O243" s="181"/>
      <c r="P243" s="181"/>
      <c r="Q243" s="181"/>
      <c r="R243" s="181"/>
      <c r="S243" s="181"/>
      <c r="T243" s="182"/>
      <c r="AT243" s="176" t="s">
        <v>150</v>
      </c>
      <c r="AU243" s="176" t="s">
        <v>85</v>
      </c>
      <c r="AV243" s="14" t="s">
        <v>148</v>
      </c>
      <c r="AW243" s="14" t="s">
        <v>30</v>
      </c>
      <c r="AX243" s="14" t="s">
        <v>83</v>
      </c>
      <c r="AY243" s="176" t="s">
        <v>141</v>
      </c>
    </row>
    <row r="244" spans="1:65" s="2" customFormat="1" ht="16.5" customHeight="1">
      <c r="A244" s="33"/>
      <c r="B244" s="153"/>
      <c r="C244" s="154" t="s">
        <v>232</v>
      </c>
      <c r="D244" s="154" t="s">
        <v>144</v>
      </c>
      <c r="E244" s="155" t="s">
        <v>233</v>
      </c>
      <c r="F244" s="156" t="s">
        <v>234</v>
      </c>
      <c r="G244" s="157" t="s">
        <v>235</v>
      </c>
      <c r="H244" s="158">
        <v>1</v>
      </c>
      <c r="I244" s="159"/>
      <c r="J244" s="160">
        <f>ROUND(I244*H244,2)</f>
        <v>0</v>
      </c>
      <c r="K244" s="156" t="s">
        <v>1</v>
      </c>
      <c r="L244" s="34"/>
      <c r="M244" s="161" t="s">
        <v>1</v>
      </c>
      <c r="N244" s="162" t="s">
        <v>40</v>
      </c>
      <c r="O244" s="59"/>
      <c r="P244" s="163">
        <f>O244*H244</f>
        <v>0</v>
      </c>
      <c r="Q244" s="163">
        <v>0</v>
      </c>
      <c r="R244" s="163">
        <f>Q244*H244</f>
        <v>0</v>
      </c>
      <c r="S244" s="163">
        <v>0</v>
      </c>
      <c r="T244" s="164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165" t="s">
        <v>148</v>
      </c>
      <c r="AT244" s="165" t="s">
        <v>144</v>
      </c>
      <c r="AU244" s="165" t="s">
        <v>85</v>
      </c>
      <c r="AY244" s="17" t="s">
        <v>141</v>
      </c>
      <c r="BE244" s="98">
        <f>IF(N244="základní",J244,0)</f>
        <v>0</v>
      </c>
      <c r="BF244" s="98">
        <f>IF(N244="snížená",J244,0)</f>
        <v>0</v>
      </c>
      <c r="BG244" s="98">
        <f>IF(N244="zákl. přenesená",J244,0)</f>
        <v>0</v>
      </c>
      <c r="BH244" s="98">
        <f>IF(N244="sníž. přenesená",J244,0)</f>
        <v>0</v>
      </c>
      <c r="BI244" s="98">
        <f>IF(N244="nulová",J244,0)</f>
        <v>0</v>
      </c>
      <c r="BJ244" s="17" t="s">
        <v>83</v>
      </c>
      <c r="BK244" s="98">
        <f>ROUND(I244*H244,2)</f>
        <v>0</v>
      </c>
      <c r="BL244" s="17" t="s">
        <v>148</v>
      </c>
      <c r="BM244" s="165" t="s">
        <v>236</v>
      </c>
    </row>
    <row r="245" spans="1:65" s="2" customFormat="1" ht="16.5" customHeight="1">
      <c r="A245" s="33"/>
      <c r="B245" s="153"/>
      <c r="C245" s="154" t="s">
        <v>237</v>
      </c>
      <c r="D245" s="154" t="s">
        <v>144</v>
      </c>
      <c r="E245" s="155" t="s">
        <v>238</v>
      </c>
      <c r="F245" s="156" t="s">
        <v>239</v>
      </c>
      <c r="G245" s="157" t="s">
        <v>235</v>
      </c>
      <c r="H245" s="158">
        <v>1</v>
      </c>
      <c r="I245" s="159"/>
      <c r="J245" s="160">
        <f>ROUND(I245*H245,2)</f>
        <v>0</v>
      </c>
      <c r="K245" s="156" t="s">
        <v>1</v>
      </c>
      <c r="L245" s="34"/>
      <c r="M245" s="161" t="s">
        <v>1</v>
      </c>
      <c r="N245" s="162" t="s">
        <v>40</v>
      </c>
      <c r="O245" s="59"/>
      <c r="P245" s="163">
        <f>O245*H245</f>
        <v>0</v>
      </c>
      <c r="Q245" s="163">
        <v>0</v>
      </c>
      <c r="R245" s="163">
        <f>Q245*H245</f>
        <v>0</v>
      </c>
      <c r="S245" s="163">
        <v>0</v>
      </c>
      <c r="T245" s="164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165" t="s">
        <v>148</v>
      </c>
      <c r="AT245" s="165" t="s">
        <v>144</v>
      </c>
      <c r="AU245" s="165" t="s">
        <v>85</v>
      </c>
      <c r="AY245" s="17" t="s">
        <v>141</v>
      </c>
      <c r="BE245" s="98">
        <f>IF(N245="základní",J245,0)</f>
        <v>0</v>
      </c>
      <c r="BF245" s="98">
        <f>IF(N245="snížená",J245,0)</f>
        <v>0</v>
      </c>
      <c r="BG245" s="98">
        <f>IF(N245="zákl. přenesená",J245,0)</f>
        <v>0</v>
      </c>
      <c r="BH245" s="98">
        <f>IF(N245="sníž. přenesená",J245,0)</f>
        <v>0</v>
      </c>
      <c r="BI245" s="98">
        <f>IF(N245="nulová",J245,0)</f>
        <v>0</v>
      </c>
      <c r="BJ245" s="17" t="s">
        <v>83</v>
      </c>
      <c r="BK245" s="98">
        <f>ROUND(I245*H245,2)</f>
        <v>0</v>
      </c>
      <c r="BL245" s="17" t="s">
        <v>148</v>
      </c>
      <c r="BM245" s="165" t="s">
        <v>240</v>
      </c>
    </row>
    <row r="246" spans="1:65" s="2" customFormat="1" ht="24.2" customHeight="1">
      <c r="A246" s="33"/>
      <c r="B246" s="153"/>
      <c r="C246" s="154" t="s">
        <v>241</v>
      </c>
      <c r="D246" s="154" t="s">
        <v>144</v>
      </c>
      <c r="E246" s="155" t="s">
        <v>242</v>
      </c>
      <c r="F246" s="156" t="s">
        <v>243</v>
      </c>
      <c r="G246" s="157" t="s">
        <v>235</v>
      </c>
      <c r="H246" s="158">
        <v>1</v>
      </c>
      <c r="I246" s="159"/>
      <c r="J246" s="160">
        <f>ROUND(I246*H246,2)</f>
        <v>0</v>
      </c>
      <c r="K246" s="156" t="s">
        <v>1</v>
      </c>
      <c r="L246" s="34"/>
      <c r="M246" s="161" t="s">
        <v>1</v>
      </c>
      <c r="N246" s="162" t="s">
        <v>40</v>
      </c>
      <c r="O246" s="59"/>
      <c r="P246" s="163">
        <f>O246*H246</f>
        <v>0</v>
      </c>
      <c r="Q246" s="163">
        <v>0</v>
      </c>
      <c r="R246" s="163">
        <f>Q246*H246</f>
        <v>0</v>
      </c>
      <c r="S246" s="163">
        <v>0</v>
      </c>
      <c r="T246" s="164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165" t="s">
        <v>148</v>
      </c>
      <c r="AT246" s="165" t="s">
        <v>144</v>
      </c>
      <c r="AU246" s="165" t="s">
        <v>85</v>
      </c>
      <c r="AY246" s="17" t="s">
        <v>141</v>
      </c>
      <c r="BE246" s="98">
        <f>IF(N246="základní",J246,0)</f>
        <v>0</v>
      </c>
      <c r="BF246" s="98">
        <f>IF(N246="snížená",J246,0)</f>
        <v>0</v>
      </c>
      <c r="BG246" s="98">
        <f>IF(N246="zákl. přenesená",J246,0)</f>
        <v>0</v>
      </c>
      <c r="BH246" s="98">
        <f>IF(N246="sníž. přenesená",J246,0)</f>
        <v>0</v>
      </c>
      <c r="BI246" s="98">
        <f>IF(N246="nulová",J246,0)</f>
        <v>0</v>
      </c>
      <c r="BJ246" s="17" t="s">
        <v>83</v>
      </c>
      <c r="BK246" s="98">
        <f>ROUND(I246*H246,2)</f>
        <v>0</v>
      </c>
      <c r="BL246" s="17" t="s">
        <v>148</v>
      </c>
      <c r="BM246" s="165" t="s">
        <v>244</v>
      </c>
    </row>
    <row r="247" spans="1:65" s="2" customFormat="1" ht="37.9" customHeight="1">
      <c r="A247" s="33"/>
      <c r="B247" s="153"/>
      <c r="C247" s="154" t="s">
        <v>245</v>
      </c>
      <c r="D247" s="154" t="s">
        <v>144</v>
      </c>
      <c r="E247" s="155" t="s">
        <v>246</v>
      </c>
      <c r="F247" s="156" t="s">
        <v>247</v>
      </c>
      <c r="G247" s="157" t="s">
        <v>235</v>
      </c>
      <c r="H247" s="158">
        <v>1</v>
      </c>
      <c r="I247" s="159"/>
      <c r="J247" s="160">
        <f>ROUND(I247*H247,2)</f>
        <v>0</v>
      </c>
      <c r="K247" s="156" t="s">
        <v>1</v>
      </c>
      <c r="L247" s="34"/>
      <c r="M247" s="161" t="s">
        <v>1</v>
      </c>
      <c r="N247" s="162" t="s">
        <v>40</v>
      </c>
      <c r="O247" s="59"/>
      <c r="P247" s="163">
        <f>O247*H247</f>
        <v>0</v>
      </c>
      <c r="Q247" s="163">
        <v>0</v>
      </c>
      <c r="R247" s="163">
        <f>Q247*H247</f>
        <v>0</v>
      </c>
      <c r="S247" s="163">
        <v>0</v>
      </c>
      <c r="T247" s="164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165" t="s">
        <v>148</v>
      </c>
      <c r="AT247" s="165" t="s">
        <v>144</v>
      </c>
      <c r="AU247" s="165" t="s">
        <v>85</v>
      </c>
      <c r="AY247" s="17" t="s">
        <v>141</v>
      </c>
      <c r="BE247" s="98">
        <f>IF(N247="základní",J247,0)</f>
        <v>0</v>
      </c>
      <c r="BF247" s="98">
        <f>IF(N247="snížená",J247,0)</f>
        <v>0</v>
      </c>
      <c r="BG247" s="98">
        <f>IF(N247="zákl. přenesená",J247,0)</f>
        <v>0</v>
      </c>
      <c r="BH247" s="98">
        <f>IF(N247="sníž. přenesená",J247,0)</f>
        <v>0</v>
      </c>
      <c r="BI247" s="98">
        <f>IF(N247="nulová",J247,0)</f>
        <v>0</v>
      </c>
      <c r="BJ247" s="17" t="s">
        <v>83</v>
      </c>
      <c r="BK247" s="98">
        <f>ROUND(I247*H247,2)</f>
        <v>0</v>
      </c>
      <c r="BL247" s="17" t="s">
        <v>148</v>
      </c>
      <c r="BM247" s="165" t="s">
        <v>248</v>
      </c>
    </row>
    <row r="248" spans="1:65" s="12" customFormat="1" ht="22.9" customHeight="1">
      <c r="B248" s="140"/>
      <c r="D248" s="141" t="s">
        <v>74</v>
      </c>
      <c r="E248" s="151" t="s">
        <v>249</v>
      </c>
      <c r="F248" s="151" t="s">
        <v>250</v>
      </c>
      <c r="I248" s="143"/>
      <c r="J248" s="152">
        <f>BK248</f>
        <v>0</v>
      </c>
      <c r="L248" s="140"/>
      <c r="M248" s="145"/>
      <c r="N248" s="146"/>
      <c r="O248" s="146"/>
      <c r="P248" s="147">
        <f>SUM(P249:P257)</f>
        <v>0</v>
      </c>
      <c r="Q248" s="146"/>
      <c r="R248" s="147">
        <f>SUM(R249:R257)</f>
        <v>0</v>
      </c>
      <c r="S248" s="146"/>
      <c r="T248" s="148">
        <f>SUM(T249:T257)</f>
        <v>0</v>
      </c>
      <c r="AR248" s="141" t="s">
        <v>83</v>
      </c>
      <c r="AT248" s="149" t="s">
        <v>74</v>
      </c>
      <c r="AU248" s="149" t="s">
        <v>83</v>
      </c>
      <c r="AY248" s="141" t="s">
        <v>141</v>
      </c>
      <c r="BK248" s="150">
        <f>SUM(BK249:BK257)</f>
        <v>0</v>
      </c>
    </row>
    <row r="249" spans="1:65" s="2" customFormat="1" ht="37.9" customHeight="1">
      <c r="A249" s="33"/>
      <c r="B249" s="153"/>
      <c r="C249" s="154" t="s">
        <v>251</v>
      </c>
      <c r="D249" s="154" t="s">
        <v>144</v>
      </c>
      <c r="E249" s="155" t="s">
        <v>252</v>
      </c>
      <c r="F249" s="156" t="s">
        <v>253</v>
      </c>
      <c r="G249" s="157" t="s">
        <v>254</v>
      </c>
      <c r="H249" s="158">
        <v>57.634</v>
      </c>
      <c r="I249" s="159"/>
      <c r="J249" s="160">
        <f>ROUND(I249*H249,2)</f>
        <v>0</v>
      </c>
      <c r="K249" s="156" t="s">
        <v>159</v>
      </c>
      <c r="L249" s="34"/>
      <c r="M249" s="161" t="s">
        <v>1</v>
      </c>
      <c r="N249" s="162" t="s">
        <v>40</v>
      </c>
      <c r="O249" s="59"/>
      <c r="P249" s="163">
        <f>O249*H249</f>
        <v>0</v>
      </c>
      <c r="Q249" s="163">
        <v>0</v>
      </c>
      <c r="R249" s="163">
        <f>Q249*H249</f>
        <v>0</v>
      </c>
      <c r="S249" s="163">
        <v>0</v>
      </c>
      <c r="T249" s="164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165" t="s">
        <v>148</v>
      </c>
      <c r="AT249" s="165" t="s">
        <v>144</v>
      </c>
      <c r="AU249" s="165" t="s">
        <v>85</v>
      </c>
      <c r="AY249" s="17" t="s">
        <v>141</v>
      </c>
      <c r="BE249" s="98">
        <f>IF(N249="základní",J249,0)</f>
        <v>0</v>
      </c>
      <c r="BF249" s="98">
        <f>IF(N249="snížená",J249,0)</f>
        <v>0</v>
      </c>
      <c r="BG249" s="98">
        <f>IF(N249="zákl. přenesená",J249,0)</f>
        <v>0</v>
      </c>
      <c r="BH249" s="98">
        <f>IF(N249="sníž. přenesená",J249,0)</f>
        <v>0</v>
      </c>
      <c r="BI249" s="98">
        <f>IF(N249="nulová",J249,0)</f>
        <v>0</v>
      </c>
      <c r="BJ249" s="17" t="s">
        <v>83</v>
      </c>
      <c r="BK249" s="98">
        <f>ROUND(I249*H249,2)</f>
        <v>0</v>
      </c>
      <c r="BL249" s="17" t="s">
        <v>148</v>
      </c>
      <c r="BM249" s="165" t="s">
        <v>255</v>
      </c>
    </row>
    <row r="250" spans="1:65" s="2" customFormat="1">
      <c r="A250" s="33"/>
      <c r="B250" s="34"/>
      <c r="C250" s="33"/>
      <c r="D250" s="183" t="s">
        <v>161</v>
      </c>
      <c r="E250" s="33"/>
      <c r="F250" s="184" t="s">
        <v>256</v>
      </c>
      <c r="G250" s="33"/>
      <c r="H250" s="33"/>
      <c r="I250" s="185"/>
      <c r="J250" s="33"/>
      <c r="K250" s="33"/>
      <c r="L250" s="34"/>
      <c r="M250" s="186"/>
      <c r="N250" s="187"/>
      <c r="O250" s="59"/>
      <c r="P250" s="59"/>
      <c r="Q250" s="59"/>
      <c r="R250" s="59"/>
      <c r="S250" s="59"/>
      <c r="T250" s="60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T250" s="17" t="s">
        <v>161</v>
      </c>
      <c r="AU250" s="17" t="s">
        <v>85</v>
      </c>
    </row>
    <row r="251" spans="1:65" s="2" customFormat="1" ht="33" customHeight="1">
      <c r="A251" s="33"/>
      <c r="B251" s="153"/>
      <c r="C251" s="154" t="s">
        <v>257</v>
      </c>
      <c r="D251" s="154" t="s">
        <v>144</v>
      </c>
      <c r="E251" s="155" t="s">
        <v>258</v>
      </c>
      <c r="F251" s="156" t="s">
        <v>259</v>
      </c>
      <c r="G251" s="157" t="s">
        <v>254</v>
      </c>
      <c r="H251" s="158">
        <v>57.634</v>
      </c>
      <c r="I251" s="159"/>
      <c r="J251" s="160">
        <f>ROUND(I251*H251,2)</f>
        <v>0</v>
      </c>
      <c r="K251" s="156" t="s">
        <v>159</v>
      </c>
      <c r="L251" s="34"/>
      <c r="M251" s="161" t="s">
        <v>1</v>
      </c>
      <c r="N251" s="162" t="s">
        <v>40</v>
      </c>
      <c r="O251" s="59"/>
      <c r="P251" s="163">
        <f>O251*H251</f>
        <v>0</v>
      </c>
      <c r="Q251" s="163">
        <v>0</v>
      </c>
      <c r="R251" s="163">
        <f>Q251*H251</f>
        <v>0</v>
      </c>
      <c r="S251" s="163">
        <v>0</v>
      </c>
      <c r="T251" s="164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165" t="s">
        <v>148</v>
      </c>
      <c r="AT251" s="165" t="s">
        <v>144</v>
      </c>
      <c r="AU251" s="165" t="s">
        <v>85</v>
      </c>
      <c r="AY251" s="17" t="s">
        <v>141</v>
      </c>
      <c r="BE251" s="98">
        <f>IF(N251="základní",J251,0)</f>
        <v>0</v>
      </c>
      <c r="BF251" s="98">
        <f>IF(N251="snížená",J251,0)</f>
        <v>0</v>
      </c>
      <c r="BG251" s="98">
        <f>IF(N251="zákl. přenesená",J251,0)</f>
        <v>0</v>
      </c>
      <c r="BH251" s="98">
        <f>IF(N251="sníž. přenesená",J251,0)</f>
        <v>0</v>
      </c>
      <c r="BI251" s="98">
        <f>IF(N251="nulová",J251,0)</f>
        <v>0</v>
      </c>
      <c r="BJ251" s="17" t="s">
        <v>83</v>
      </c>
      <c r="BK251" s="98">
        <f>ROUND(I251*H251,2)</f>
        <v>0</v>
      </c>
      <c r="BL251" s="17" t="s">
        <v>148</v>
      </c>
      <c r="BM251" s="165" t="s">
        <v>260</v>
      </c>
    </row>
    <row r="252" spans="1:65" s="2" customFormat="1">
      <c r="A252" s="33"/>
      <c r="B252" s="34"/>
      <c r="C252" s="33"/>
      <c r="D252" s="183" t="s">
        <v>161</v>
      </c>
      <c r="E252" s="33"/>
      <c r="F252" s="184" t="s">
        <v>261</v>
      </c>
      <c r="G252" s="33"/>
      <c r="H252" s="33"/>
      <c r="I252" s="185"/>
      <c r="J252" s="33"/>
      <c r="K252" s="33"/>
      <c r="L252" s="34"/>
      <c r="M252" s="186"/>
      <c r="N252" s="187"/>
      <c r="O252" s="59"/>
      <c r="P252" s="59"/>
      <c r="Q252" s="59"/>
      <c r="R252" s="59"/>
      <c r="S252" s="59"/>
      <c r="T252" s="60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T252" s="17" t="s">
        <v>161</v>
      </c>
      <c r="AU252" s="17" t="s">
        <v>85</v>
      </c>
    </row>
    <row r="253" spans="1:65" s="2" customFormat="1" ht="44.25" customHeight="1">
      <c r="A253" s="33"/>
      <c r="B253" s="153"/>
      <c r="C253" s="154" t="s">
        <v>262</v>
      </c>
      <c r="D253" s="154" t="s">
        <v>144</v>
      </c>
      <c r="E253" s="155" t="s">
        <v>263</v>
      </c>
      <c r="F253" s="156" t="s">
        <v>264</v>
      </c>
      <c r="G253" s="157" t="s">
        <v>254</v>
      </c>
      <c r="H253" s="158">
        <v>806.87599999999998</v>
      </c>
      <c r="I253" s="159"/>
      <c r="J253" s="160">
        <f>ROUND(I253*H253,2)</f>
        <v>0</v>
      </c>
      <c r="K253" s="156" t="s">
        <v>159</v>
      </c>
      <c r="L253" s="34"/>
      <c r="M253" s="161" t="s">
        <v>1</v>
      </c>
      <c r="N253" s="162" t="s">
        <v>40</v>
      </c>
      <c r="O253" s="59"/>
      <c r="P253" s="163">
        <f>O253*H253</f>
        <v>0</v>
      </c>
      <c r="Q253" s="163">
        <v>0</v>
      </c>
      <c r="R253" s="163">
        <f>Q253*H253</f>
        <v>0</v>
      </c>
      <c r="S253" s="163">
        <v>0</v>
      </c>
      <c r="T253" s="164">
        <f>S253*H253</f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165" t="s">
        <v>148</v>
      </c>
      <c r="AT253" s="165" t="s">
        <v>144</v>
      </c>
      <c r="AU253" s="165" t="s">
        <v>85</v>
      </c>
      <c r="AY253" s="17" t="s">
        <v>141</v>
      </c>
      <c r="BE253" s="98">
        <f>IF(N253="základní",J253,0)</f>
        <v>0</v>
      </c>
      <c r="BF253" s="98">
        <f>IF(N253="snížená",J253,0)</f>
        <v>0</v>
      </c>
      <c r="BG253" s="98">
        <f>IF(N253="zákl. přenesená",J253,0)</f>
        <v>0</v>
      </c>
      <c r="BH253" s="98">
        <f>IF(N253="sníž. přenesená",J253,0)</f>
        <v>0</v>
      </c>
      <c r="BI253" s="98">
        <f>IF(N253="nulová",J253,0)</f>
        <v>0</v>
      </c>
      <c r="BJ253" s="17" t="s">
        <v>83</v>
      </c>
      <c r="BK253" s="98">
        <f>ROUND(I253*H253,2)</f>
        <v>0</v>
      </c>
      <c r="BL253" s="17" t="s">
        <v>148</v>
      </c>
      <c r="BM253" s="165" t="s">
        <v>265</v>
      </c>
    </row>
    <row r="254" spans="1:65" s="2" customFormat="1">
      <c r="A254" s="33"/>
      <c r="B254" s="34"/>
      <c r="C254" s="33"/>
      <c r="D254" s="183" t="s">
        <v>161</v>
      </c>
      <c r="E254" s="33"/>
      <c r="F254" s="184" t="s">
        <v>266</v>
      </c>
      <c r="G254" s="33"/>
      <c r="H254" s="33"/>
      <c r="I254" s="185"/>
      <c r="J254" s="33"/>
      <c r="K254" s="33"/>
      <c r="L254" s="34"/>
      <c r="M254" s="186"/>
      <c r="N254" s="187"/>
      <c r="O254" s="59"/>
      <c r="P254" s="59"/>
      <c r="Q254" s="59"/>
      <c r="R254" s="59"/>
      <c r="S254" s="59"/>
      <c r="T254" s="60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T254" s="17" t="s">
        <v>161</v>
      </c>
      <c r="AU254" s="17" t="s">
        <v>85</v>
      </c>
    </row>
    <row r="255" spans="1:65" s="13" customFormat="1">
      <c r="B255" s="166"/>
      <c r="D255" s="167" t="s">
        <v>150</v>
      </c>
      <c r="E255" s="168" t="s">
        <v>1</v>
      </c>
      <c r="F255" s="169" t="s">
        <v>267</v>
      </c>
      <c r="H255" s="170">
        <v>806.87599999999998</v>
      </c>
      <c r="I255" s="171"/>
      <c r="L255" s="166"/>
      <c r="M255" s="172"/>
      <c r="N255" s="173"/>
      <c r="O255" s="173"/>
      <c r="P255" s="173"/>
      <c r="Q255" s="173"/>
      <c r="R255" s="173"/>
      <c r="S255" s="173"/>
      <c r="T255" s="174"/>
      <c r="AT255" s="168" t="s">
        <v>150</v>
      </c>
      <c r="AU255" s="168" t="s">
        <v>85</v>
      </c>
      <c r="AV255" s="13" t="s">
        <v>85</v>
      </c>
      <c r="AW255" s="13" t="s">
        <v>30</v>
      </c>
      <c r="AX255" s="13" t="s">
        <v>83</v>
      </c>
      <c r="AY255" s="168" t="s">
        <v>141</v>
      </c>
    </row>
    <row r="256" spans="1:65" s="2" customFormat="1" ht="49.15" customHeight="1">
      <c r="A256" s="33"/>
      <c r="B256" s="153"/>
      <c r="C256" s="154" t="s">
        <v>268</v>
      </c>
      <c r="D256" s="154" t="s">
        <v>144</v>
      </c>
      <c r="E256" s="155" t="s">
        <v>269</v>
      </c>
      <c r="F256" s="156" t="s">
        <v>270</v>
      </c>
      <c r="G256" s="157" t="s">
        <v>254</v>
      </c>
      <c r="H256" s="158">
        <v>57.634</v>
      </c>
      <c r="I256" s="159"/>
      <c r="J256" s="160">
        <f>ROUND(I256*H256,2)</f>
        <v>0</v>
      </c>
      <c r="K256" s="156" t="s">
        <v>159</v>
      </c>
      <c r="L256" s="34"/>
      <c r="M256" s="161" t="s">
        <v>1</v>
      </c>
      <c r="N256" s="162" t="s">
        <v>40</v>
      </c>
      <c r="O256" s="59"/>
      <c r="P256" s="163">
        <f>O256*H256</f>
        <v>0</v>
      </c>
      <c r="Q256" s="163">
        <v>0</v>
      </c>
      <c r="R256" s="163">
        <f>Q256*H256</f>
        <v>0</v>
      </c>
      <c r="S256" s="163">
        <v>0</v>
      </c>
      <c r="T256" s="164">
        <f>S256*H256</f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165" t="s">
        <v>148</v>
      </c>
      <c r="AT256" s="165" t="s">
        <v>144</v>
      </c>
      <c r="AU256" s="165" t="s">
        <v>85</v>
      </c>
      <c r="AY256" s="17" t="s">
        <v>141</v>
      </c>
      <c r="BE256" s="98">
        <f>IF(N256="základní",J256,0)</f>
        <v>0</v>
      </c>
      <c r="BF256" s="98">
        <f>IF(N256="snížená",J256,0)</f>
        <v>0</v>
      </c>
      <c r="BG256" s="98">
        <f>IF(N256="zákl. přenesená",J256,0)</f>
        <v>0</v>
      </c>
      <c r="BH256" s="98">
        <f>IF(N256="sníž. přenesená",J256,0)</f>
        <v>0</v>
      </c>
      <c r="BI256" s="98">
        <f>IF(N256="nulová",J256,0)</f>
        <v>0</v>
      </c>
      <c r="BJ256" s="17" t="s">
        <v>83</v>
      </c>
      <c r="BK256" s="98">
        <f>ROUND(I256*H256,2)</f>
        <v>0</v>
      </c>
      <c r="BL256" s="17" t="s">
        <v>148</v>
      </c>
      <c r="BM256" s="165" t="s">
        <v>271</v>
      </c>
    </row>
    <row r="257" spans="1:65" s="2" customFormat="1">
      <c r="A257" s="33"/>
      <c r="B257" s="34"/>
      <c r="C257" s="33"/>
      <c r="D257" s="183" t="s">
        <v>161</v>
      </c>
      <c r="E257" s="33"/>
      <c r="F257" s="184" t="s">
        <v>272</v>
      </c>
      <c r="G257" s="33"/>
      <c r="H257" s="33"/>
      <c r="I257" s="185"/>
      <c r="J257" s="33"/>
      <c r="K257" s="33"/>
      <c r="L257" s="34"/>
      <c r="M257" s="186"/>
      <c r="N257" s="187"/>
      <c r="O257" s="59"/>
      <c r="P257" s="59"/>
      <c r="Q257" s="59"/>
      <c r="R257" s="59"/>
      <c r="S257" s="59"/>
      <c r="T257" s="60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T257" s="17" t="s">
        <v>161</v>
      </c>
      <c r="AU257" s="17" t="s">
        <v>85</v>
      </c>
    </row>
    <row r="258" spans="1:65" s="12" customFormat="1" ht="22.9" customHeight="1">
      <c r="B258" s="140"/>
      <c r="D258" s="141" t="s">
        <v>74</v>
      </c>
      <c r="E258" s="151" t="s">
        <v>273</v>
      </c>
      <c r="F258" s="151" t="s">
        <v>274</v>
      </c>
      <c r="I258" s="143"/>
      <c r="J258" s="152">
        <f>BK258</f>
        <v>0</v>
      </c>
      <c r="L258" s="140"/>
      <c r="M258" s="145"/>
      <c r="N258" s="146"/>
      <c r="O258" s="146"/>
      <c r="P258" s="147">
        <f>SUM(P259:P260)</f>
        <v>0</v>
      </c>
      <c r="Q258" s="146"/>
      <c r="R258" s="147">
        <f>SUM(R259:R260)</f>
        <v>0</v>
      </c>
      <c r="S258" s="146"/>
      <c r="T258" s="148">
        <f>SUM(T259:T260)</f>
        <v>0</v>
      </c>
      <c r="AR258" s="141" t="s">
        <v>83</v>
      </c>
      <c r="AT258" s="149" t="s">
        <v>74</v>
      </c>
      <c r="AU258" s="149" t="s">
        <v>83</v>
      </c>
      <c r="AY258" s="141" t="s">
        <v>141</v>
      </c>
      <c r="BK258" s="150">
        <f>SUM(BK259:BK260)</f>
        <v>0</v>
      </c>
    </row>
    <row r="259" spans="1:65" s="2" customFormat="1" ht="55.5" customHeight="1">
      <c r="A259" s="33"/>
      <c r="B259" s="153"/>
      <c r="C259" s="154" t="s">
        <v>7</v>
      </c>
      <c r="D259" s="154" t="s">
        <v>144</v>
      </c>
      <c r="E259" s="155" t="s">
        <v>275</v>
      </c>
      <c r="F259" s="156" t="s">
        <v>276</v>
      </c>
      <c r="G259" s="157" t="s">
        <v>254</v>
      </c>
      <c r="H259" s="158">
        <v>22.331</v>
      </c>
      <c r="I259" s="159"/>
      <c r="J259" s="160">
        <f>ROUND(I259*H259,2)</f>
        <v>0</v>
      </c>
      <c r="K259" s="156" t="s">
        <v>159</v>
      </c>
      <c r="L259" s="34"/>
      <c r="M259" s="161" t="s">
        <v>1</v>
      </c>
      <c r="N259" s="162" t="s">
        <v>40</v>
      </c>
      <c r="O259" s="59"/>
      <c r="P259" s="163">
        <f>O259*H259</f>
        <v>0</v>
      </c>
      <c r="Q259" s="163">
        <v>0</v>
      </c>
      <c r="R259" s="163">
        <f>Q259*H259</f>
        <v>0</v>
      </c>
      <c r="S259" s="163">
        <v>0</v>
      </c>
      <c r="T259" s="164">
        <f>S259*H259</f>
        <v>0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165" t="s">
        <v>148</v>
      </c>
      <c r="AT259" s="165" t="s">
        <v>144</v>
      </c>
      <c r="AU259" s="165" t="s">
        <v>85</v>
      </c>
      <c r="AY259" s="17" t="s">
        <v>141</v>
      </c>
      <c r="BE259" s="98">
        <f>IF(N259="základní",J259,0)</f>
        <v>0</v>
      </c>
      <c r="BF259" s="98">
        <f>IF(N259="snížená",J259,0)</f>
        <v>0</v>
      </c>
      <c r="BG259" s="98">
        <f>IF(N259="zákl. přenesená",J259,0)</f>
        <v>0</v>
      </c>
      <c r="BH259" s="98">
        <f>IF(N259="sníž. přenesená",J259,0)</f>
        <v>0</v>
      </c>
      <c r="BI259" s="98">
        <f>IF(N259="nulová",J259,0)</f>
        <v>0</v>
      </c>
      <c r="BJ259" s="17" t="s">
        <v>83</v>
      </c>
      <c r="BK259" s="98">
        <f>ROUND(I259*H259,2)</f>
        <v>0</v>
      </c>
      <c r="BL259" s="17" t="s">
        <v>148</v>
      </c>
      <c r="BM259" s="165" t="s">
        <v>277</v>
      </c>
    </row>
    <row r="260" spans="1:65" s="2" customFormat="1">
      <c r="A260" s="33"/>
      <c r="B260" s="34"/>
      <c r="C260" s="33"/>
      <c r="D260" s="183" t="s">
        <v>161</v>
      </c>
      <c r="E260" s="33"/>
      <c r="F260" s="184" t="s">
        <v>278</v>
      </c>
      <c r="G260" s="33"/>
      <c r="H260" s="33"/>
      <c r="I260" s="185"/>
      <c r="J260" s="33"/>
      <c r="K260" s="33"/>
      <c r="L260" s="34"/>
      <c r="M260" s="186"/>
      <c r="N260" s="187"/>
      <c r="O260" s="59"/>
      <c r="P260" s="59"/>
      <c r="Q260" s="59"/>
      <c r="R260" s="59"/>
      <c r="S260" s="59"/>
      <c r="T260" s="60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T260" s="17" t="s">
        <v>161</v>
      </c>
      <c r="AU260" s="17" t="s">
        <v>85</v>
      </c>
    </row>
    <row r="261" spans="1:65" s="12" customFormat="1" ht="25.9" customHeight="1">
      <c r="B261" s="140"/>
      <c r="D261" s="141" t="s">
        <v>74</v>
      </c>
      <c r="E261" s="142" t="s">
        <v>279</v>
      </c>
      <c r="F261" s="142" t="s">
        <v>280</v>
      </c>
      <c r="I261" s="143"/>
      <c r="J261" s="144">
        <f>BK261</f>
        <v>8745</v>
      </c>
      <c r="L261" s="140"/>
      <c r="M261" s="145"/>
      <c r="N261" s="146"/>
      <c r="O261" s="146"/>
      <c r="P261" s="147">
        <f>P262+P282+P305+P324+P340+P345+P372</f>
        <v>0</v>
      </c>
      <c r="Q261" s="146"/>
      <c r="R261" s="147">
        <f>R262+R282+R305+R324+R340+R345+R372</f>
        <v>10.989516249999999</v>
      </c>
      <c r="S261" s="146"/>
      <c r="T261" s="148">
        <f>T262+T282+T305+T324+T340+T345+T372</f>
        <v>1.4663199999999998</v>
      </c>
      <c r="AR261" s="141" t="s">
        <v>85</v>
      </c>
      <c r="AT261" s="149" t="s">
        <v>74</v>
      </c>
      <c r="AU261" s="149" t="s">
        <v>75</v>
      </c>
      <c r="AY261" s="141" t="s">
        <v>141</v>
      </c>
      <c r="BK261" s="150">
        <f>BK262+BK282+BK305+BK324+BK340+BK345+BK372</f>
        <v>8745</v>
      </c>
    </row>
    <row r="262" spans="1:65" s="12" customFormat="1" ht="22.9" customHeight="1">
      <c r="B262" s="140"/>
      <c r="D262" s="141" t="s">
        <v>74</v>
      </c>
      <c r="E262" s="151" t="s">
        <v>281</v>
      </c>
      <c r="F262" s="151" t="s">
        <v>282</v>
      </c>
      <c r="I262" s="143"/>
      <c r="J262" s="152">
        <f>BK262</f>
        <v>0</v>
      </c>
      <c r="L262" s="140"/>
      <c r="M262" s="145"/>
      <c r="N262" s="146"/>
      <c r="O262" s="146"/>
      <c r="P262" s="147">
        <f>SUM(P263:P281)</f>
        <v>0</v>
      </c>
      <c r="Q262" s="146"/>
      <c r="R262" s="147">
        <f>SUM(R263:R281)</f>
        <v>0.11332300000000001</v>
      </c>
      <c r="S262" s="146"/>
      <c r="T262" s="148">
        <f>SUM(T263:T281)</f>
        <v>0</v>
      </c>
      <c r="AR262" s="141" t="s">
        <v>85</v>
      </c>
      <c r="AT262" s="149" t="s">
        <v>74</v>
      </c>
      <c r="AU262" s="149" t="s">
        <v>83</v>
      </c>
      <c r="AY262" s="141" t="s">
        <v>141</v>
      </c>
      <c r="BK262" s="150">
        <f>SUM(BK263:BK281)</f>
        <v>0</v>
      </c>
    </row>
    <row r="263" spans="1:65" s="2" customFormat="1" ht="24.2" customHeight="1">
      <c r="A263" s="33"/>
      <c r="B263" s="153"/>
      <c r="C263" s="154" t="s">
        <v>283</v>
      </c>
      <c r="D263" s="154" t="s">
        <v>144</v>
      </c>
      <c r="E263" s="155" t="s">
        <v>284</v>
      </c>
      <c r="F263" s="156" t="s">
        <v>285</v>
      </c>
      <c r="G263" s="157" t="s">
        <v>158</v>
      </c>
      <c r="H263" s="158">
        <v>851.97</v>
      </c>
      <c r="I263" s="159"/>
      <c r="J263" s="160">
        <f>ROUND(I263*H263,2)</f>
        <v>0</v>
      </c>
      <c r="K263" s="156" t="s">
        <v>159</v>
      </c>
      <c r="L263" s="34"/>
      <c r="M263" s="161" t="s">
        <v>1</v>
      </c>
      <c r="N263" s="162" t="s">
        <v>40</v>
      </c>
      <c r="O263" s="59"/>
      <c r="P263" s="163">
        <f>O263*H263</f>
        <v>0</v>
      </c>
      <c r="Q263" s="163">
        <v>0</v>
      </c>
      <c r="R263" s="163">
        <f>Q263*H263</f>
        <v>0</v>
      </c>
      <c r="S263" s="163">
        <v>0</v>
      </c>
      <c r="T263" s="164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165" t="s">
        <v>245</v>
      </c>
      <c r="AT263" s="165" t="s">
        <v>144</v>
      </c>
      <c r="AU263" s="165" t="s">
        <v>85</v>
      </c>
      <c r="AY263" s="17" t="s">
        <v>141</v>
      </c>
      <c r="BE263" s="98">
        <f>IF(N263="základní",J263,0)</f>
        <v>0</v>
      </c>
      <c r="BF263" s="98">
        <f>IF(N263="snížená",J263,0)</f>
        <v>0</v>
      </c>
      <c r="BG263" s="98">
        <f>IF(N263="zákl. přenesená",J263,0)</f>
        <v>0</v>
      </c>
      <c r="BH263" s="98">
        <f>IF(N263="sníž. přenesená",J263,0)</f>
        <v>0</v>
      </c>
      <c r="BI263" s="98">
        <f>IF(N263="nulová",J263,0)</f>
        <v>0</v>
      </c>
      <c r="BJ263" s="17" t="s">
        <v>83</v>
      </c>
      <c r="BK263" s="98">
        <f>ROUND(I263*H263,2)</f>
        <v>0</v>
      </c>
      <c r="BL263" s="17" t="s">
        <v>245</v>
      </c>
      <c r="BM263" s="165" t="s">
        <v>286</v>
      </c>
    </row>
    <row r="264" spans="1:65" s="2" customFormat="1">
      <c r="A264" s="33"/>
      <c r="B264" s="34"/>
      <c r="C264" s="33"/>
      <c r="D264" s="183" t="s">
        <v>161</v>
      </c>
      <c r="E264" s="33"/>
      <c r="F264" s="184" t="s">
        <v>287</v>
      </c>
      <c r="G264" s="33"/>
      <c r="H264" s="33"/>
      <c r="I264" s="185"/>
      <c r="J264" s="33"/>
      <c r="K264" s="33"/>
      <c r="L264" s="34"/>
      <c r="M264" s="186"/>
      <c r="N264" s="187"/>
      <c r="O264" s="59"/>
      <c r="P264" s="59"/>
      <c r="Q264" s="59"/>
      <c r="R264" s="59"/>
      <c r="S264" s="59"/>
      <c r="T264" s="60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T264" s="17" t="s">
        <v>161</v>
      </c>
      <c r="AU264" s="17" t="s">
        <v>85</v>
      </c>
    </row>
    <row r="265" spans="1:65" s="15" customFormat="1">
      <c r="B265" s="188"/>
      <c r="D265" s="167" t="s">
        <v>150</v>
      </c>
      <c r="E265" s="189" t="s">
        <v>1</v>
      </c>
      <c r="F265" s="190" t="s">
        <v>163</v>
      </c>
      <c r="H265" s="189" t="s">
        <v>1</v>
      </c>
      <c r="I265" s="191"/>
      <c r="L265" s="188"/>
      <c r="M265" s="192"/>
      <c r="N265" s="193"/>
      <c r="O265" s="193"/>
      <c r="P265" s="193"/>
      <c r="Q265" s="193"/>
      <c r="R265" s="193"/>
      <c r="S265" s="193"/>
      <c r="T265" s="194"/>
      <c r="AT265" s="189" t="s">
        <v>150</v>
      </c>
      <c r="AU265" s="189" t="s">
        <v>85</v>
      </c>
      <c r="AV265" s="15" t="s">
        <v>83</v>
      </c>
      <c r="AW265" s="15" t="s">
        <v>30</v>
      </c>
      <c r="AX265" s="15" t="s">
        <v>75</v>
      </c>
      <c r="AY265" s="189" t="s">
        <v>141</v>
      </c>
    </row>
    <row r="266" spans="1:65" s="13" customFormat="1">
      <c r="B266" s="166"/>
      <c r="D266" s="167" t="s">
        <v>150</v>
      </c>
      <c r="E266" s="168" t="s">
        <v>1</v>
      </c>
      <c r="F266" s="169" t="s">
        <v>164</v>
      </c>
      <c r="H266" s="170">
        <v>29.97</v>
      </c>
      <c r="I266" s="171"/>
      <c r="L266" s="166"/>
      <c r="M266" s="172"/>
      <c r="N266" s="173"/>
      <c r="O266" s="173"/>
      <c r="P266" s="173"/>
      <c r="Q266" s="173"/>
      <c r="R266" s="173"/>
      <c r="S266" s="173"/>
      <c r="T266" s="174"/>
      <c r="AT266" s="168" t="s">
        <v>150</v>
      </c>
      <c r="AU266" s="168" t="s">
        <v>85</v>
      </c>
      <c r="AV266" s="13" t="s">
        <v>85</v>
      </c>
      <c r="AW266" s="13" t="s">
        <v>30</v>
      </c>
      <c r="AX266" s="13" t="s">
        <v>75</v>
      </c>
      <c r="AY266" s="168" t="s">
        <v>141</v>
      </c>
    </row>
    <row r="267" spans="1:65" s="13" customFormat="1">
      <c r="B267" s="166"/>
      <c r="D267" s="167" t="s">
        <v>150</v>
      </c>
      <c r="E267" s="168" t="s">
        <v>1</v>
      </c>
      <c r="F267" s="169" t="s">
        <v>165</v>
      </c>
      <c r="H267" s="170">
        <v>250</v>
      </c>
      <c r="I267" s="171"/>
      <c r="L267" s="166"/>
      <c r="M267" s="172"/>
      <c r="N267" s="173"/>
      <c r="O267" s="173"/>
      <c r="P267" s="173"/>
      <c r="Q267" s="173"/>
      <c r="R267" s="173"/>
      <c r="S267" s="173"/>
      <c r="T267" s="174"/>
      <c r="AT267" s="168" t="s">
        <v>150</v>
      </c>
      <c r="AU267" s="168" t="s">
        <v>85</v>
      </c>
      <c r="AV267" s="13" t="s">
        <v>85</v>
      </c>
      <c r="AW267" s="13" t="s">
        <v>30</v>
      </c>
      <c r="AX267" s="13" t="s">
        <v>75</v>
      </c>
      <c r="AY267" s="168" t="s">
        <v>141</v>
      </c>
    </row>
    <row r="268" spans="1:65" s="13" customFormat="1">
      <c r="B268" s="166"/>
      <c r="D268" s="167" t="s">
        <v>150</v>
      </c>
      <c r="E268" s="168" t="s">
        <v>1</v>
      </c>
      <c r="F268" s="169" t="s">
        <v>166</v>
      </c>
      <c r="H268" s="170">
        <v>180</v>
      </c>
      <c r="I268" s="171"/>
      <c r="L268" s="166"/>
      <c r="M268" s="172"/>
      <c r="N268" s="173"/>
      <c r="O268" s="173"/>
      <c r="P268" s="173"/>
      <c r="Q268" s="173"/>
      <c r="R268" s="173"/>
      <c r="S268" s="173"/>
      <c r="T268" s="174"/>
      <c r="AT268" s="168" t="s">
        <v>150</v>
      </c>
      <c r="AU268" s="168" t="s">
        <v>85</v>
      </c>
      <c r="AV268" s="13" t="s">
        <v>85</v>
      </c>
      <c r="AW268" s="13" t="s">
        <v>30</v>
      </c>
      <c r="AX268" s="13" t="s">
        <v>75</v>
      </c>
      <c r="AY268" s="168" t="s">
        <v>141</v>
      </c>
    </row>
    <row r="269" spans="1:65" s="15" customFormat="1">
      <c r="B269" s="188"/>
      <c r="D269" s="167" t="s">
        <v>150</v>
      </c>
      <c r="E269" s="189" t="s">
        <v>1</v>
      </c>
      <c r="F269" s="190" t="s">
        <v>167</v>
      </c>
      <c r="H269" s="189" t="s">
        <v>1</v>
      </c>
      <c r="I269" s="191"/>
      <c r="L269" s="188"/>
      <c r="M269" s="192"/>
      <c r="N269" s="193"/>
      <c r="O269" s="193"/>
      <c r="P269" s="193"/>
      <c r="Q269" s="193"/>
      <c r="R269" s="193"/>
      <c r="S269" s="193"/>
      <c r="T269" s="194"/>
      <c r="AT269" s="189" t="s">
        <v>150</v>
      </c>
      <c r="AU269" s="189" t="s">
        <v>85</v>
      </c>
      <c r="AV269" s="15" t="s">
        <v>83</v>
      </c>
      <c r="AW269" s="15" t="s">
        <v>30</v>
      </c>
      <c r="AX269" s="15" t="s">
        <v>75</v>
      </c>
      <c r="AY269" s="189" t="s">
        <v>141</v>
      </c>
    </row>
    <row r="270" spans="1:65" s="13" customFormat="1">
      <c r="B270" s="166"/>
      <c r="D270" s="167" t="s">
        <v>150</v>
      </c>
      <c r="E270" s="168" t="s">
        <v>1</v>
      </c>
      <c r="F270" s="169" t="s">
        <v>168</v>
      </c>
      <c r="H270" s="170">
        <v>15</v>
      </c>
      <c r="I270" s="171"/>
      <c r="L270" s="166"/>
      <c r="M270" s="172"/>
      <c r="N270" s="173"/>
      <c r="O270" s="173"/>
      <c r="P270" s="173"/>
      <c r="Q270" s="173"/>
      <c r="R270" s="173"/>
      <c r="S270" s="173"/>
      <c r="T270" s="174"/>
      <c r="AT270" s="168" t="s">
        <v>150</v>
      </c>
      <c r="AU270" s="168" t="s">
        <v>85</v>
      </c>
      <c r="AV270" s="13" t="s">
        <v>85</v>
      </c>
      <c r="AW270" s="13" t="s">
        <v>30</v>
      </c>
      <c r="AX270" s="13" t="s">
        <v>75</v>
      </c>
      <c r="AY270" s="168" t="s">
        <v>141</v>
      </c>
    </row>
    <row r="271" spans="1:65" s="13" customFormat="1">
      <c r="B271" s="166"/>
      <c r="D271" s="167" t="s">
        <v>150</v>
      </c>
      <c r="E271" s="168" t="s">
        <v>1</v>
      </c>
      <c r="F271" s="169" t="s">
        <v>166</v>
      </c>
      <c r="H271" s="170">
        <v>180</v>
      </c>
      <c r="I271" s="171"/>
      <c r="L271" s="166"/>
      <c r="M271" s="172"/>
      <c r="N271" s="173"/>
      <c r="O271" s="173"/>
      <c r="P271" s="173"/>
      <c r="Q271" s="173"/>
      <c r="R271" s="173"/>
      <c r="S271" s="173"/>
      <c r="T271" s="174"/>
      <c r="AT271" s="168" t="s">
        <v>150</v>
      </c>
      <c r="AU271" s="168" t="s">
        <v>85</v>
      </c>
      <c r="AV271" s="13" t="s">
        <v>85</v>
      </c>
      <c r="AW271" s="13" t="s">
        <v>30</v>
      </c>
      <c r="AX271" s="13" t="s">
        <v>75</v>
      </c>
      <c r="AY271" s="168" t="s">
        <v>141</v>
      </c>
    </row>
    <row r="272" spans="1:65" s="15" customFormat="1">
      <c r="B272" s="188"/>
      <c r="D272" s="167" t="s">
        <v>150</v>
      </c>
      <c r="E272" s="189" t="s">
        <v>1</v>
      </c>
      <c r="F272" s="190" t="s">
        <v>169</v>
      </c>
      <c r="H272" s="189" t="s">
        <v>1</v>
      </c>
      <c r="I272" s="191"/>
      <c r="L272" s="188"/>
      <c r="M272" s="192"/>
      <c r="N272" s="193"/>
      <c r="O272" s="193"/>
      <c r="P272" s="193"/>
      <c r="Q272" s="193"/>
      <c r="R272" s="193"/>
      <c r="S272" s="193"/>
      <c r="T272" s="194"/>
      <c r="AT272" s="189" t="s">
        <v>150</v>
      </c>
      <c r="AU272" s="189" t="s">
        <v>85</v>
      </c>
      <c r="AV272" s="15" t="s">
        <v>83</v>
      </c>
      <c r="AW272" s="15" t="s">
        <v>30</v>
      </c>
      <c r="AX272" s="15" t="s">
        <v>75</v>
      </c>
      <c r="AY272" s="189" t="s">
        <v>141</v>
      </c>
    </row>
    <row r="273" spans="1:65" s="13" customFormat="1">
      <c r="B273" s="166"/>
      <c r="D273" s="167" t="s">
        <v>150</v>
      </c>
      <c r="E273" s="168" t="s">
        <v>1</v>
      </c>
      <c r="F273" s="169" t="s">
        <v>170</v>
      </c>
      <c r="H273" s="170">
        <v>17</v>
      </c>
      <c r="I273" s="171"/>
      <c r="L273" s="166"/>
      <c r="M273" s="172"/>
      <c r="N273" s="173"/>
      <c r="O273" s="173"/>
      <c r="P273" s="173"/>
      <c r="Q273" s="173"/>
      <c r="R273" s="173"/>
      <c r="S273" s="173"/>
      <c r="T273" s="174"/>
      <c r="AT273" s="168" t="s">
        <v>150</v>
      </c>
      <c r="AU273" s="168" t="s">
        <v>85</v>
      </c>
      <c r="AV273" s="13" t="s">
        <v>85</v>
      </c>
      <c r="AW273" s="13" t="s">
        <v>30</v>
      </c>
      <c r="AX273" s="13" t="s">
        <v>75</v>
      </c>
      <c r="AY273" s="168" t="s">
        <v>141</v>
      </c>
    </row>
    <row r="274" spans="1:65" s="13" customFormat="1">
      <c r="B274" s="166"/>
      <c r="D274" s="167" t="s">
        <v>150</v>
      </c>
      <c r="E274" s="168" t="s">
        <v>1</v>
      </c>
      <c r="F274" s="169" t="s">
        <v>166</v>
      </c>
      <c r="H274" s="170">
        <v>180</v>
      </c>
      <c r="I274" s="171"/>
      <c r="L274" s="166"/>
      <c r="M274" s="172"/>
      <c r="N274" s="173"/>
      <c r="O274" s="173"/>
      <c r="P274" s="173"/>
      <c r="Q274" s="173"/>
      <c r="R274" s="173"/>
      <c r="S274" s="173"/>
      <c r="T274" s="174"/>
      <c r="AT274" s="168" t="s">
        <v>150</v>
      </c>
      <c r="AU274" s="168" t="s">
        <v>85</v>
      </c>
      <c r="AV274" s="13" t="s">
        <v>85</v>
      </c>
      <c r="AW274" s="13" t="s">
        <v>30</v>
      </c>
      <c r="AX274" s="13" t="s">
        <v>75</v>
      </c>
      <c r="AY274" s="168" t="s">
        <v>141</v>
      </c>
    </row>
    <row r="275" spans="1:65" s="14" customFormat="1">
      <c r="B275" s="175"/>
      <c r="D275" s="167" t="s">
        <v>150</v>
      </c>
      <c r="E275" s="176" t="s">
        <v>1</v>
      </c>
      <c r="F275" s="177" t="s">
        <v>153</v>
      </c>
      <c r="H275" s="178">
        <v>851.97</v>
      </c>
      <c r="I275" s="179"/>
      <c r="L275" s="175"/>
      <c r="M275" s="180"/>
      <c r="N275" s="181"/>
      <c r="O275" s="181"/>
      <c r="P275" s="181"/>
      <c r="Q275" s="181"/>
      <c r="R275" s="181"/>
      <c r="S275" s="181"/>
      <c r="T275" s="182"/>
      <c r="AT275" s="176" t="s">
        <v>150</v>
      </c>
      <c r="AU275" s="176" t="s">
        <v>85</v>
      </c>
      <c r="AV275" s="14" t="s">
        <v>148</v>
      </c>
      <c r="AW275" s="14" t="s">
        <v>30</v>
      </c>
      <c r="AX275" s="14" t="s">
        <v>83</v>
      </c>
      <c r="AY275" s="176" t="s">
        <v>141</v>
      </c>
    </row>
    <row r="276" spans="1:65" s="2" customFormat="1" ht="16.5" customHeight="1">
      <c r="A276" s="33"/>
      <c r="B276" s="153"/>
      <c r="C276" s="195" t="s">
        <v>288</v>
      </c>
      <c r="D276" s="195" t="s">
        <v>289</v>
      </c>
      <c r="E276" s="196" t="s">
        <v>290</v>
      </c>
      <c r="F276" s="197" t="s">
        <v>291</v>
      </c>
      <c r="G276" s="198" t="s">
        <v>292</v>
      </c>
      <c r="H276" s="199">
        <v>102.875</v>
      </c>
      <c r="I276" s="200"/>
      <c r="J276" s="201">
        <f>ROUND(I276*H276,2)</f>
        <v>0</v>
      </c>
      <c r="K276" s="197" t="s">
        <v>159</v>
      </c>
      <c r="L276" s="202"/>
      <c r="M276" s="203" t="s">
        <v>1</v>
      </c>
      <c r="N276" s="204" t="s">
        <v>40</v>
      </c>
      <c r="O276" s="59"/>
      <c r="P276" s="163">
        <f>O276*H276</f>
        <v>0</v>
      </c>
      <c r="Q276" s="163">
        <v>1E-3</v>
      </c>
      <c r="R276" s="163">
        <f>Q276*H276</f>
        <v>0.10287500000000001</v>
      </c>
      <c r="S276" s="163">
        <v>0</v>
      </c>
      <c r="T276" s="164">
        <f>S276*H276</f>
        <v>0</v>
      </c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R276" s="165" t="s">
        <v>293</v>
      </c>
      <c r="AT276" s="165" t="s">
        <v>289</v>
      </c>
      <c r="AU276" s="165" t="s">
        <v>85</v>
      </c>
      <c r="AY276" s="17" t="s">
        <v>141</v>
      </c>
      <c r="BE276" s="98">
        <f>IF(N276="základní",J276,0)</f>
        <v>0</v>
      </c>
      <c r="BF276" s="98">
        <f>IF(N276="snížená",J276,0)</f>
        <v>0</v>
      </c>
      <c r="BG276" s="98">
        <f>IF(N276="zákl. přenesená",J276,0)</f>
        <v>0</v>
      </c>
      <c r="BH276" s="98">
        <f>IF(N276="sníž. přenesená",J276,0)</f>
        <v>0</v>
      </c>
      <c r="BI276" s="98">
        <f>IF(N276="nulová",J276,0)</f>
        <v>0</v>
      </c>
      <c r="BJ276" s="17" t="s">
        <v>83</v>
      </c>
      <c r="BK276" s="98">
        <f>ROUND(I276*H276,2)</f>
        <v>0</v>
      </c>
      <c r="BL276" s="17" t="s">
        <v>245</v>
      </c>
      <c r="BM276" s="165" t="s">
        <v>294</v>
      </c>
    </row>
    <row r="277" spans="1:65" s="13" customFormat="1">
      <c r="B277" s="166"/>
      <c r="D277" s="167" t="s">
        <v>150</v>
      </c>
      <c r="F277" s="169" t="s">
        <v>295</v>
      </c>
      <c r="H277" s="170">
        <v>102.875</v>
      </c>
      <c r="I277" s="171"/>
      <c r="L277" s="166"/>
      <c r="M277" s="172"/>
      <c r="N277" s="173"/>
      <c r="O277" s="173"/>
      <c r="P277" s="173"/>
      <c r="Q277" s="173"/>
      <c r="R277" s="173"/>
      <c r="S277" s="173"/>
      <c r="T277" s="174"/>
      <c r="AT277" s="168" t="s">
        <v>150</v>
      </c>
      <c r="AU277" s="168" t="s">
        <v>85</v>
      </c>
      <c r="AV277" s="13" t="s">
        <v>85</v>
      </c>
      <c r="AW277" s="13" t="s">
        <v>3</v>
      </c>
      <c r="AX277" s="13" t="s">
        <v>83</v>
      </c>
      <c r="AY277" s="168" t="s">
        <v>141</v>
      </c>
    </row>
    <row r="278" spans="1:65" s="2" customFormat="1" ht="21.75" customHeight="1">
      <c r="A278" s="33"/>
      <c r="B278" s="153"/>
      <c r="C278" s="154" t="s">
        <v>296</v>
      </c>
      <c r="D278" s="154" t="s">
        <v>144</v>
      </c>
      <c r="E278" s="155" t="s">
        <v>297</v>
      </c>
      <c r="F278" s="156" t="s">
        <v>298</v>
      </c>
      <c r="G278" s="157" t="s">
        <v>158</v>
      </c>
      <c r="H278" s="158">
        <v>82.593000000000004</v>
      </c>
      <c r="I278" s="159"/>
      <c r="J278" s="160">
        <f>ROUND(I278*H278,2)</f>
        <v>0</v>
      </c>
      <c r="K278" s="156" t="s">
        <v>159</v>
      </c>
      <c r="L278" s="34"/>
      <c r="M278" s="161" t="s">
        <v>1</v>
      </c>
      <c r="N278" s="162" t="s">
        <v>40</v>
      </c>
      <c r="O278" s="59"/>
      <c r="P278" s="163">
        <f>O278*H278</f>
        <v>0</v>
      </c>
      <c r="Q278" s="163">
        <v>0</v>
      </c>
      <c r="R278" s="163">
        <f>Q278*H278</f>
        <v>0</v>
      </c>
      <c r="S278" s="163">
        <v>0</v>
      </c>
      <c r="T278" s="164">
        <f>S278*H278</f>
        <v>0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165" t="s">
        <v>245</v>
      </c>
      <c r="AT278" s="165" t="s">
        <v>144</v>
      </c>
      <c r="AU278" s="165" t="s">
        <v>85</v>
      </c>
      <c r="AY278" s="17" t="s">
        <v>141</v>
      </c>
      <c r="BE278" s="98">
        <f>IF(N278="základní",J278,0)</f>
        <v>0</v>
      </c>
      <c r="BF278" s="98">
        <f>IF(N278="snížená",J278,0)</f>
        <v>0</v>
      </c>
      <c r="BG278" s="98">
        <f>IF(N278="zákl. přenesená",J278,0)</f>
        <v>0</v>
      </c>
      <c r="BH278" s="98">
        <f>IF(N278="sníž. přenesená",J278,0)</f>
        <v>0</v>
      </c>
      <c r="BI278" s="98">
        <f>IF(N278="nulová",J278,0)</f>
        <v>0</v>
      </c>
      <c r="BJ278" s="17" t="s">
        <v>83</v>
      </c>
      <c r="BK278" s="98">
        <f>ROUND(I278*H278,2)</f>
        <v>0</v>
      </c>
      <c r="BL278" s="17" t="s">
        <v>245</v>
      </c>
      <c r="BM278" s="165" t="s">
        <v>299</v>
      </c>
    </row>
    <row r="279" spans="1:65" s="2" customFormat="1">
      <c r="A279" s="33"/>
      <c r="B279" s="34"/>
      <c r="C279" s="33"/>
      <c r="D279" s="183" t="s">
        <v>161</v>
      </c>
      <c r="E279" s="33"/>
      <c r="F279" s="184" t="s">
        <v>300</v>
      </c>
      <c r="G279" s="33"/>
      <c r="H279" s="33"/>
      <c r="I279" s="185"/>
      <c r="J279" s="33"/>
      <c r="K279" s="33"/>
      <c r="L279" s="34"/>
      <c r="M279" s="186"/>
      <c r="N279" s="187"/>
      <c r="O279" s="59"/>
      <c r="P279" s="59"/>
      <c r="Q279" s="59"/>
      <c r="R279" s="59"/>
      <c r="S279" s="59"/>
      <c r="T279" s="60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T279" s="17" t="s">
        <v>161</v>
      </c>
      <c r="AU279" s="17" t="s">
        <v>85</v>
      </c>
    </row>
    <row r="280" spans="1:65" s="2" customFormat="1" ht="16.5" customHeight="1">
      <c r="A280" s="33"/>
      <c r="B280" s="153"/>
      <c r="C280" s="195" t="s">
        <v>301</v>
      </c>
      <c r="D280" s="195" t="s">
        <v>289</v>
      </c>
      <c r="E280" s="196" t="s">
        <v>290</v>
      </c>
      <c r="F280" s="197" t="s">
        <v>291</v>
      </c>
      <c r="G280" s="198" t="s">
        <v>292</v>
      </c>
      <c r="H280" s="199">
        <v>10.448</v>
      </c>
      <c r="I280" s="200"/>
      <c r="J280" s="201">
        <f>ROUND(I280*H280,2)</f>
        <v>0</v>
      </c>
      <c r="K280" s="197" t="s">
        <v>159</v>
      </c>
      <c r="L280" s="202"/>
      <c r="M280" s="203" t="s">
        <v>1</v>
      </c>
      <c r="N280" s="204" t="s">
        <v>40</v>
      </c>
      <c r="O280" s="59"/>
      <c r="P280" s="163">
        <f>O280*H280</f>
        <v>0</v>
      </c>
      <c r="Q280" s="163">
        <v>1E-3</v>
      </c>
      <c r="R280" s="163">
        <f>Q280*H280</f>
        <v>1.0448000000000001E-2</v>
      </c>
      <c r="S280" s="163">
        <v>0</v>
      </c>
      <c r="T280" s="164">
        <f>S280*H280</f>
        <v>0</v>
      </c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R280" s="165" t="s">
        <v>293</v>
      </c>
      <c r="AT280" s="165" t="s">
        <v>289</v>
      </c>
      <c r="AU280" s="165" t="s">
        <v>85</v>
      </c>
      <c r="AY280" s="17" t="s">
        <v>141</v>
      </c>
      <c r="BE280" s="98">
        <f>IF(N280="základní",J280,0)</f>
        <v>0</v>
      </c>
      <c r="BF280" s="98">
        <f>IF(N280="snížená",J280,0)</f>
        <v>0</v>
      </c>
      <c r="BG280" s="98">
        <f>IF(N280="zákl. přenesená",J280,0)</f>
        <v>0</v>
      </c>
      <c r="BH280" s="98">
        <f>IF(N280="sníž. přenesená",J280,0)</f>
        <v>0</v>
      </c>
      <c r="BI280" s="98">
        <f>IF(N280="nulová",J280,0)</f>
        <v>0</v>
      </c>
      <c r="BJ280" s="17" t="s">
        <v>83</v>
      </c>
      <c r="BK280" s="98">
        <f>ROUND(I280*H280,2)</f>
        <v>0</v>
      </c>
      <c r="BL280" s="17" t="s">
        <v>245</v>
      </c>
      <c r="BM280" s="165" t="s">
        <v>302</v>
      </c>
    </row>
    <row r="281" spans="1:65" s="13" customFormat="1">
      <c r="B281" s="166"/>
      <c r="D281" s="167" t="s">
        <v>150</v>
      </c>
      <c r="F281" s="169" t="s">
        <v>303</v>
      </c>
      <c r="H281" s="170">
        <v>10.448</v>
      </c>
      <c r="I281" s="171"/>
      <c r="L281" s="166"/>
      <c r="M281" s="172"/>
      <c r="N281" s="173"/>
      <c r="O281" s="173"/>
      <c r="P281" s="173"/>
      <c r="Q281" s="173"/>
      <c r="R281" s="173"/>
      <c r="S281" s="173"/>
      <c r="T281" s="174"/>
      <c r="AT281" s="168" t="s">
        <v>150</v>
      </c>
      <c r="AU281" s="168" t="s">
        <v>85</v>
      </c>
      <c r="AV281" s="13" t="s">
        <v>85</v>
      </c>
      <c r="AW281" s="13" t="s">
        <v>3</v>
      </c>
      <c r="AX281" s="13" t="s">
        <v>83</v>
      </c>
      <c r="AY281" s="168" t="s">
        <v>141</v>
      </c>
    </row>
    <row r="282" spans="1:65" s="12" customFormat="1" ht="22.9" customHeight="1">
      <c r="B282" s="140"/>
      <c r="D282" s="141" t="s">
        <v>74</v>
      </c>
      <c r="E282" s="151" t="s">
        <v>304</v>
      </c>
      <c r="F282" s="151" t="s">
        <v>305</v>
      </c>
      <c r="I282" s="143"/>
      <c r="J282" s="152">
        <f>BK282</f>
        <v>0</v>
      </c>
      <c r="L282" s="140"/>
      <c r="M282" s="145"/>
      <c r="N282" s="146"/>
      <c r="O282" s="146"/>
      <c r="P282" s="147">
        <f>SUM(P283:P304)</f>
        <v>0</v>
      </c>
      <c r="Q282" s="146"/>
      <c r="R282" s="147">
        <f>SUM(R283:R304)</f>
        <v>2.4075249999999999E-2</v>
      </c>
      <c r="S282" s="146"/>
      <c r="T282" s="148">
        <f>SUM(T283:T304)</f>
        <v>0</v>
      </c>
      <c r="AR282" s="141" t="s">
        <v>85</v>
      </c>
      <c r="AT282" s="149" t="s">
        <v>74</v>
      </c>
      <c r="AU282" s="149" t="s">
        <v>83</v>
      </c>
      <c r="AY282" s="141" t="s">
        <v>141</v>
      </c>
      <c r="BK282" s="150">
        <f>SUM(BK283:BK304)</f>
        <v>0</v>
      </c>
    </row>
    <row r="283" spans="1:65" s="2" customFormat="1" ht="37.9" customHeight="1">
      <c r="A283" s="33"/>
      <c r="B283" s="153"/>
      <c r="C283" s="154" t="s">
        <v>306</v>
      </c>
      <c r="D283" s="154" t="s">
        <v>144</v>
      </c>
      <c r="E283" s="155" t="s">
        <v>307</v>
      </c>
      <c r="F283" s="156" t="s">
        <v>308</v>
      </c>
      <c r="G283" s="157" t="s">
        <v>158</v>
      </c>
      <c r="H283" s="158">
        <v>3.3250000000000002</v>
      </c>
      <c r="I283" s="159"/>
      <c r="J283" s="160">
        <f>ROUND(I283*H283,2)</f>
        <v>0</v>
      </c>
      <c r="K283" s="156" t="s">
        <v>159</v>
      </c>
      <c r="L283" s="34"/>
      <c r="M283" s="161" t="s">
        <v>1</v>
      </c>
      <c r="N283" s="162" t="s">
        <v>40</v>
      </c>
      <c r="O283" s="59"/>
      <c r="P283" s="163">
        <f>O283*H283</f>
        <v>0</v>
      </c>
      <c r="Q283" s="163">
        <v>0</v>
      </c>
      <c r="R283" s="163">
        <f>Q283*H283</f>
        <v>0</v>
      </c>
      <c r="S283" s="163">
        <v>0</v>
      </c>
      <c r="T283" s="164">
        <f>S283*H283</f>
        <v>0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165" t="s">
        <v>245</v>
      </c>
      <c r="AT283" s="165" t="s">
        <v>144</v>
      </c>
      <c r="AU283" s="165" t="s">
        <v>85</v>
      </c>
      <c r="AY283" s="17" t="s">
        <v>141</v>
      </c>
      <c r="BE283" s="98">
        <f>IF(N283="základní",J283,0)</f>
        <v>0</v>
      </c>
      <c r="BF283" s="98">
        <f>IF(N283="snížená",J283,0)</f>
        <v>0</v>
      </c>
      <c r="BG283" s="98">
        <f>IF(N283="zákl. přenesená",J283,0)</f>
        <v>0</v>
      </c>
      <c r="BH283" s="98">
        <f>IF(N283="sníž. přenesená",J283,0)</f>
        <v>0</v>
      </c>
      <c r="BI283" s="98">
        <f>IF(N283="nulová",J283,0)</f>
        <v>0</v>
      </c>
      <c r="BJ283" s="17" t="s">
        <v>83</v>
      </c>
      <c r="BK283" s="98">
        <f>ROUND(I283*H283,2)</f>
        <v>0</v>
      </c>
      <c r="BL283" s="17" t="s">
        <v>245</v>
      </c>
      <c r="BM283" s="165" t="s">
        <v>309</v>
      </c>
    </row>
    <row r="284" spans="1:65" s="2" customFormat="1">
      <c r="A284" s="33"/>
      <c r="B284" s="34"/>
      <c r="C284" s="33"/>
      <c r="D284" s="183" t="s">
        <v>161</v>
      </c>
      <c r="E284" s="33"/>
      <c r="F284" s="184" t="s">
        <v>310</v>
      </c>
      <c r="G284" s="33"/>
      <c r="H284" s="33"/>
      <c r="I284" s="185"/>
      <c r="J284" s="33"/>
      <c r="K284" s="33"/>
      <c r="L284" s="34"/>
      <c r="M284" s="186"/>
      <c r="N284" s="187"/>
      <c r="O284" s="59"/>
      <c r="P284" s="59"/>
      <c r="Q284" s="59"/>
      <c r="R284" s="59"/>
      <c r="S284" s="59"/>
      <c r="T284" s="60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T284" s="17" t="s">
        <v>161</v>
      </c>
      <c r="AU284" s="17" t="s">
        <v>85</v>
      </c>
    </row>
    <row r="285" spans="1:65" s="15" customFormat="1">
      <c r="B285" s="188"/>
      <c r="D285" s="167" t="s">
        <v>150</v>
      </c>
      <c r="E285" s="189" t="s">
        <v>1</v>
      </c>
      <c r="F285" s="190" t="s">
        <v>163</v>
      </c>
      <c r="H285" s="189" t="s">
        <v>1</v>
      </c>
      <c r="I285" s="191"/>
      <c r="L285" s="188"/>
      <c r="M285" s="192"/>
      <c r="N285" s="193"/>
      <c r="O285" s="193"/>
      <c r="P285" s="193"/>
      <c r="Q285" s="193"/>
      <c r="R285" s="193"/>
      <c r="S285" s="193"/>
      <c r="T285" s="194"/>
      <c r="AT285" s="189" t="s">
        <v>150</v>
      </c>
      <c r="AU285" s="189" t="s">
        <v>85</v>
      </c>
      <c r="AV285" s="15" t="s">
        <v>83</v>
      </c>
      <c r="AW285" s="15" t="s">
        <v>30</v>
      </c>
      <c r="AX285" s="15" t="s">
        <v>75</v>
      </c>
      <c r="AY285" s="189" t="s">
        <v>141</v>
      </c>
    </row>
    <row r="286" spans="1:65" s="13" customFormat="1" ht="22.5">
      <c r="B286" s="166"/>
      <c r="D286" s="167" t="s">
        <v>150</v>
      </c>
      <c r="E286" s="168" t="s">
        <v>1</v>
      </c>
      <c r="F286" s="169" t="s">
        <v>311</v>
      </c>
      <c r="H286" s="170">
        <v>0.67500000000000004</v>
      </c>
      <c r="I286" s="171"/>
      <c r="L286" s="166"/>
      <c r="M286" s="172"/>
      <c r="N286" s="173"/>
      <c r="O286" s="173"/>
      <c r="P286" s="173"/>
      <c r="Q286" s="173"/>
      <c r="R286" s="173"/>
      <c r="S286" s="173"/>
      <c r="T286" s="174"/>
      <c r="AT286" s="168" t="s">
        <v>150</v>
      </c>
      <c r="AU286" s="168" t="s">
        <v>85</v>
      </c>
      <c r="AV286" s="13" t="s">
        <v>85</v>
      </c>
      <c r="AW286" s="13" t="s">
        <v>30</v>
      </c>
      <c r="AX286" s="13" t="s">
        <v>75</v>
      </c>
      <c r="AY286" s="168" t="s">
        <v>141</v>
      </c>
    </row>
    <row r="287" spans="1:65" s="13" customFormat="1" ht="22.5">
      <c r="B287" s="166"/>
      <c r="D287" s="167" t="s">
        <v>150</v>
      </c>
      <c r="E287" s="168" t="s">
        <v>1</v>
      </c>
      <c r="F287" s="169" t="s">
        <v>312</v>
      </c>
      <c r="H287" s="170">
        <v>1.95</v>
      </c>
      <c r="I287" s="171"/>
      <c r="L287" s="166"/>
      <c r="M287" s="172"/>
      <c r="N287" s="173"/>
      <c r="O287" s="173"/>
      <c r="P287" s="173"/>
      <c r="Q287" s="173"/>
      <c r="R287" s="173"/>
      <c r="S287" s="173"/>
      <c r="T287" s="174"/>
      <c r="AT287" s="168" t="s">
        <v>150</v>
      </c>
      <c r="AU287" s="168" t="s">
        <v>85</v>
      </c>
      <c r="AV287" s="13" t="s">
        <v>85</v>
      </c>
      <c r="AW287" s="13" t="s">
        <v>30</v>
      </c>
      <c r="AX287" s="13" t="s">
        <v>75</v>
      </c>
      <c r="AY287" s="168" t="s">
        <v>141</v>
      </c>
    </row>
    <row r="288" spans="1:65" s="15" customFormat="1">
      <c r="B288" s="188"/>
      <c r="D288" s="167" t="s">
        <v>150</v>
      </c>
      <c r="E288" s="189" t="s">
        <v>1</v>
      </c>
      <c r="F288" s="190" t="s">
        <v>167</v>
      </c>
      <c r="H288" s="189" t="s">
        <v>1</v>
      </c>
      <c r="I288" s="191"/>
      <c r="L288" s="188"/>
      <c r="M288" s="192"/>
      <c r="N288" s="193"/>
      <c r="O288" s="193"/>
      <c r="P288" s="193"/>
      <c r="Q288" s="193"/>
      <c r="R288" s="193"/>
      <c r="S288" s="193"/>
      <c r="T288" s="194"/>
      <c r="AT288" s="189" t="s">
        <v>150</v>
      </c>
      <c r="AU288" s="189" t="s">
        <v>85</v>
      </c>
      <c r="AV288" s="15" t="s">
        <v>83</v>
      </c>
      <c r="AW288" s="15" t="s">
        <v>30</v>
      </c>
      <c r="AX288" s="15" t="s">
        <v>75</v>
      </c>
      <c r="AY288" s="189" t="s">
        <v>141</v>
      </c>
    </row>
    <row r="289" spans="1:65" s="13" customFormat="1" ht="22.5">
      <c r="B289" s="166"/>
      <c r="D289" s="167" t="s">
        <v>150</v>
      </c>
      <c r="E289" s="168" t="s">
        <v>1</v>
      </c>
      <c r="F289" s="169" t="s">
        <v>313</v>
      </c>
      <c r="H289" s="170">
        <v>0.35</v>
      </c>
      <c r="I289" s="171"/>
      <c r="L289" s="166"/>
      <c r="M289" s="172"/>
      <c r="N289" s="173"/>
      <c r="O289" s="173"/>
      <c r="P289" s="173"/>
      <c r="Q289" s="173"/>
      <c r="R289" s="173"/>
      <c r="S289" s="173"/>
      <c r="T289" s="174"/>
      <c r="AT289" s="168" t="s">
        <v>150</v>
      </c>
      <c r="AU289" s="168" t="s">
        <v>85</v>
      </c>
      <c r="AV289" s="13" t="s">
        <v>85</v>
      </c>
      <c r="AW289" s="13" t="s">
        <v>30</v>
      </c>
      <c r="AX289" s="13" t="s">
        <v>75</v>
      </c>
      <c r="AY289" s="168" t="s">
        <v>141</v>
      </c>
    </row>
    <row r="290" spans="1:65" s="15" customFormat="1">
      <c r="B290" s="188"/>
      <c r="D290" s="167" t="s">
        <v>150</v>
      </c>
      <c r="E290" s="189" t="s">
        <v>1</v>
      </c>
      <c r="F290" s="190" t="s">
        <v>169</v>
      </c>
      <c r="H290" s="189" t="s">
        <v>1</v>
      </c>
      <c r="I290" s="191"/>
      <c r="L290" s="188"/>
      <c r="M290" s="192"/>
      <c r="N290" s="193"/>
      <c r="O290" s="193"/>
      <c r="P290" s="193"/>
      <c r="Q290" s="193"/>
      <c r="R290" s="193"/>
      <c r="S290" s="193"/>
      <c r="T290" s="194"/>
      <c r="AT290" s="189" t="s">
        <v>150</v>
      </c>
      <c r="AU290" s="189" t="s">
        <v>85</v>
      </c>
      <c r="AV290" s="15" t="s">
        <v>83</v>
      </c>
      <c r="AW290" s="15" t="s">
        <v>30</v>
      </c>
      <c r="AX290" s="15" t="s">
        <v>75</v>
      </c>
      <c r="AY290" s="189" t="s">
        <v>141</v>
      </c>
    </row>
    <row r="291" spans="1:65" s="13" customFormat="1" ht="22.5">
      <c r="B291" s="166"/>
      <c r="D291" s="167" t="s">
        <v>150</v>
      </c>
      <c r="E291" s="168" t="s">
        <v>1</v>
      </c>
      <c r="F291" s="169" t="s">
        <v>313</v>
      </c>
      <c r="H291" s="170">
        <v>0.35</v>
      </c>
      <c r="I291" s="171"/>
      <c r="L291" s="166"/>
      <c r="M291" s="172"/>
      <c r="N291" s="173"/>
      <c r="O291" s="173"/>
      <c r="P291" s="173"/>
      <c r="Q291" s="173"/>
      <c r="R291" s="173"/>
      <c r="S291" s="173"/>
      <c r="T291" s="174"/>
      <c r="AT291" s="168" t="s">
        <v>150</v>
      </c>
      <c r="AU291" s="168" t="s">
        <v>85</v>
      </c>
      <c r="AV291" s="13" t="s">
        <v>85</v>
      </c>
      <c r="AW291" s="13" t="s">
        <v>30</v>
      </c>
      <c r="AX291" s="13" t="s">
        <v>75</v>
      </c>
      <c r="AY291" s="168" t="s">
        <v>141</v>
      </c>
    </row>
    <row r="292" spans="1:65" s="14" customFormat="1">
      <c r="B292" s="175"/>
      <c r="D292" s="167" t="s">
        <v>150</v>
      </c>
      <c r="E292" s="176" t="s">
        <v>1</v>
      </c>
      <c r="F292" s="177" t="s">
        <v>153</v>
      </c>
      <c r="H292" s="178">
        <v>3.3250000000000002</v>
      </c>
      <c r="I292" s="179"/>
      <c r="L292" s="175"/>
      <c r="M292" s="180"/>
      <c r="N292" s="181"/>
      <c r="O292" s="181"/>
      <c r="P292" s="181"/>
      <c r="Q292" s="181"/>
      <c r="R292" s="181"/>
      <c r="S292" s="181"/>
      <c r="T292" s="182"/>
      <c r="AT292" s="176" t="s">
        <v>150</v>
      </c>
      <c r="AU292" s="176" t="s">
        <v>85</v>
      </c>
      <c r="AV292" s="14" t="s">
        <v>148</v>
      </c>
      <c r="AW292" s="14" t="s">
        <v>30</v>
      </c>
      <c r="AX292" s="14" t="s">
        <v>83</v>
      </c>
      <c r="AY292" s="176" t="s">
        <v>141</v>
      </c>
    </row>
    <row r="293" spans="1:65" s="2" customFormat="1" ht="24.2" customHeight="1">
      <c r="A293" s="33"/>
      <c r="B293" s="153"/>
      <c r="C293" s="195" t="s">
        <v>314</v>
      </c>
      <c r="D293" s="195" t="s">
        <v>289</v>
      </c>
      <c r="E293" s="196" t="s">
        <v>315</v>
      </c>
      <c r="F293" s="197" t="s">
        <v>316</v>
      </c>
      <c r="G293" s="198" t="s">
        <v>158</v>
      </c>
      <c r="H293" s="199">
        <v>1.581</v>
      </c>
      <c r="I293" s="200"/>
      <c r="J293" s="201">
        <f>ROUND(I293*H293,2)</f>
        <v>0</v>
      </c>
      <c r="K293" s="197" t="s">
        <v>159</v>
      </c>
      <c r="L293" s="202"/>
      <c r="M293" s="203" t="s">
        <v>1</v>
      </c>
      <c r="N293" s="204" t="s">
        <v>40</v>
      </c>
      <c r="O293" s="59"/>
      <c r="P293" s="163">
        <f>O293*H293</f>
        <v>0</v>
      </c>
      <c r="Q293" s="163">
        <v>1.75E-3</v>
      </c>
      <c r="R293" s="163">
        <f>Q293*H293</f>
        <v>2.7667500000000001E-3</v>
      </c>
      <c r="S293" s="163">
        <v>0</v>
      </c>
      <c r="T293" s="164">
        <f>S293*H293</f>
        <v>0</v>
      </c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R293" s="165" t="s">
        <v>293</v>
      </c>
      <c r="AT293" s="165" t="s">
        <v>289</v>
      </c>
      <c r="AU293" s="165" t="s">
        <v>85</v>
      </c>
      <c r="AY293" s="17" t="s">
        <v>141</v>
      </c>
      <c r="BE293" s="98">
        <f>IF(N293="základní",J293,0)</f>
        <v>0</v>
      </c>
      <c r="BF293" s="98">
        <f>IF(N293="snížená",J293,0)</f>
        <v>0</v>
      </c>
      <c r="BG293" s="98">
        <f>IF(N293="zákl. přenesená",J293,0)</f>
        <v>0</v>
      </c>
      <c r="BH293" s="98">
        <f>IF(N293="sníž. přenesená",J293,0)</f>
        <v>0</v>
      </c>
      <c r="BI293" s="98">
        <f>IF(N293="nulová",J293,0)</f>
        <v>0</v>
      </c>
      <c r="BJ293" s="17" t="s">
        <v>83</v>
      </c>
      <c r="BK293" s="98">
        <f>ROUND(I293*H293,2)</f>
        <v>0</v>
      </c>
      <c r="BL293" s="17" t="s">
        <v>245</v>
      </c>
      <c r="BM293" s="165" t="s">
        <v>317</v>
      </c>
    </row>
    <row r="294" spans="1:65" s="13" customFormat="1">
      <c r="B294" s="166"/>
      <c r="D294" s="167" t="s">
        <v>150</v>
      </c>
      <c r="E294" s="168" t="s">
        <v>1</v>
      </c>
      <c r="F294" s="169" t="s">
        <v>318</v>
      </c>
      <c r="H294" s="170">
        <v>0.67500000000000004</v>
      </c>
      <c r="I294" s="171"/>
      <c r="L294" s="166"/>
      <c r="M294" s="172"/>
      <c r="N294" s="173"/>
      <c r="O294" s="173"/>
      <c r="P294" s="173"/>
      <c r="Q294" s="173"/>
      <c r="R294" s="173"/>
      <c r="S294" s="173"/>
      <c r="T294" s="174"/>
      <c r="AT294" s="168" t="s">
        <v>150</v>
      </c>
      <c r="AU294" s="168" t="s">
        <v>85</v>
      </c>
      <c r="AV294" s="13" t="s">
        <v>85</v>
      </c>
      <c r="AW294" s="13" t="s">
        <v>30</v>
      </c>
      <c r="AX294" s="13" t="s">
        <v>75</v>
      </c>
      <c r="AY294" s="168" t="s">
        <v>141</v>
      </c>
    </row>
    <row r="295" spans="1:65" s="13" customFormat="1">
      <c r="B295" s="166"/>
      <c r="D295" s="167" t="s">
        <v>150</v>
      </c>
      <c r="E295" s="168" t="s">
        <v>1</v>
      </c>
      <c r="F295" s="169" t="s">
        <v>319</v>
      </c>
      <c r="H295" s="170">
        <v>0.35</v>
      </c>
      <c r="I295" s="171"/>
      <c r="L295" s="166"/>
      <c r="M295" s="172"/>
      <c r="N295" s="173"/>
      <c r="O295" s="173"/>
      <c r="P295" s="173"/>
      <c r="Q295" s="173"/>
      <c r="R295" s="173"/>
      <c r="S295" s="173"/>
      <c r="T295" s="174"/>
      <c r="AT295" s="168" t="s">
        <v>150</v>
      </c>
      <c r="AU295" s="168" t="s">
        <v>85</v>
      </c>
      <c r="AV295" s="13" t="s">
        <v>85</v>
      </c>
      <c r="AW295" s="13" t="s">
        <v>30</v>
      </c>
      <c r="AX295" s="13" t="s">
        <v>75</v>
      </c>
      <c r="AY295" s="168" t="s">
        <v>141</v>
      </c>
    </row>
    <row r="296" spans="1:65" s="13" customFormat="1">
      <c r="B296" s="166"/>
      <c r="D296" s="167" t="s">
        <v>150</v>
      </c>
      <c r="E296" s="168" t="s">
        <v>1</v>
      </c>
      <c r="F296" s="169" t="s">
        <v>319</v>
      </c>
      <c r="H296" s="170">
        <v>0.35</v>
      </c>
      <c r="I296" s="171"/>
      <c r="L296" s="166"/>
      <c r="M296" s="172"/>
      <c r="N296" s="173"/>
      <c r="O296" s="173"/>
      <c r="P296" s="173"/>
      <c r="Q296" s="173"/>
      <c r="R296" s="173"/>
      <c r="S296" s="173"/>
      <c r="T296" s="174"/>
      <c r="AT296" s="168" t="s">
        <v>150</v>
      </c>
      <c r="AU296" s="168" t="s">
        <v>85</v>
      </c>
      <c r="AV296" s="13" t="s">
        <v>85</v>
      </c>
      <c r="AW296" s="13" t="s">
        <v>30</v>
      </c>
      <c r="AX296" s="13" t="s">
        <v>75</v>
      </c>
      <c r="AY296" s="168" t="s">
        <v>141</v>
      </c>
    </row>
    <row r="297" spans="1:65" s="14" customFormat="1">
      <c r="B297" s="175"/>
      <c r="D297" s="167" t="s">
        <v>150</v>
      </c>
      <c r="E297" s="176" t="s">
        <v>1</v>
      </c>
      <c r="F297" s="177" t="s">
        <v>153</v>
      </c>
      <c r="H297" s="178">
        <v>1.375</v>
      </c>
      <c r="I297" s="179"/>
      <c r="L297" s="175"/>
      <c r="M297" s="180"/>
      <c r="N297" s="181"/>
      <c r="O297" s="181"/>
      <c r="P297" s="181"/>
      <c r="Q297" s="181"/>
      <c r="R297" s="181"/>
      <c r="S297" s="181"/>
      <c r="T297" s="182"/>
      <c r="AT297" s="176" t="s">
        <v>150</v>
      </c>
      <c r="AU297" s="176" t="s">
        <v>85</v>
      </c>
      <c r="AV297" s="14" t="s">
        <v>148</v>
      </c>
      <c r="AW297" s="14" t="s">
        <v>30</v>
      </c>
      <c r="AX297" s="14" t="s">
        <v>83</v>
      </c>
      <c r="AY297" s="176" t="s">
        <v>141</v>
      </c>
    </row>
    <row r="298" spans="1:65" s="13" customFormat="1">
      <c r="B298" s="166"/>
      <c r="D298" s="167" t="s">
        <v>150</v>
      </c>
      <c r="F298" s="169" t="s">
        <v>320</v>
      </c>
      <c r="H298" s="170">
        <v>1.581</v>
      </c>
      <c r="I298" s="171"/>
      <c r="L298" s="166"/>
      <c r="M298" s="172"/>
      <c r="N298" s="173"/>
      <c r="O298" s="173"/>
      <c r="P298" s="173"/>
      <c r="Q298" s="173"/>
      <c r="R298" s="173"/>
      <c r="S298" s="173"/>
      <c r="T298" s="174"/>
      <c r="AT298" s="168" t="s">
        <v>150</v>
      </c>
      <c r="AU298" s="168" t="s">
        <v>85</v>
      </c>
      <c r="AV298" s="13" t="s">
        <v>85</v>
      </c>
      <c r="AW298" s="13" t="s">
        <v>3</v>
      </c>
      <c r="AX298" s="13" t="s">
        <v>83</v>
      </c>
      <c r="AY298" s="168" t="s">
        <v>141</v>
      </c>
    </row>
    <row r="299" spans="1:65" s="2" customFormat="1" ht="24.2" customHeight="1">
      <c r="A299" s="33"/>
      <c r="B299" s="153"/>
      <c r="C299" s="195" t="s">
        <v>321</v>
      </c>
      <c r="D299" s="195" t="s">
        <v>289</v>
      </c>
      <c r="E299" s="196" t="s">
        <v>322</v>
      </c>
      <c r="F299" s="197" t="s">
        <v>323</v>
      </c>
      <c r="G299" s="198" t="s">
        <v>158</v>
      </c>
      <c r="H299" s="199">
        <v>2.2429999999999999</v>
      </c>
      <c r="I299" s="200"/>
      <c r="J299" s="201">
        <f>ROUND(I299*H299,2)</f>
        <v>0</v>
      </c>
      <c r="K299" s="197" t="s">
        <v>159</v>
      </c>
      <c r="L299" s="202"/>
      <c r="M299" s="203" t="s">
        <v>1</v>
      </c>
      <c r="N299" s="204" t="s">
        <v>40</v>
      </c>
      <c r="O299" s="59"/>
      <c r="P299" s="163">
        <f>O299*H299</f>
        <v>0</v>
      </c>
      <c r="Q299" s="163">
        <v>3.5000000000000001E-3</v>
      </c>
      <c r="R299" s="163">
        <f>Q299*H299</f>
        <v>7.8504999999999998E-3</v>
      </c>
      <c r="S299" s="163">
        <v>0</v>
      </c>
      <c r="T299" s="164">
        <f>S299*H299</f>
        <v>0</v>
      </c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R299" s="165" t="s">
        <v>293</v>
      </c>
      <c r="AT299" s="165" t="s">
        <v>289</v>
      </c>
      <c r="AU299" s="165" t="s">
        <v>85</v>
      </c>
      <c r="AY299" s="17" t="s">
        <v>141</v>
      </c>
      <c r="BE299" s="98">
        <f>IF(N299="základní",J299,0)</f>
        <v>0</v>
      </c>
      <c r="BF299" s="98">
        <f>IF(N299="snížená",J299,0)</f>
        <v>0</v>
      </c>
      <c r="BG299" s="98">
        <f>IF(N299="zákl. přenesená",J299,0)</f>
        <v>0</v>
      </c>
      <c r="BH299" s="98">
        <f>IF(N299="sníž. přenesená",J299,0)</f>
        <v>0</v>
      </c>
      <c r="BI299" s="98">
        <f>IF(N299="nulová",J299,0)</f>
        <v>0</v>
      </c>
      <c r="BJ299" s="17" t="s">
        <v>83</v>
      </c>
      <c r="BK299" s="98">
        <f>ROUND(I299*H299,2)</f>
        <v>0</v>
      </c>
      <c r="BL299" s="17" t="s">
        <v>245</v>
      </c>
      <c r="BM299" s="165" t="s">
        <v>324</v>
      </c>
    </row>
    <row r="300" spans="1:65" s="13" customFormat="1">
      <c r="B300" s="166"/>
      <c r="D300" s="167" t="s">
        <v>150</v>
      </c>
      <c r="E300" s="168" t="s">
        <v>1</v>
      </c>
      <c r="F300" s="169" t="s">
        <v>325</v>
      </c>
      <c r="H300" s="170">
        <v>1.95</v>
      </c>
      <c r="I300" s="171"/>
      <c r="L300" s="166"/>
      <c r="M300" s="172"/>
      <c r="N300" s="173"/>
      <c r="O300" s="173"/>
      <c r="P300" s="173"/>
      <c r="Q300" s="173"/>
      <c r="R300" s="173"/>
      <c r="S300" s="173"/>
      <c r="T300" s="174"/>
      <c r="AT300" s="168" t="s">
        <v>150</v>
      </c>
      <c r="AU300" s="168" t="s">
        <v>85</v>
      </c>
      <c r="AV300" s="13" t="s">
        <v>85</v>
      </c>
      <c r="AW300" s="13" t="s">
        <v>30</v>
      </c>
      <c r="AX300" s="13" t="s">
        <v>83</v>
      </c>
      <c r="AY300" s="168" t="s">
        <v>141</v>
      </c>
    </row>
    <row r="301" spans="1:65" s="13" customFormat="1">
      <c r="B301" s="166"/>
      <c r="D301" s="167" t="s">
        <v>150</v>
      </c>
      <c r="F301" s="169" t="s">
        <v>326</v>
      </c>
      <c r="H301" s="170">
        <v>2.2429999999999999</v>
      </c>
      <c r="I301" s="171"/>
      <c r="L301" s="166"/>
      <c r="M301" s="172"/>
      <c r="N301" s="173"/>
      <c r="O301" s="173"/>
      <c r="P301" s="173"/>
      <c r="Q301" s="173"/>
      <c r="R301" s="173"/>
      <c r="S301" s="173"/>
      <c r="T301" s="174"/>
      <c r="AT301" s="168" t="s">
        <v>150</v>
      </c>
      <c r="AU301" s="168" t="s">
        <v>85</v>
      </c>
      <c r="AV301" s="13" t="s">
        <v>85</v>
      </c>
      <c r="AW301" s="13" t="s">
        <v>3</v>
      </c>
      <c r="AX301" s="13" t="s">
        <v>83</v>
      </c>
      <c r="AY301" s="168" t="s">
        <v>141</v>
      </c>
    </row>
    <row r="302" spans="1:65" s="2" customFormat="1" ht="24.2" customHeight="1">
      <c r="A302" s="33"/>
      <c r="B302" s="153"/>
      <c r="C302" s="195" t="s">
        <v>327</v>
      </c>
      <c r="D302" s="195" t="s">
        <v>289</v>
      </c>
      <c r="E302" s="196" t="s">
        <v>328</v>
      </c>
      <c r="F302" s="197" t="s">
        <v>329</v>
      </c>
      <c r="G302" s="198" t="s">
        <v>158</v>
      </c>
      <c r="H302" s="199">
        <v>2.2429999999999999</v>
      </c>
      <c r="I302" s="200"/>
      <c r="J302" s="201">
        <f>ROUND(I302*H302,2)</f>
        <v>0</v>
      </c>
      <c r="K302" s="197" t="s">
        <v>159</v>
      </c>
      <c r="L302" s="202"/>
      <c r="M302" s="203" t="s">
        <v>1</v>
      </c>
      <c r="N302" s="204" t="s">
        <v>40</v>
      </c>
      <c r="O302" s="59"/>
      <c r="P302" s="163">
        <f>O302*H302</f>
        <v>0</v>
      </c>
      <c r="Q302" s="163">
        <v>6.0000000000000001E-3</v>
      </c>
      <c r="R302" s="163">
        <f>Q302*H302</f>
        <v>1.3457999999999999E-2</v>
      </c>
      <c r="S302" s="163">
        <v>0</v>
      </c>
      <c r="T302" s="164">
        <f>S302*H302</f>
        <v>0</v>
      </c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R302" s="165" t="s">
        <v>293</v>
      </c>
      <c r="AT302" s="165" t="s">
        <v>289</v>
      </c>
      <c r="AU302" s="165" t="s">
        <v>85</v>
      </c>
      <c r="AY302" s="17" t="s">
        <v>141</v>
      </c>
      <c r="BE302" s="98">
        <f>IF(N302="základní",J302,0)</f>
        <v>0</v>
      </c>
      <c r="BF302" s="98">
        <f>IF(N302="snížená",J302,0)</f>
        <v>0</v>
      </c>
      <c r="BG302" s="98">
        <f>IF(N302="zákl. přenesená",J302,0)</f>
        <v>0</v>
      </c>
      <c r="BH302" s="98">
        <f>IF(N302="sníž. přenesená",J302,0)</f>
        <v>0</v>
      </c>
      <c r="BI302" s="98">
        <f>IF(N302="nulová",J302,0)</f>
        <v>0</v>
      </c>
      <c r="BJ302" s="17" t="s">
        <v>83</v>
      </c>
      <c r="BK302" s="98">
        <f>ROUND(I302*H302,2)</f>
        <v>0</v>
      </c>
      <c r="BL302" s="17" t="s">
        <v>245</v>
      </c>
      <c r="BM302" s="165" t="s">
        <v>330</v>
      </c>
    </row>
    <row r="303" spans="1:65" s="13" customFormat="1">
      <c r="B303" s="166"/>
      <c r="D303" s="167" t="s">
        <v>150</v>
      </c>
      <c r="E303" s="168" t="s">
        <v>1</v>
      </c>
      <c r="F303" s="169" t="s">
        <v>325</v>
      </c>
      <c r="H303" s="170">
        <v>1.95</v>
      </c>
      <c r="I303" s="171"/>
      <c r="L303" s="166"/>
      <c r="M303" s="172"/>
      <c r="N303" s="173"/>
      <c r="O303" s="173"/>
      <c r="P303" s="173"/>
      <c r="Q303" s="173"/>
      <c r="R303" s="173"/>
      <c r="S303" s="173"/>
      <c r="T303" s="174"/>
      <c r="AT303" s="168" t="s">
        <v>150</v>
      </c>
      <c r="AU303" s="168" t="s">
        <v>85</v>
      </c>
      <c r="AV303" s="13" t="s">
        <v>85</v>
      </c>
      <c r="AW303" s="13" t="s">
        <v>30</v>
      </c>
      <c r="AX303" s="13" t="s">
        <v>83</v>
      </c>
      <c r="AY303" s="168" t="s">
        <v>141</v>
      </c>
    </row>
    <row r="304" spans="1:65" s="13" customFormat="1">
      <c r="B304" s="166"/>
      <c r="D304" s="167" t="s">
        <v>150</v>
      </c>
      <c r="F304" s="169" t="s">
        <v>326</v>
      </c>
      <c r="H304" s="170">
        <v>2.2429999999999999</v>
      </c>
      <c r="I304" s="171"/>
      <c r="L304" s="166"/>
      <c r="M304" s="172"/>
      <c r="N304" s="173"/>
      <c r="O304" s="173"/>
      <c r="P304" s="173"/>
      <c r="Q304" s="173"/>
      <c r="R304" s="173"/>
      <c r="S304" s="173"/>
      <c r="T304" s="174"/>
      <c r="AT304" s="168" t="s">
        <v>150</v>
      </c>
      <c r="AU304" s="168" t="s">
        <v>85</v>
      </c>
      <c r="AV304" s="13" t="s">
        <v>85</v>
      </c>
      <c r="AW304" s="13" t="s">
        <v>3</v>
      </c>
      <c r="AX304" s="13" t="s">
        <v>83</v>
      </c>
      <c r="AY304" s="168" t="s">
        <v>141</v>
      </c>
    </row>
    <row r="305" spans="1:65" s="12" customFormat="1" ht="22.9" customHeight="1">
      <c r="B305" s="140"/>
      <c r="D305" s="141" t="s">
        <v>74</v>
      </c>
      <c r="E305" s="151" t="s">
        <v>331</v>
      </c>
      <c r="F305" s="151" t="s">
        <v>332</v>
      </c>
      <c r="I305" s="143"/>
      <c r="J305" s="152">
        <f>BK305</f>
        <v>0</v>
      </c>
      <c r="L305" s="140"/>
      <c r="M305" s="145"/>
      <c r="N305" s="146"/>
      <c r="O305" s="146"/>
      <c r="P305" s="147">
        <f>SUM(P306:P323)</f>
        <v>0</v>
      </c>
      <c r="Q305" s="146"/>
      <c r="R305" s="147">
        <f>SUM(R306:R323)</f>
        <v>2.0847000000000002</v>
      </c>
      <c r="S305" s="146"/>
      <c r="T305" s="148">
        <f>SUM(T306:T323)</f>
        <v>0</v>
      </c>
      <c r="AR305" s="141" t="s">
        <v>85</v>
      </c>
      <c r="AT305" s="149" t="s">
        <v>74</v>
      </c>
      <c r="AU305" s="149" t="s">
        <v>83</v>
      </c>
      <c r="AY305" s="141" t="s">
        <v>141</v>
      </c>
      <c r="BK305" s="150">
        <f>SUM(BK306:BK323)</f>
        <v>0</v>
      </c>
    </row>
    <row r="306" spans="1:65" s="2" customFormat="1" ht="55.5" customHeight="1">
      <c r="A306" s="33"/>
      <c r="B306" s="153"/>
      <c r="C306" s="154" t="s">
        <v>333</v>
      </c>
      <c r="D306" s="154" t="s">
        <v>144</v>
      </c>
      <c r="E306" s="155" t="s">
        <v>334</v>
      </c>
      <c r="F306" s="156" t="s">
        <v>335</v>
      </c>
      <c r="G306" s="157" t="s">
        <v>158</v>
      </c>
      <c r="H306" s="158">
        <v>72</v>
      </c>
      <c r="I306" s="159"/>
      <c r="J306" s="160">
        <f>ROUND(I306*H306,2)</f>
        <v>0</v>
      </c>
      <c r="K306" s="156" t="s">
        <v>1</v>
      </c>
      <c r="L306" s="34"/>
      <c r="M306" s="161" t="s">
        <v>1</v>
      </c>
      <c r="N306" s="162" t="s">
        <v>40</v>
      </c>
      <c r="O306" s="59"/>
      <c r="P306" s="163">
        <f>O306*H306</f>
        <v>0</v>
      </c>
      <c r="Q306" s="163">
        <v>1.3849999999999999E-2</v>
      </c>
      <c r="R306" s="163">
        <f>Q306*H306</f>
        <v>0.99719999999999998</v>
      </c>
      <c r="S306" s="163">
        <v>0</v>
      </c>
      <c r="T306" s="164">
        <f>S306*H306</f>
        <v>0</v>
      </c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R306" s="165" t="s">
        <v>245</v>
      </c>
      <c r="AT306" s="165" t="s">
        <v>144</v>
      </c>
      <c r="AU306" s="165" t="s">
        <v>85</v>
      </c>
      <c r="AY306" s="17" t="s">
        <v>141</v>
      </c>
      <c r="BE306" s="98">
        <f>IF(N306="základní",J306,0)</f>
        <v>0</v>
      </c>
      <c r="BF306" s="98">
        <f>IF(N306="snížená",J306,0)</f>
        <v>0</v>
      </c>
      <c r="BG306" s="98">
        <f>IF(N306="zákl. přenesená",J306,0)</f>
        <v>0</v>
      </c>
      <c r="BH306" s="98">
        <f>IF(N306="sníž. přenesená",J306,0)</f>
        <v>0</v>
      </c>
      <c r="BI306" s="98">
        <f>IF(N306="nulová",J306,0)</f>
        <v>0</v>
      </c>
      <c r="BJ306" s="17" t="s">
        <v>83</v>
      </c>
      <c r="BK306" s="98">
        <f>ROUND(I306*H306,2)</f>
        <v>0</v>
      </c>
      <c r="BL306" s="17" t="s">
        <v>245</v>
      </c>
      <c r="BM306" s="165" t="s">
        <v>336</v>
      </c>
    </row>
    <row r="307" spans="1:65" s="15" customFormat="1">
      <c r="B307" s="188"/>
      <c r="D307" s="167" t="s">
        <v>150</v>
      </c>
      <c r="E307" s="189" t="s">
        <v>1</v>
      </c>
      <c r="F307" s="190" t="s">
        <v>163</v>
      </c>
      <c r="H307" s="189" t="s">
        <v>1</v>
      </c>
      <c r="I307" s="191"/>
      <c r="L307" s="188"/>
      <c r="M307" s="192"/>
      <c r="N307" s="193"/>
      <c r="O307" s="193"/>
      <c r="P307" s="193"/>
      <c r="Q307" s="193"/>
      <c r="R307" s="193"/>
      <c r="S307" s="193"/>
      <c r="T307" s="194"/>
      <c r="AT307" s="189" t="s">
        <v>150</v>
      </c>
      <c r="AU307" s="189" t="s">
        <v>85</v>
      </c>
      <c r="AV307" s="15" t="s">
        <v>83</v>
      </c>
      <c r="AW307" s="15" t="s">
        <v>30</v>
      </c>
      <c r="AX307" s="15" t="s">
        <v>75</v>
      </c>
      <c r="AY307" s="189" t="s">
        <v>141</v>
      </c>
    </row>
    <row r="308" spans="1:65" s="13" customFormat="1">
      <c r="B308" s="166"/>
      <c r="D308" s="167" t="s">
        <v>150</v>
      </c>
      <c r="E308" s="168" t="s">
        <v>1</v>
      </c>
      <c r="F308" s="169" t="s">
        <v>337</v>
      </c>
      <c r="H308" s="170">
        <v>4</v>
      </c>
      <c r="I308" s="171"/>
      <c r="L308" s="166"/>
      <c r="M308" s="172"/>
      <c r="N308" s="173"/>
      <c r="O308" s="173"/>
      <c r="P308" s="173"/>
      <c r="Q308" s="173"/>
      <c r="R308" s="173"/>
      <c r="S308" s="173"/>
      <c r="T308" s="174"/>
      <c r="AT308" s="168" t="s">
        <v>150</v>
      </c>
      <c r="AU308" s="168" t="s">
        <v>85</v>
      </c>
      <c r="AV308" s="13" t="s">
        <v>85</v>
      </c>
      <c r="AW308" s="13" t="s">
        <v>30</v>
      </c>
      <c r="AX308" s="13" t="s">
        <v>75</v>
      </c>
      <c r="AY308" s="168" t="s">
        <v>141</v>
      </c>
    </row>
    <row r="309" spans="1:65" s="15" customFormat="1">
      <c r="B309" s="188"/>
      <c r="D309" s="167" t="s">
        <v>150</v>
      </c>
      <c r="E309" s="189" t="s">
        <v>1</v>
      </c>
      <c r="F309" s="190" t="s">
        <v>338</v>
      </c>
      <c r="H309" s="189" t="s">
        <v>1</v>
      </c>
      <c r="I309" s="191"/>
      <c r="L309" s="188"/>
      <c r="M309" s="192"/>
      <c r="N309" s="193"/>
      <c r="O309" s="193"/>
      <c r="P309" s="193"/>
      <c r="Q309" s="193"/>
      <c r="R309" s="193"/>
      <c r="S309" s="193"/>
      <c r="T309" s="194"/>
      <c r="AT309" s="189" t="s">
        <v>150</v>
      </c>
      <c r="AU309" s="189" t="s">
        <v>85</v>
      </c>
      <c r="AV309" s="15" t="s">
        <v>83</v>
      </c>
      <c r="AW309" s="15" t="s">
        <v>30</v>
      </c>
      <c r="AX309" s="15" t="s">
        <v>75</v>
      </c>
      <c r="AY309" s="189" t="s">
        <v>141</v>
      </c>
    </row>
    <row r="310" spans="1:65" s="13" customFormat="1">
      <c r="B310" s="166"/>
      <c r="D310" s="167" t="s">
        <v>150</v>
      </c>
      <c r="E310" s="168" t="s">
        <v>1</v>
      </c>
      <c r="F310" s="169" t="s">
        <v>339</v>
      </c>
      <c r="H310" s="170">
        <v>36</v>
      </c>
      <c r="I310" s="171"/>
      <c r="L310" s="166"/>
      <c r="M310" s="172"/>
      <c r="N310" s="173"/>
      <c r="O310" s="173"/>
      <c r="P310" s="173"/>
      <c r="Q310" s="173"/>
      <c r="R310" s="173"/>
      <c r="S310" s="173"/>
      <c r="T310" s="174"/>
      <c r="AT310" s="168" t="s">
        <v>150</v>
      </c>
      <c r="AU310" s="168" t="s">
        <v>85</v>
      </c>
      <c r="AV310" s="13" t="s">
        <v>85</v>
      </c>
      <c r="AW310" s="13" t="s">
        <v>30</v>
      </c>
      <c r="AX310" s="13" t="s">
        <v>75</v>
      </c>
      <c r="AY310" s="168" t="s">
        <v>141</v>
      </c>
    </row>
    <row r="311" spans="1:65" s="15" customFormat="1">
      <c r="B311" s="188"/>
      <c r="D311" s="167" t="s">
        <v>150</v>
      </c>
      <c r="E311" s="189" t="s">
        <v>1</v>
      </c>
      <c r="F311" s="190" t="s">
        <v>169</v>
      </c>
      <c r="H311" s="189" t="s">
        <v>1</v>
      </c>
      <c r="I311" s="191"/>
      <c r="L311" s="188"/>
      <c r="M311" s="192"/>
      <c r="N311" s="193"/>
      <c r="O311" s="193"/>
      <c r="P311" s="193"/>
      <c r="Q311" s="193"/>
      <c r="R311" s="193"/>
      <c r="S311" s="193"/>
      <c r="T311" s="194"/>
      <c r="AT311" s="189" t="s">
        <v>150</v>
      </c>
      <c r="AU311" s="189" t="s">
        <v>85</v>
      </c>
      <c r="AV311" s="15" t="s">
        <v>83</v>
      </c>
      <c r="AW311" s="15" t="s">
        <v>30</v>
      </c>
      <c r="AX311" s="15" t="s">
        <v>75</v>
      </c>
      <c r="AY311" s="189" t="s">
        <v>141</v>
      </c>
    </row>
    <row r="312" spans="1:65" s="13" customFormat="1">
      <c r="B312" s="166"/>
      <c r="D312" s="167" t="s">
        <v>150</v>
      </c>
      <c r="E312" s="168" t="s">
        <v>1</v>
      </c>
      <c r="F312" s="169" t="s">
        <v>340</v>
      </c>
      <c r="H312" s="170">
        <v>32</v>
      </c>
      <c r="I312" s="171"/>
      <c r="L312" s="166"/>
      <c r="M312" s="172"/>
      <c r="N312" s="173"/>
      <c r="O312" s="173"/>
      <c r="P312" s="173"/>
      <c r="Q312" s="173"/>
      <c r="R312" s="173"/>
      <c r="S312" s="173"/>
      <c r="T312" s="174"/>
      <c r="AT312" s="168" t="s">
        <v>150</v>
      </c>
      <c r="AU312" s="168" t="s">
        <v>85</v>
      </c>
      <c r="AV312" s="13" t="s">
        <v>85</v>
      </c>
      <c r="AW312" s="13" t="s">
        <v>30</v>
      </c>
      <c r="AX312" s="13" t="s">
        <v>75</v>
      </c>
      <c r="AY312" s="168" t="s">
        <v>141</v>
      </c>
    </row>
    <row r="313" spans="1:65" s="14" customFormat="1">
      <c r="B313" s="175"/>
      <c r="D313" s="167" t="s">
        <v>150</v>
      </c>
      <c r="E313" s="176" t="s">
        <v>1</v>
      </c>
      <c r="F313" s="177" t="s">
        <v>153</v>
      </c>
      <c r="H313" s="178">
        <v>72</v>
      </c>
      <c r="I313" s="179"/>
      <c r="L313" s="175"/>
      <c r="M313" s="180"/>
      <c r="N313" s="181"/>
      <c r="O313" s="181"/>
      <c r="P313" s="181"/>
      <c r="Q313" s="181"/>
      <c r="R313" s="181"/>
      <c r="S313" s="181"/>
      <c r="T313" s="182"/>
      <c r="AT313" s="176" t="s">
        <v>150</v>
      </c>
      <c r="AU313" s="176" t="s">
        <v>85</v>
      </c>
      <c r="AV313" s="14" t="s">
        <v>148</v>
      </c>
      <c r="AW313" s="14" t="s">
        <v>30</v>
      </c>
      <c r="AX313" s="14" t="s">
        <v>83</v>
      </c>
      <c r="AY313" s="176" t="s">
        <v>141</v>
      </c>
    </row>
    <row r="314" spans="1:65" s="2" customFormat="1" ht="37.9" customHeight="1">
      <c r="A314" s="33"/>
      <c r="B314" s="153"/>
      <c r="C314" s="154" t="s">
        <v>341</v>
      </c>
      <c r="D314" s="154" t="s">
        <v>144</v>
      </c>
      <c r="E314" s="155" t="s">
        <v>342</v>
      </c>
      <c r="F314" s="156" t="s">
        <v>343</v>
      </c>
      <c r="G314" s="157" t="s">
        <v>158</v>
      </c>
      <c r="H314" s="158">
        <v>870</v>
      </c>
      <c r="I314" s="159"/>
      <c r="J314" s="160">
        <f>ROUND(I314*H314,2)</f>
        <v>0</v>
      </c>
      <c r="K314" s="156" t="s">
        <v>159</v>
      </c>
      <c r="L314" s="34"/>
      <c r="M314" s="161" t="s">
        <v>1</v>
      </c>
      <c r="N314" s="162" t="s">
        <v>40</v>
      </c>
      <c r="O314" s="59"/>
      <c r="P314" s="163">
        <f>O314*H314</f>
        <v>0</v>
      </c>
      <c r="Q314" s="163">
        <v>1.25E-3</v>
      </c>
      <c r="R314" s="163">
        <f>Q314*H314</f>
        <v>1.0875000000000001</v>
      </c>
      <c r="S314" s="163">
        <v>0</v>
      </c>
      <c r="T314" s="164">
        <f>S314*H314</f>
        <v>0</v>
      </c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R314" s="165" t="s">
        <v>245</v>
      </c>
      <c r="AT314" s="165" t="s">
        <v>144</v>
      </c>
      <c r="AU314" s="165" t="s">
        <v>85</v>
      </c>
      <c r="AY314" s="17" t="s">
        <v>141</v>
      </c>
      <c r="BE314" s="98">
        <f>IF(N314="základní",J314,0)</f>
        <v>0</v>
      </c>
      <c r="BF314" s="98">
        <f>IF(N314="snížená",J314,0)</f>
        <v>0</v>
      </c>
      <c r="BG314" s="98">
        <f>IF(N314="zákl. přenesená",J314,0)</f>
        <v>0</v>
      </c>
      <c r="BH314" s="98">
        <f>IF(N314="sníž. přenesená",J314,0)</f>
        <v>0</v>
      </c>
      <c r="BI314" s="98">
        <f>IF(N314="nulová",J314,0)</f>
        <v>0</v>
      </c>
      <c r="BJ314" s="17" t="s">
        <v>83</v>
      </c>
      <c r="BK314" s="98">
        <f>ROUND(I314*H314,2)</f>
        <v>0</v>
      </c>
      <c r="BL314" s="17" t="s">
        <v>245</v>
      </c>
      <c r="BM314" s="165" t="s">
        <v>344</v>
      </c>
    </row>
    <row r="315" spans="1:65" s="2" customFormat="1">
      <c r="A315" s="33"/>
      <c r="B315" s="34"/>
      <c r="C315" s="33"/>
      <c r="D315" s="183" t="s">
        <v>161</v>
      </c>
      <c r="E315" s="33"/>
      <c r="F315" s="184" t="s">
        <v>345</v>
      </c>
      <c r="G315" s="33"/>
      <c r="H315" s="33"/>
      <c r="I315" s="185"/>
      <c r="J315" s="33"/>
      <c r="K315" s="33"/>
      <c r="L315" s="34"/>
      <c r="M315" s="186"/>
      <c r="N315" s="187"/>
      <c r="O315" s="59"/>
      <c r="P315" s="59"/>
      <c r="Q315" s="59"/>
      <c r="R315" s="59"/>
      <c r="S315" s="59"/>
      <c r="T315" s="60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T315" s="17" t="s">
        <v>161</v>
      </c>
      <c r="AU315" s="17" t="s">
        <v>85</v>
      </c>
    </row>
    <row r="316" spans="1:65" s="13" customFormat="1">
      <c r="B316" s="166"/>
      <c r="D316" s="167" t="s">
        <v>150</v>
      </c>
      <c r="E316" s="168" t="s">
        <v>1</v>
      </c>
      <c r="F316" s="169" t="s">
        <v>346</v>
      </c>
      <c r="H316" s="170">
        <v>110</v>
      </c>
      <c r="I316" s="171"/>
      <c r="L316" s="166"/>
      <c r="M316" s="172"/>
      <c r="N316" s="173"/>
      <c r="O316" s="173"/>
      <c r="P316" s="173"/>
      <c r="Q316" s="173"/>
      <c r="R316" s="173"/>
      <c r="S316" s="173"/>
      <c r="T316" s="174"/>
      <c r="AT316" s="168" t="s">
        <v>150</v>
      </c>
      <c r="AU316" s="168" t="s">
        <v>85</v>
      </c>
      <c r="AV316" s="13" t="s">
        <v>85</v>
      </c>
      <c r="AW316" s="13" t="s">
        <v>30</v>
      </c>
      <c r="AX316" s="13" t="s">
        <v>75</v>
      </c>
      <c r="AY316" s="168" t="s">
        <v>141</v>
      </c>
    </row>
    <row r="317" spans="1:65" s="13" customFormat="1">
      <c r="B317" s="166"/>
      <c r="D317" s="167" t="s">
        <v>150</v>
      </c>
      <c r="E317" s="168" t="s">
        <v>1</v>
      </c>
      <c r="F317" s="169" t="s">
        <v>347</v>
      </c>
      <c r="H317" s="170">
        <v>380</v>
      </c>
      <c r="I317" s="171"/>
      <c r="L317" s="166"/>
      <c r="M317" s="172"/>
      <c r="N317" s="173"/>
      <c r="O317" s="173"/>
      <c r="P317" s="173"/>
      <c r="Q317" s="173"/>
      <c r="R317" s="173"/>
      <c r="S317" s="173"/>
      <c r="T317" s="174"/>
      <c r="AT317" s="168" t="s">
        <v>150</v>
      </c>
      <c r="AU317" s="168" t="s">
        <v>85</v>
      </c>
      <c r="AV317" s="13" t="s">
        <v>85</v>
      </c>
      <c r="AW317" s="13" t="s">
        <v>30</v>
      </c>
      <c r="AX317" s="13" t="s">
        <v>75</v>
      </c>
      <c r="AY317" s="168" t="s">
        <v>141</v>
      </c>
    </row>
    <row r="318" spans="1:65" s="13" customFormat="1">
      <c r="B318" s="166"/>
      <c r="D318" s="167" t="s">
        <v>150</v>
      </c>
      <c r="E318" s="168" t="s">
        <v>1</v>
      </c>
      <c r="F318" s="169" t="s">
        <v>348</v>
      </c>
      <c r="H318" s="170">
        <v>380</v>
      </c>
      <c r="I318" s="171"/>
      <c r="L318" s="166"/>
      <c r="M318" s="172"/>
      <c r="N318" s="173"/>
      <c r="O318" s="173"/>
      <c r="P318" s="173"/>
      <c r="Q318" s="173"/>
      <c r="R318" s="173"/>
      <c r="S318" s="173"/>
      <c r="T318" s="174"/>
      <c r="AT318" s="168" t="s">
        <v>150</v>
      </c>
      <c r="AU318" s="168" t="s">
        <v>85</v>
      </c>
      <c r="AV318" s="13" t="s">
        <v>85</v>
      </c>
      <c r="AW318" s="13" t="s">
        <v>30</v>
      </c>
      <c r="AX318" s="13" t="s">
        <v>75</v>
      </c>
      <c r="AY318" s="168" t="s">
        <v>141</v>
      </c>
    </row>
    <row r="319" spans="1:65" s="14" customFormat="1">
      <c r="B319" s="175"/>
      <c r="D319" s="167" t="s">
        <v>150</v>
      </c>
      <c r="E319" s="176" t="s">
        <v>1</v>
      </c>
      <c r="F319" s="177" t="s">
        <v>153</v>
      </c>
      <c r="H319" s="178">
        <v>870</v>
      </c>
      <c r="I319" s="179"/>
      <c r="L319" s="175"/>
      <c r="M319" s="180"/>
      <c r="N319" s="181"/>
      <c r="O319" s="181"/>
      <c r="P319" s="181"/>
      <c r="Q319" s="181"/>
      <c r="R319" s="181"/>
      <c r="S319" s="181"/>
      <c r="T319" s="182"/>
      <c r="AT319" s="176" t="s">
        <v>150</v>
      </c>
      <c r="AU319" s="176" t="s">
        <v>85</v>
      </c>
      <c r="AV319" s="14" t="s">
        <v>148</v>
      </c>
      <c r="AW319" s="14" t="s">
        <v>30</v>
      </c>
      <c r="AX319" s="14" t="s">
        <v>83</v>
      </c>
      <c r="AY319" s="176" t="s">
        <v>141</v>
      </c>
    </row>
    <row r="320" spans="1:65" s="2" customFormat="1" ht="49.15" customHeight="1">
      <c r="A320" s="33"/>
      <c r="B320" s="153"/>
      <c r="C320" s="195" t="s">
        <v>293</v>
      </c>
      <c r="D320" s="195" t="s">
        <v>289</v>
      </c>
      <c r="E320" s="196" t="s">
        <v>349</v>
      </c>
      <c r="F320" s="197" t="s">
        <v>350</v>
      </c>
      <c r="G320" s="198" t="s">
        <v>158</v>
      </c>
      <c r="H320" s="199">
        <v>913.5</v>
      </c>
      <c r="I320" s="200"/>
      <c r="J320" s="201">
        <f>ROUND(I320*H320,2)</f>
        <v>0</v>
      </c>
      <c r="K320" s="197" t="s">
        <v>1</v>
      </c>
      <c r="L320" s="202"/>
      <c r="M320" s="203" t="s">
        <v>1</v>
      </c>
      <c r="N320" s="204" t="s">
        <v>40</v>
      </c>
      <c r="O320" s="59"/>
      <c r="P320" s="163">
        <f>O320*H320</f>
        <v>0</v>
      </c>
      <c r="Q320" s="163">
        <v>0</v>
      </c>
      <c r="R320" s="163">
        <f>Q320*H320</f>
        <v>0</v>
      </c>
      <c r="S320" s="163">
        <v>0</v>
      </c>
      <c r="T320" s="164">
        <f>S320*H320</f>
        <v>0</v>
      </c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R320" s="165" t="s">
        <v>293</v>
      </c>
      <c r="AT320" s="165" t="s">
        <v>289</v>
      </c>
      <c r="AU320" s="165" t="s">
        <v>85</v>
      </c>
      <c r="AY320" s="17" t="s">
        <v>141</v>
      </c>
      <c r="BE320" s="98">
        <f>IF(N320="základní",J320,0)</f>
        <v>0</v>
      </c>
      <c r="BF320" s="98">
        <f>IF(N320="snížená",J320,0)</f>
        <v>0</v>
      </c>
      <c r="BG320" s="98">
        <f>IF(N320="zákl. přenesená",J320,0)</f>
        <v>0</v>
      </c>
      <c r="BH320" s="98">
        <f>IF(N320="sníž. přenesená",J320,0)</f>
        <v>0</v>
      </c>
      <c r="BI320" s="98">
        <f>IF(N320="nulová",J320,0)</f>
        <v>0</v>
      </c>
      <c r="BJ320" s="17" t="s">
        <v>83</v>
      </c>
      <c r="BK320" s="98">
        <f>ROUND(I320*H320,2)</f>
        <v>0</v>
      </c>
      <c r="BL320" s="17" t="s">
        <v>245</v>
      </c>
      <c r="BM320" s="165" t="s">
        <v>351</v>
      </c>
    </row>
    <row r="321" spans="1:65" s="13" customFormat="1">
      <c r="B321" s="166"/>
      <c r="D321" s="167" t="s">
        <v>150</v>
      </c>
      <c r="F321" s="169" t="s">
        <v>352</v>
      </c>
      <c r="H321" s="170">
        <v>913.5</v>
      </c>
      <c r="I321" s="171"/>
      <c r="L321" s="166"/>
      <c r="M321" s="172"/>
      <c r="N321" s="173"/>
      <c r="O321" s="173"/>
      <c r="P321" s="173"/>
      <c r="Q321" s="173"/>
      <c r="R321" s="173"/>
      <c r="S321" s="173"/>
      <c r="T321" s="174"/>
      <c r="AT321" s="168" t="s">
        <v>150</v>
      </c>
      <c r="AU321" s="168" t="s">
        <v>85</v>
      </c>
      <c r="AV321" s="13" t="s">
        <v>85</v>
      </c>
      <c r="AW321" s="13" t="s">
        <v>3</v>
      </c>
      <c r="AX321" s="13" t="s">
        <v>83</v>
      </c>
      <c r="AY321" s="168" t="s">
        <v>141</v>
      </c>
    </row>
    <row r="322" spans="1:65" s="2" customFormat="1" ht="66.75" customHeight="1">
      <c r="A322" s="33"/>
      <c r="B322" s="153"/>
      <c r="C322" s="154" t="s">
        <v>353</v>
      </c>
      <c r="D322" s="154" t="s">
        <v>144</v>
      </c>
      <c r="E322" s="155" t="s">
        <v>354</v>
      </c>
      <c r="F322" s="156" t="s">
        <v>355</v>
      </c>
      <c r="G322" s="157" t="s">
        <v>356</v>
      </c>
      <c r="H322" s="205"/>
      <c r="I322" s="159"/>
      <c r="J322" s="160">
        <f>ROUND(I322*H322,2)</f>
        <v>0</v>
      </c>
      <c r="K322" s="156" t="s">
        <v>159</v>
      </c>
      <c r="L322" s="34"/>
      <c r="M322" s="161" t="s">
        <v>1</v>
      </c>
      <c r="N322" s="162" t="s">
        <v>40</v>
      </c>
      <c r="O322" s="59"/>
      <c r="P322" s="163">
        <f>O322*H322</f>
        <v>0</v>
      </c>
      <c r="Q322" s="163">
        <v>0</v>
      </c>
      <c r="R322" s="163">
        <f>Q322*H322</f>
        <v>0</v>
      </c>
      <c r="S322" s="163">
        <v>0</v>
      </c>
      <c r="T322" s="164">
        <f>S322*H322</f>
        <v>0</v>
      </c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R322" s="165" t="s">
        <v>245</v>
      </c>
      <c r="AT322" s="165" t="s">
        <v>144</v>
      </c>
      <c r="AU322" s="165" t="s">
        <v>85</v>
      </c>
      <c r="AY322" s="17" t="s">
        <v>141</v>
      </c>
      <c r="BE322" s="98">
        <f>IF(N322="základní",J322,0)</f>
        <v>0</v>
      </c>
      <c r="BF322" s="98">
        <f>IF(N322="snížená",J322,0)</f>
        <v>0</v>
      </c>
      <c r="BG322" s="98">
        <f>IF(N322="zákl. přenesená",J322,0)</f>
        <v>0</v>
      </c>
      <c r="BH322" s="98">
        <f>IF(N322="sníž. přenesená",J322,0)</f>
        <v>0</v>
      </c>
      <c r="BI322" s="98">
        <f>IF(N322="nulová",J322,0)</f>
        <v>0</v>
      </c>
      <c r="BJ322" s="17" t="s">
        <v>83</v>
      </c>
      <c r="BK322" s="98">
        <f>ROUND(I322*H322,2)</f>
        <v>0</v>
      </c>
      <c r="BL322" s="17" t="s">
        <v>245</v>
      </c>
      <c r="BM322" s="165" t="s">
        <v>357</v>
      </c>
    </row>
    <row r="323" spans="1:65" s="2" customFormat="1">
      <c r="A323" s="33"/>
      <c r="B323" s="34"/>
      <c r="C323" s="33"/>
      <c r="D323" s="183" t="s">
        <v>161</v>
      </c>
      <c r="E323" s="33"/>
      <c r="F323" s="184" t="s">
        <v>358</v>
      </c>
      <c r="G323" s="33"/>
      <c r="H323" s="33"/>
      <c r="I323" s="185"/>
      <c r="J323" s="33"/>
      <c r="K323" s="33"/>
      <c r="L323" s="34"/>
      <c r="M323" s="186"/>
      <c r="N323" s="187"/>
      <c r="O323" s="59"/>
      <c r="P323" s="59"/>
      <c r="Q323" s="59"/>
      <c r="R323" s="59"/>
      <c r="S323" s="59"/>
      <c r="T323" s="60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T323" s="17" t="s">
        <v>161</v>
      </c>
      <c r="AU323" s="17" t="s">
        <v>85</v>
      </c>
    </row>
    <row r="324" spans="1:65" s="12" customFormat="1" ht="22.9" customHeight="1">
      <c r="B324" s="140"/>
      <c r="D324" s="141" t="s">
        <v>74</v>
      </c>
      <c r="E324" s="151" t="s">
        <v>359</v>
      </c>
      <c r="F324" s="151" t="s">
        <v>360</v>
      </c>
      <c r="I324" s="143"/>
      <c r="J324" s="152">
        <f>BK324</f>
        <v>8745</v>
      </c>
      <c r="L324" s="140"/>
      <c r="M324" s="145"/>
      <c r="N324" s="146"/>
      <c r="O324" s="146"/>
      <c r="P324" s="147">
        <f>SUM(P325:P339)</f>
        <v>0</v>
      </c>
      <c r="Q324" s="146"/>
      <c r="R324" s="147">
        <f>SUM(R325:R339)</f>
        <v>0.25683800000000001</v>
      </c>
      <c r="S324" s="146"/>
      <c r="T324" s="148">
        <f>SUM(T325:T339)</f>
        <v>0.28831999999999997</v>
      </c>
      <c r="AR324" s="141" t="s">
        <v>85</v>
      </c>
      <c r="AT324" s="149" t="s">
        <v>74</v>
      </c>
      <c r="AU324" s="149" t="s">
        <v>83</v>
      </c>
      <c r="AY324" s="141" t="s">
        <v>141</v>
      </c>
      <c r="BK324" s="150">
        <f>SUM(BK325:BK339)</f>
        <v>8745</v>
      </c>
    </row>
    <row r="325" spans="1:65" s="2" customFormat="1" ht="24.2" customHeight="1">
      <c r="A325" s="33"/>
      <c r="B325" s="153"/>
      <c r="C325" s="154" t="s">
        <v>361</v>
      </c>
      <c r="D325" s="154" t="s">
        <v>144</v>
      </c>
      <c r="E325" s="155" t="s">
        <v>362</v>
      </c>
      <c r="F325" s="156" t="s">
        <v>363</v>
      </c>
      <c r="G325" s="157" t="s">
        <v>158</v>
      </c>
      <c r="H325" s="158">
        <v>10.6</v>
      </c>
      <c r="I325" s="159"/>
      <c r="J325" s="160">
        <f>ROUND(I325*H325,2)</f>
        <v>0</v>
      </c>
      <c r="K325" s="156" t="s">
        <v>159</v>
      </c>
      <c r="L325" s="34"/>
      <c r="M325" s="161" t="s">
        <v>1</v>
      </c>
      <c r="N325" s="162" t="s">
        <v>40</v>
      </c>
      <c r="O325" s="59"/>
      <c r="P325" s="163">
        <f>O325*H325</f>
        <v>0</v>
      </c>
      <c r="Q325" s="163">
        <v>0</v>
      </c>
      <c r="R325" s="163">
        <f>Q325*H325</f>
        <v>0</v>
      </c>
      <c r="S325" s="163">
        <v>0</v>
      </c>
      <c r="T325" s="164">
        <f>S325*H325</f>
        <v>0</v>
      </c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R325" s="165" t="s">
        <v>245</v>
      </c>
      <c r="AT325" s="165" t="s">
        <v>144</v>
      </c>
      <c r="AU325" s="165" t="s">
        <v>85</v>
      </c>
      <c r="AY325" s="17" t="s">
        <v>141</v>
      </c>
      <c r="BE325" s="98">
        <f>IF(N325="základní",J325,0)</f>
        <v>0</v>
      </c>
      <c r="BF325" s="98">
        <f>IF(N325="snížená",J325,0)</f>
        <v>0</v>
      </c>
      <c r="BG325" s="98">
        <f>IF(N325="zákl. přenesená",J325,0)</f>
        <v>0</v>
      </c>
      <c r="BH325" s="98">
        <f>IF(N325="sníž. přenesená",J325,0)</f>
        <v>0</v>
      </c>
      <c r="BI325" s="98">
        <f>IF(N325="nulová",J325,0)</f>
        <v>0</v>
      </c>
      <c r="BJ325" s="17" t="s">
        <v>83</v>
      </c>
      <c r="BK325" s="98">
        <f>ROUND(I325*H325,2)</f>
        <v>0</v>
      </c>
      <c r="BL325" s="17" t="s">
        <v>245</v>
      </c>
      <c r="BM325" s="165" t="s">
        <v>364</v>
      </c>
    </row>
    <row r="326" spans="1:65" s="2" customFormat="1">
      <c r="A326" s="33"/>
      <c r="B326" s="34"/>
      <c r="C326" s="33"/>
      <c r="D326" s="183" t="s">
        <v>161</v>
      </c>
      <c r="E326" s="33"/>
      <c r="F326" s="184" t="s">
        <v>365</v>
      </c>
      <c r="G326" s="33"/>
      <c r="H326" s="33"/>
      <c r="I326" s="185"/>
      <c r="J326" s="33"/>
      <c r="K326" s="33"/>
      <c r="L326" s="34"/>
      <c r="M326" s="186"/>
      <c r="N326" s="187"/>
      <c r="O326" s="59"/>
      <c r="P326" s="59"/>
      <c r="Q326" s="59"/>
      <c r="R326" s="59"/>
      <c r="S326" s="59"/>
      <c r="T326" s="60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T326" s="17" t="s">
        <v>161</v>
      </c>
      <c r="AU326" s="17" t="s">
        <v>85</v>
      </c>
    </row>
    <row r="327" spans="1:65" s="2" customFormat="1" ht="24.2" customHeight="1">
      <c r="A327" s="33"/>
      <c r="B327" s="153"/>
      <c r="C327" s="154" t="s">
        <v>366</v>
      </c>
      <c r="D327" s="154" t="s">
        <v>144</v>
      </c>
      <c r="E327" s="155" t="s">
        <v>367</v>
      </c>
      <c r="F327" s="156" t="s">
        <v>368</v>
      </c>
      <c r="G327" s="157" t="s">
        <v>158</v>
      </c>
      <c r="H327" s="158">
        <v>10.6</v>
      </c>
      <c r="I327" s="159"/>
      <c r="J327" s="160">
        <f>ROUND(I327*H327,2)</f>
        <v>0</v>
      </c>
      <c r="K327" s="156" t="s">
        <v>159</v>
      </c>
      <c r="L327" s="34"/>
      <c r="M327" s="161" t="s">
        <v>1</v>
      </c>
      <c r="N327" s="162" t="s">
        <v>40</v>
      </c>
      <c r="O327" s="59"/>
      <c r="P327" s="163">
        <f>O327*H327</f>
        <v>0</v>
      </c>
      <c r="Q327" s="163">
        <v>2.9999999999999997E-4</v>
      </c>
      <c r="R327" s="163">
        <f>Q327*H327</f>
        <v>3.1799999999999997E-3</v>
      </c>
      <c r="S327" s="163">
        <v>0</v>
      </c>
      <c r="T327" s="164">
        <f>S327*H327</f>
        <v>0</v>
      </c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R327" s="165" t="s">
        <v>245</v>
      </c>
      <c r="AT327" s="165" t="s">
        <v>144</v>
      </c>
      <c r="AU327" s="165" t="s">
        <v>85</v>
      </c>
      <c r="AY327" s="17" t="s">
        <v>141</v>
      </c>
      <c r="BE327" s="98">
        <f>IF(N327="základní",J327,0)</f>
        <v>0</v>
      </c>
      <c r="BF327" s="98">
        <f>IF(N327="snížená",J327,0)</f>
        <v>0</v>
      </c>
      <c r="BG327" s="98">
        <f>IF(N327="zákl. přenesená",J327,0)</f>
        <v>0</v>
      </c>
      <c r="BH327" s="98">
        <f>IF(N327="sníž. přenesená",J327,0)</f>
        <v>0</v>
      </c>
      <c r="BI327" s="98">
        <f>IF(N327="nulová",J327,0)</f>
        <v>0</v>
      </c>
      <c r="BJ327" s="17" t="s">
        <v>83</v>
      </c>
      <c r="BK327" s="98">
        <f>ROUND(I327*H327,2)</f>
        <v>0</v>
      </c>
      <c r="BL327" s="17" t="s">
        <v>245</v>
      </c>
      <c r="BM327" s="165" t="s">
        <v>369</v>
      </c>
    </row>
    <row r="328" spans="1:65" s="2" customFormat="1">
      <c r="A328" s="33"/>
      <c r="B328" s="34"/>
      <c r="C328" s="33"/>
      <c r="D328" s="183" t="s">
        <v>161</v>
      </c>
      <c r="E328" s="33"/>
      <c r="F328" s="184" t="s">
        <v>370</v>
      </c>
      <c r="G328" s="33"/>
      <c r="H328" s="33"/>
      <c r="I328" s="185"/>
      <c r="J328" s="33"/>
      <c r="K328" s="33"/>
      <c r="L328" s="34"/>
      <c r="M328" s="186"/>
      <c r="N328" s="187"/>
      <c r="O328" s="59"/>
      <c r="P328" s="59"/>
      <c r="Q328" s="59"/>
      <c r="R328" s="59"/>
      <c r="S328" s="59"/>
      <c r="T328" s="60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T328" s="17" t="s">
        <v>161</v>
      </c>
      <c r="AU328" s="17" t="s">
        <v>85</v>
      </c>
    </row>
    <row r="329" spans="1:65" s="2" customFormat="1" ht="33" customHeight="1">
      <c r="A329" s="33"/>
      <c r="B329" s="153"/>
      <c r="C329" s="154" t="s">
        <v>371</v>
      </c>
      <c r="D329" s="154" t="s">
        <v>144</v>
      </c>
      <c r="E329" s="155" t="s">
        <v>372</v>
      </c>
      <c r="F329" s="156" t="s">
        <v>373</v>
      </c>
      <c r="G329" s="157" t="s">
        <v>158</v>
      </c>
      <c r="H329" s="158">
        <v>10.6</v>
      </c>
      <c r="I329" s="159"/>
      <c r="J329" s="160">
        <f>ROUND(I329*H329,2)</f>
        <v>0</v>
      </c>
      <c r="K329" s="156" t="s">
        <v>159</v>
      </c>
      <c r="L329" s="34"/>
      <c r="M329" s="161" t="s">
        <v>1</v>
      </c>
      <c r="N329" s="162" t="s">
        <v>40</v>
      </c>
      <c r="O329" s="59"/>
      <c r="P329" s="163">
        <f>O329*H329</f>
        <v>0</v>
      </c>
      <c r="Q329" s="163">
        <v>4.4999999999999997E-3</v>
      </c>
      <c r="R329" s="163">
        <f>Q329*H329</f>
        <v>4.7699999999999992E-2</v>
      </c>
      <c r="S329" s="163">
        <v>0</v>
      </c>
      <c r="T329" s="164">
        <f>S329*H329</f>
        <v>0</v>
      </c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R329" s="165" t="s">
        <v>245</v>
      </c>
      <c r="AT329" s="165" t="s">
        <v>144</v>
      </c>
      <c r="AU329" s="165" t="s">
        <v>85</v>
      </c>
      <c r="AY329" s="17" t="s">
        <v>141</v>
      </c>
      <c r="BE329" s="98">
        <f>IF(N329="základní",J329,0)</f>
        <v>0</v>
      </c>
      <c r="BF329" s="98">
        <f>IF(N329="snížená",J329,0)</f>
        <v>0</v>
      </c>
      <c r="BG329" s="98">
        <f>IF(N329="zákl. přenesená",J329,0)</f>
        <v>0</v>
      </c>
      <c r="BH329" s="98">
        <f>IF(N329="sníž. přenesená",J329,0)</f>
        <v>0</v>
      </c>
      <c r="BI329" s="98">
        <f>IF(N329="nulová",J329,0)</f>
        <v>0</v>
      </c>
      <c r="BJ329" s="17" t="s">
        <v>83</v>
      </c>
      <c r="BK329" s="98">
        <f>ROUND(I329*H329,2)</f>
        <v>0</v>
      </c>
      <c r="BL329" s="17" t="s">
        <v>245</v>
      </c>
      <c r="BM329" s="165" t="s">
        <v>374</v>
      </c>
    </row>
    <row r="330" spans="1:65" s="2" customFormat="1">
      <c r="A330" s="33"/>
      <c r="B330" s="34"/>
      <c r="C330" s="33"/>
      <c r="D330" s="183" t="s">
        <v>161</v>
      </c>
      <c r="E330" s="33"/>
      <c r="F330" s="184" t="s">
        <v>375</v>
      </c>
      <c r="G330" s="33"/>
      <c r="H330" s="33"/>
      <c r="I330" s="185"/>
      <c r="J330" s="33"/>
      <c r="K330" s="33"/>
      <c r="L330" s="34"/>
      <c r="M330" s="186"/>
      <c r="N330" s="187"/>
      <c r="O330" s="59"/>
      <c r="P330" s="59"/>
      <c r="Q330" s="59"/>
      <c r="R330" s="59"/>
      <c r="S330" s="59"/>
      <c r="T330" s="60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T330" s="17" t="s">
        <v>161</v>
      </c>
      <c r="AU330" s="17" t="s">
        <v>85</v>
      </c>
    </row>
    <row r="331" spans="1:65" s="2" customFormat="1" ht="37.9" customHeight="1">
      <c r="A331" s="33"/>
      <c r="B331" s="153"/>
      <c r="C331" s="154" t="s">
        <v>376</v>
      </c>
      <c r="D331" s="154" t="s">
        <v>144</v>
      </c>
      <c r="E331" s="155" t="s">
        <v>377</v>
      </c>
      <c r="F331" s="156" t="s">
        <v>378</v>
      </c>
      <c r="G331" s="157" t="s">
        <v>158</v>
      </c>
      <c r="H331" s="158">
        <v>10.6</v>
      </c>
      <c r="I331" s="159"/>
      <c r="J331" s="160">
        <f>ROUND(I331*H331,2)</f>
        <v>0</v>
      </c>
      <c r="K331" s="156" t="s">
        <v>159</v>
      </c>
      <c r="L331" s="34"/>
      <c r="M331" s="161" t="s">
        <v>1</v>
      </c>
      <c r="N331" s="162" t="s">
        <v>40</v>
      </c>
      <c r="O331" s="59"/>
      <c r="P331" s="163">
        <f>O331*H331</f>
        <v>0</v>
      </c>
      <c r="Q331" s="163">
        <v>5.3499999999999997E-3</v>
      </c>
      <c r="R331" s="163">
        <f>Q331*H331</f>
        <v>5.6709999999999997E-2</v>
      </c>
      <c r="S331" s="163">
        <v>0</v>
      </c>
      <c r="T331" s="164">
        <f>S331*H331</f>
        <v>0</v>
      </c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R331" s="165" t="s">
        <v>245</v>
      </c>
      <c r="AT331" s="165" t="s">
        <v>144</v>
      </c>
      <c r="AU331" s="165" t="s">
        <v>85</v>
      </c>
      <c r="AY331" s="17" t="s">
        <v>141</v>
      </c>
      <c r="BE331" s="98">
        <f>IF(N331="základní",J331,0)</f>
        <v>0</v>
      </c>
      <c r="BF331" s="98">
        <f>IF(N331="snížená",J331,0)</f>
        <v>0</v>
      </c>
      <c r="BG331" s="98">
        <f>IF(N331="zákl. přenesená",J331,0)</f>
        <v>0</v>
      </c>
      <c r="BH331" s="98">
        <f>IF(N331="sníž. přenesená",J331,0)</f>
        <v>0</v>
      </c>
      <c r="BI331" s="98">
        <f>IF(N331="nulová",J331,0)</f>
        <v>0</v>
      </c>
      <c r="BJ331" s="17" t="s">
        <v>83</v>
      </c>
      <c r="BK331" s="98">
        <f>ROUND(I331*H331,2)</f>
        <v>0</v>
      </c>
      <c r="BL331" s="17" t="s">
        <v>245</v>
      </c>
      <c r="BM331" s="165" t="s">
        <v>379</v>
      </c>
    </row>
    <row r="332" spans="1:65" s="2" customFormat="1">
      <c r="A332" s="33"/>
      <c r="B332" s="34"/>
      <c r="C332" s="33"/>
      <c r="D332" s="183" t="s">
        <v>161</v>
      </c>
      <c r="E332" s="33"/>
      <c r="F332" s="184" t="s">
        <v>380</v>
      </c>
      <c r="G332" s="33"/>
      <c r="H332" s="33"/>
      <c r="I332" s="185"/>
      <c r="J332" s="33"/>
      <c r="K332" s="33"/>
      <c r="L332" s="34"/>
      <c r="M332" s="186"/>
      <c r="N332" s="187"/>
      <c r="O332" s="59"/>
      <c r="P332" s="59"/>
      <c r="Q332" s="59"/>
      <c r="R332" s="59"/>
      <c r="S332" s="59"/>
      <c r="T332" s="60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T332" s="17" t="s">
        <v>161</v>
      </c>
      <c r="AU332" s="17" t="s">
        <v>85</v>
      </c>
    </row>
    <row r="333" spans="1:65" s="2" customFormat="1" ht="24.2" customHeight="1">
      <c r="A333" s="33"/>
      <c r="B333" s="153"/>
      <c r="C333" s="195" t="s">
        <v>381</v>
      </c>
      <c r="D333" s="195" t="s">
        <v>289</v>
      </c>
      <c r="E333" s="196" t="s">
        <v>382</v>
      </c>
      <c r="F333" s="197" t="s">
        <v>383</v>
      </c>
      <c r="G333" s="198" t="s">
        <v>158</v>
      </c>
      <c r="H333" s="199">
        <v>11.66</v>
      </c>
      <c r="I333" s="260">
        <v>750</v>
      </c>
      <c r="J333" s="201">
        <f>ROUND(I333*H333,2)</f>
        <v>8745</v>
      </c>
      <c r="K333" s="197" t="s">
        <v>159</v>
      </c>
      <c r="L333" s="202"/>
      <c r="M333" s="203" t="s">
        <v>1</v>
      </c>
      <c r="N333" s="204" t="s">
        <v>40</v>
      </c>
      <c r="O333" s="59"/>
      <c r="P333" s="163">
        <f>O333*H333</f>
        <v>0</v>
      </c>
      <c r="Q333" s="163">
        <v>1.2800000000000001E-2</v>
      </c>
      <c r="R333" s="163">
        <f>Q333*H333</f>
        <v>0.14924800000000002</v>
      </c>
      <c r="S333" s="163">
        <v>0</v>
      </c>
      <c r="T333" s="164">
        <f>S333*H333</f>
        <v>0</v>
      </c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R333" s="165" t="s">
        <v>293</v>
      </c>
      <c r="AT333" s="165" t="s">
        <v>289</v>
      </c>
      <c r="AU333" s="165" t="s">
        <v>85</v>
      </c>
      <c r="AY333" s="17" t="s">
        <v>141</v>
      </c>
      <c r="BE333" s="98">
        <f>IF(N333="základní",J333,0)</f>
        <v>8745</v>
      </c>
      <c r="BF333" s="98">
        <f>IF(N333="snížená",J333,0)</f>
        <v>0</v>
      </c>
      <c r="BG333" s="98">
        <f>IF(N333="zákl. přenesená",J333,0)</f>
        <v>0</v>
      </c>
      <c r="BH333" s="98">
        <f>IF(N333="sníž. přenesená",J333,0)</f>
        <v>0</v>
      </c>
      <c r="BI333" s="98">
        <f>IF(N333="nulová",J333,0)</f>
        <v>0</v>
      </c>
      <c r="BJ333" s="17" t="s">
        <v>83</v>
      </c>
      <c r="BK333" s="98">
        <f>ROUND(I333*H333,2)</f>
        <v>8745</v>
      </c>
      <c r="BL333" s="17" t="s">
        <v>245</v>
      </c>
      <c r="BM333" s="165" t="s">
        <v>384</v>
      </c>
    </row>
    <row r="334" spans="1:65" s="13" customFormat="1">
      <c r="B334" s="166"/>
      <c r="D334" s="167" t="s">
        <v>150</v>
      </c>
      <c r="F334" s="169" t="s">
        <v>385</v>
      </c>
      <c r="H334" s="170">
        <v>11.66</v>
      </c>
      <c r="I334" s="171"/>
      <c r="L334" s="166"/>
      <c r="M334" s="172"/>
      <c r="N334" s="173"/>
      <c r="O334" s="173"/>
      <c r="P334" s="173"/>
      <c r="Q334" s="173"/>
      <c r="R334" s="173"/>
      <c r="S334" s="173"/>
      <c r="T334" s="174"/>
      <c r="AT334" s="168" t="s">
        <v>150</v>
      </c>
      <c r="AU334" s="168" t="s">
        <v>85</v>
      </c>
      <c r="AV334" s="13" t="s">
        <v>85</v>
      </c>
      <c r="AW334" s="13" t="s">
        <v>3</v>
      </c>
      <c r="AX334" s="13" t="s">
        <v>83</v>
      </c>
      <c r="AY334" s="168" t="s">
        <v>141</v>
      </c>
    </row>
    <row r="335" spans="1:65" s="2" customFormat="1" ht="21.75" customHeight="1">
      <c r="A335" s="33"/>
      <c r="B335" s="153"/>
      <c r="C335" s="154" t="s">
        <v>386</v>
      </c>
      <c r="D335" s="154" t="s">
        <v>144</v>
      </c>
      <c r="E335" s="155" t="s">
        <v>387</v>
      </c>
      <c r="F335" s="156" t="s">
        <v>388</v>
      </c>
      <c r="G335" s="157" t="s">
        <v>158</v>
      </c>
      <c r="H335" s="158">
        <v>10.6</v>
      </c>
      <c r="I335" s="159"/>
      <c r="J335" s="160">
        <f>ROUND(I335*H335,2)</f>
        <v>0</v>
      </c>
      <c r="K335" s="156" t="s">
        <v>159</v>
      </c>
      <c r="L335" s="34"/>
      <c r="M335" s="161" t="s">
        <v>1</v>
      </c>
      <c r="N335" s="162" t="s">
        <v>40</v>
      </c>
      <c r="O335" s="59"/>
      <c r="P335" s="163">
        <f>O335*H335</f>
        <v>0</v>
      </c>
      <c r="Q335" s="163">
        <v>0</v>
      </c>
      <c r="R335" s="163">
        <f>Q335*H335</f>
        <v>0</v>
      </c>
      <c r="S335" s="163">
        <v>2.7199999999999998E-2</v>
      </c>
      <c r="T335" s="164">
        <f>S335*H335</f>
        <v>0.28831999999999997</v>
      </c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R335" s="165" t="s">
        <v>245</v>
      </c>
      <c r="AT335" s="165" t="s">
        <v>144</v>
      </c>
      <c r="AU335" s="165" t="s">
        <v>85</v>
      </c>
      <c r="AY335" s="17" t="s">
        <v>141</v>
      </c>
      <c r="BE335" s="98">
        <f>IF(N335="základní",J335,0)</f>
        <v>0</v>
      </c>
      <c r="BF335" s="98">
        <f>IF(N335="snížená",J335,0)</f>
        <v>0</v>
      </c>
      <c r="BG335" s="98">
        <f>IF(N335="zákl. přenesená",J335,0)</f>
        <v>0</v>
      </c>
      <c r="BH335" s="98">
        <f>IF(N335="sníž. přenesená",J335,0)</f>
        <v>0</v>
      </c>
      <c r="BI335" s="98">
        <f>IF(N335="nulová",J335,0)</f>
        <v>0</v>
      </c>
      <c r="BJ335" s="17" t="s">
        <v>83</v>
      </c>
      <c r="BK335" s="98">
        <f>ROUND(I335*H335,2)</f>
        <v>0</v>
      </c>
      <c r="BL335" s="17" t="s">
        <v>245</v>
      </c>
      <c r="BM335" s="165" t="s">
        <v>389</v>
      </c>
    </row>
    <row r="336" spans="1:65" s="2" customFormat="1">
      <c r="A336" s="33"/>
      <c r="B336" s="34"/>
      <c r="C336" s="33"/>
      <c r="D336" s="183" t="s">
        <v>161</v>
      </c>
      <c r="E336" s="33"/>
      <c r="F336" s="184" t="s">
        <v>390</v>
      </c>
      <c r="G336" s="33"/>
      <c r="H336" s="33"/>
      <c r="I336" s="185"/>
      <c r="J336" s="33"/>
      <c r="K336" s="33"/>
      <c r="L336" s="34"/>
      <c r="M336" s="186"/>
      <c r="N336" s="187"/>
      <c r="O336" s="59"/>
      <c r="P336" s="59"/>
      <c r="Q336" s="59"/>
      <c r="R336" s="59"/>
      <c r="S336" s="59"/>
      <c r="T336" s="60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T336" s="17" t="s">
        <v>161</v>
      </c>
      <c r="AU336" s="17" t="s">
        <v>85</v>
      </c>
    </row>
    <row r="337" spans="1:65" s="13" customFormat="1">
      <c r="B337" s="166"/>
      <c r="D337" s="167" t="s">
        <v>150</v>
      </c>
      <c r="E337" s="168" t="s">
        <v>1</v>
      </c>
      <c r="F337" s="169" t="s">
        <v>391</v>
      </c>
      <c r="H337" s="170">
        <v>10.6</v>
      </c>
      <c r="I337" s="171"/>
      <c r="L337" s="166"/>
      <c r="M337" s="172"/>
      <c r="N337" s="173"/>
      <c r="O337" s="173"/>
      <c r="P337" s="173"/>
      <c r="Q337" s="173"/>
      <c r="R337" s="173"/>
      <c r="S337" s="173"/>
      <c r="T337" s="174"/>
      <c r="AT337" s="168" t="s">
        <v>150</v>
      </c>
      <c r="AU337" s="168" t="s">
        <v>85</v>
      </c>
      <c r="AV337" s="13" t="s">
        <v>85</v>
      </c>
      <c r="AW337" s="13" t="s">
        <v>30</v>
      </c>
      <c r="AX337" s="13" t="s">
        <v>83</v>
      </c>
      <c r="AY337" s="168" t="s">
        <v>141</v>
      </c>
    </row>
    <row r="338" spans="1:65" s="2" customFormat="1" ht="44.25" customHeight="1">
      <c r="A338" s="33"/>
      <c r="B338" s="153"/>
      <c r="C338" s="154" t="s">
        <v>392</v>
      </c>
      <c r="D338" s="154" t="s">
        <v>144</v>
      </c>
      <c r="E338" s="155" t="s">
        <v>393</v>
      </c>
      <c r="F338" s="156" t="s">
        <v>394</v>
      </c>
      <c r="G338" s="157" t="s">
        <v>356</v>
      </c>
      <c r="H338" s="205"/>
      <c r="I338" s="159"/>
      <c r="J338" s="160">
        <f>ROUND(I338*H338,2)</f>
        <v>0</v>
      </c>
      <c r="K338" s="156" t="s">
        <v>159</v>
      </c>
      <c r="L338" s="34"/>
      <c r="M338" s="161" t="s">
        <v>1</v>
      </c>
      <c r="N338" s="162" t="s">
        <v>40</v>
      </c>
      <c r="O338" s="59"/>
      <c r="P338" s="163">
        <f>O338*H338</f>
        <v>0</v>
      </c>
      <c r="Q338" s="163">
        <v>0</v>
      </c>
      <c r="R338" s="163">
        <f>Q338*H338</f>
        <v>0</v>
      </c>
      <c r="S338" s="163">
        <v>0</v>
      </c>
      <c r="T338" s="164">
        <f>S338*H338</f>
        <v>0</v>
      </c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R338" s="165" t="s">
        <v>245</v>
      </c>
      <c r="AT338" s="165" t="s">
        <v>144</v>
      </c>
      <c r="AU338" s="165" t="s">
        <v>85</v>
      </c>
      <c r="AY338" s="17" t="s">
        <v>141</v>
      </c>
      <c r="BE338" s="98">
        <f>IF(N338="základní",J338,0)</f>
        <v>0</v>
      </c>
      <c r="BF338" s="98">
        <f>IF(N338="snížená",J338,0)</f>
        <v>0</v>
      </c>
      <c r="BG338" s="98">
        <f>IF(N338="zákl. přenesená",J338,0)</f>
        <v>0</v>
      </c>
      <c r="BH338" s="98">
        <f>IF(N338="sníž. přenesená",J338,0)</f>
        <v>0</v>
      </c>
      <c r="BI338" s="98">
        <f>IF(N338="nulová",J338,0)</f>
        <v>0</v>
      </c>
      <c r="BJ338" s="17" t="s">
        <v>83</v>
      </c>
      <c r="BK338" s="98">
        <f>ROUND(I338*H338,2)</f>
        <v>0</v>
      </c>
      <c r="BL338" s="17" t="s">
        <v>245</v>
      </c>
      <c r="BM338" s="165" t="s">
        <v>395</v>
      </c>
    </row>
    <row r="339" spans="1:65" s="2" customFormat="1">
      <c r="A339" s="33"/>
      <c r="B339" s="34"/>
      <c r="C339" s="33"/>
      <c r="D339" s="183" t="s">
        <v>161</v>
      </c>
      <c r="E339" s="33"/>
      <c r="F339" s="184" t="s">
        <v>396</v>
      </c>
      <c r="G339" s="33"/>
      <c r="H339" s="33"/>
      <c r="I339" s="185"/>
      <c r="J339" s="33"/>
      <c r="K339" s="33"/>
      <c r="L339" s="34"/>
      <c r="M339" s="186"/>
      <c r="N339" s="187"/>
      <c r="O339" s="59"/>
      <c r="P339" s="59"/>
      <c r="Q339" s="59"/>
      <c r="R339" s="59"/>
      <c r="S339" s="59"/>
      <c r="T339" s="60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T339" s="17" t="s">
        <v>161</v>
      </c>
      <c r="AU339" s="17" t="s">
        <v>85</v>
      </c>
    </row>
    <row r="340" spans="1:65" s="12" customFormat="1" ht="22.9" customHeight="1">
      <c r="B340" s="140"/>
      <c r="D340" s="141" t="s">
        <v>74</v>
      </c>
      <c r="E340" s="151" t="s">
        <v>397</v>
      </c>
      <c r="F340" s="151" t="s">
        <v>398</v>
      </c>
      <c r="I340" s="143"/>
      <c r="J340" s="152">
        <f>BK340</f>
        <v>0</v>
      </c>
      <c r="L340" s="140"/>
      <c r="M340" s="145"/>
      <c r="N340" s="146"/>
      <c r="O340" s="146"/>
      <c r="P340" s="147">
        <f>SUM(P341:P344)</f>
        <v>0</v>
      </c>
      <c r="Q340" s="146"/>
      <c r="R340" s="147">
        <f>SUM(R341:R344)</f>
        <v>1.32E-3</v>
      </c>
      <c r="S340" s="146"/>
      <c r="T340" s="148">
        <f>SUM(T341:T344)</f>
        <v>0</v>
      </c>
      <c r="AR340" s="141" t="s">
        <v>85</v>
      </c>
      <c r="AT340" s="149" t="s">
        <v>74</v>
      </c>
      <c r="AU340" s="149" t="s">
        <v>83</v>
      </c>
      <c r="AY340" s="141" t="s">
        <v>141</v>
      </c>
      <c r="BK340" s="150">
        <f>SUM(BK341:BK344)</f>
        <v>0</v>
      </c>
    </row>
    <row r="341" spans="1:65" s="2" customFormat="1" ht="24.2" customHeight="1">
      <c r="A341" s="33"/>
      <c r="B341" s="153"/>
      <c r="C341" s="154" t="s">
        <v>399</v>
      </c>
      <c r="D341" s="154" t="s">
        <v>144</v>
      </c>
      <c r="E341" s="155" t="s">
        <v>400</v>
      </c>
      <c r="F341" s="156" t="s">
        <v>401</v>
      </c>
      <c r="G341" s="157" t="s">
        <v>402</v>
      </c>
      <c r="H341" s="158">
        <v>22</v>
      </c>
      <c r="I341" s="159"/>
      <c r="J341" s="160">
        <f>ROUND(I341*H341,2)</f>
        <v>0</v>
      </c>
      <c r="K341" s="156" t="s">
        <v>159</v>
      </c>
      <c r="L341" s="34"/>
      <c r="M341" s="161" t="s">
        <v>1</v>
      </c>
      <c r="N341" s="162" t="s">
        <v>40</v>
      </c>
      <c r="O341" s="59"/>
      <c r="P341" s="163">
        <f>O341*H341</f>
        <v>0</v>
      </c>
      <c r="Q341" s="163">
        <v>2.0000000000000002E-5</v>
      </c>
      <c r="R341" s="163">
        <f>Q341*H341</f>
        <v>4.4000000000000002E-4</v>
      </c>
      <c r="S341" s="163">
        <v>0</v>
      </c>
      <c r="T341" s="164">
        <f>S341*H341</f>
        <v>0</v>
      </c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R341" s="165" t="s">
        <v>245</v>
      </c>
      <c r="AT341" s="165" t="s">
        <v>144</v>
      </c>
      <c r="AU341" s="165" t="s">
        <v>85</v>
      </c>
      <c r="AY341" s="17" t="s">
        <v>141</v>
      </c>
      <c r="BE341" s="98">
        <f>IF(N341="základní",J341,0)</f>
        <v>0</v>
      </c>
      <c r="BF341" s="98">
        <f>IF(N341="snížená",J341,0)</f>
        <v>0</v>
      </c>
      <c r="BG341" s="98">
        <f>IF(N341="zákl. přenesená",J341,0)</f>
        <v>0</v>
      </c>
      <c r="BH341" s="98">
        <f>IF(N341="sníž. přenesená",J341,0)</f>
        <v>0</v>
      </c>
      <c r="BI341" s="98">
        <f>IF(N341="nulová",J341,0)</f>
        <v>0</v>
      </c>
      <c r="BJ341" s="17" t="s">
        <v>83</v>
      </c>
      <c r="BK341" s="98">
        <f>ROUND(I341*H341,2)</f>
        <v>0</v>
      </c>
      <c r="BL341" s="17" t="s">
        <v>245</v>
      </c>
      <c r="BM341" s="165" t="s">
        <v>403</v>
      </c>
    </row>
    <row r="342" spans="1:65" s="2" customFormat="1">
      <c r="A342" s="33"/>
      <c r="B342" s="34"/>
      <c r="C342" s="33"/>
      <c r="D342" s="183" t="s">
        <v>161</v>
      </c>
      <c r="E342" s="33"/>
      <c r="F342" s="184" t="s">
        <v>404</v>
      </c>
      <c r="G342" s="33"/>
      <c r="H342" s="33"/>
      <c r="I342" s="185"/>
      <c r="J342" s="33"/>
      <c r="K342" s="33"/>
      <c r="L342" s="34"/>
      <c r="M342" s="186"/>
      <c r="N342" s="187"/>
      <c r="O342" s="59"/>
      <c r="P342" s="59"/>
      <c r="Q342" s="59"/>
      <c r="R342" s="59"/>
      <c r="S342" s="59"/>
      <c r="T342" s="60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T342" s="17" t="s">
        <v>161</v>
      </c>
      <c r="AU342" s="17" t="s">
        <v>85</v>
      </c>
    </row>
    <row r="343" spans="1:65" s="2" customFormat="1" ht="24.2" customHeight="1">
      <c r="A343" s="33"/>
      <c r="B343" s="153"/>
      <c r="C343" s="154" t="s">
        <v>405</v>
      </c>
      <c r="D343" s="154" t="s">
        <v>144</v>
      </c>
      <c r="E343" s="155" t="s">
        <v>406</v>
      </c>
      <c r="F343" s="156" t="s">
        <v>407</v>
      </c>
      <c r="G343" s="157" t="s">
        <v>402</v>
      </c>
      <c r="H343" s="158">
        <v>22</v>
      </c>
      <c r="I343" s="159"/>
      <c r="J343" s="160">
        <f>ROUND(I343*H343,2)</f>
        <v>0</v>
      </c>
      <c r="K343" s="156" t="s">
        <v>159</v>
      </c>
      <c r="L343" s="34"/>
      <c r="M343" s="161" t="s">
        <v>1</v>
      </c>
      <c r="N343" s="162" t="s">
        <v>40</v>
      </c>
      <c r="O343" s="59"/>
      <c r="P343" s="163">
        <f>O343*H343</f>
        <v>0</v>
      </c>
      <c r="Q343" s="163">
        <v>4.0000000000000003E-5</v>
      </c>
      <c r="R343" s="163">
        <f>Q343*H343</f>
        <v>8.8000000000000003E-4</v>
      </c>
      <c r="S343" s="163">
        <v>0</v>
      </c>
      <c r="T343" s="164">
        <f>S343*H343</f>
        <v>0</v>
      </c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R343" s="165" t="s">
        <v>245</v>
      </c>
      <c r="AT343" s="165" t="s">
        <v>144</v>
      </c>
      <c r="AU343" s="165" t="s">
        <v>85</v>
      </c>
      <c r="AY343" s="17" t="s">
        <v>141</v>
      </c>
      <c r="BE343" s="98">
        <f>IF(N343="základní",J343,0)</f>
        <v>0</v>
      </c>
      <c r="BF343" s="98">
        <f>IF(N343="snížená",J343,0)</f>
        <v>0</v>
      </c>
      <c r="BG343" s="98">
        <f>IF(N343="zákl. přenesená",J343,0)</f>
        <v>0</v>
      </c>
      <c r="BH343" s="98">
        <f>IF(N343="sníž. přenesená",J343,0)</f>
        <v>0</v>
      </c>
      <c r="BI343" s="98">
        <f>IF(N343="nulová",J343,0)</f>
        <v>0</v>
      </c>
      <c r="BJ343" s="17" t="s">
        <v>83</v>
      </c>
      <c r="BK343" s="98">
        <f>ROUND(I343*H343,2)</f>
        <v>0</v>
      </c>
      <c r="BL343" s="17" t="s">
        <v>245</v>
      </c>
      <c r="BM343" s="165" t="s">
        <v>408</v>
      </c>
    </row>
    <row r="344" spans="1:65" s="2" customFormat="1">
      <c r="A344" s="33"/>
      <c r="B344" s="34"/>
      <c r="C344" s="33"/>
      <c r="D344" s="183" t="s">
        <v>161</v>
      </c>
      <c r="E344" s="33"/>
      <c r="F344" s="184" t="s">
        <v>409</v>
      </c>
      <c r="G344" s="33"/>
      <c r="H344" s="33"/>
      <c r="I344" s="185"/>
      <c r="J344" s="33"/>
      <c r="K344" s="33"/>
      <c r="L344" s="34"/>
      <c r="M344" s="186"/>
      <c r="N344" s="187"/>
      <c r="O344" s="59"/>
      <c r="P344" s="59"/>
      <c r="Q344" s="59"/>
      <c r="R344" s="59"/>
      <c r="S344" s="59"/>
      <c r="T344" s="60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T344" s="17" t="s">
        <v>161</v>
      </c>
      <c r="AU344" s="17" t="s">
        <v>85</v>
      </c>
    </row>
    <row r="345" spans="1:65" s="12" customFormat="1" ht="22.9" customHeight="1">
      <c r="B345" s="140"/>
      <c r="D345" s="141" t="s">
        <v>74</v>
      </c>
      <c r="E345" s="151" t="s">
        <v>410</v>
      </c>
      <c r="F345" s="151" t="s">
        <v>411</v>
      </c>
      <c r="I345" s="143"/>
      <c r="J345" s="152">
        <f>BK345</f>
        <v>0</v>
      </c>
      <c r="L345" s="140"/>
      <c r="M345" s="145"/>
      <c r="N345" s="146"/>
      <c r="O345" s="146"/>
      <c r="P345" s="147">
        <f>SUM(P346:P371)</f>
        <v>0</v>
      </c>
      <c r="Q345" s="146"/>
      <c r="R345" s="147">
        <f>SUM(R346:R371)</f>
        <v>8.3010000000000002</v>
      </c>
      <c r="S345" s="146"/>
      <c r="T345" s="148">
        <f>SUM(T346:T371)</f>
        <v>1.1779999999999999</v>
      </c>
      <c r="AR345" s="141" t="s">
        <v>85</v>
      </c>
      <c r="AT345" s="149" t="s">
        <v>74</v>
      </c>
      <c r="AU345" s="149" t="s">
        <v>83</v>
      </c>
      <c r="AY345" s="141" t="s">
        <v>141</v>
      </c>
      <c r="BK345" s="150">
        <f>SUM(BK346:BK371)</f>
        <v>0</v>
      </c>
    </row>
    <row r="346" spans="1:65" s="2" customFormat="1" ht="24.2" customHeight="1">
      <c r="A346" s="33"/>
      <c r="B346" s="153"/>
      <c r="C346" s="154" t="s">
        <v>412</v>
      </c>
      <c r="D346" s="154" t="s">
        <v>144</v>
      </c>
      <c r="E346" s="155" t="s">
        <v>413</v>
      </c>
      <c r="F346" s="156" t="s">
        <v>414</v>
      </c>
      <c r="G346" s="157" t="s">
        <v>158</v>
      </c>
      <c r="H346" s="158">
        <v>3800</v>
      </c>
      <c r="I346" s="159"/>
      <c r="J346" s="160">
        <f>ROUND(I346*H346,2)</f>
        <v>0</v>
      </c>
      <c r="K346" s="156" t="s">
        <v>159</v>
      </c>
      <c r="L346" s="34"/>
      <c r="M346" s="161" t="s">
        <v>1</v>
      </c>
      <c r="N346" s="162" t="s">
        <v>40</v>
      </c>
      <c r="O346" s="59"/>
      <c r="P346" s="163">
        <f>O346*H346</f>
        <v>0</v>
      </c>
      <c r="Q346" s="163">
        <v>0</v>
      </c>
      <c r="R346" s="163">
        <f>Q346*H346</f>
        <v>0</v>
      </c>
      <c r="S346" s="163">
        <v>0</v>
      </c>
      <c r="T346" s="164">
        <f>S346*H346</f>
        <v>0</v>
      </c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R346" s="165" t="s">
        <v>245</v>
      </c>
      <c r="AT346" s="165" t="s">
        <v>144</v>
      </c>
      <c r="AU346" s="165" t="s">
        <v>85</v>
      </c>
      <c r="AY346" s="17" t="s">
        <v>141</v>
      </c>
      <c r="BE346" s="98">
        <f>IF(N346="základní",J346,0)</f>
        <v>0</v>
      </c>
      <c r="BF346" s="98">
        <f>IF(N346="snížená",J346,0)</f>
        <v>0</v>
      </c>
      <c r="BG346" s="98">
        <f>IF(N346="zákl. přenesená",J346,0)</f>
        <v>0</v>
      </c>
      <c r="BH346" s="98">
        <f>IF(N346="sníž. přenesená",J346,0)</f>
        <v>0</v>
      </c>
      <c r="BI346" s="98">
        <f>IF(N346="nulová",J346,0)</f>
        <v>0</v>
      </c>
      <c r="BJ346" s="17" t="s">
        <v>83</v>
      </c>
      <c r="BK346" s="98">
        <f>ROUND(I346*H346,2)</f>
        <v>0</v>
      </c>
      <c r="BL346" s="17" t="s">
        <v>245</v>
      </c>
      <c r="BM346" s="165" t="s">
        <v>415</v>
      </c>
    </row>
    <row r="347" spans="1:65" s="2" customFormat="1">
      <c r="A347" s="33"/>
      <c r="B347" s="34"/>
      <c r="C347" s="33"/>
      <c r="D347" s="183" t="s">
        <v>161</v>
      </c>
      <c r="E347" s="33"/>
      <c r="F347" s="184" t="s">
        <v>416</v>
      </c>
      <c r="G347" s="33"/>
      <c r="H347" s="33"/>
      <c r="I347" s="185"/>
      <c r="J347" s="33"/>
      <c r="K347" s="33"/>
      <c r="L347" s="34"/>
      <c r="M347" s="186"/>
      <c r="N347" s="187"/>
      <c r="O347" s="59"/>
      <c r="P347" s="59"/>
      <c r="Q347" s="59"/>
      <c r="R347" s="59"/>
      <c r="S347" s="59"/>
      <c r="T347" s="60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T347" s="17" t="s">
        <v>161</v>
      </c>
      <c r="AU347" s="17" t="s">
        <v>85</v>
      </c>
    </row>
    <row r="348" spans="1:65" s="13" customFormat="1">
      <c r="B348" s="166"/>
      <c r="D348" s="167" t="s">
        <v>150</v>
      </c>
      <c r="E348" s="168" t="s">
        <v>1</v>
      </c>
      <c r="F348" s="169" t="s">
        <v>417</v>
      </c>
      <c r="H348" s="170">
        <v>1500</v>
      </c>
      <c r="I348" s="171"/>
      <c r="L348" s="166"/>
      <c r="M348" s="172"/>
      <c r="N348" s="173"/>
      <c r="O348" s="173"/>
      <c r="P348" s="173"/>
      <c r="Q348" s="173"/>
      <c r="R348" s="173"/>
      <c r="S348" s="173"/>
      <c r="T348" s="174"/>
      <c r="AT348" s="168" t="s">
        <v>150</v>
      </c>
      <c r="AU348" s="168" t="s">
        <v>85</v>
      </c>
      <c r="AV348" s="13" t="s">
        <v>85</v>
      </c>
      <c r="AW348" s="13" t="s">
        <v>30</v>
      </c>
      <c r="AX348" s="13" t="s">
        <v>75</v>
      </c>
      <c r="AY348" s="168" t="s">
        <v>141</v>
      </c>
    </row>
    <row r="349" spans="1:65" s="13" customFormat="1">
      <c r="B349" s="166"/>
      <c r="D349" s="167" t="s">
        <v>150</v>
      </c>
      <c r="E349" s="168" t="s">
        <v>1</v>
      </c>
      <c r="F349" s="169" t="s">
        <v>418</v>
      </c>
      <c r="H349" s="170">
        <v>1150</v>
      </c>
      <c r="I349" s="171"/>
      <c r="L349" s="166"/>
      <c r="M349" s="172"/>
      <c r="N349" s="173"/>
      <c r="O349" s="173"/>
      <c r="P349" s="173"/>
      <c r="Q349" s="173"/>
      <c r="R349" s="173"/>
      <c r="S349" s="173"/>
      <c r="T349" s="174"/>
      <c r="AT349" s="168" t="s">
        <v>150</v>
      </c>
      <c r="AU349" s="168" t="s">
        <v>85</v>
      </c>
      <c r="AV349" s="13" t="s">
        <v>85</v>
      </c>
      <c r="AW349" s="13" t="s">
        <v>30</v>
      </c>
      <c r="AX349" s="13" t="s">
        <v>75</v>
      </c>
      <c r="AY349" s="168" t="s">
        <v>141</v>
      </c>
    </row>
    <row r="350" spans="1:65" s="13" customFormat="1">
      <c r="B350" s="166"/>
      <c r="D350" s="167" t="s">
        <v>150</v>
      </c>
      <c r="E350" s="168" t="s">
        <v>1</v>
      </c>
      <c r="F350" s="169" t="s">
        <v>419</v>
      </c>
      <c r="H350" s="170">
        <v>1150</v>
      </c>
      <c r="I350" s="171"/>
      <c r="L350" s="166"/>
      <c r="M350" s="172"/>
      <c r="N350" s="173"/>
      <c r="O350" s="173"/>
      <c r="P350" s="173"/>
      <c r="Q350" s="173"/>
      <c r="R350" s="173"/>
      <c r="S350" s="173"/>
      <c r="T350" s="174"/>
      <c r="AT350" s="168" t="s">
        <v>150</v>
      </c>
      <c r="AU350" s="168" t="s">
        <v>85</v>
      </c>
      <c r="AV350" s="13" t="s">
        <v>85</v>
      </c>
      <c r="AW350" s="13" t="s">
        <v>30</v>
      </c>
      <c r="AX350" s="13" t="s">
        <v>75</v>
      </c>
      <c r="AY350" s="168" t="s">
        <v>141</v>
      </c>
    </row>
    <row r="351" spans="1:65" s="14" customFormat="1">
      <c r="B351" s="175"/>
      <c r="D351" s="167" t="s">
        <v>150</v>
      </c>
      <c r="E351" s="176" t="s">
        <v>1</v>
      </c>
      <c r="F351" s="177" t="s">
        <v>153</v>
      </c>
      <c r="H351" s="178">
        <v>3800</v>
      </c>
      <c r="I351" s="179"/>
      <c r="L351" s="175"/>
      <c r="M351" s="180"/>
      <c r="N351" s="181"/>
      <c r="O351" s="181"/>
      <c r="P351" s="181"/>
      <c r="Q351" s="181"/>
      <c r="R351" s="181"/>
      <c r="S351" s="181"/>
      <c r="T351" s="182"/>
      <c r="AT351" s="176" t="s">
        <v>150</v>
      </c>
      <c r="AU351" s="176" t="s">
        <v>85</v>
      </c>
      <c r="AV351" s="14" t="s">
        <v>148</v>
      </c>
      <c r="AW351" s="14" t="s">
        <v>30</v>
      </c>
      <c r="AX351" s="14" t="s">
        <v>83</v>
      </c>
      <c r="AY351" s="176" t="s">
        <v>141</v>
      </c>
    </row>
    <row r="352" spans="1:65" s="2" customFormat="1" ht="16.5" customHeight="1">
      <c r="A352" s="33"/>
      <c r="B352" s="153"/>
      <c r="C352" s="154" t="s">
        <v>420</v>
      </c>
      <c r="D352" s="154" t="s">
        <v>144</v>
      </c>
      <c r="E352" s="155" t="s">
        <v>421</v>
      </c>
      <c r="F352" s="156" t="s">
        <v>422</v>
      </c>
      <c r="G352" s="157" t="s">
        <v>158</v>
      </c>
      <c r="H352" s="158">
        <v>3800</v>
      </c>
      <c r="I352" s="159"/>
      <c r="J352" s="160">
        <f>ROUND(I352*H352,2)</f>
        <v>0</v>
      </c>
      <c r="K352" s="156" t="s">
        <v>159</v>
      </c>
      <c r="L352" s="34"/>
      <c r="M352" s="161" t="s">
        <v>1</v>
      </c>
      <c r="N352" s="162" t="s">
        <v>40</v>
      </c>
      <c r="O352" s="59"/>
      <c r="P352" s="163">
        <f>O352*H352</f>
        <v>0</v>
      </c>
      <c r="Q352" s="163">
        <v>1E-3</v>
      </c>
      <c r="R352" s="163">
        <f>Q352*H352</f>
        <v>3.8000000000000003</v>
      </c>
      <c r="S352" s="163">
        <v>3.1E-4</v>
      </c>
      <c r="T352" s="164">
        <f>S352*H352</f>
        <v>1.1779999999999999</v>
      </c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R352" s="165" t="s">
        <v>245</v>
      </c>
      <c r="AT352" s="165" t="s">
        <v>144</v>
      </c>
      <c r="AU352" s="165" t="s">
        <v>85</v>
      </c>
      <c r="AY352" s="17" t="s">
        <v>141</v>
      </c>
      <c r="BE352" s="98">
        <f>IF(N352="základní",J352,0)</f>
        <v>0</v>
      </c>
      <c r="BF352" s="98">
        <f>IF(N352="snížená",J352,0)</f>
        <v>0</v>
      </c>
      <c r="BG352" s="98">
        <f>IF(N352="zákl. přenesená",J352,0)</f>
        <v>0</v>
      </c>
      <c r="BH352" s="98">
        <f>IF(N352="sníž. přenesená",J352,0)</f>
        <v>0</v>
      </c>
      <c r="BI352" s="98">
        <f>IF(N352="nulová",J352,0)</f>
        <v>0</v>
      </c>
      <c r="BJ352" s="17" t="s">
        <v>83</v>
      </c>
      <c r="BK352" s="98">
        <f>ROUND(I352*H352,2)</f>
        <v>0</v>
      </c>
      <c r="BL352" s="17" t="s">
        <v>245</v>
      </c>
      <c r="BM352" s="165" t="s">
        <v>423</v>
      </c>
    </row>
    <row r="353" spans="1:65" s="2" customFormat="1">
      <c r="A353" s="33"/>
      <c r="B353" s="34"/>
      <c r="C353" s="33"/>
      <c r="D353" s="183" t="s">
        <v>161</v>
      </c>
      <c r="E353" s="33"/>
      <c r="F353" s="184" t="s">
        <v>424</v>
      </c>
      <c r="G353" s="33"/>
      <c r="H353" s="33"/>
      <c r="I353" s="185"/>
      <c r="J353" s="33"/>
      <c r="K353" s="33"/>
      <c r="L353" s="34"/>
      <c r="M353" s="186"/>
      <c r="N353" s="187"/>
      <c r="O353" s="59"/>
      <c r="P353" s="59"/>
      <c r="Q353" s="59"/>
      <c r="R353" s="59"/>
      <c r="S353" s="59"/>
      <c r="T353" s="60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T353" s="17" t="s">
        <v>161</v>
      </c>
      <c r="AU353" s="17" t="s">
        <v>85</v>
      </c>
    </row>
    <row r="354" spans="1:65" s="2" customFormat="1" ht="24.2" customHeight="1">
      <c r="A354" s="33"/>
      <c r="B354" s="153"/>
      <c r="C354" s="154" t="s">
        <v>425</v>
      </c>
      <c r="D354" s="154" t="s">
        <v>144</v>
      </c>
      <c r="E354" s="155" t="s">
        <v>426</v>
      </c>
      <c r="F354" s="156" t="s">
        <v>427</v>
      </c>
      <c r="G354" s="157" t="s">
        <v>158</v>
      </c>
      <c r="H354" s="158">
        <v>3800</v>
      </c>
      <c r="I354" s="159"/>
      <c r="J354" s="160">
        <f>ROUND(I354*H354,2)</f>
        <v>0</v>
      </c>
      <c r="K354" s="156" t="s">
        <v>159</v>
      </c>
      <c r="L354" s="34"/>
      <c r="M354" s="161" t="s">
        <v>1</v>
      </c>
      <c r="N354" s="162" t="s">
        <v>40</v>
      </c>
      <c r="O354" s="59"/>
      <c r="P354" s="163">
        <f>O354*H354</f>
        <v>0</v>
      </c>
      <c r="Q354" s="163">
        <v>0</v>
      </c>
      <c r="R354" s="163">
        <f>Q354*H354</f>
        <v>0</v>
      </c>
      <c r="S354" s="163">
        <v>0</v>
      </c>
      <c r="T354" s="164">
        <f>S354*H354</f>
        <v>0</v>
      </c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R354" s="165" t="s">
        <v>245</v>
      </c>
      <c r="AT354" s="165" t="s">
        <v>144</v>
      </c>
      <c r="AU354" s="165" t="s">
        <v>85</v>
      </c>
      <c r="AY354" s="17" t="s">
        <v>141</v>
      </c>
      <c r="BE354" s="98">
        <f>IF(N354="základní",J354,0)</f>
        <v>0</v>
      </c>
      <c r="BF354" s="98">
        <f>IF(N354="snížená",J354,0)</f>
        <v>0</v>
      </c>
      <c r="BG354" s="98">
        <f>IF(N354="zákl. přenesená",J354,0)</f>
        <v>0</v>
      </c>
      <c r="BH354" s="98">
        <f>IF(N354="sníž. přenesená",J354,0)</f>
        <v>0</v>
      </c>
      <c r="BI354" s="98">
        <f>IF(N354="nulová",J354,0)</f>
        <v>0</v>
      </c>
      <c r="BJ354" s="17" t="s">
        <v>83</v>
      </c>
      <c r="BK354" s="98">
        <f>ROUND(I354*H354,2)</f>
        <v>0</v>
      </c>
      <c r="BL354" s="17" t="s">
        <v>245</v>
      </c>
      <c r="BM354" s="165" t="s">
        <v>428</v>
      </c>
    </row>
    <row r="355" spans="1:65" s="2" customFormat="1">
      <c r="A355" s="33"/>
      <c r="B355" s="34"/>
      <c r="C355" s="33"/>
      <c r="D355" s="183" t="s">
        <v>161</v>
      </c>
      <c r="E355" s="33"/>
      <c r="F355" s="184" t="s">
        <v>429</v>
      </c>
      <c r="G355" s="33"/>
      <c r="H355" s="33"/>
      <c r="I355" s="185"/>
      <c r="J355" s="33"/>
      <c r="K355" s="33"/>
      <c r="L355" s="34"/>
      <c r="M355" s="186"/>
      <c r="N355" s="187"/>
      <c r="O355" s="59"/>
      <c r="P355" s="59"/>
      <c r="Q355" s="59"/>
      <c r="R355" s="59"/>
      <c r="S355" s="59"/>
      <c r="T355" s="6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T355" s="17" t="s">
        <v>161</v>
      </c>
      <c r="AU355" s="17" t="s">
        <v>85</v>
      </c>
    </row>
    <row r="356" spans="1:65" s="2" customFormat="1" ht="37.9" customHeight="1">
      <c r="A356" s="33"/>
      <c r="B356" s="153"/>
      <c r="C356" s="154" t="s">
        <v>430</v>
      </c>
      <c r="D356" s="154" t="s">
        <v>144</v>
      </c>
      <c r="E356" s="155" t="s">
        <v>431</v>
      </c>
      <c r="F356" s="156" t="s">
        <v>432</v>
      </c>
      <c r="G356" s="157" t="s">
        <v>147</v>
      </c>
      <c r="H356" s="158">
        <v>570</v>
      </c>
      <c r="I356" s="159"/>
      <c r="J356" s="160">
        <f>ROUND(I356*H356,2)</f>
        <v>0</v>
      </c>
      <c r="K356" s="156" t="s">
        <v>159</v>
      </c>
      <c r="L356" s="34"/>
      <c r="M356" s="161" t="s">
        <v>1</v>
      </c>
      <c r="N356" s="162" t="s">
        <v>40</v>
      </c>
      <c r="O356" s="59"/>
      <c r="P356" s="163">
        <f>O356*H356</f>
        <v>0</v>
      </c>
      <c r="Q356" s="163">
        <v>4.4999999999999997E-3</v>
      </c>
      <c r="R356" s="163">
        <f>Q356*H356</f>
        <v>2.5649999999999999</v>
      </c>
      <c r="S356" s="163">
        <v>0</v>
      </c>
      <c r="T356" s="164">
        <f>S356*H356</f>
        <v>0</v>
      </c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R356" s="165" t="s">
        <v>245</v>
      </c>
      <c r="AT356" s="165" t="s">
        <v>144</v>
      </c>
      <c r="AU356" s="165" t="s">
        <v>85</v>
      </c>
      <c r="AY356" s="17" t="s">
        <v>141</v>
      </c>
      <c r="BE356" s="98">
        <f>IF(N356="základní",J356,0)</f>
        <v>0</v>
      </c>
      <c r="BF356" s="98">
        <f>IF(N356="snížená",J356,0)</f>
        <v>0</v>
      </c>
      <c r="BG356" s="98">
        <f>IF(N356="zákl. přenesená",J356,0)</f>
        <v>0</v>
      </c>
      <c r="BH356" s="98">
        <f>IF(N356="sníž. přenesená",J356,0)</f>
        <v>0</v>
      </c>
      <c r="BI356" s="98">
        <f>IF(N356="nulová",J356,0)</f>
        <v>0</v>
      </c>
      <c r="BJ356" s="17" t="s">
        <v>83</v>
      </c>
      <c r="BK356" s="98">
        <f>ROUND(I356*H356,2)</f>
        <v>0</v>
      </c>
      <c r="BL356" s="17" t="s">
        <v>245</v>
      </c>
      <c r="BM356" s="165" t="s">
        <v>433</v>
      </c>
    </row>
    <row r="357" spans="1:65" s="2" customFormat="1">
      <c r="A357" s="33"/>
      <c r="B357" s="34"/>
      <c r="C357" s="33"/>
      <c r="D357" s="183" t="s">
        <v>161</v>
      </c>
      <c r="E357" s="33"/>
      <c r="F357" s="184" t="s">
        <v>434</v>
      </c>
      <c r="G357" s="33"/>
      <c r="H357" s="33"/>
      <c r="I357" s="185"/>
      <c r="J357" s="33"/>
      <c r="K357" s="33"/>
      <c r="L357" s="34"/>
      <c r="M357" s="186"/>
      <c r="N357" s="187"/>
      <c r="O357" s="59"/>
      <c r="P357" s="59"/>
      <c r="Q357" s="59"/>
      <c r="R357" s="59"/>
      <c r="S357" s="59"/>
      <c r="T357" s="60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33"/>
      <c r="AT357" s="17" t="s">
        <v>161</v>
      </c>
      <c r="AU357" s="17" t="s">
        <v>85</v>
      </c>
    </row>
    <row r="358" spans="1:65" s="13" customFormat="1" ht="33.75">
      <c r="B358" s="166"/>
      <c r="D358" s="167" t="s">
        <v>150</v>
      </c>
      <c r="E358" s="168" t="s">
        <v>1</v>
      </c>
      <c r="F358" s="169" t="s">
        <v>435</v>
      </c>
      <c r="H358" s="170">
        <v>570</v>
      </c>
      <c r="I358" s="171"/>
      <c r="L358" s="166"/>
      <c r="M358" s="172"/>
      <c r="N358" s="173"/>
      <c r="O358" s="173"/>
      <c r="P358" s="173"/>
      <c r="Q358" s="173"/>
      <c r="R358" s="173"/>
      <c r="S358" s="173"/>
      <c r="T358" s="174"/>
      <c r="AT358" s="168" t="s">
        <v>150</v>
      </c>
      <c r="AU358" s="168" t="s">
        <v>85</v>
      </c>
      <c r="AV358" s="13" t="s">
        <v>85</v>
      </c>
      <c r="AW358" s="13" t="s">
        <v>30</v>
      </c>
      <c r="AX358" s="13" t="s">
        <v>83</v>
      </c>
      <c r="AY358" s="168" t="s">
        <v>141</v>
      </c>
    </row>
    <row r="359" spans="1:65" s="2" customFormat="1" ht="33" customHeight="1">
      <c r="A359" s="33"/>
      <c r="B359" s="153"/>
      <c r="C359" s="154" t="s">
        <v>436</v>
      </c>
      <c r="D359" s="154" t="s">
        <v>144</v>
      </c>
      <c r="E359" s="155" t="s">
        <v>437</v>
      </c>
      <c r="F359" s="156" t="s">
        <v>438</v>
      </c>
      <c r="G359" s="157" t="s">
        <v>158</v>
      </c>
      <c r="H359" s="158">
        <v>3872</v>
      </c>
      <c r="I359" s="159"/>
      <c r="J359" s="160">
        <f>ROUND(I359*H359,2)</f>
        <v>0</v>
      </c>
      <c r="K359" s="156" t="s">
        <v>159</v>
      </c>
      <c r="L359" s="34"/>
      <c r="M359" s="161" t="s">
        <v>1</v>
      </c>
      <c r="N359" s="162" t="s">
        <v>40</v>
      </c>
      <c r="O359" s="59"/>
      <c r="P359" s="163">
        <f>O359*H359</f>
        <v>0</v>
      </c>
      <c r="Q359" s="163">
        <v>2.0000000000000001E-4</v>
      </c>
      <c r="R359" s="163">
        <f>Q359*H359</f>
        <v>0.77440000000000009</v>
      </c>
      <c r="S359" s="163">
        <v>0</v>
      </c>
      <c r="T359" s="164">
        <f>S359*H359</f>
        <v>0</v>
      </c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R359" s="165" t="s">
        <v>245</v>
      </c>
      <c r="AT359" s="165" t="s">
        <v>144</v>
      </c>
      <c r="AU359" s="165" t="s">
        <v>85</v>
      </c>
      <c r="AY359" s="17" t="s">
        <v>141</v>
      </c>
      <c r="BE359" s="98">
        <f>IF(N359="základní",J359,0)</f>
        <v>0</v>
      </c>
      <c r="BF359" s="98">
        <f>IF(N359="snížená",J359,0)</f>
        <v>0</v>
      </c>
      <c r="BG359" s="98">
        <f>IF(N359="zákl. přenesená",J359,0)</f>
        <v>0</v>
      </c>
      <c r="BH359" s="98">
        <f>IF(N359="sníž. přenesená",J359,0)</f>
        <v>0</v>
      </c>
      <c r="BI359" s="98">
        <f>IF(N359="nulová",J359,0)</f>
        <v>0</v>
      </c>
      <c r="BJ359" s="17" t="s">
        <v>83</v>
      </c>
      <c r="BK359" s="98">
        <f>ROUND(I359*H359,2)</f>
        <v>0</v>
      </c>
      <c r="BL359" s="17" t="s">
        <v>245</v>
      </c>
      <c r="BM359" s="165" t="s">
        <v>439</v>
      </c>
    </row>
    <row r="360" spans="1:65" s="2" customFormat="1">
      <c r="A360" s="33"/>
      <c r="B360" s="34"/>
      <c r="C360" s="33"/>
      <c r="D360" s="183" t="s">
        <v>161</v>
      </c>
      <c r="E360" s="33"/>
      <c r="F360" s="184" t="s">
        <v>440</v>
      </c>
      <c r="G360" s="33"/>
      <c r="H360" s="33"/>
      <c r="I360" s="185"/>
      <c r="J360" s="33"/>
      <c r="K360" s="33"/>
      <c r="L360" s="34"/>
      <c r="M360" s="186"/>
      <c r="N360" s="187"/>
      <c r="O360" s="59"/>
      <c r="P360" s="59"/>
      <c r="Q360" s="59"/>
      <c r="R360" s="59"/>
      <c r="S360" s="59"/>
      <c r="T360" s="60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T360" s="17" t="s">
        <v>161</v>
      </c>
      <c r="AU360" s="17" t="s">
        <v>85</v>
      </c>
    </row>
    <row r="361" spans="1:65" s="13" customFormat="1">
      <c r="B361" s="166"/>
      <c r="D361" s="167" t="s">
        <v>150</v>
      </c>
      <c r="E361" s="168" t="s">
        <v>1</v>
      </c>
      <c r="F361" s="169" t="s">
        <v>417</v>
      </c>
      <c r="H361" s="170">
        <v>1500</v>
      </c>
      <c r="I361" s="171"/>
      <c r="L361" s="166"/>
      <c r="M361" s="172"/>
      <c r="N361" s="173"/>
      <c r="O361" s="173"/>
      <c r="P361" s="173"/>
      <c r="Q361" s="173"/>
      <c r="R361" s="173"/>
      <c r="S361" s="173"/>
      <c r="T361" s="174"/>
      <c r="AT361" s="168" t="s">
        <v>150</v>
      </c>
      <c r="AU361" s="168" t="s">
        <v>85</v>
      </c>
      <c r="AV361" s="13" t="s">
        <v>85</v>
      </c>
      <c r="AW361" s="13" t="s">
        <v>30</v>
      </c>
      <c r="AX361" s="13" t="s">
        <v>75</v>
      </c>
      <c r="AY361" s="168" t="s">
        <v>141</v>
      </c>
    </row>
    <row r="362" spans="1:65" s="13" customFormat="1">
      <c r="B362" s="166"/>
      <c r="D362" s="167" t="s">
        <v>150</v>
      </c>
      <c r="E362" s="168" t="s">
        <v>1</v>
      </c>
      <c r="F362" s="169" t="s">
        <v>418</v>
      </c>
      <c r="H362" s="170">
        <v>1150</v>
      </c>
      <c r="I362" s="171"/>
      <c r="L362" s="166"/>
      <c r="M362" s="172"/>
      <c r="N362" s="173"/>
      <c r="O362" s="173"/>
      <c r="P362" s="173"/>
      <c r="Q362" s="173"/>
      <c r="R362" s="173"/>
      <c r="S362" s="173"/>
      <c r="T362" s="174"/>
      <c r="AT362" s="168" t="s">
        <v>150</v>
      </c>
      <c r="AU362" s="168" t="s">
        <v>85</v>
      </c>
      <c r="AV362" s="13" t="s">
        <v>85</v>
      </c>
      <c r="AW362" s="13" t="s">
        <v>30</v>
      </c>
      <c r="AX362" s="13" t="s">
        <v>75</v>
      </c>
      <c r="AY362" s="168" t="s">
        <v>141</v>
      </c>
    </row>
    <row r="363" spans="1:65" s="13" customFormat="1">
      <c r="B363" s="166"/>
      <c r="D363" s="167" t="s">
        <v>150</v>
      </c>
      <c r="E363" s="168" t="s">
        <v>1</v>
      </c>
      <c r="F363" s="169" t="s">
        <v>419</v>
      </c>
      <c r="H363" s="170">
        <v>1150</v>
      </c>
      <c r="I363" s="171"/>
      <c r="L363" s="166"/>
      <c r="M363" s="172"/>
      <c r="N363" s="173"/>
      <c r="O363" s="173"/>
      <c r="P363" s="173"/>
      <c r="Q363" s="173"/>
      <c r="R363" s="173"/>
      <c r="S363" s="173"/>
      <c r="T363" s="174"/>
      <c r="AT363" s="168" t="s">
        <v>150</v>
      </c>
      <c r="AU363" s="168" t="s">
        <v>85</v>
      </c>
      <c r="AV363" s="13" t="s">
        <v>85</v>
      </c>
      <c r="AW363" s="13" t="s">
        <v>30</v>
      </c>
      <c r="AX363" s="13" t="s">
        <v>75</v>
      </c>
      <c r="AY363" s="168" t="s">
        <v>141</v>
      </c>
    </row>
    <row r="364" spans="1:65" s="15" customFormat="1">
      <c r="B364" s="188"/>
      <c r="D364" s="167" t="s">
        <v>150</v>
      </c>
      <c r="E364" s="189" t="s">
        <v>1</v>
      </c>
      <c r="F364" s="190" t="s">
        <v>441</v>
      </c>
      <c r="H364" s="189" t="s">
        <v>1</v>
      </c>
      <c r="I364" s="191"/>
      <c r="L364" s="188"/>
      <c r="M364" s="192"/>
      <c r="N364" s="193"/>
      <c r="O364" s="193"/>
      <c r="P364" s="193"/>
      <c r="Q364" s="193"/>
      <c r="R364" s="193"/>
      <c r="S364" s="193"/>
      <c r="T364" s="194"/>
      <c r="AT364" s="189" t="s">
        <v>150</v>
      </c>
      <c r="AU364" s="189" t="s">
        <v>85</v>
      </c>
      <c r="AV364" s="15" t="s">
        <v>83</v>
      </c>
      <c r="AW364" s="15" t="s">
        <v>30</v>
      </c>
      <c r="AX364" s="15" t="s">
        <v>75</v>
      </c>
      <c r="AY364" s="189" t="s">
        <v>141</v>
      </c>
    </row>
    <row r="365" spans="1:65" s="13" customFormat="1">
      <c r="B365" s="166"/>
      <c r="D365" s="167" t="s">
        <v>150</v>
      </c>
      <c r="E365" s="168" t="s">
        <v>1</v>
      </c>
      <c r="F365" s="169" t="s">
        <v>442</v>
      </c>
      <c r="H365" s="170">
        <v>4</v>
      </c>
      <c r="I365" s="171"/>
      <c r="L365" s="166"/>
      <c r="M365" s="172"/>
      <c r="N365" s="173"/>
      <c r="O365" s="173"/>
      <c r="P365" s="173"/>
      <c r="Q365" s="173"/>
      <c r="R365" s="173"/>
      <c r="S365" s="173"/>
      <c r="T365" s="174"/>
      <c r="AT365" s="168" t="s">
        <v>150</v>
      </c>
      <c r="AU365" s="168" t="s">
        <v>85</v>
      </c>
      <c r="AV365" s="13" t="s">
        <v>85</v>
      </c>
      <c r="AW365" s="13" t="s">
        <v>30</v>
      </c>
      <c r="AX365" s="13" t="s">
        <v>75</v>
      </c>
      <c r="AY365" s="168" t="s">
        <v>141</v>
      </c>
    </row>
    <row r="366" spans="1:65" s="13" customFormat="1">
      <c r="B366" s="166"/>
      <c r="D366" s="167" t="s">
        <v>150</v>
      </c>
      <c r="E366" s="168" t="s">
        <v>1</v>
      </c>
      <c r="F366" s="169" t="s">
        <v>443</v>
      </c>
      <c r="H366" s="170">
        <v>36</v>
      </c>
      <c r="I366" s="171"/>
      <c r="L366" s="166"/>
      <c r="M366" s="172"/>
      <c r="N366" s="173"/>
      <c r="O366" s="173"/>
      <c r="P366" s="173"/>
      <c r="Q366" s="173"/>
      <c r="R366" s="173"/>
      <c r="S366" s="173"/>
      <c r="T366" s="174"/>
      <c r="AT366" s="168" t="s">
        <v>150</v>
      </c>
      <c r="AU366" s="168" t="s">
        <v>85</v>
      </c>
      <c r="AV366" s="13" t="s">
        <v>85</v>
      </c>
      <c r="AW366" s="13" t="s">
        <v>30</v>
      </c>
      <c r="AX366" s="13" t="s">
        <v>75</v>
      </c>
      <c r="AY366" s="168" t="s">
        <v>141</v>
      </c>
    </row>
    <row r="367" spans="1:65" s="13" customFormat="1">
      <c r="B367" s="166"/>
      <c r="D367" s="167" t="s">
        <v>150</v>
      </c>
      <c r="E367" s="168" t="s">
        <v>1</v>
      </c>
      <c r="F367" s="169" t="s">
        <v>444</v>
      </c>
      <c r="H367" s="170">
        <v>32</v>
      </c>
      <c r="I367" s="171"/>
      <c r="L367" s="166"/>
      <c r="M367" s="172"/>
      <c r="N367" s="173"/>
      <c r="O367" s="173"/>
      <c r="P367" s="173"/>
      <c r="Q367" s="173"/>
      <c r="R367" s="173"/>
      <c r="S367" s="173"/>
      <c r="T367" s="174"/>
      <c r="AT367" s="168" t="s">
        <v>150</v>
      </c>
      <c r="AU367" s="168" t="s">
        <v>85</v>
      </c>
      <c r="AV367" s="13" t="s">
        <v>85</v>
      </c>
      <c r="AW367" s="13" t="s">
        <v>30</v>
      </c>
      <c r="AX367" s="13" t="s">
        <v>75</v>
      </c>
      <c r="AY367" s="168" t="s">
        <v>141</v>
      </c>
    </row>
    <row r="368" spans="1:65" s="14" customFormat="1">
      <c r="B368" s="175"/>
      <c r="D368" s="167" t="s">
        <v>150</v>
      </c>
      <c r="E368" s="176" t="s">
        <v>1</v>
      </c>
      <c r="F368" s="177" t="s">
        <v>153</v>
      </c>
      <c r="H368" s="178">
        <v>3872</v>
      </c>
      <c r="I368" s="179"/>
      <c r="L368" s="175"/>
      <c r="M368" s="180"/>
      <c r="N368" s="181"/>
      <c r="O368" s="181"/>
      <c r="P368" s="181"/>
      <c r="Q368" s="181"/>
      <c r="R368" s="181"/>
      <c r="S368" s="181"/>
      <c r="T368" s="182"/>
      <c r="AT368" s="176" t="s">
        <v>150</v>
      </c>
      <c r="AU368" s="176" t="s">
        <v>85</v>
      </c>
      <c r="AV368" s="14" t="s">
        <v>148</v>
      </c>
      <c r="AW368" s="14" t="s">
        <v>30</v>
      </c>
      <c r="AX368" s="14" t="s">
        <v>83</v>
      </c>
      <c r="AY368" s="176" t="s">
        <v>141</v>
      </c>
    </row>
    <row r="369" spans="1:65" s="2" customFormat="1" ht="37.9" customHeight="1">
      <c r="A369" s="33"/>
      <c r="B369" s="153"/>
      <c r="C369" s="154" t="s">
        <v>445</v>
      </c>
      <c r="D369" s="154" t="s">
        <v>144</v>
      </c>
      <c r="E369" s="155" t="s">
        <v>446</v>
      </c>
      <c r="F369" s="156" t="s">
        <v>447</v>
      </c>
      <c r="G369" s="157" t="s">
        <v>158</v>
      </c>
      <c r="H369" s="158">
        <v>3872</v>
      </c>
      <c r="I369" s="159"/>
      <c r="J369" s="160">
        <f>ROUND(I369*H369,2)</f>
        <v>0</v>
      </c>
      <c r="K369" s="156" t="s">
        <v>1</v>
      </c>
      <c r="L369" s="34"/>
      <c r="M369" s="161" t="s">
        <v>1</v>
      </c>
      <c r="N369" s="162" t="s">
        <v>40</v>
      </c>
      <c r="O369" s="59"/>
      <c r="P369" s="163">
        <f>O369*H369</f>
        <v>0</v>
      </c>
      <c r="Q369" s="163">
        <v>2.9E-4</v>
      </c>
      <c r="R369" s="163">
        <f>Q369*H369</f>
        <v>1.1228800000000001</v>
      </c>
      <c r="S369" s="163">
        <v>0</v>
      </c>
      <c r="T369" s="164">
        <f>S369*H369</f>
        <v>0</v>
      </c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R369" s="165" t="s">
        <v>245</v>
      </c>
      <c r="AT369" s="165" t="s">
        <v>144</v>
      </c>
      <c r="AU369" s="165" t="s">
        <v>85</v>
      </c>
      <c r="AY369" s="17" t="s">
        <v>141</v>
      </c>
      <c r="BE369" s="98">
        <f>IF(N369="základní",J369,0)</f>
        <v>0</v>
      </c>
      <c r="BF369" s="98">
        <f>IF(N369="snížená",J369,0)</f>
        <v>0</v>
      </c>
      <c r="BG369" s="98">
        <f>IF(N369="zákl. přenesená",J369,0)</f>
        <v>0</v>
      </c>
      <c r="BH369" s="98">
        <f>IF(N369="sníž. přenesená",J369,0)</f>
        <v>0</v>
      </c>
      <c r="BI369" s="98">
        <f>IF(N369="nulová",J369,0)</f>
        <v>0</v>
      </c>
      <c r="BJ369" s="17" t="s">
        <v>83</v>
      </c>
      <c r="BK369" s="98">
        <f>ROUND(I369*H369,2)</f>
        <v>0</v>
      </c>
      <c r="BL369" s="17" t="s">
        <v>245</v>
      </c>
      <c r="BM369" s="165" t="s">
        <v>448</v>
      </c>
    </row>
    <row r="370" spans="1:65" s="2" customFormat="1" ht="44.25" customHeight="1">
      <c r="A370" s="33"/>
      <c r="B370" s="153"/>
      <c r="C370" s="154" t="s">
        <v>449</v>
      </c>
      <c r="D370" s="154" t="s">
        <v>144</v>
      </c>
      <c r="E370" s="155" t="s">
        <v>450</v>
      </c>
      <c r="F370" s="156" t="s">
        <v>451</v>
      </c>
      <c r="G370" s="157" t="s">
        <v>158</v>
      </c>
      <c r="H370" s="158">
        <v>3872</v>
      </c>
      <c r="I370" s="159"/>
      <c r="J370" s="160">
        <f>ROUND(I370*H370,2)</f>
        <v>0</v>
      </c>
      <c r="K370" s="156" t="s">
        <v>1</v>
      </c>
      <c r="L370" s="34"/>
      <c r="M370" s="161" t="s">
        <v>1</v>
      </c>
      <c r="N370" s="162" t="s">
        <v>40</v>
      </c>
      <c r="O370" s="59"/>
      <c r="P370" s="163">
        <f>O370*H370</f>
        <v>0</v>
      </c>
      <c r="Q370" s="163">
        <v>0</v>
      </c>
      <c r="R370" s="163">
        <f>Q370*H370</f>
        <v>0</v>
      </c>
      <c r="S370" s="163">
        <v>0</v>
      </c>
      <c r="T370" s="164">
        <f>S370*H370</f>
        <v>0</v>
      </c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R370" s="165" t="s">
        <v>245</v>
      </c>
      <c r="AT370" s="165" t="s">
        <v>144</v>
      </c>
      <c r="AU370" s="165" t="s">
        <v>85</v>
      </c>
      <c r="AY370" s="17" t="s">
        <v>141</v>
      </c>
      <c r="BE370" s="98">
        <f>IF(N370="základní",J370,0)</f>
        <v>0</v>
      </c>
      <c r="BF370" s="98">
        <f>IF(N370="snížená",J370,0)</f>
        <v>0</v>
      </c>
      <c r="BG370" s="98">
        <f>IF(N370="zákl. přenesená",J370,0)</f>
        <v>0</v>
      </c>
      <c r="BH370" s="98">
        <f>IF(N370="sníž. přenesená",J370,0)</f>
        <v>0</v>
      </c>
      <c r="BI370" s="98">
        <f>IF(N370="nulová",J370,0)</f>
        <v>0</v>
      </c>
      <c r="BJ370" s="17" t="s">
        <v>83</v>
      </c>
      <c r="BK370" s="98">
        <f>ROUND(I370*H370,2)</f>
        <v>0</v>
      </c>
      <c r="BL370" s="17" t="s">
        <v>245</v>
      </c>
      <c r="BM370" s="165" t="s">
        <v>452</v>
      </c>
    </row>
    <row r="371" spans="1:65" s="2" customFormat="1" ht="37.9" customHeight="1">
      <c r="A371" s="33"/>
      <c r="B371" s="153"/>
      <c r="C371" s="154" t="s">
        <v>453</v>
      </c>
      <c r="D371" s="154" t="s">
        <v>144</v>
      </c>
      <c r="E371" s="155" t="s">
        <v>454</v>
      </c>
      <c r="F371" s="156" t="s">
        <v>455</v>
      </c>
      <c r="G371" s="157" t="s">
        <v>158</v>
      </c>
      <c r="H371" s="158">
        <v>3872</v>
      </c>
      <c r="I371" s="159"/>
      <c r="J371" s="160">
        <f>ROUND(I371*H371,2)</f>
        <v>0</v>
      </c>
      <c r="K371" s="156" t="s">
        <v>1</v>
      </c>
      <c r="L371" s="34"/>
      <c r="M371" s="161" t="s">
        <v>1</v>
      </c>
      <c r="N371" s="162" t="s">
        <v>40</v>
      </c>
      <c r="O371" s="59"/>
      <c r="P371" s="163">
        <f>O371*H371</f>
        <v>0</v>
      </c>
      <c r="Q371" s="163">
        <v>1.0000000000000001E-5</v>
      </c>
      <c r="R371" s="163">
        <f>Q371*H371</f>
        <v>3.8720000000000004E-2</v>
      </c>
      <c r="S371" s="163">
        <v>0</v>
      </c>
      <c r="T371" s="164">
        <f>S371*H371</f>
        <v>0</v>
      </c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R371" s="165" t="s">
        <v>245</v>
      </c>
      <c r="AT371" s="165" t="s">
        <v>144</v>
      </c>
      <c r="AU371" s="165" t="s">
        <v>85</v>
      </c>
      <c r="AY371" s="17" t="s">
        <v>141</v>
      </c>
      <c r="BE371" s="98">
        <f>IF(N371="základní",J371,0)</f>
        <v>0</v>
      </c>
      <c r="BF371" s="98">
        <f>IF(N371="snížená",J371,0)</f>
        <v>0</v>
      </c>
      <c r="BG371" s="98">
        <f>IF(N371="zákl. přenesená",J371,0)</f>
        <v>0</v>
      </c>
      <c r="BH371" s="98">
        <f>IF(N371="sníž. přenesená",J371,0)</f>
        <v>0</v>
      </c>
      <c r="BI371" s="98">
        <f>IF(N371="nulová",J371,0)</f>
        <v>0</v>
      </c>
      <c r="BJ371" s="17" t="s">
        <v>83</v>
      </c>
      <c r="BK371" s="98">
        <f>ROUND(I371*H371,2)</f>
        <v>0</v>
      </c>
      <c r="BL371" s="17" t="s">
        <v>245</v>
      </c>
      <c r="BM371" s="165" t="s">
        <v>456</v>
      </c>
    </row>
    <row r="372" spans="1:65" s="12" customFormat="1" ht="22.9" customHeight="1">
      <c r="B372" s="140"/>
      <c r="D372" s="141" t="s">
        <v>74</v>
      </c>
      <c r="E372" s="151" t="s">
        <v>457</v>
      </c>
      <c r="F372" s="151" t="s">
        <v>458</v>
      </c>
      <c r="I372" s="143"/>
      <c r="J372" s="152">
        <f>BK372</f>
        <v>0</v>
      </c>
      <c r="L372" s="140"/>
      <c r="M372" s="145"/>
      <c r="N372" s="146"/>
      <c r="O372" s="146"/>
      <c r="P372" s="147">
        <f>SUM(P373:P379)</f>
        <v>0</v>
      </c>
      <c r="Q372" s="146"/>
      <c r="R372" s="147">
        <f>SUM(R373:R379)</f>
        <v>0.20825999999999997</v>
      </c>
      <c r="S372" s="146"/>
      <c r="T372" s="148">
        <f>SUM(T373:T379)</f>
        <v>0</v>
      </c>
      <c r="AR372" s="141" t="s">
        <v>85</v>
      </c>
      <c r="AT372" s="149" t="s">
        <v>74</v>
      </c>
      <c r="AU372" s="149" t="s">
        <v>83</v>
      </c>
      <c r="AY372" s="141" t="s">
        <v>141</v>
      </c>
      <c r="BK372" s="150">
        <f>SUM(BK373:BK379)</f>
        <v>0</v>
      </c>
    </row>
    <row r="373" spans="1:65" s="2" customFormat="1" ht="16.5" customHeight="1">
      <c r="A373" s="33"/>
      <c r="B373" s="153"/>
      <c r="C373" s="154" t="s">
        <v>459</v>
      </c>
      <c r="D373" s="154" t="s">
        <v>144</v>
      </c>
      <c r="E373" s="155" t="s">
        <v>460</v>
      </c>
      <c r="F373" s="156" t="s">
        <v>461</v>
      </c>
      <c r="G373" s="157" t="s">
        <v>158</v>
      </c>
      <c r="H373" s="158">
        <v>160.19999999999999</v>
      </c>
      <c r="I373" s="159"/>
      <c r="J373" s="160">
        <f>ROUND(I373*H373,2)</f>
        <v>0</v>
      </c>
      <c r="K373" s="156" t="s">
        <v>1</v>
      </c>
      <c r="L373" s="34"/>
      <c r="M373" s="161" t="s">
        <v>1</v>
      </c>
      <c r="N373" s="162" t="s">
        <v>40</v>
      </c>
      <c r="O373" s="59"/>
      <c r="P373" s="163">
        <f>O373*H373</f>
        <v>0</v>
      </c>
      <c r="Q373" s="163">
        <v>0</v>
      </c>
      <c r="R373" s="163">
        <f>Q373*H373</f>
        <v>0</v>
      </c>
      <c r="S373" s="163">
        <v>0</v>
      </c>
      <c r="T373" s="164">
        <f>S373*H373</f>
        <v>0</v>
      </c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R373" s="165" t="s">
        <v>245</v>
      </c>
      <c r="AT373" s="165" t="s">
        <v>144</v>
      </c>
      <c r="AU373" s="165" t="s">
        <v>85</v>
      </c>
      <c r="AY373" s="17" t="s">
        <v>141</v>
      </c>
      <c r="BE373" s="98">
        <f>IF(N373="základní",J373,0)</f>
        <v>0</v>
      </c>
      <c r="BF373" s="98">
        <f>IF(N373="snížená",J373,0)</f>
        <v>0</v>
      </c>
      <c r="BG373" s="98">
        <f>IF(N373="zákl. přenesená",J373,0)</f>
        <v>0</v>
      </c>
      <c r="BH373" s="98">
        <f>IF(N373="sníž. přenesená",J373,0)</f>
        <v>0</v>
      </c>
      <c r="BI373" s="98">
        <f>IF(N373="nulová",J373,0)</f>
        <v>0</v>
      </c>
      <c r="BJ373" s="17" t="s">
        <v>83</v>
      </c>
      <c r="BK373" s="98">
        <f>ROUND(I373*H373,2)</f>
        <v>0</v>
      </c>
      <c r="BL373" s="17" t="s">
        <v>245</v>
      </c>
      <c r="BM373" s="165" t="s">
        <v>462</v>
      </c>
    </row>
    <row r="374" spans="1:65" s="2" customFormat="1" ht="37.9" customHeight="1">
      <c r="A374" s="33"/>
      <c r="B374" s="153"/>
      <c r="C374" s="154" t="s">
        <v>463</v>
      </c>
      <c r="D374" s="154" t="s">
        <v>144</v>
      </c>
      <c r="E374" s="155" t="s">
        <v>464</v>
      </c>
      <c r="F374" s="156" t="s">
        <v>465</v>
      </c>
      <c r="G374" s="157" t="s">
        <v>158</v>
      </c>
      <c r="H374" s="158">
        <v>160.19999999999999</v>
      </c>
      <c r="I374" s="159"/>
      <c r="J374" s="160">
        <f>ROUND(I374*H374,2)</f>
        <v>0</v>
      </c>
      <c r="K374" s="156" t="s">
        <v>1</v>
      </c>
      <c r="L374" s="34"/>
      <c r="M374" s="161" t="s">
        <v>1</v>
      </c>
      <c r="N374" s="162" t="s">
        <v>40</v>
      </c>
      <c r="O374" s="59"/>
      <c r="P374" s="163">
        <f>O374*H374</f>
        <v>0</v>
      </c>
      <c r="Q374" s="163">
        <v>0</v>
      </c>
      <c r="R374" s="163">
        <f>Q374*H374</f>
        <v>0</v>
      </c>
      <c r="S374" s="163">
        <v>0</v>
      </c>
      <c r="T374" s="164">
        <f>S374*H374</f>
        <v>0</v>
      </c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R374" s="165" t="s">
        <v>245</v>
      </c>
      <c r="AT374" s="165" t="s">
        <v>144</v>
      </c>
      <c r="AU374" s="165" t="s">
        <v>85</v>
      </c>
      <c r="AY374" s="17" t="s">
        <v>141</v>
      </c>
      <c r="BE374" s="98">
        <f>IF(N374="základní",J374,0)</f>
        <v>0</v>
      </c>
      <c r="BF374" s="98">
        <f>IF(N374="snížená",J374,0)</f>
        <v>0</v>
      </c>
      <c r="BG374" s="98">
        <f>IF(N374="zákl. přenesená",J374,0)</f>
        <v>0</v>
      </c>
      <c r="BH374" s="98">
        <f>IF(N374="sníž. přenesená",J374,0)</f>
        <v>0</v>
      </c>
      <c r="BI374" s="98">
        <f>IF(N374="nulová",J374,0)</f>
        <v>0</v>
      </c>
      <c r="BJ374" s="17" t="s">
        <v>83</v>
      </c>
      <c r="BK374" s="98">
        <f>ROUND(I374*H374,2)</f>
        <v>0</v>
      </c>
      <c r="BL374" s="17" t="s">
        <v>245</v>
      </c>
      <c r="BM374" s="165" t="s">
        <v>466</v>
      </c>
    </row>
    <row r="375" spans="1:65" s="13" customFormat="1">
      <c r="B375" s="166"/>
      <c r="D375" s="167" t="s">
        <v>150</v>
      </c>
      <c r="E375" s="168" t="s">
        <v>1</v>
      </c>
      <c r="F375" s="169" t="s">
        <v>467</v>
      </c>
      <c r="H375" s="170">
        <v>21.6</v>
      </c>
      <c r="I375" s="171"/>
      <c r="L375" s="166"/>
      <c r="M375" s="172"/>
      <c r="N375" s="173"/>
      <c r="O375" s="173"/>
      <c r="P375" s="173"/>
      <c r="Q375" s="173"/>
      <c r="R375" s="173"/>
      <c r="S375" s="173"/>
      <c r="T375" s="174"/>
      <c r="AT375" s="168" t="s">
        <v>150</v>
      </c>
      <c r="AU375" s="168" t="s">
        <v>85</v>
      </c>
      <c r="AV375" s="13" t="s">
        <v>85</v>
      </c>
      <c r="AW375" s="13" t="s">
        <v>30</v>
      </c>
      <c r="AX375" s="13" t="s">
        <v>75</v>
      </c>
      <c r="AY375" s="168" t="s">
        <v>141</v>
      </c>
    </row>
    <row r="376" spans="1:65" s="13" customFormat="1">
      <c r="B376" s="166"/>
      <c r="D376" s="167" t="s">
        <v>150</v>
      </c>
      <c r="E376" s="168" t="s">
        <v>1</v>
      </c>
      <c r="F376" s="169" t="s">
        <v>468</v>
      </c>
      <c r="H376" s="170">
        <v>66.599999999999994</v>
      </c>
      <c r="I376" s="171"/>
      <c r="L376" s="166"/>
      <c r="M376" s="172"/>
      <c r="N376" s="173"/>
      <c r="O376" s="173"/>
      <c r="P376" s="173"/>
      <c r="Q376" s="173"/>
      <c r="R376" s="173"/>
      <c r="S376" s="173"/>
      <c r="T376" s="174"/>
      <c r="AT376" s="168" t="s">
        <v>150</v>
      </c>
      <c r="AU376" s="168" t="s">
        <v>85</v>
      </c>
      <c r="AV376" s="13" t="s">
        <v>85</v>
      </c>
      <c r="AW376" s="13" t="s">
        <v>30</v>
      </c>
      <c r="AX376" s="13" t="s">
        <v>75</v>
      </c>
      <c r="AY376" s="168" t="s">
        <v>141</v>
      </c>
    </row>
    <row r="377" spans="1:65" s="13" customFormat="1">
      <c r="B377" s="166"/>
      <c r="D377" s="167" t="s">
        <v>150</v>
      </c>
      <c r="E377" s="168" t="s">
        <v>1</v>
      </c>
      <c r="F377" s="169" t="s">
        <v>469</v>
      </c>
      <c r="H377" s="170">
        <v>72</v>
      </c>
      <c r="I377" s="171"/>
      <c r="L377" s="166"/>
      <c r="M377" s="172"/>
      <c r="N377" s="173"/>
      <c r="O377" s="173"/>
      <c r="P377" s="173"/>
      <c r="Q377" s="173"/>
      <c r="R377" s="173"/>
      <c r="S377" s="173"/>
      <c r="T377" s="174"/>
      <c r="AT377" s="168" t="s">
        <v>150</v>
      </c>
      <c r="AU377" s="168" t="s">
        <v>85</v>
      </c>
      <c r="AV377" s="13" t="s">
        <v>85</v>
      </c>
      <c r="AW377" s="13" t="s">
        <v>30</v>
      </c>
      <c r="AX377" s="13" t="s">
        <v>75</v>
      </c>
      <c r="AY377" s="168" t="s">
        <v>141</v>
      </c>
    </row>
    <row r="378" spans="1:65" s="14" customFormat="1">
      <c r="B378" s="175"/>
      <c r="D378" s="167" t="s">
        <v>150</v>
      </c>
      <c r="E378" s="176" t="s">
        <v>1</v>
      </c>
      <c r="F378" s="177" t="s">
        <v>153</v>
      </c>
      <c r="H378" s="178">
        <v>160.19999999999999</v>
      </c>
      <c r="I378" s="179"/>
      <c r="L378" s="175"/>
      <c r="M378" s="180"/>
      <c r="N378" s="181"/>
      <c r="O378" s="181"/>
      <c r="P378" s="181"/>
      <c r="Q378" s="181"/>
      <c r="R378" s="181"/>
      <c r="S378" s="181"/>
      <c r="T378" s="182"/>
      <c r="AT378" s="176" t="s">
        <v>150</v>
      </c>
      <c r="AU378" s="176" t="s">
        <v>85</v>
      </c>
      <c r="AV378" s="14" t="s">
        <v>148</v>
      </c>
      <c r="AW378" s="14" t="s">
        <v>30</v>
      </c>
      <c r="AX378" s="14" t="s">
        <v>83</v>
      </c>
      <c r="AY378" s="176" t="s">
        <v>141</v>
      </c>
    </row>
    <row r="379" spans="1:65" s="2" customFormat="1" ht="16.5" customHeight="1">
      <c r="A379" s="33"/>
      <c r="B379" s="153"/>
      <c r="C379" s="195" t="s">
        <v>470</v>
      </c>
      <c r="D379" s="195" t="s">
        <v>289</v>
      </c>
      <c r="E379" s="196" t="s">
        <v>471</v>
      </c>
      <c r="F379" s="197" t="s">
        <v>472</v>
      </c>
      <c r="G379" s="198" t="s">
        <v>158</v>
      </c>
      <c r="H379" s="199">
        <v>160.19999999999999</v>
      </c>
      <c r="I379" s="200"/>
      <c r="J379" s="201">
        <f>ROUND(I379*H379,2)</f>
        <v>0</v>
      </c>
      <c r="K379" s="197" t="s">
        <v>1</v>
      </c>
      <c r="L379" s="202"/>
      <c r="M379" s="203" t="s">
        <v>1</v>
      </c>
      <c r="N379" s="204" t="s">
        <v>40</v>
      </c>
      <c r="O379" s="59"/>
      <c r="P379" s="163">
        <f>O379*H379</f>
        <v>0</v>
      </c>
      <c r="Q379" s="163">
        <v>1.2999999999999999E-3</v>
      </c>
      <c r="R379" s="163">
        <f>Q379*H379</f>
        <v>0.20825999999999997</v>
      </c>
      <c r="S379" s="163">
        <v>0</v>
      </c>
      <c r="T379" s="164">
        <f>S379*H379</f>
        <v>0</v>
      </c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R379" s="165" t="s">
        <v>293</v>
      </c>
      <c r="AT379" s="165" t="s">
        <v>289</v>
      </c>
      <c r="AU379" s="165" t="s">
        <v>85</v>
      </c>
      <c r="AY379" s="17" t="s">
        <v>141</v>
      </c>
      <c r="BE379" s="98">
        <f>IF(N379="základní",J379,0)</f>
        <v>0</v>
      </c>
      <c r="BF379" s="98">
        <f>IF(N379="snížená",J379,0)</f>
        <v>0</v>
      </c>
      <c r="BG379" s="98">
        <f>IF(N379="zákl. přenesená",J379,0)</f>
        <v>0</v>
      </c>
      <c r="BH379" s="98">
        <f>IF(N379="sníž. přenesená",J379,0)</f>
        <v>0</v>
      </c>
      <c r="BI379" s="98">
        <f>IF(N379="nulová",J379,0)</f>
        <v>0</v>
      </c>
      <c r="BJ379" s="17" t="s">
        <v>83</v>
      </c>
      <c r="BK379" s="98">
        <f>ROUND(I379*H379,2)</f>
        <v>0</v>
      </c>
      <c r="BL379" s="17" t="s">
        <v>245</v>
      </c>
      <c r="BM379" s="165" t="s">
        <v>473</v>
      </c>
    </row>
    <row r="380" spans="1:65" s="12" customFormat="1" ht="25.9" customHeight="1">
      <c r="B380" s="140"/>
      <c r="D380" s="141" t="s">
        <v>74</v>
      </c>
      <c r="E380" s="142" t="s">
        <v>474</v>
      </c>
      <c r="F380" s="142" t="s">
        <v>475</v>
      </c>
      <c r="I380" s="143"/>
      <c r="J380" s="144">
        <f>BK380</f>
        <v>0</v>
      </c>
      <c r="L380" s="140"/>
      <c r="M380" s="145"/>
      <c r="N380" s="146"/>
      <c r="O380" s="146"/>
      <c r="P380" s="147">
        <f>SUM(P381:P386)</f>
        <v>0</v>
      </c>
      <c r="Q380" s="146"/>
      <c r="R380" s="147">
        <f>SUM(R381:R386)</f>
        <v>0</v>
      </c>
      <c r="S380" s="146"/>
      <c r="T380" s="148">
        <f>SUM(T381:T386)</f>
        <v>0</v>
      </c>
      <c r="AR380" s="141" t="s">
        <v>148</v>
      </c>
      <c r="AT380" s="149" t="s">
        <v>74</v>
      </c>
      <c r="AU380" s="149" t="s">
        <v>75</v>
      </c>
      <c r="AY380" s="141" t="s">
        <v>141</v>
      </c>
      <c r="BK380" s="150">
        <f>SUM(BK381:BK386)</f>
        <v>0</v>
      </c>
    </row>
    <row r="381" spans="1:65" s="2" customFormat="1" ht="24.2" customHeight="1">
      <c r="A381" s="33"/>
      <c r="B381" s="153"/>
      <c r="C381" s="154" t="s">
        <v>476</v>
      </c>
      <c r="D381" s="154" t="s">
        <v>144</v>
      </c>
      <c r="E381" s="155" t="s">
        <v>477</v>
      </c>
      <c r="F381" s="156" t="s">
        <v>478</v>
      </c>
      <c r="G381" s="157" t="s">
        <v>479</v>
      </c>
      <c r="H381" s="158">
        <v>100</v>
      </c>
      <c r="I381" s="159"/>
      <c r="J381" s="160">
        <f>ROUND(I381*H381,2)</f>
        <v>0</v>
      </c>
      <c r="K381" s="156" t="s">
        <v>159</v>
      </c>
      <c r="L381" s="34"/>
      <c r="M381" s="161" t="s">
        <v>1</v>
      </c>
      <c r="N381" s="162" t="s">
        <v>40</v>
      </c>
      <c r="O381" s="59"/>
      <c r="P381" s="163">
        <f>O381*H381</f>
        <v>0</v>
      </c>
      <c r="Q381" s="163">
        <v>0</v>
      </c>
      <c r="R381" s="163">
        <f>Q381*H381</f>
        <v>0</v>
      </c>
      <c r="S381" s="163">
        <v>0</v>
      </c>
      <c r="T381" s="164">
        <f>S381*H381</f>
        <v>0</v>
      </c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R381" s="165" t="s">
        <v>480</v>
      </c>
      <c r="AT381" s="165" t="s">
        <v>144</v>
      </c>
      <c r="AU381" s="165" t="s">
        <v>83</v>
      </c>
      <c r="AY381" s="17" t="s">
        <v>141</v>
      </c>
      <c r="BE381" s="98">
        <f>IF(N381="základní",J381,0)</f>
        <v>0</v>
      </c>
      <c r="BF381" s="98">
        <f>IF(N381="snížená",J381,0)</f>
        <v>0</v>
      </c>
      <c r="BG381" s="98">
        <f>IF(N381="zákl. přenesená",J381,0)</f>
        <v>0</v>
      </c>
      <c r="BH381" s="98">
        <f>IF(N381="sníž. přenesená",J381,0)</f>
        <v>0</v>
      </c>
      <c r="BI381" s="98">
        <f>IF(N381="nulová",J381,0)</f>
        <v>0</v>
      </c>
      <c r="BJ381" s="17" t="s">
        <v>83</v>
      </c>
      <c r="BK381" s="98">
        <f>ROUND(I381*H381,2)</f>
        <v>0</v>
      </c>
      <c r="BL381" s="17" t="s">
        <v>480</v>
      </c>
      <c r="BM381" s="165" t="s">
        <v>481</v>
      </c>
    </row>
    <row r="382" spans="1:65" s="2" customFormat="1">
      <c r="A382" s="33"/>
      <c r="B382" s="34"/>
      <c r="C382" s="33"/>
      <c r="D382" s="183" t="s">
        <v>161</v>
      </c>
      <c r="E382" s="33"/>
      <c r="F382" s="184" t="s">
        <v>482</v>
      </c>
      <c r="G382" s="33"/>
      <c r="H382" s="33"/>
      <c r="I382" s="185"/>
      <c r="J382" s="33"/>
      <c r="K382" s="33"/>
      <c r="L382" s="34"/>
      <c r="M382" s="186"/>
      <c r="N382" s="187"/>
      <c r="O382" s="59"/>
      <c r="P382" s="59"/>
      <c r="Q382" s="59"/>
      <c r="R382" s="59"/>
      <c r="S382" s="59"/>
      <c r="T382" s="60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T382" s="17" t="s">
        <v>161</v>
      </c>
      <c r="AU382" s="17" t="s">
        <v>83</v>
      </c>
    </row>
    <row r="383" spans="1:65" s="2" customFormat="1" ht="24.2" customHeight="1">
      <c r="A383" s="33"/>
      <c r="B383" s="153"/>
      <c r="C383" s="154" t="s">
        <v>483</v>
      </c>
      <c r="D383" s="154" t="s">
        <v>144</v>
      </c>
      <c r="E383" s="155" t="s">
        <v>484</v>
      </c>
      <c r="F383" s="156" t="s">
        <v>485</v>
      </c>
      <c r="G383" s="157" t="s">
        <v>479</v>
      </c>
      <c r="H383" s="158">
        <v>50</v>
      </c>
      <c r="I383" s="159"/>
      <c r="J383" s="160">
        <f>ROUND(I383*H383,2)</f>
        <v>0</v>
      </c>
      <c r="K383" s="156" t="s">
        <v>159</v>
      </c>
      <c r="L383" s="34"/>
      <c r="M383" s="161" t="s">
        <v>1</v>
      </c>
      <c r="N383" s="162" t="s">
        <v>40</v>
      </c>
      <c r="O383" s="59"/>
      <c r="P383" s="163">
        <f>O383*H383</f>
        <v>0</v>
      </c>
      <c r="Q383" s="163">
        <v>0</v>
      </c>
      <c r="R383" s="163">
        <f>Q383*H383</f>
        <v>0</v>
      </c>
      <c r="S383" s="163">
        <v>0</v>
      </c>
      <c r="T383" s="164">
        <f>S383*H383</f>
        <v>0</v>
      </c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R383" s="165" t="s">
        <v>480</v>
      </c>
      <c r="AT383" s="165" t="s">
        <v>144</v>
      </c>
      <c r="AU383" s="165" t="s">
        <v>83</v>
      </c>
      <c r="AY383" s="17" t="s">
        <v>141</v>
      </c>
      <c r="BE383" s="98">
        <f>IF(N383="základní",J383,0)</f>
        <v>0</v>
      </c>
      <c r="BF383" s="98">
        <f>IF(N383="snížená",J383,0)</f>
        <v>0</v>
      </c>
      <c r="BG383" s="98">
        <f>IF(N383="zákl. přenesená",J383,0)</f>
        <v>0</v>
      </c>
      <c r="BH383" s="98">
        <f>IF(N383="sníž. přenesená",J383,0)</f>
        <v>0</v>
      </c>
      <c r="BI383" s="98">
        <f>IF(N383="nulová",J383,0)</f>
        <v>0</v>
      </c>
      <c r="BJ383" s="17" t="s">
        <v>83</v>
      </c>
      <c r="BK383" s="98">
        <f>ROUND(I383*H383,2)</f>
        <v>0</v>
      </c>
      <c r="BL383" s="17" t="s">
        <v>480</v>
      </c>
      <c r="BM383" s="165" t="s">
        <v>486</v>
      </c>
    </row>
    <row r="384" spans="1:65" s="2" customFormat="1">
      <c r="A384" s="33"/>
      <c r="B384" s="34"/>
      <c r="C384" s="33"/>
      <c r="D384" s="183" t="s">
        <v>161</v>
      </c>
      <c r="E384" s="33"/>
      <c r="F384" s="184" t="s">
        <v>487</v>
      </c>
      <c r="G384" s="33"/>
      <c r="H384" s="33"/>
      <c r="I384" s="185"/>
      <c r="J384" s="33"/>
      <c r="K384" s="33"/>
      <c r="L384" s="34"/>
      <c r="M384" s="186"/>
      <c r="N384" s="187"/>
      <c r="O384" s="59"/>
      <c r="P384" s="59"/>
      <c r="Q384" s="59"/>
      <c r="R384" s="59"/>
      <c r="S384" s="59"/>
      <c r="T384" s="60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T384" s="17" t="s">
        <v>161</v>
      </c>
      <c r="AU384" s="17" t="s">
        <v>83</v>
      </c>
    </row>
    <row r="385" spans="1:65" s="2" customFormat="1" ht="24.2" customHeight="1">
      <c r="A385" s="33"/>
      <c r="B385" s="153"/>
      <c r="C385" s="154" t="s">
        <v>488</v>
      </c>
      <c r="D385" s="154" t="s">
        <v>144</v>
      </c>
      <c r="E385" s="155" t="s">
        <v>489</v>
      </c>
      <c r="F385" s="156" t="s">
        <v>490</v>
      </c>
      <c r="G385" s="157" t="s">
        <v>479</v>
      </c>
      <c r="H385" s="158">
        <v>80</v>
      </c>
      <c r="I385" s="159"/>
      <c r="J385" s="160">
        <f>ROUND(I385*H385,2)</f>
        <v>0</v>
      </c>
      <c r="K385" s="156" t="s">
        <v>159</v>
      </c>
      <c r="L385" s="34"/>
      <c r="M385" s="161" t="s">
        <v>1</v>
      </c>
      <c r="N385" s="162" t="s">
        <v>40</v>
      </c>
      <c r="O385" s="59"/>
      <c r="P385" s="163">
        <f>O385*H385</f>
        <v>0</v>
      </c>
      <c r="Q385" s="163">
        <v>0</v>
      </c>
      <c r="R385" s="163">
        <f>Q385*H385</f>
        <v>0</v>
      </c>
      <c r="S385" s="163">
        <v>0</v>
      </c>
      <c r="T385" s="164">
        <f>S385*H385</f>
        <v>0</v>
      </c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R385" s="165" t="s">
        <v>480</v>
      </c>
      <c r="AT385" s="165" t="s">
        <v>144</v>
      </c>
      <c r="AU385" s="165" t="s">
        <v>83</v>
      </c>
      <c r="AY385" s="17" t="s">
        <v>141</v>
      </c>
      <c r="BE385" s="98">
        <f>IF(N385="základní",J385,0)</f>
        <v>0</v>
      </c>
      <c r="BF385" s="98">
        <f>IF(N385="snížená",J385,0)</f>
        <v>0</v>
      </c>
      <c r="BG385" s="98">
        <f>IF(N385="zákl. přenesená",J385,0)</f>
        <v>0</v>
      </c>
      <c r="BH385" s="98">
        <f>IF(N385="sníž. přenesená",J385,0)</f>
        <v>0</v>
      </c>
      <c r="BI385" s="98">
        <f>IF(N385="nulová",J385,0)</f>
        <v>0</v>
      </c>
      <c r="BJ385" s="17" t="s">
        <v>83</v>
      </c>
      <c r="BK385" s="98">
        <f>ROUND(I385*H385,2)</f>
        <v>0</v>
      </c>
      <c r="BL385" s="17" t="s">
        <v>480</v>
      </c>
      <c r="BM385" s="165" t="s">
        <v>491</v>
      </c>
    </row>
    <row r="386" spans="1:65" s="2" customFormat="1">
      <c r="A386" s="33"/>
      <c r="B386" s="34"/>
      <c r="C386" s="33"/>
      <c r="D386" s="183" t="s">
        <v>161</v>
      </c>
      <c r="E386" s="33"/>
      <c r="F386" s="184" t="s">
        <v>492</v>
      </c>
      <c r="G386" s="33"/>
      <c r="H386" s="33"/>
      <c r="I386" s="185"/>
      <c r="J386" s="33"/>
      <c r="K386" s="33"/>
      <c r="L386" s="34"/>
      <c r="M386" s="186"/>
      <c r="N386" s="187"/>
      <c r="O386" s="59"/>
      <c r="P386" s="59"/>
      <c r="Q386" s="59"/>
      <c r="R386" s="59"/>
      <c r="S386" s="59"/>
      <c r="T386" s="60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33"/>
      <c r="AT386" s="17" t="s">
        <v>161</v>
      </c>
      <c r="AU386" s="17" t="s">
        <v>83</v>
      </c>
    </row>
    <row r="387" spans="1:65" s="12" customFormat="1" ht="25.9" customHeight="1">
      <c r="B387" s="140"/>
      <c r="D387" s="141" t="s">
        <v>74</v>
      </c>
      <c r="E387" s="142" t="s">
        <v>493</v>
      </c>
      <c r="F387" s="142" t="s">
        <v>494</v>
      </c>
      <c r="I387" s="143"/>
      <c r="J387" s="144">
        <f>BK387</f>
        <v>0</v>
      </c>
      <c r="L387" s="140"/>
      <c r="M387" s="145"/>
      <c r="N387" s="146"/>
      <c r="O387" s="146"/>
      <c r="P387" s="147">
        <f>SUM(P388:P390)</f>
        <v>0</v>
      </c>
      <c r="Q387" s="146"/>
      <c r="R387" s="147">
        <f>SUM(R388:R390)</f>
        <v>0</v>
      </c>
      <c r="S387" s="146"/>
      <c r="T387" s="148">
        <f>SUM(T388:T390)</f>
        <v>0</v>
      </c>
      <c r="AR387" s="141" t="s">
        <v>148</v>
      </c>
      <c r="AT387" s="149" t="s">
        <v>74</v>
      </c>
      <c r="AU387" s="149" t="s">
        <v>75</v>
      </c>
      <c r="AY387" s="141" t="s">
        <v>141</v>
      </c>
      <c r="BK387" s="150">
        <f>SUM(BK388:BK390)</f>
        <v>0</v>
      </c>
    </row>
    <row r="388" spans="1:65" s="2" customFormat="1" ht="16.5" customHeight="1">
      <c r="A388" s="33"/>
      <c r="B388" s="153"/>
      <c r="C388" s="154" t="s">
        <v>495</v>
      </c>
      <c r="D388" s="154" t="s">
        <v>144</v>
      </c>
      <c r="E388" s="155" t="s">
        <v>496</v>
      </c>
      <c r="F388" s="156" t="s">
        <v>497</v>
      </c>
      <c r="G388" s="157" t="s">
        <v>235</v>
      </c>
      <c r="H388" s="158">
        <v>1</v>
      </c>
      <c r="I388" s="159"/>
      <c r="J388" s="160">
        <f>ROUND(I388*H388,2)</f>
        <v>0</v>
      </c>
      <c r="K388" s="156" t="s">
        <v>1</v>
      </c>
      <c r="L388" s="34"/>
      <c r="M388" s="161" t="s">
        <v>1</v>
      </c>
      <c r="N388" s="162" t="s">
        <v>40</v>
      </c>
      <c r="O388" s="59"/>
      <c r="P388" s="163">
        <f>O388*H388</f>
        <v>0</v>
      </c>
      <c r="Q388" s="163">
        <v>0</v>
      </c>
      <c r="R388" s="163">
        <f>Q388*H388</f>
        <v>0</v>
      </c>
      <c r="S388" s="163">
        <v>0</v>
      </c>
      <c r="T388" s="164">
        <f>S388*H388</f>
        <v>0</v>
      </c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R388" s="165" t="s">
        <v>480</v>
      </c>
      <c r="AT388" s="165" t="s">
        <v>144</v>
      </c>
      <c r="AU388" s="165" t="s">
        <v>83</v>
      </c>
      <c r="AY388" s="17" t="s">
        <v>141</v>
      </c>
      <c r="BE388" s="98">
        <f>IF(N388="základní",J388,0)</f>
        <v>0</v>
      </c>
      <c r="BF388" s="98">
        <f>IF(N388="snížená",J388,0)</f>
        <v>0</v>
      </c>
      <c r="BG388" s="98">
        <f>IF(N388="zákl. přenesená",J388,0)</f>
        <v>0</v>
      </c>
      <c r="BH388" s="98">
        <f>IF(N388="sníž. přenesená",J388,0)</f>
        <v>0</v>
      </c>
      <c r="BI388" s="98">
        <f>IF(N388="nulová",J388,0)</f>
        <v>0</v>
      </c>
      <c r="BJ388" s="17" t="s">
        <v>83</v>
      </c>
      <c r="BK388" s="98">
        <f>ROUND(I388*H388,2)</f>
        <v>0</v>
      </c>
      <c r="BL388" s="17" t="s">
        <v>480</v>
      </c>
      <c r="BM388" s="165" t="s">
        <v>498</v>
      </c>
    </row>
    <row r="389" spans="1:65" s="2" customFormat="1" ht="16.5" customHeight="1">
      <c r="A389" s="33"/>
      <c r="B389" s="153"/>
      <c r="C389" s="154" t="s">
        <v>499</v>
      </c>
      <c r="D389" s="154" t="s">
        <v>144</v>
      </c>
      <c r="E389" s="155" t="s">
        <v>500</v>
      </c>
      <c r="F389" s="156" t="s">
        <v>501</v>
      </c>
      <c r="G389" s="157" t="s">
        <v>235</v>
      </c>
      <c r="H389" s="158">
        <v>1</v>
      </c>
      <c r="I389" s="159"/>
      <c r="J389" s="160">
        <f>ROUND(I389*H389,2)</f>
        <v>0</v>
      </c>
      <c r="K389" s="156" t="s">
        <v>1</v>
      </c>
      <c r="L389" s="34"/>
      <c r="M389" s="161" t="s">
        <v>1</v>
      </c>
      <c r="N389" s="162" t="s">
        <v>40</v>
      </c>
      <c r="O389" s="59"/>
      <c r="P389" s="163">
        <f>O389*H389</f>
        <v>0</v>
      </c>
      <c r="Q389" s="163">
        <v>0</v>
      </c>
      <c r="R389" s="163">
        <f>Q389*H389</f>
        <v>0</v>
      </c>
      <c r="S389" s="163">
        <v>0</v>
      </c>
      <c r="T389" s="164">
        <f>S389*H389</f>
        <v>0</v>
      </c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R389" s="165" t="s">
        <v>480</v>
      </c>
      <c r="AT389" s="165" t="s">
        <v>144</v>
      </c>
      <c r="AU389" s="165" t="s">
        <v>83</v>
      </c>
      <c r="AY389" s="17" t="s">
        <v>141</v>
      </c>
      <c r="BE389" s="98">
        <f>IF(N389="základní",J389,0)</f>
        <v>0</v>
      </c>
      <c r="BF389" s="98">
        <f>IF(N389="snížená",J389,0)</f>
        <v>0</v>
      </c>
      <c r="BG389" s="98">
        <f>IF(N389="zákl. přenesená",J389,0)</f>
        <v>0</v>
      </c>
      <c r="BH389" s="98">
        <f>IF(N389="sníž. přenesená",J389,0)</f>
        <v>0</v>
      </c>
      <c r="BI389" s="98">
        <f>IF(N389="nulová",J389,0)</f>
        <v>0</v>
      </c>
      <c r="BJ389" s="17" t="s">
        <v>83</v>
      </c>
      <c r="BK389" s="98">
        <f>ROUND(I389*H389,2)</f>
        <v>0</v>
      </c>
      <c r="BL389" s="17" t="s">
        <v>480</v>
      </c>
      <c r="BM389" s="165" t="s">
        <v>502</v>
      </c>
    </row>
    <row r="390" spans="1:65" s="2" customFormat="1" ht="16.5" customHeight="1">
      <c r="A390" s="33"/>
      <c r="B390" s="153"/>
      <c r="C390" s="154" t="s">
        <v>503</v>
      </c>
      <c r="D390" s="154" t="s">
        <v>144</v>
      </c>
      <c r="E390" s="155" t="s">
        <v>504</v>
      </c>
      <c r="F390" s="156" t="s">
        <v>505</v>
      </c>
      <c r="G390" s="157" t="s">
        <v>356</v>
      </c>
      <c r="H390" s="205"/>
      <c r="I390" s="159"/>
      <c r="J390" s="160">
        <f>ROUND(I390*H390,2)</f>
        <v>0</v>
      </c>
      <c r="K390" s="156" t="s">
        <v>1</v>
      </c>
      <c r="L390" s="34"/>
      <c r="M390" s="161" t="s">
        <v>1</v>
      </c>
      <c r="N390" s="162" t="s">
        <v>40</v>
      </c>
      <c r="O390" s="59"/>
      <c r="P390" s="163">
        <f>O390*H390</f>
        <v>0</v>
      </c>
      <c r="Q390" s="163">
        <v>0</v>
      </c>
      <c r="R390" s="163">
        <f>Q390*H390</f>
        <v>0</v>
      </c>
      <c r="S390" s="163">
        <v>0</v>
      </c>
      <c r="T390" s="164">
        <f>S390*H390</f>
        <v>0</v>
      </c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R390" s="165" t="s">
        <v>480</v>
      </c>
      <c r="AT390" s="165" t="s">
        <v>144</v>
      </c>
      <c r="AU390" s="165" t="s">
        <v>83</v>
      </c>
      <c r="AY390" s="17" t="s">
        <v>141</v>
      </c>
      <c r="BE390" s="98">
        <f>IF(N390="základní",J390,0)</f>
        <v>0</v>
      </c>
      <c r="BF390" s="98">
        <f>IF(N390="snížená",J390,0)</f>
        <v>0</v>
      </c>
      <c r="BG390" s="98">
        <f>IF(N390="zákl. přenesená",J390,0)</f>
        <v>0</v>
      </c>
      <c r="BH390" s="98">
        <f>IF(N390="sníž. přenesená",J390,0)</f>
        <v>0</v>
      </c>
      <c r="BI390" s="98">
        <f>IF(N390="nulová",J390,0)</f>
        <v>0</v>
      </c>
      <c r="BJ390" s="17" t="s">
        <v>83</v>
      </c>
      <c r="BK390" s="98">
        <f>ROUND(I390*H390,2)</f>
        <v>0</v>
      </c>
      <c r="BL390" s="17" t="s">
        <v>480</v>
      </c>
      <c r="BM390" s="165" t="s">
        <v>506</v>
      </c>
    </row>
    <row r="391" spans="1:65" s="12" customFormat="1" ht="25.9" customHeight="1">
      <c r="B391" s="140"/>
      <c r="D391" s="141" t="s">
        <v>74</v>
      </c>
      <c r="E391" s="142" t="s">
        <v>507</v>
      </c>
      <c r="F391" s="142" t="s">
        <v>508</v>
      </c>
      <c r="I391" s="143"/>
      <c r="J391" s="144">
        <f>BK391</f>
        <v>0</v>
      </c>
      <c r="L391" s="140"/>
      <c r="M391" s="145"/>
      <c r="N391" s="146"/>
      <c r="O391" s="146"/>
      <c r="P391" s="147">
        <f>P392</f>
        <v>0</v>
      </c>
      <c r="Q391" s="146"/>
      <c r="R391" s="147">
        <f>R392</f>
        <v>0</v>
      </c>
      <c r="S391" s="146"/>
      <c r="T391" s="148">
        <f>T392</f>
        <v>0</v>
      </c>
      <c r="AR391" s="141" t="s">
        <v>179</v>
      </c>
      <c r="AT391" s="149" t="s">
        <v>74</v>
      </c>
      <c r="AU391" s="149" t="s">
        <v>75</v>
      </c>
      <c r="AY391" s="141" t="s">
        <v>141</v>
      </c>
      <c r="BK391" s="150">
        <f>BK392</f>
        <v>0</v>
      </c>
    </row>
    <row r="392" spans="1:65" s="2" customFormat="1" ht="16.5" customHeight="1">
      <c r="A392" s="33"/>
      <c r="B392" s="153"/>
      <c r="C392" s="154" t="s">
        <v>509</v>
      </c>
      <c r="D392" s="154" t="s">
        <v>144</v>
      </c>
      <c r="E392" s="155" t="s">
        <v>510</v>
      </c>
      <c r="F392" s="156" t="s">
        <v>511</v>
      </c>
      <c r="G392" s="157" t="s">
        <v>356</v>
      </c>
      <c r="H392" s="205"/>
      <c r="I392" s="159"/>
      <c r="J392" s="160">
        <f>ROUND(I392*H392,2)</f>
        <v>0</v>
      </c>
      <c r="K392" s="156" t="s">
        <v>1</v>
      </c>
      <c r="L392" s="34"/>
      <c r="M392" s="206" t="s">
        <v>1</v>
      </c>
      <c r="N392" s="207" t="s">
        <v>40</v>
      </c>
      <c r="O392" s="208"/>
      <c r="P392" s="209">
        <f>O392*H392</f>
        <v>0</v>
      </c>
      <c r="Q392" s="209">
        <v>0</v>
      </c>
      <c r="R392" s="209">
        <f>Q392*H392</f>
        <v>0</v>
      </c>
      <c r="S392" s="209">
        <v>0</v>
      </c>
      <c r="T392" s="210">
        <f>S392*H392</f>
        <v>0</v>
      </c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R392" s="165" t="s">
        <v>148</v>
      </c>
      <c r="AT392" s="165" t="s">
        <v>144</v>
      </c>
      <c r="AU392" s="165" t="s">
        <v>83</v>
      </c>
      <c r="AY392" s="17" t="s">
        <v>141</v>
      </c>
      <c r="BE392" s="98">
        <f>IF(N392="základní",J392,0)</f>
        <v>0</v>
      </c>
      <c r="BF392" s="98">
        <f>IF(N392="snížená",J392,0)</f>
        <v>0</v>
      </c>
      <c r="BG392" s="98">
        <f>IF(N392="zákl. přenesená",J392,0)</f>
        <v>0</v>
      </c>
      <c r="BH392" s="98">
        <f>IF(N392="sníž. přenesená",J392,0)</f>
        <v>0</v>
      </c>
      <c r="BI392" s="98">
        <f>IF(N392="nulová",J392,0)</f>
        <v>0</v>
      </c>
      <c r="BJ392" s="17" t="s">
        <v>83</v>
      </c>
      <c r="BK392" s="98">
        <f>ROUND(I392*H392,2)</f>
        <v>0</v>
      </c>
      <c r="BL392" s="17" t="s">
        <v>148</v>
      </c>
      <c r="BM392" s="165" t="s">
        <v>512</v>
      </c>
    </row>
    <row r="393" spans="1:65" s="2" customFormat="1" ht="6.95" customHeight="1">
      <c r="A393" s="33"/>
      <c r="B393" s="48"/>
      <c r="C393" s="49"/>
      <c r="D393" s="49"/>
      <c r="E393" s="49"/>
      <c r="F393" s="49"/>
      <c r="G393" s="49"/>
      <c r="H393" s="49"/>
      <c r="I393" s="49"/>
      <c r="J393" s="49"/>
      <c r="K393" s="49"/>
      <c r="L393" s="34"/>
      <c r="M393" s="33"/>
      <c r="O393" s="33"/>
      <c r="P393" s="33"/>
      <c r="Q393" s="33"/>
      <c r="R393" s="33"/>
      <c r="S393" s="33"/>
      <c r="T393" s="3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33"/>
    </row>
  </sheetData>
  <autoFilter ref="C132:K392"/>
  <mergeCells count="9">
    <mergeCell ref="E87:H87"/>
    <mergeCell ref="E123:H123"/>
    <mergeCell ref="E125:H125"/>
    <mergeCell ref="L2:V2"/>
    <mergeCell ref="E7:H7"/>
    <mergeCell ref="E9:H9"/>
    <mergeCell ref="E18:H18"/>
    <mergeCell ref="E27:H27"/>
    <mergeCell ref="E85:H85"/>
  </mergeCells>
  <hyperlinks>
    <hyperlink ref="F142" r:id="rId1"/>
    <hyperlink ref="F155" r:id="rId2"/>
    <hyperlink ref="F168" r:id="rId3"/>
    <hyperlink ref="F181" r:id="rId4"/>
    <hyperlink ref="F194" r:id="rId5"/>
    <hyperlink ref="F202" r:id="rId6"/>
    <hyperlink ref="F210" r:id="rId7"/>
    <hyperlink ref="F212" r:id="rId8"/>
    <hyperlink ref="F221" r:id="rId9"/>
    <hyperlink ref="F227" r:id="rId10"/>
    <hyperlink ref="F232" r:id="rId11"/>
    <hyperlink ref="F250" r:id="rId12"/>
    <hyperlink ref="F252" r:id="rId13"/>
    <hyperlink ref="F254" r:id="rId14"/>
    <hyperlink ref="F257" r:id="rId15"/>
    <hyperlink ref="F260" r:id="rId16"/>
    <hyperlink ref="F264" r:id="rId17"/>
    <hyperlink ref="F279" r:id="rId18"/>
    <hyperlink ref="F284" r:id="rId19"/>
    <hyperlink ref="F315" r:id="rId20"/>
    <hyperlink ref="F323" r:id="rId21"/>
    <hyperlink ref="F326" r:id="rId22"/>
    <hyperlink ref="F328" r:id="rId23"/>
    <hyperlink ref="F330" r:id="rId24"/>
    <hyperlink ref="F332" r:id="rId25"/>
    <hyperlink ref="F336" r:id="rId26"/>
    <hyperlink ref="F339" r:id="rId27"/>
    <hyperlink ref="F342" r:id="rId28"/>
    <hyperlink ref="F344" r:id="rId29"/>
    <hyperlink ref="F347" r:id="rId30"/>
    <hyperlink ref="F353" r:id="rId31"/>
    <hyperlink ref="F355" r:id="rId32"/>
    <hyperlink ref="F357" r:id="rId33"/>
    <hyperlink ref="F360" r:id="rId34"/>
    <hyperlink ref="F382" r:id="rId35"/>
    <hyperlink ref="F384" r:id="rId36"/>
    <hyperlink ref="F386" r:id="rId37"/>
  </hyperlinks>
  <pageMargins left="0.39374999999999999" right="0.39374999999999999" top="0.39374999999999999" bottom="0.39374999999999999" header="0" footer="0"/>
  <pageSetup paperSize="9" fitToHeight="100" orientation="portrait" blackAndWhite="1" r:id="rId38"/>
  <headerFooter>
    <oddFooter>&amp;CStrana &amp;P z &amp;N</oddFooter>
  </headerFooter>
  <drawing r:id="rId39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1"/>
  <sheetViews>
    <sheetView showGridLines="0" workbookViewId="0">
      <selection activeCell="F88" sqref="F88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1" t="s">
        <v>5</v>
      </c>
      <c r="M2" s="235"/>
      <c r="N2" s="235"/>
      <c r="O2" s="235"/>
      <c r="P2" s="235"/>
      <c r="Q2" s="235"/>
      <c r="R2" s="235"/>
      <c r="S2" s="235"/>
      <c r="T2" s="235"/>
      <c r="U2" s="235"/>
      <c r="V2" s="235"/>
      <c r="AT2" s="17" t="s">
        <v>88</v>
      </c>
    </row>
    <row r="3" spans="1:46" s="1" customFormat="1" ht="6.95" hidden="1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1:46" s="1" customFormat="1" ht="24.95" hidden="1" customHeight="1">
      <c r="B4" s="20"/>
      <c r="D4" s="21" t="s">
        <v>101</v>
      </c>
      <c r="L4" s="20"/>
      <c r="M4" s="104" t="s">
        <v>10</v>
      </c>
      <c r="AT4" s="17" t="s">
        <v>3</v>
      </c>
    </row>
    <row r="5" spans="1:46" s="1" customFormat="1" ht="6.95" hidden="1" customHeight="1">
      <c r="B5" s="20"/>
      <c r="L5" s="20"/>
    </row>
    <row r="6" spans="1:46" s="1" customFormat="1" ht="12" hidden="1" customHeight="1">
      <c r="B6" s="20"/>
      <c r="D6" s="27" t="s">
        <v>16</v>
      </c>
      <c r="L6" s="20"/>
    </row>
    <row r="7" spans="1:46" s="1" customFormat="1" ht="16.5" hidden="1" customHeight="1">
      <c r="B7" s="20"/>
      <c r="E7" s="257" t="str">
        <f>'Rekapitulace stavby'!K6</f>
        <v>PD MŠ FIT - rekonstrukce elektroinstalace vč. stavebních úprav</v>
      </c>
      <c r="F7" s="258"/>
      <c r="G7" s="258"/>
      <c r="H7" s="258"/>
      <c r="L7" s="20"/>
    </row>
    <row r="8" spans="1:46" s="2" customFormat="1" ht="12" hidden="1" customHeight="1">
      <c r="A8" s="33"/>
      <c r="B8" s="34"/>
      <c r="C8" s="33"/>
      <c r="D8" s="27" t="s">
        <v>102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hidden="1" customHeight="1">
      <c r="A9" s="33"/>
      <c r="B9" s="34"/>
      <c r="C9" s="33"/>
      <c r="D9" s="33"/>
      <c r="E9" s="211" t="s">
        <v>513</v>
      </c>
      <c r="F9" s="256"/>
      <c r="G9" s="256"/>
      <c r="H9" s="256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idden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hidden="1" customHeight="1">
      <c r="A11" s="33"/>
      <c r="B11" s="34"/>
      <c r="C11" s="33"/>
      <c r="D11" s="27" t="s">
        <v>18</v>
      </c>
      <c r="E11" s="33"/>
      <c r="F11" s="25" t="s">
        <v>1</v>
      </c>
      <c r="G11" s="33"/>
      <c r="H11" s="33"/>
      <c r="I11" s="27" t="s">
        <v>19</v>
      </c>
      <c r="J11" s="25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hidden="1" customHeight="1">
      <c r="A12" s="33"/>
      <c r="B12" s="34"/>
      <c r="C12" s="33"/>
      <c r="D12" s="27" t="s">
        <v>20</v>
      </c>
      <c r="E12" s="33"/>
      <c r="F12" s="25" t="s">
        <v>21</v>
      </c>
      <c r="G12" s="33"/>
      <c r="H12" s="33"/>
      <c r="I12" s="27" t="s">
        <v>22</v>
      </c>
      <c r="J12" s="56" t="str">
        <f>'Rekapitulace stavby'!AN8</f>
        <v>21. 5. 2024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hidden="1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>
      <c r="A14" s="33"/>
      <c r="B14" s="34"/>
      <c r="C14" s="33"/>
      <c r="D14" s="27" t="s">
        <v>24</v>
      </c>
      <c r="E14" s="33"/>
      <c r="F14" s="33"/>
      <c r="G14" s="33"/>
      <c r="H14" s="33"/>
      <c r="I14" s="27" t="s">
        <v>25</v>
      </c>
      <c r="J14" s="25" t="str">
        <f>IF('Rekapitulace stavby'!AN10="","",'Rekapitulace stavby'!AN10)</f>
        <v/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hidden="1" customHeight="1">
      <c r="A15" s="33"/>
      <c r="B15" s="34"/>
      <c r="C15" s="33"/>
      <c r="D15" s="33"/>
      <c r="E15" s="25" t="str">
        <f>IF('Rekapitulace stavby'!E11="","",'Rekapitulace stavby'!E11)</f>
        <v xml:space="preserve"> </v>
      </c>
      <c r="F15" s="33"/>
      <c r="G15" s="33"/>
      <c r="H15" s="33"/>
      <c r="I15" s="27" t="s">
        <v>26</v>
      </c>
      <c r="J15" s="25" t="str">
        <f>IF('Rekapitulace stavby'!AN11="","",'Rekapitulace stavby'!AN11)</f>
        <v/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hidden="1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hidden="1" customHeight="1">
      <c r="A17" s="33"/>
      <c r="B17" s="34"/>
      <c r="C17" s="33"/>
      <c r="D17" s="27" t="s">
        <v>27</v>
      </c>
      <c r="E17" s="33"/>
      <c r="F17" s="33"/>
      <c r="G17" s="33"/>
      <c r="H17" s="33"/>
      <c r="I17" s="27" t="s">
        <v>25</v>
      </c>
      <c r="J17" s="28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hidden="1" customHeight="1">
      <c r="A18" s="33"/>
      <c r="B18" s="34"/>
      <c r="C18" s="33"/>
      <c r="D18" s="33"/>
      <c r="E18" s="259" t="str">
        <f>'Rekapitulace stavby'!E14</f>
        <v>Vyplň údaj</v>
      </c>
      <c r="F18" s="234"/>
      <c r="G18" s="234"/>
      <c r="H18" s="234"/>
      <c r="I18" s="27" t="s">
        <v>26</v>
      </c>
      <c r="J18" s="28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hidden="1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hidden="1" customHeight="1">
      <c r="A20" s="33"/>
      <c r="B20" s="34"/>
      <c r="C20" s="33"/>
      <c r="D20" s="27" t="s">
        <v>29</v>
      </c>
      <c r="E20" s="33"/>
      <c r="F20" s="33"/>
      <c r="G20" s="33"/>
      <c r="H20" s="33"/>
      <c r="I20" s="27" t="s">
        <v>25</v>
      </c>
      <c r="J20" s="25" t="str">
        <f>IF('Rekapitulace stavby'!AN16="","",'Rekapitulace stavby'!AN16)</f>
        <v/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hidden="1" customHeight="1">
      <c r="A21" s="33"/>
      <c r="B21" s="34"/>
      <c r="C21" s="33"/>
      <c r="D21" s="33"/>
      <c r="E21" s="25" t="str">
        <f>IF('Rekapitulace stavby'!E17="","",'Rekapitulace stavby'!E17)</f>
        <v xml:space="preserve"> </v>
      </c>
      <c r="F21" s="33"/>
      <c r="G21" s="33"/>
      <c r="H21" s="33"/>
      <c r="I21" s="27" t="s">
        <v>26</v>
      </c>
      <c r="J21" s="25" t="str">
        <f>IF('Rekapitulace stavby'!AN17="","",'Rekapitulace stavby'!AN17)</f>
        <v/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hidden="1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hidden="1" customHeight="1">
      <c r="A23" s="33"/>
      <c r="B23" s="34"/>
      <c r="C23" s="33"/>
      <c r="D23" s="27" t="s">
        <v>31</v>
      </c>
      <c r="E23" s="33"/>
      <c r="F23" s="33"/>
      <c r="G23" s="33"/>
      <c r="H23" s="33"/>
      <c r="I23" s="27" t="s">
        <v>25</v>
      </c>
      <c r="J23" s="25" t="str">
        <f>IF('Rekapitulace stavby'!AN19="","",'Rekapitulace stavby'!AN19)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hidden="1" customHeight="1">
      <c r="A24" s="33"/>
      <c r="B24" s="34"/>
      <c r="C24" s="33"/>
      <c r="D24" s="33"/>
      <c r="E24" s="25" t="str">
        <f>IF('Rekapitulace stavby'!E20="","",'Rekapitulace stavby'!E20)</f>
        <v xml:space="preserve"> </v>
      </c>
      <c r="F24" s="33"/>
      <c r="G24" s="33"/>
      <c r="H24" s="33"/>
      <c r="I24" s="27" t="s">
        <v>26</v>
      </c>
      <c r="J24" s="25" t="str">
        <f>IF('Rekapitulace stavby'!AN20="","",'Rekapitulace stavby'!AN20)</f>
        <v/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hidden="1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hidden="1" customHeight="1">
      <c r="A26" s="33"/>
      <c r="B26" s="34"/>
      <c r="C26" s="33"/>
      <c r="D26" s="27" t="s">
        <v>32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hidden="1" customHeight="1">
      <c r="A27" s="105"/>
      <c r="B27" s="106"/>
      <c r="C27" s="105"/>
      <c r="D27" s="105"/>
      <c r="E27" s="239" t="s">
        <v>1</v>
      </c>
      <c r="F27" s="239"/>
      <c r="G27" s="239"/>
      <c r="H27" s="239"/>
      <c r="I27" s="105"/>
      <c r="J27" s="105"/>
      <c r="K27" s="105"/>
      <c r="L27" s="107"/>
      <c r="S27" s="105"/>
      <c r="T27" s="105"/>
      <c r="U27" s="105"/>
      <c r="V27" s="105"/>
      <c r="W27" s="105"/>
      <c r="X27" s="105"/>
      <c r="Y27" s="105"/>
      <c r="Z27" s="105"/>
      <c r="AA27" s="105"/>
      <c r="AB27" s="105"/>
      <c r="AC27" s="105"/>
      <c r="AD27" s="105"/>
      <c r="AE27" s="105"/>
    </row>
    <row r="28" spans="1:31" s="2" customFormat="1" ht="6.95" hidden="1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hidden="1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hidden="1" customHeight="1">
      <c r="A30" s="33"/>
      <c r="B30" s="34"/>
      <c r="C30" s="33"/>
      <c r="D30" s="108" t="s">
        <v>35</v>
      </c>
      <c r="E30" s="33"/>
      <c r="F30" s="33"/>
      <c r="G30" s="33"/>
      <c r="H30" s="33"/>
      <c r="I30" s="33"/>
      <c r="J30" s="72">
        <f>ROUND(J126,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hidden="1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hidden="1" customHeight="1">
      <c r="A32" s="33"/>
      <c r="B32" s="34"/>
      <c r="C32" s="33"/>
      <c r="D32" s="33"/>
      <c r="E32" s="33"/>
      <c r="F32" s="37" t="s">
        <v>37</v>
      </c>
      <c r="G32" s="33"/>
      <c r="H32" s="33"/>
      <c r="I32" s="37" t="s">
        <v>36</v>
      </c>
      <c r="J32" s="37" t="s">
        <v>38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>
      <c r="A33" s="33"/>
      <c r="B33" s="34"/>
      <c r="C33" s="33"/>
      <c r="D33" s="109" t="s">
        <v>39</v>
      </c>
      <c r="E33" s="27" t="s">
        <v>40</v>
      </c>
      <c r="F33" s="110">
        <f>ROUND((SUM(BE126:BE200)),  2)</f>
        <v>0</v>
      </c>
      <c r="G33" s="33"/>
      <c r="H33" s="33"/>
      <c r="I33" s="111">
        <v>0.21</v>
      </c>
      <c r="J33" s="110">
        <f>ROUND(((SUM(BE126:BE200))*I33),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4"/>
      <c r="C34" s="33"/>
      <c r="D34" s="33"/>
      <c r="E34" s="27" t="s">
        <v>41</v>
      </c>
      <c r="F34" s="110">
        <f>ROUND((SUM(BF126:BF200)),  2)</f>
        <v>0</v>
      </c>
      <c r="G34" s="33"/>
      <c r="H34" s="33"/>
      <c r="I34" s="111">
        <v>0.12</v>
      </c>
      <c r="J34" s="110">
        <f>ROUND(((SUM(BF126:BF200))*I34),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7" t="s">
        <v>42</v>
      </c>
      <c r="F35" s="110">
        <f>ROUND((SUM(BG126:BG200)),  2)</f>
        <v>0</v>
      </c>
      <c r="G35" s="33"/>
      <c r="H35" s="33"/>
      <c r="I35" s="111">
        <v>0.21</v>
      </c>
      <c r="J35" s="110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7" t="s">
        <v>43</v>
      </c>
      <c r="F36" s="110">
        <f>ROUND((SUM(BH126:BH200)),  2)</f>
        <v>0</v>
      </c>
      <c r="G36" s="33"/>
      <c r="H36" s="33"/>
      <c r="I36" s="111">
        <v>0.12</v>
      </c>
      <c r="J36" s="110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7" t="s">
        <v>44</v>
      </c>
      <c r="F37" s="110">
        <f>ROUND((SUM(BI126:BI200)),  2)</f>
        <v>0</v>
      </c>
      <c r="G37" s="33"/>
      <c r="H37" s="33"/>
      <c r="I37" s="111">
        <v>0</v>
      </c>
      <c r="J37" s="110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hidden="1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hidden="1" customHeight="1">
      <c r="A39" s="33"/>
      <c r="B39" s="34"/>
      <c r="C39" s="103"/>
      <c r="D39" s="112" t="s">
        <v>45</v>
      </c>
      <c r="E39" s="61"/>
      <c r="F39" s="61"/>
      <c r="G39" s="113" t="s">
        <v>46</v>
      </c>
      <c r="H39" s="114" t="s">
        <v>47</v>
      </c>
      <c r="I39" s="61"/>
      <c r="J39" s="115">
        <f>SUM(J30:J37)</f>
        <v>0</v>
      </c>
      <c r="K39" s="116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hidden="1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hidden="1" customHeight="1">
      <c r="B41" s="20"/>
      <c r="L41" s="20"/>
    </row>
    <row r="42" spans="1:31" s="1" customFormat="1" ht="14.45" hidden="1" customHeight="1">
      <c r="B42" s="20"/>
      <c r="L42" s="20"/>
    </row>
    <row r="43" spans="1:31" s="1" customFormat="1" ht="14.45" hidden="1" customHeight="1">
      <c r="B43" s="20"/>
      <c r="L43" s="20"/>
    </row>
    <row r="44" spans="1:31" s="1" customFormat="1" ht="14.45" hidden="1" customHeight="1">
      <c r="B44" s="20"/>
      <c r="L44" s="20"/>
    </row>
    <row r="45" spans="1:31" s="1" customFormat="1" ht="14.45" hidden="1" customHeight="1">
      <c r="B45" s="20"/>
      <c r="L45" s="20"/>
    </row>
    <row r="46" spans="1:31" s="1" customFormat="1" ht="14.45" hidden="1" customHeight="1">
      <c r="B46" s="20"/>
      <c r="L46" s="20"/>
    </row>
    <row r="47" spans="1:31" s="1" customFormat="1" ht="14.45" hidden="1" customHeight="1">
      <c r="B47" s="20"/>
      <c r="L47" s="20"/>
    </row>
    <row r="48" spans="1:31" s="1" customFormat="1" ht="14.45" hidden="1" customHeight="1">
      <c r="B48" s="20"/>
      <c r="L48" s="20"/>
    </row>
    <row r="49" spans="1:31" s="1" customFormat="1" ht="14.45" hidden="1" customHeight="1">
      <c r="B49" s="20"/>
      <c r="L49" s="20"/>
    </row>
    <row r="50" spans="1:31" s="2" customFormat="1" ht="14.45" hidden="1" customHeight="1">
      <c r="B50" s="43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43"/>
    </row>
    <row r="51" spans="1:31" hidden="1">
      <c r="B51" s="20"/>
      <c r="L51" s="20"/>
    </row>
    <row r="52" spans="1:31" hidden="1">
      <c r="B52" s="20"/>
      <c r="L52" s="20"/>
    </row>
    <row r="53" spans="1:31" hidden="1">
      <c r="B53" s="20"/>
      <c r="L53" s="20"/>
    </row>
    <row r="54" spans="1:31" hidden="1">
      <c r="B54" s="20"/>
      <c r="L54" s="20"/>
    </row>
    <row r="55" spans="1:31" hidden="1">
      <c r="B55" s="20"/>
      <c r="L55" s="20"/>
    </row>
    <row r="56" spans="1:31" hidden="1">
      <c r="B56" s="20"/>
      <c r="L56" s="20"/>
    </row>
    <row r="57" spans="1:31" hidden="1">
      <c r="B57" s="20"/>
      <c r="L57" s="20"/>
    </row>
    <row r="58" spans="1:31" hidden="1">
      <c r="B58" s="20"/>
      <c r="L58" s="20"/>
    </row>
    <row r="59" spans="1:31" hidden="1">
      <c r="B59" s="20"/>
      <c r="L59" s="20"/>
    </row>
    <row r="60" spans="1:31" hidden="1">
      <c r="B60" s="20"/>
      <c r="L60" s="20"/>
    </row>
    <row r="61" spans="1:31" s="2" customFormat="1" ht="12.75" hidden="1">
      <c r="A61" s="33"/>
      <c r="B61" s="34"/>
      <c r="C61" s="33"/>
      <c r="D61" s="46" t="s">
        <v>50</v>
      </c>
      <c r="E61" s="36"/>
      <c r="F61" s="117" t="s">
        <v>51</v>
      </c>
      <c r="G61" s="46" t="s">
        <v>50</v>
      </c>
      <c r="H61" s="36"/>
      <c r="I61" s="36"/>
      <c r="J61" s="118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idden="1">
      <c r="B62" s="20"/>
      <c r="L62" s="20"/>
    </row>
    <row r="63" spans="1:31" hidden="1">
      <c r="B63" s="20"/>
      <c r="L63" s="20"/>
    </row>
    <row r="64" spans="1:31" hidden="1">
      <c r="B64" s="20"/>
      <c r="L64" s="20"/>
    </row>
    <row r="65" spans="1:31" s="2" customFormat="1" ht="12.75" hidden="1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idden="1">
      <c r="B66" s="20"/>
      <c r="L66" s="20"/>
    </row>
    <row r="67" spans="1:31" hidden="1">
      <c r="B67" s="20"/>
      <c r="L67" s="20"/>
    </row>
    <row r="68" spans="1:31" hidden="1">
      <c r="B68" s="20"/>
      <c r="L68" s="20"/>
    </row>
    <row r="69" spans="1:31" hidden="1">
      <c r="B69" s="20"/>
      <c r="L69" s="20"/>
    </row>
    <row r="70" spans="1:31" hidden="1">
      <c r="B70" s="20"/>
      <c r="L70" s="20"/>
    </row>
    <row r="71" spans="1:31" hidden="1">
      <c r="B71" s="20"/>
      <c r="L71" s="20"/>
    </row>
    <row r="72" spans="1:31" hidden="1">
      <c r="B72" s="20"/>
      <c r="L72" s="20"/>
    </row>
    <row r="73" spans="1:31" hidden="1">
      <c r="B73" s="20"/>
      <c r="L73" s="20"/>
    </row>
    <row r="74" spans="1:31" hidden="1">
      <c r="B74" s="20"/>
      <c r="L74" s="20"/>
    </row>
    <row r="75" spans="1:31" hidden="1">
      <c r="B75" s="20"/>
      <c r="L75" s="20"/>
    </row>
    <row r="76" spans="1:31" s="2" customFormat="1" ht="12.75" hidden="1">
      <c r="A76" s="33"/>
      <c r="B76" s="34"/>
      <c r="C76" s="33"/>
      <c r="D76" s="46" t="s">
        <v>50</v>
      </c>
      <c r="E76" s="36"/>
      <c r="F76" s="117" t="s">
        <v>51</v>
      </c>
      <c r="G76" s="46" t="s">
        <v>50</v>
      </c>
      <c r="H76" s="36"/>
      <c r="I76" s="36"/>
      <c r="J76" s="118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hidden="1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idden="1"/>
    <row r="79" spans="1:31" hidden="1"/>
    <row r="80" spans="1:31" hidden="1"/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1" t="s">
        <v>104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7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57" t="str">
        <f>E7</f>
        <v>PD MŠ FIT - rekonstrukce elektroinstalace vč. stavebních úprav</v>
      </c>
      <c r="F85" s="258"/>
      <c r="G85" s="258"/>
      <c r="H85" s="258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7" t="s">
        <v>102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11" t="str">
        <f>E9</f>
        <v>080324-Sil - Silnoproudá instalace 1. etapa</v>
      </c>
      <c r="F87" s="256"/>
      <c r="G87" s="256"/>
      <c r="H87" s="256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7" t="s">
        <v>20</v>
      </c>
      <c r="D89" s="33"/>
      <c r="E89" s="33"/>
      <c r="F89" s="25" t="str">
        <f>F12</f>
        <v xml:space="preserve"> </v>
      </c>
      <c r="G89" s="33"/>
      <c r="H89" s="33"/>
      <c r="I89" s="27" t="s">
        <v>22</v>
      </c>
      <c r="J89" s="56" t="str">
        <f>IF(J12="","",J12)</f>
        <v>21. 5. 2024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7" t="s">
        <v>24</v>
      </c>
      <c r="D91" s="33"/>
      <c r="E91" s="33"/>
      <c r="F91" s="25" t="str">
        <f>E15</f>
        <v xml:space="preserve"> </v>
      </c>
      <c r="G91" s="33"/>
      <c r="H91" s="33"/>
      <c r="I91" s="27" t="s">
        <v>29</v>
      </c>
      <c r="J91" s="30" t="str">
        <f>E21</f>
        <v xml:space="preserve"> 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7" t="s">
        <v>27</v>
      </c>
      <c r="D92" s="33"/>
      <c r="E92" s="33"/>
      <c r="F92" s="25" t="str">
        <f>IF(E18="","",E18)</f>
        <v>Vyplň údaj</v>
      </c>
      <c r="G92" s="33"/>
      <c r="H92" s="33"/>
      <c r="I92" s="27" t="s">
        <v>31</v>
      </c>
      <c r="J92" s="30" t="str">
        <f>E24</f>
        <v xml:space="preserve"> 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9" t="s">
        <v>105</v>
      </c>
      <c r="D94" s="103"/>
      <c r="E94" s="103"/>
      <c r="F94" s="103"/>
      <c r="G94" s="103"/>
      <c r="H94" s="103"/>
      <c r="I94" s="103"/>
      <c r="J94" s="120" t="s">
        <v>106</v>
      </c>
      <c r="K94" s="10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21" t="s">
        <v>107</v>
      </c>
      <c r="D96" s="33"/>
      <c r="E96" s="33"/>
      <c r="F96" s="33"/>
      <c r="G96" s="33"/>
      <c r="H96" s="33"/>
      <c r="I96" s="33"/>
      <c r="J96" s="72">
        <f>J126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7" t="s">
        <v>108</v>
      </c>
    </row>
    <row r="97" spans="1:31" s="9" customFormat="1" ht="24.95" customHeight="1">
      <c r="B97" s="122"/>
      <c r="D97" s="123" t="s">
        <v>514</v>
      </c>
      <c r="E97" s="124"/>
      <c r="F97" s="124"/>
      <c r="G97" s="124"/>
      <c r="H97" s="124"/>
      <c r="I97" s="124"/>
      <c r="J97" s="125">
        <f>J127</f>
        <v>0</v>
      </c>
      <c r="L97" s="122"/>
    </row>
    <row r="98" spans="1:31" s="10" customFormat="1" ht="19.899999999999999" customHeight="1">
      <c r="B98" s="126"/>
      <c r="D98" s="127" t="s">
        <v>515</v>
      </c>
      <c r="E98" s="128"/>
      <c r="F98" s="128"/>
      <c r="G98" s="128"/>
      <c r="H98" s="128"/>
      <c r="I98" s="128"/>
      <c r="J98" s="129">
        <f>J128</f>
        <v>0</v>
      </c>
      <c r="L98" s="126"/>
    </row>
    <row r="99" spans="1:31" s="10" customFormat="1" ht="19.899999999999999" customHeight="1">
      <c r="B99" s="126"/>
      <c r="D99" s="127" t="s">
        <v>516</v>
      </c>
      <c r="E99" s="128"/>
      <c r="F99" s="128"/>
      <c r="G99" s="128"/>
      <c r="H99" s="128"/>
      <c r="I99" s="128"/>
      <c r="J99" s="129">
        <f>J133</f>
        <v>0</v>
      </c>
      <c r="L99" s="126"/>
    </row>
    <row r="100" spans="1:31" s="10" customFormat="1" ht="19.899999999999999" customHeight="1">
      <c r="B100" s="126"/>
      <c r="D100" s="127" t="s">
        <v>517</v>
      </c>
      <c r="E100" s="128"/>
      <c r="F100" s="128"/>
      <c r="G100" s="128"/>
      <c r="H100" s="128"/>
      <c r="I100" s="128"/>
      <c r="J100" s="129">
        <f>J148</f>
        <v>0</v>
      </c>
      <c r="L100" s="126"/>
    </row>
    <row r="101" spans="1:31" s="10" customFormat="1" ht="19.899999999999999" customHeight="1">
      <c r="B101" s="126"/>
      <c r="D101" s="127" t="s">
        <v>518</v>
      </c>
      <c r="E101" s="128"/>
      <c r="F101" s="128"/>
      <c r="G101" s="128"/>
      <c r="H101" s="128"/>
      <c r="I101" s="128"/>
      <c r="J101" s="129">
        <f>J160</f>
        <v>0</v>
      </c>
      <c r="L101" s="126"/>
    </row>
    <row r="102" spans="1:31" s="10" customFormat="1" ht="19.899999999999999" customHeight="1">
      <c r="B102" s="126"/>
      <c r="D102" s="127" t="s">
        <v>519</v>
      </c>
      <c r="E102" s="128"/>
      <c r="F102" s="128"/>
      <c r="G102" s="128"/>
      <c r="H102" s="128"/>
      <c r="I102" s="128"/>
      <c r="J102" s="129">
        <f>J177</f>
        <v>0</v>
      </c>
      <c r="L102" s="126"/>
    </row>
    <row r="103" spans="1:31" s="10" customFormat="1" ht="19.899999999999999" customHeight="1">
      <c r="B103" s="126"/>
      <c r="D103" s="127" t="s">
        <v>520</v>
      </c>
      <c r="E103" s="128"/>
      <c r="F103" s="128"/>
      <c r="G103" s="128"/>
      <c r="H103" s="128"/>
      <c r="I103" s="128"/>
      <c r="J103" s="129">
        <f>J184</f>
        <v>0</v>
      </c>
      <c r="L103" s="126"/>
    </row>
    <row r="104" spans="1:31" s="10" customFormat="1" ht="19.899999999999999" customHeight="1">
      <c r="B104" s="126"/>
      <c r="D104" s="127" t="s">
        <v>521</v>
      </c>
      <c r="E104" s="128"/>
      <c r="F104" s="128"/>
      <c r="G104" s="128"/>
      <c r="H104" s="128"/>
      <c r="I104" s="128"/>
      <c r="J104" s="129">
        <f>J189</f>
        <v>0</v>
      </c>
      <c r="L104" s="126"/>
    </row>
    <row r="105" spans="1:31" s="10" customFormat="1" ht="19.899999999999999" customHeight="1">
      <c r="B105" s="126"/>
      <c r="D105" s="127" t="s">
        <v>522</v>
      </c>
      <c r="E105" s="128"/>
      <c r="F105" s="128"/>
      <c r="G105" s="128"/>
      <c r="H105" s="128"/>
      <c r="I105" s="128"/>
      <c r="J105" s="129">
        <f>J192</f>
        <v>0</v>
      </c>
      <c r="L105" s="126"/>
    </row>
    <row r="106" spans="1:31" s="10" customFormat="1" ht="19.899999999999999" customHeight="1">
      <c r="B106" s="126"/>
      <c r="D106" s="127" t="s">
        <v>523</v>
      </c>
      <c r="E106" s="128"/>
      <c r="F106" s="128"/>
      <c r="G106" s="128"/>
      <c r="H106" s="128"/>
      <c r="I106" s="128"/>
      <c r="J106" s="129">
        <f>J196</f>
        <v>0</v>
      </c>
      <c r="L106" s="126"/>
    </row>
    <row r="107" spans="1:31" s="2" customFormat="1" ht="21.75" customHeight="1">
      <c r="A107" s="33"/>
      <c r="B107" s="34"/>
      <c r="C107" s="33"/>
      <c r="D107" s="33"/>
      <c r="E107" s="33"/>
      <c r="F107" s="33"/>
      <c r="G107" s="33"/>
      <c r="H107" s="33"/>
      <c r="I107" s="33"/>
      <c r="J107" s="33"/>
      <c r="K107" s="33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6.95" customHeight="1">
      <c r="A108" s="33"/>
      <c r="B108" s="48"/>
      <c r="C108" s="49"/>
      <c r="D108" s="49"/>
      <c r="E108" s="49"/>
      <c r="F108" s="49"/>
      <c r="G108" s="49"/>
      <c r="H108" s="49"/>
      <c r="I108" s="49"/>
      <c r="J108" s="49"/>
      <c r="K108" s="49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12" spans="1:31" s="2" customFormat="1" ht="6.95" customHeight="1">
      <c r="A112" s="33"/>
      <c r="B112" s="50"/>
      <c r="C112" s="51"/>
      <c r="D112" s="51"/>
      <c r="E112" s="51"/>
      <c r="F112" s="51"/>
      <c r="G112" s="51"/>
      <c r="H112" s="51"/>
      <c r="I112" s="51"/>
      <c r="J112" s="51"/>
      <c r="K112" s="51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3" s="2" customFormat="1" ht="24.95" customHeight="1">
      <c r="A113" s="33"/>
      <c r="B113" s="34"/>
      <c r="C113" s="21" t="s">
        <v>126</v>
      </c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6.95" customHeight="1">
      <c r="A114" s="33"/>
      <c r="B114" s="34"/>
      <c r="C114" s="33"/>
      <c r="D114" s="33"/>
      <c r="E114" s="33"/>
      <c r="F114" s="33"/>
      <c r="G114" s="33"/>
      <c r="H114" s="3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2" customFormat="1" ht="12" customHeight="1">
      <c r="A115" s="33"/>
      <c r="B115" s="34"/>
      <c r="C115" s="27" t="s">
        <v>16</v>
      </c>
      <c r="D115" s="33"/>
      <c r="E115" s="33"/>
      <c r="F115" s="33"/>
      <c r="G115" s="33"/>
      <c r="H115" s="33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3" s="2" customFormat="1" ht="16.5" customHeight="1">
      <c r="A116" s="33"/>
      <c r="B116" s="34"/>
      <c r="C116" s="33"/>
      <c r="D116" s="33"/>
      <c r="E116" s="257" t="str">
        <f>E7</f>
        <v>PD MŠ FIT - rekonstrukce elektroinstalace vč. stavebních úprav</v>
      </c>
      <c r="F116" s="258"/>
      <c r="G116" s="258"/>
      <c r="H116" s="258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3" s="2" customFormat="1" ht="12" customHeight="1">
      <c r="A117" s="33"/>
      <c r="B117" s="34"/>
      <c r="C117" s="27" t="s">
        <v>102</v>
      </c>
      <c r="D117" s="33"/>
      <c r="E117" s="33"/>
      <c r="F117" s="33"/>
      <c r="G117" s="33"/>
      <c r="H117" s="33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16.5" customHeight="1">
      <c r="A118" s="33"/>
      <c r="B118" s="34"/>
      <c r="C118" s="33"/>
      <c r="D118" s="33"/>
      <c r="E118" s="211" t="str">
        <f>E9</f>
        <v>080324-Sil - Silnoproudá instalace 1. etapa</v>
      </c>
      <c r="F118" s="256"/>
      <c r="G118" s="256"/>
      <c r="H118" s="256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6.95" customHeight="1">
      <c r="A119" s="33"/>
      <c r="B119" s="34"/>
      <c r="C119" s="33"/>
      <c r="D119" s="33"/>
      <c r="E119" s="33"/>
      <c r="F119" s="33"/>
      <c r="G119" s="33"/>
      <c r="H119" s="33"/>
      <c r="I119" s="3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12" customHeight="1">
      <c r="A120" s="33"/>
      <c r="B120" s="34"/>
      <c r="C120" s="27" t="s">
        <v>20</v>
      </c>
      <c r="D120" s="33"/>
      <c r="E120" s="33"/>
      <c r="F120" s="25" t="str">
        <f>F12</f>
        <v xml:space="preserve"> </v>
      </c>
      <c r="G120" s="33"/>
      <c r="H120" s="33"/>
      <c r="I120" s="27" t="s">
        <v>22</v>
      </c>
      <c r="J120" s="56" t="str">
        <f>IF(J12="","",J12)</f>
        <v>21. 5. 2024</v>
      </c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6.95" customHeight="1">
      <c r="A121" s="33"/>
      <c r="B121" s="34"/>
      <c r="C121" s="33"/>
      <c r="D121" s="33"/>
      <c r="E121" s="33"/>
      <c r="F121" s="33"/>
      <c r="G121" s="33"/>
      <c r="H121" s="33"/>
      <c r="I121" s="33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15.2" customHeight="1">
      <c r="A122" s="33"/>
      <c r="B122" s="34"/>
      <c r="C122" s="27" t="s">
        <v>24</v>
      </c>
      <c r="D122" s="33"/>
      <c r="E122" s="33"/>
      <c r="F122" s="25" t="str">
        <f>E15</f>
        <v xml:space="preserve"> </v>
      </c>
      <c r="G122" s="33"/>
      <c r="H122" s="33"/>
      <c r="I122" s="27" t="s">
        <v>29</v>
      </c>
      <c r="J122" s="30" t="str">
        <f>E21</f>
        <v xml:space="preserve"> </v>
      </c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15.2" customHeight="1">
      <c r="A123" s="33"/>
      <c r="B123" s="34"/>
      <c r="C123" s="27" t="s">
        <v>27</v>
      </c>
      <c r="D123" s="33"/>
      <c r="E123" s="33"/>
      <c r="F123" s="25" t="str">
        <f>IF(E18="","",E18)</f>
        <v>Vyplň údaj</v>
      </c>
      <c r="G123" s="33"/>
      <c r="H123" s="33"/>
      <c r="I123" s="27" t="s">
        <v>31</v>
      </c>
      <c r="J123" s="30" t="str">
        <f>E24</f>
        <v xml:space="preserve"> </v>
      </c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10.35" customHeight="1">
      <c r="A124" s="33"/>
      <c r="B124" s="34"/>
      <c r="C124" s="33"/>
      <c r="D124" s="33"/>
      <c r="E124" s="33"/>
      <c r="F124" s="33"/>
      <c r="G124" s="33"/>
      <c r="H124" s="33"/>
      <c r="I124" s="33"/>
      <c r="J124" s="33"/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11" customFormat="1" ht="29.25" customHeight="1">
      <c r="A125" s="130"/>
      <c r="B125" s="131"/>
      <c r="C125" s="132" t="s">
        <v>127</v>
      </c>
      <c r="D125" s="133" t="s">
        <v>60</v>
      </c>
      <c r="E125" s="133" t="s">
        <v>56</v>
      </c>
      <c r="F125" s="133" t="s">
        <v>57</v>
      </c>
      <c r="G125" s="133" t="s">
        <v>128</v>
      </c>
      <c r="H125" s="133" t="s">
        <v>129</v>
      </c>
      <c r="I125" s="133" t="s">
        <v>130</v>
      </c>
      <c r="J125" s="133" t="s">
        <v>106</v>
      </c>
      <c r="K125" s="134" t="s">
        <v>131</v>
      </c>
      <c r="L125" s="135"/>
      <c r="M125" s="63" t="s">
        <v>1</v>
      </c>
      <c r="N125" s="64" t="s">
        <v>39</v>
      </c>
      <c r="O125" s="64" t="s">
        <v>132</v>
      </c>
      <c r="P125" s="64" t="s">
        <v>133</v>
      </c>
      <c r="Q125" s="64" t="s">
        <v>134</v>
      </c>
      <c r="R125" s="64" t="s">
        <v>135</v>
      </c>
      <c r="S125" s="64" t="s">
        <v>136</v>
      </c>
      <c r="T125" s="65" t="s">
        <v>137</v>
      </c>
      <c r="U125" s="130"/>
      <c r="V125" s="130"/>
      <c r="W125" s="130"/>
      <c r="X125" s="130"/>
      <c r="Y125" s="130"/>
      <c r="Z125" s="130"/>
      <c r="AA125" s="130"/>
      <c r="AB125" s="130"/>
      <c r="AC125" s="130"/>
      <c r="AD125" s="130"/>
      <c r="AE125" s="130"/>
    </row>
    <row r="126" spans="1:63" s="2" customFormat="1" ht="22.9" customHeight="1">
      <c r="A126" s="33"/>
      <c r="B126" s="34"/>
      <c r="C126" s="70" t="s">
        <v>138</v>
      </c>
      <c r="D126" s="33"/>
      <c r="E126" s="33"/>
      <c r="F126" s="33"/>
      <c r="G126" s="33"/>
      <c r="H126" s="33"/>
      <c r="I126" s="33"/>
      <c r="J126" s="136">
        <f>BK126</f>
        <v>0</v>
      </c>
      <c r="K126" s="33"/>
      <c r="L126" s="34"/>
      <c r="M126" s="66"/>
      <c r="N126" s="57"/>
      <c r="O126" s="67"/>
      <c r="P126" s="137">
        <f>P127</f>
        <v>0</v>
      </c>
      <c r="Q126" s="67"/>
      <c r="R126" s="137">
        <f>R127</f>
        <v>0</v>
      </c>
      <c r="S126" s="67"/>
      <c r="T126" s="138">
        <f>T127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7" t="s">
        <v>74</v>
      </c>
      <c r="AU126" s="17" t="s">
        <v>108</v>
      </c>
      <c r="BK126" s="139">
        <f>BK127</f>
        <v>0</v>
      </c>
    </row>
    <row r="127" spans="1:63" s="12" customFormat="1" ht="25.9" customHeight="1">
      <c r="B127" s="140"/>
      <c r="D127" s="141" t="s">
        <v>74</v>
      </c>
      <c r="E127" s="142" t="s">
        <v>524</v>
      </c>
      <c r="F127" s="142" t="s">
        <v>525</v>
      </c>
      <c r="I127" s="143"/>
      <c r="J127" s="144">
        <f>BK127</f>
        <v>0</v>
      </c>
      <c r="L127" s="140"/>
      <c r="M127" s="145"/>
      <c r="N127" s="146"/>
      <c r="O127" s="146"/>
      <c r="P127" s="147">
        <f>P128+P133+P148+P160+P177+P184+P189+P192+P196</f>
        <v>0</v>
      </c>
      <c r="Q127" s="146"/>
      <c r="R127" s="147">
        <f>R128+R133+R148+R160+R177+R184+R189+R192+R196</f>
        <v>0</v>
      </c>
      <c r="S127" s="146"/>
      <c r="T127" s="148">
        <f>T128+T133+T148+T160+T177+T184+T189+T192+T196</f>
        <v>0</v>
      </c>
      <c r="AR127" s="141" t="s">
        <v>85</v>
      </c>
      <c r="AT127" s="149" t="s">
        <v>74</v>
      </c>
      <c r="AU127" s="149" t="s">
        <v>75</v>
      </c>
      <c r="AY127" s="141" t="s">
        <v>141</v>
      </c>
      <c r="BK127" s="150">
        <f>BK128+BK133+BK148+BK160+BK177+BK184+BK189+BK192+BK196</f>
        <v>0</v>
      </c>
    </row>
    <row r="128" spans="1:63" s="12" customFormat="1" ht="22.9" customHeight="1">
      <c r="B128" s="140"/>
      <c r="D128" s="141" t="s">
        <v>74</v>
      </c>
      <c r="E128" s="151" t="s">
        <v>526</v>
      </c>
      <c r="F128" s="151" t="s">
        <v>527</v>
      </c>
      <c r="I128" s="143"/>
      <c r="J128" s="152">
        <f>BK128</f>
        <v>0</v>
      </c>
      <c r="L128" s="140"/>
      <c r="M128" s="145"/>
      <c r="N128" s="146"/>
      <c r="O128" s="146"/>
      <c r="P128" s="147">
        <f>SUM(P129:P132)</f>
        <v>0</v>
      </c>
      <c r="Q128" s="146"/>
      <c r="R128" s="147">
        <f>SUM(R129:R132)</f>
        <v>0</v>
      </c>
      <c r="S128" s="146"/>
      <c r="T128" s="148">
        <f>SUM(T129:T132)</f>
        <v>0</v>
      </c>
      <c r="AR128" s="141" t="s">
        <v>83</v>
      </c>
      <c r="AT128" s="149" t="s">
        <v>74</v>
      </c>
      <c r="AU128" s="149" t="s">
        <v>83</v>
      </c>
      <c r="AY128" s="141" t="s">
        <v>141</v>
      </c>
      <c r="BK128" s="150">
        <f>SUM(BK129:BK132)</f>
        <v>0</v>
      </c>
    </row>
    <row r="129" spans="1:65" s="2" customFormat="1" ht="33" customHeight="1">
      <c r="A129" s="33"/>
      <c r="B129" s="153"/>
      <c r="C129" s="154" t="s">
        <v>83</v>
      </c>
      <c r="D129" s="154" t="s">
        <v>144</v>
      </c>
      <c r="E129" s="155" t="s">
        <v>528</v>
      </c>
      <c r="F129" s="156" t="s">
        <v>529</v>
      </c>
      <c r="G129" s="157" t="s">
        <v>530</v>
      </c>
      <c r="H129" s="158">
        <v>1</v>
      </c>
      <c r="I129" s="159"/>
      <c r="J129" s="160">
        <f>ROUND(I129*H129,2)</f>
        <v>0</v>
      </c>
      <c r="K129" s="156" t="s">
        <v>1</v>
      </c>
      <c r="L129" s="34"/>
      <c r="M129" s="161" t="s">
        <v>1</v>
      </c>
      <c r="N129" s="162" t="s">
        <v>40</v>
      </c>
      <c r="O129" s="59"/>
      <c r="P129" s="163">
        <f>O129*H129</f>
        <v>0</v>
      </c>
      <c r="Q129" s="163">
        <v>0</v>
      </c>
      <c r="R129" s="163">
        <f>Q129*H129</f>
        <v>0</v>
      </c>
      <c r="S129" s="163">
        <v>0</v>
      </c>
      <c r="T129" s="164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65" t="s">
        <v>148</v>
      </c>
      <c r="AT129" s="165" t="s">
        <v>144</v>
      </c>
      <c r="AU129" s="165" t="s">
        <v>85</v>
      </c>
      <c r="AY129" s="17" t="s">
        <v>141</v>
      </c>
      <c r="BE129" s="98">
        <f>IF(N129="základní",J129,0)</f>
        <v>0</v>
      </c>
      <c r="BF129" s="98">
        <f>IF(N129="snížená",J129,0)</f>
        <v>0</v>
      </c>
      <c r="BG129" s="98">
        <f>IF(N129="zákl. přenesená",J129,0)</f>
        <v>0</v>
      </c>
      <c r="BH129" s="98">
        <f>IF(N129="sníž. přenesená",J129,0)</f>
        <v>0</v>
      </c>
      <c r="BI129" s="98">
        <f>IF(N129="nulová",J129,0)</f>
        <v>0</v>
      </c>
      <c r="BJ129" s="17" t="s">
        <v>83</v>
      </c>
      <c r="BK129" s="98">
        <f>ROUND(I129*H129,2)</f>
        <v>0</v>
      </c>
      <c r="BL129" s="17" t="s">
        <v>148</v>
      </c>
      <c r="BM129" s="165" t="s">
        <v>85</v>
      </c>
    </row>
    <row r="130" spans="1:65" s="2" customFormat="1" ht="33" customHeight="1">
      <c r="A130" s="33"/>
      <c r="B130" s="153"/>
      <c r="C130" s="154" t="s">
        <v>85</v>
      </c>
      <c r="D130" s="154" t="s">
        <v>144</v>
      </c>
      <c r="E130" s="155" t="s">
        <v>531</v>
      </c>
      <c r="F130" s="156" t="s">
        <v>532</v>
      </c>
      <c r="G130" s="157" t="s">
        <v>530</v>
      </c>
      <c r="H130" s="158">
        <v>1</v>
      </c>
      <c r="I130" s="159"/>
      <c r="J130" s="160">
        <f>ROUND(I130*H130,2)</f>
        <v>0</v>
      </c>
      <c r="K130" s="156" t="s">
        <v>1</v>
      </c>
      <c r="L130" s="34"/>
      <c r="M130" s="161" t="s">
        <v>1</v>
      </c>
      <c r="N130" s="162" t="s">
        <v>40</v>
      </c>
      <c r="O130" s="59"/>
      <c r="P130" s="163">
        <f>O130*H130</f>
        <v>0</v>
      </c>
      <c r="Q130" s="163">
        <v>0</v>
      </c>
      <c r="R130" s="163">
        <f>Q130*H130</f>
        <v>0</v>
      </c>
      <c r="S130" s="163">
        <v>0</v>
      </c>
      <c r="T130" s="164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65" t="s">
        <v>148</v>
      </c>
      <c r="AT130" s="165" t="s">
        <v>144</v>
      </c>
      <c r="AU130" s="165" t="s">
        <v>85</v>
      </c>
      <c r="AY130" s="17" t="s">
        <v>141</v>
      </c>
      <c r="BE130" s="98">
        <f>IF(N130="základní",J130,0)</f>
        <v>0</v>
      </c>
      <c r="BF130" s="98">
        <f>IF(N130="snížená",J130,0)</f>
        <v>0</v>
      </c>
      <c r="BG130" s="98">
        <f>IF(N130="zákl. přenesená",J130,0)</f>
        <v>0</v>
      </c>
      <c r="BH130" s="98">
        <f>IF(N130="sníž. přenesená",J130,0)</f>
        <v>0</v>
      </c>
      <c r="BI130" s="98">
        <f>IF(N130="nulová",J130,0)</f>
        <v>0</v>
      </c>
      <c r="BJ130" s="17" t="s">
        <v>83</v>
      </c>
      <c r="BK130" s="98">
        <f>ROUND(I130*H130,2)</f>
        <v>0</v>
      </c>
      <c r="BL130" s="17" t="s">
        <v>148</v>
      </c>
      <c r="BM130" s="165" t="s">
        <v>148</v>
      </c>
    </row>
    <row r="131" spans="1:65" s="2" customFormat="1" ht="33" customHeight="1">
      <c r="A131" s="33"/>
      <c r="B131" s="153"/>
      <c r="C131" s="154" t="s">
        <v>142</v>
      </c>
      <c r="D131" s="154" t="s">
        <v>144</v>
      </c>
      <c r="E131" s="155" t="s">
        <v>533</v>
      </c>
      <c r="F131" s="156" t="s">
        <v>534</v>
      </c>
      <c r="G131" s="157" t="s">
        <v>530</v>
      </c>
      <c r="H131" s="158">
        <v>1</v>
      </c>
      <c r="I131" s="159"/>
      <c r="J131" s="160">
        <f>ROUND(I131*H131,2)</f>
        <v>0</v>
      </c>
      <c r="K131" s="156" t="s">
        <v>1</v>
      </c>
      <c r="L131" s="34"/>
      <c r="M131" s="161" t="s">
        <v>1</v>
      </c>
      <c r="N131" s="162" t="s">
        <v>40</v>
      </c>
      <c r="O131" s="59"/>
      <c r="P131" s="163">
        <f>O131*H131</f>
        <v>0</v>
      </c>
      <c r="Q131" s="163">
        <v>0</v>
      </c>
      <c r="R131" s="163">
        <f>Q131*H131</f>
        <v>0</v>
      </c>
      <c r="S131" s="163">
        <v>0</v>
      </c>
      <c r="T131" s="164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65" t="s">
        <v>148</v>
      </c>
      <c r="AT131" s="165" t="s">
        <v>144</v>
      </c>
      <c r="AU131" s="165" t="s">
        <v>85</v>
      </c>
      <c r="AY131" s="17" t="s">
        <v>141</v>
      </c>
      <c r="BE131" s="98">
        <f>IF(N131="základní",J131,0)</f>
        <v>0</v>
      </c>
      <c r="BF131" s="98">
        <f>IF(N131="snížená",J131,0)</f>
        <v>0</v>
      </c>
      <c r="BG131" s="98">
        <f>IF(N131="zákl. přenesená",J131,0)</f>
        <v>0</v>
      </c>
      <c r="BH131" s="98">
        <f>IF(N131="sníž. přenesená",J131,0)</f>
        <v>0</v>
      </c>
      <c r="BI131" s="98">
        <f>IF(N131="nulová",J131,0)</f>
        <v>0</v>
      </c>
      <c r="BJ131" s="17" t="s">
        <v>83</v>
      </c>
      <c r="BK131" s="98">
        <f>ROUND(I131*H131,2)</f>
        <v>0</v>
      </c>
      <c r="BL131" s="17" t="s">
        <v>148</v>
      </c>
      <c r="BM131" s="165" t="s">
        <v>154</v>
      </c>
    </row>
    <row r="132" spans="1:65" s="2" customFormat="1" ht="33" customHeight="1">
      <c r="A132" s="33"/>
      <c r="B132" s="153"/>
      <c r="C132" s="154" t="s">
        <v>148</v>
      </c>
      <c r="D132" s="154" t="s">
        <v>144</v>
      </c>
      <c r="E132" s="155" t="s">
        <v>535</v>
      </c>
      <c r="F132" s="156" t="s">
        <v>536</v>
      </c>
      <c r="G132" s="157" t="s">
        <v>530</v>
      </c>
      <c r="H132" s="158">
        <v>1</v>
      </c>
      <c r="I132" s="159"/>
      <c r="J132" s="160">
        <f>ROUND(I132*H132,2)</f>
        <v>0</v>
      </c>
      <c r="K132" s="156" t="s">
        <v>1</v>
      </c>
      <c r="L132" s="34"/>
      <c r="M132" s="161" t="s">
        <v>1</v>
      </c>
      <c r="N132" s="162" t="s">
        <v>40</v>
      </c>
      <c r="O132" s="59"/>
      <c r="P132" s="163">
        <f>O132*H132</f>
        <v>0</v>
      </c>
      <c r="Q132" s="163">
        <v>0</v>
      </c>
      <c r="R132" s="163">
        <f>Q132*H132</f>
        <v>0</v>
      </c>
      <c r="S132" s="163">
        <v>0</v>
      </c>
      <c r="T132" s="164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65" t="s">
        <v>148</v>
      </c>
      <c r="AT132" s="165" t="s">
        <v>144</v>
      </c>
      <c r="AU132" s="165" t="s">
        <v>85</v>
      </c>
      <c r="AY132" s="17" t="s">
        <v>141</v>
      </c>
      <c r="BE132" s="98">
        <f>IF(N132="základní",J132,0)</f>
        <v>0</v>
      </c>
      <c r="BF132" s="98">
        <f>IF(N132="snížená",J132,0)</f>
        <v>0</v>
      </c>
      <c r="BG132" s="98">
        <f>IF(N132="zákl. přenesená",J132,0)</f>
        <v>0</v>
      </c>
      <c r="BH132" s="98">
        <f>IF(N132="sníž. přenesená",J132,0)</f>
        <v>0</v>
      </c>
      <c r="BI132" s="98">
        <f>IF(N132="nulová",J132,0)</f>
        <v>0</v>
      </c>
      <c r="BJ132" s="17" t="s">
        <v>83</v>
      </c>
      <c r="BK132" s="98">
        <f>ROUND(I132*H132,2)</f>
        <v>0</v>
      </c>
      <c r="BL132" s="17" t="s">
        <v>148</v>
      </c>
      <c r="BM132" s="165" t="s">
        <v>197</v>
      </c>
    </row>
    <row r="133" spans="1:65" s="12" customFormat="1" ht="22.9" customHeight="1">
      <c r="B133" s="140"/>
      <c r="D133" s="141" t="s">
        <v>74</v>
      </c>
      <c r="E133" s="151" t="s">
        <v>537</v>
      </c>
      <c r="F133" s="151" t="s">
        <v>538</v>
      </c>
      <c r="I133" s="143"/>
      <c r="J133" s="152">
        <f>BK133</f>
        <v>0</v>
      </c>
      <c r="L133" s="140"/>
      <c r="M133" s="145"/>
      <c r="N133" s="146"/>
      <c r="O133" s="146"/>
      <c r="P133" s="147">
        <f>SUM(P134:P147)</f>
        <v>0</v>
      </c>
      <c r="Q133" s="146"/>
      <c r="R133" s="147">
        <f>SUM(R134:R147)</f>
        <v>0</v>
      </c>
      <c r="S133" s="146"/>
      <c r="T133" s="148">
        <f>SUM(T134:T147)</f>
        <v>0</v>
      </c>
      <c r="AR133" s="141" t="s">
        <v>83</v>
      </c>
      <c r="AT133" s="149" t="s">
        <v>74</v>
      </c>
      <c r="AU133" s="149" t="s">
        <v>83</v>
      </c>
      <c r="AY133" s="141" t="s">
        <v>141</v>
      </c>
      <c r="BK133" s="150">
        <f>SUM(BK134:BK147)</f>
        <v>0</v>
      </c>
    </row>
    <row r="134" spans="1:65" s="2" customFormat="1" ht="16.5" customHeight="1">
      <c r="A134" s="33"/>
      <c r="B134" s="153"/>
      <c r="C134" s="154" t="s">
        <v>179</v>
      </c>
      <c r="D134" s="154" t="s">
        <v>144</v>
      </c>
      <c r="E134" s="155" t="s">
        <v>539</v>
      </c>
      <c r="F134" s="156" t="s">
        <v>540</v>
      </c>
      <c r="G134" s="157" t="s">
        <v>402</v>
      </c>
      <c r="H134" s="158">
        <v>1080</v>
      </c>
      <c r="I134" s="159"/>
      <c r="J134" s="160">
        <f t="shared" ref="J134:J147" si="0">ROUND(I134*H134,2)</f>
        <v>0</v>
      </c>
      <c r="K134" s="156" t="s">
        <v>1</v>
      </c>
      <c r="L134" s="34"/>
      <c r="M134" s="161" t="s">
        <v>1</v>
      </c>
      <c r="N134" s="162" t="s">
        <v>40</v>
      </c>
      <c r="O134" s="59"/>
      <c r="P134" s="163">
        <f t="shared" ref="P134:P147" si="1">O134*H134</f>
        <v>0</v>
      </c>
      <c r="Q134" s="163">
        <v>0</v>
      </c>
      <c r="R134" s="163">
        <f t="shared" ref="R134:R147" si="2">Q134*H134</f>
        <v>0</v>
      </c>
      <c r="S134" s="163">
        <v>0</v>
      </c>
      <c r="T134" s="164">
        <f t="shared" ref="T134:T147" si="3"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65" t="s">
        <v>148</v>
      </c>
      <c r="AT134" s="165" t="s">
        <v>144</v>
      </c>
      <c r="AU134" s="165" t="s">
        <v>85</v>
      </c>
      <c r="AY134" s="17" t="s">
        <v>141</v>
      </c>
      <c r="BE134" s="98">
        <f t="shared" ref="BE134:BE147" si="4">IF(N134="základní",J134,0)</f>
        <v>0</v>
      </c>
      <c r="BF134" s="98">
        <f t="shared" ref="BF134:BF147" si="5">IF(N134="snížená",J134,0)</f>
        <v>0</v>
      </c>
      <c r="BG134" s="98">
        <f t="shared" ref="BG134:BG147" si="6">IF(N134="zákl. přenesená",J134,0)</f>
        <v>0</v>
      </c>
      <c r="BH134" s="98">
        <f t="shared" ref="BH134:BH147" si="7">IF(N134="sníž. přenesená",J134,0)</f>
        <v>0</v>
      </c>
      <c r="BI134" s="98">
        <f t="shared" ref="BI134:BI147" si="8">IF(N134="nulová",J134,0)</f>
        <v>0</v>
      </c>
      <c r="BJ134" s="17" t="s">
        <v>83</v>
      </c>
      <c r="BK134" s="98">
        <f t="shared" ref="BK134:BK147" si="9">ROUND(I134*H134,2)</f>
        <v>0</v>
      </c>
      <c r="BL134" s="17" t="s">
        <v>148</v>
      </c>
      <c r="BM134" s="165" t="s">
        <v>208</v>
      </c>
    </row>
    <row r="135" spans="1:65" s="2" customFormat="1" ht="16.5" customHeight="1">
      <c r="A135" s="33"/>
      <c r="B135" s="153"/>
      <c r="C135" s="154" t="s">
        <v>154</v>
      </c>
      <c r="D135" s="154" t="s">
        <v>144</v>
      </c>
      <c r="E135" s="155" t="s">
        <v>541</v>
      </c>
      <c r="F135" s="156" t="s">
        <v>542</v>
      </c>
      <c r="G135" s="157" t="s">
        <v>402</v>
      </c>
      <c r="H135" s="158">
        <v>720</v>
      </c>
      <c r="I135" s="159"/>
      <c r="J135" s="160">
        <f t="shared" si="0"/>
        <v>0</v>
      </c>
      <c r="K135" s="156" t="s">
        <v>1</v>
      </c>
      <c r="L135" s="34"/>
      <c r="M135" s="161" t="s">
        <v>1</v>
      </c>
      <c r="N135" s="162" t="s">
        <v>40</v>
      </c>
      <c r="O135" s="59"/>
      <c r="P135" s="163">
        <f t="shared" si="1"/>
        <v>0</v>
      </c>
      <c r="Q135" s="163">
        <v>0</v>
      </c>
      <c r="R135" s="163">
        <f t="shared" si="2"/>
        <v>0</v>
      </c>
      <c r="S135" s="163">
        <v>0</v>
      </c>
      <c r="T135" s="164">
        <f t="shared" si="3"/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65" t="s">
        <v>148</v>
      </c>
      <c r="AT135" s="165" t="s">
        <v>144</v>
      </c>
      <c r="AU135" s="165" t="s">
        <v>85</v>
      </c>
      <c r="AY135" s="17" t="s">
        <v>141</v>
      </c>
      <c r="BE135" s="98">
        <f t="shared" si="4"/>
        <v>0</v>
      </c>
      <c r="BF135" s="98">
        <f t="shared" si="5"/>
        <v>0</v>
      </c>
      <c r="BG135" s="98">
        <f t="shared" si="6"/>
        <v>0</v>
      </c>
      <c r="BH135" s="98">
        <f t="shared" si="7"/>
        <v>0</v>
      </c>
      <c r="BI135" s="98">
        <f t="shared" si="8"/>
        <v>0</v>
      </c>
      <c r="BJ135" s="17" t="s">
        <v>83</v>
      </c>
      <c r="BK135" s="98">
        <f t="shared" si="9"/>
        <v>0</v>
      </c>
      <c r="BL135" s="17" t="s">
        <v>148</v>
      </c>
      <c r="BM135" s="165" t="s">
        <v>8</v>
      </c>
    </row>
    <row r="136" spans="1:65" s="2" customFormat="1" ht="16.5" customHeight="1">
      <c r="A136" s="33"/>
      <c r="B136" s="153"/>
      <c r="C136" s="154" t="s">
        <v>192</v>
      </c>
      <c r="D136" s="154" t="s">
        <v>144</v>
      </c>
      <c r="E136" s="155" t="s">
        <v>543</v>
      </c>
      <c r="F136" s="156" t="s">
        <v>544</v>
      </c>
      <c r="G136" s="157" t="s">
        <v>402</v>
      </c>
      <c r="H136" s="158">
        <v>1680</v>
      </c>
      <c r="I136" s="159"/>
      <c r="J136" s="160">
        <f t="shared" si="0"/>
        <v>0</v>
      </c>
      <c r="K136" s="156" t="s">
        <v>1</v>
      </c>
      <c r="L136" s="34"/>
      <c r="M136" s="161" t="s">
        <v>1</v>
      </c>
      <c r="N136" s="162" t="s">
        <v>40</v>
      </c>
      <c r="O136" s="59"/>
      <c r="P136" s="163">
        <f t="shared" si="1"/>
        <v>0</v>
      </c>
      <c r="Q136" s="163">
        <v>0</v>
      </c>
      <c r="R136" s="163">
        <f t="shared" si="2"/>
        <v>0</v>
      </c>
      <c r="S136" s="163">
        <v>0</v>
      </c>
      <c r="T136" s="164">
        <f t="shared" si="3"/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65" t="s">
        <v>148</v>
      </c>
      <c r="AT136" s="165" t="s">
        <v>144</v>
      </c>
      <c r="AU136" s="165" t="s">
        <v>85</v>
      </c>
      <c r="AY136" s="17" t="s">
        <v>141</v>
      </c>
      <c r="BE136" s="98">
        <f t="shared" si="4"/>
        <v>0</v>
      </c>
      <c r="BF136" s="98">
        <f t="shared" si="5"/>
        <v>0</v>
      </c>
      <c r="BG136" s="98">
        <f t="shared" si="6"/>
        <v>0</v>
      </c>
      <c r="BH136" s="98">
        <f t="shared" si="7"/>
        <v>0</v>
      </c>
      <c r="BI136" s="98">
        <f t="shared" si="8"/>
        <v>0</v>
      </c>
      <c r="BJ136" s="17" t="s">
        <v>83</v>
      </c>
      <c r="BK136" s="98">
        <f t="shared" si="9"/>
        <v>0</v>
      </c>
      <c r="BL136" s="17" t="s">
        <v>148</v>
      </c>
      <c r="BM136" s="165" t="s">
        <v>237</v>
      </c>
    </row>
    <row r="137" spans="1:65" s="2" customFormat="1" ht="24.2" customHeight="1">
      <c r="A137" s="33"/>
      <c r="B137" s="153"/>
      <c r="C137" s="154" t="s">
        <v>197</v>
      </c>
      <c r="D137" s="154" t="s">
        <v>144</v>
      </c>
      <c r="E137" s="155" t="s">
        <v>545</v>
      </c>
      <c r="F137" s="156" t="s">
        <v>546</v>
      </c>
      <c r="G137" s="157" t="s">
        <v>402</v>
      </c>
      <c r="H137" s="158">
        <v>24</v>
      </c>
      <c r="I137" s="159"/>
      <c r="J137" s="160">
        <f t="shared" si="0"/>
        <v>0</v>
      </c>
      <c r="K137" s="156" t="s">
        <v>1</v>
      </c>
      <c r="L137" s="34"/>
      <c r="M137" s="161" t="s">
        <v>1</v>
      </c>
      <c r="N137" s="162" t="s">
        <v>40</v>
      </c>
      <c r="O137" s="59"/>
      <c r="P137" s="163">
        <f t="shared" si="1"/>
        <v>0</v>
      </c>
      <c r="Q137" s="163">
        <v>0</v>
      </c>
      <c r="R137" s="163">
        <f t="shared" si="2"/>
        <v>0</v>
      </c>
      <c r="S137" s="163">
        <v>0</v>
      </c>
      <c r="T137" s="164">
        <f t="shared" si="3"/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65" t="s">
        <v>148</v>
      </c>
      <c r="AT137" s="165" t="s">
        <v>144</v>
      </c>
      <c r="AU137" s="165" t="s">
        <v>85</v>
      </c>
      <c r="AY137" s="17" t="s">
        <v>141</v>
      </c>
      <c r="BE137" s="98">
        <f t="shared" si="4"/>
        <v>0</v>
      </c>
      <c r="BF137" s="98">
        <f t="shared" si="5"/>
        <v>0</v>
      </c>
      <c r="BG137" s="98">
        <f t="shared" si="6"/>
        <v>0</v>
      </c>
      <c r="BH137" s="98">
        <f t="shared" si="7"/>
        <v>0</v>
      </c>
      <c r="BI137" s="98">
        <f t="shared" si="8"/>
        <v>0</v>
      </c>
      <c r="BJ137" s="17" t="s">
        <v>83</v>
      </c>
      <c r="BK137" s="98">
        <f t="shared" si="9"/>
        <v>0</v>
      </c>
      <c r="BL137" s="17" t="s">
        <v>148</v>
      </c>
      <c r="BM137" s="165" t="s">
        <v>245</v>
      </c>
    </row>
    <row r="138" spans="1:65" s="2" customFormat="1" ht="16.5" customHeight="1">
      <c r="A138" s="33"/>
      <c r="B138" s="153"/>
      <c r="C138" s="154" t="s">
        <v>202</v>
      </c>
      <c r="D138" s="154" t="s">
        <v>144</v>
      </c>
      <c r="E138" s="155" t="s">
        <v>547</v>
      </c>
      <c r="F138" s="156" t="s">
        <v>548</v>
      </c>
      <c r="G138" s="157" t="s">
        <v>402</v>
      </c>
      <c r="H138" s="158">
        <v>120</v>
      </c>
      <c r="I138" s="159"/>
      <c r="J138" s="160">
        <f t="shared" si="0"/>
        <v>0</v>
      </c>
      <c r="K138" s="156" t="s">
        <v>1</v>
      </c>
      <c r="L138" s="34"/>
      <c r="M138" s="161" t="s">
        <v>1</v>
      </c>
      <c r="N138" s="162" t="s">
        <v>40</v>
      </c>
      <c r="O138" s="59"/>
      <c r="P138" s="163">
        <f t="shared" si="1"/>
        <v>0</v>
      </c>
      <c r="Q138" s="163">
        <v>0</v>
      </c>
      <c r="R138" s="163">
        <f t="shared" si="2"/>
        <v>0</v>
      </c>
      <c r="S138" s="163">
        <v>0</v>
      </c>
      <c r="T138" s="164">
        <f t="shared" si="3"/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65" t="s">
        <v>148</v>
      </c>
      <c r="AT138" s="165" t="s">
        <v>144</v>
      </c>
      <c r="AU138" s="165" t="s">
        <v>85</v>
      </c>
      <c r="AY138" s="17" t="s">
        <v>141</v>
      </c>
      <c r="BE138" s="98">
        <f t="shared" si="4"/>
        <v>0</v>
      </c>
      <c r="BF138" s="98">
        <f t="shared" si="5"/>
        <v>0</v>
      </c>
      <c r="BG138" s="98">
        <f t="shared" si="6"/>
        <v>0</v>
      </c>
      <c r="BH138" s="98">
        <f t="shared" si="7"/>
        <v>0</v>
      </c>
      <c r="BI138" s="98">
        <f t="shared" si="8"/>
        <v>0</v>
      </c>
      <c r="BJ138" s="17" t="s">
        <v>83</v>
      </c>
      <c r="BK138" s="98">
        <f t="shared" si="9"/>
        <v>0</v>
      </c>
      <c r="BL138" s="17" t="s">
        <v>148</v>
      </c>
      <c r="BM138" s="165" t="s">
        <v>257</v>
      </c>
    </row>
    <row r="139" spans="1:65" s="2" customFormat="1" ht="16.5" customHeight="1">
      <c r="A139" s="33"/>
      <c r="B139" s="153"/>
      <c r="C139" s="154" t="s">
        <v>208</v>
      </c>
      <c r="D139" s="154" t="s">
        <v>144</v>
      </c>
      <c r="E139" s="155" t="s">
        <v>549</v>
      </c>
      <c r="F139" s="156" t="s">
        <v>550</v>
      </c>
      <c r="G139" s="157" t="s">
        <v>402</v>
      </c>
      <c r="H139" s="158">
        <v>84</v>
      </c>
      <c r="I139" s="159"/>
      <c r="J139" s="160">
        <f t="shared" si="0"/>
        <v>0</v>
      </c>
      <c r="K139" s="156" t="s">
        <v>1</v>
      </c>
      <c r="L139" s="34"/>
      <c r="M139" s="161" t="s">
        <v>1</v>
      </c>
      <c r="N139" s="162" t="s">
        <v>40</v>
      </c>
      <c r="O139" s="59"/>
      <c r="P139" s="163">
        <f t="shared" si="1"/>
        <v>0</v>
      </c>
      <c r="Q139" s="163">
        <v>0</v>
      </c>
      <c r="R139" s="163">
        <f t="shared" si="2"/>
        <v>0</v>
      </c>
      <c r="S139" s="163">
        <v>0</v>
      </c>
      <c r="T139" s="164">
        <f t="shared" si="3"/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65" t="s">
        <v>148</v>
      </c>
      <c r="AT139" s="165" t="s">
        <v>144</v>
      </c>
      <c r="AU139" s="165" t="s">
        <v>85</v>
      </c>
      <c r="AY139" s="17" t="s">
        <v>141</v>
      </c>
      <c r="BE139" s="98">
        <f t="shared" si="4"/>
        <v>0</v>
      </c>
      <c r="BF139" s="98">
        <f t="shared" si="5"/>
        <v>0</v>
      </c>
      <c r="BG139" s="98">
        <f t="shared" si="6"/>
        <v>0</v>
      </c>
      <c r="BH139" s="98">
        <f t="shared" si="7"/>
        <v>0</v>
      </c>
      <c r="BI139" s="98">
        <f t="shared" si="8"/>
        <v>0</v>
      </c>
      <c r="BJ139" s="17" t="s">
        <v>83</v>
      </c>
      <c r="BK139" s="98">
        <f t="shared" si="9"/>
        <v>0</v>
      </c>
      <c r="BL139" s="17" t="s">
        <v>148</v>
      </c>
      <c r="BM139" s="165" t="s">
        <v>268</v>
      </c>
    </row>
    <row r="140" spans="1:65" s="2" customFormat="1" ht="16.5" customHeight="1">
      <c r="A140" s="33"/>
      <c r="B140" s="153"/>
      <c r="C140" s="154" t="s">
        <v>216</v>
      </c>
      <c r="D140" s="154" t="s">
        <v>144</v>
      </c>
      <c r="E140" s="155" t="s">
        <v>551</v>
      </c>
      <c r="F140" s="156" t="s">
        <v>552</v>
      </c>
      <c r="G140" s="157" t="s">
        <v>402</v>
      </c>
      <c r="H140" s="158">
        <v>48</v>
      </c>
      <c r="I140" s="159"/>
      <c r="J140" s="160">
        <f t="shared" si="0"/>
        <v>0</v>
      </c>
      <c r="K140" s="156" t="s">
        <v>1</v>
      </c>
      <c r="L140" s="34"/>
      <c r="M140" s="161" t="s">
        <v>1</v>
      </c>
      <c r="N140" s="162" t="s">
        <v>40</v>
      </c>
      <c r="O140" s="59"/>
      <c r="P140" s="163">
        <f t="shared" si="1"/>
        <v>0</v>
      </c>
      <c r="Q140" s="163">
        <v>0</v>
      </c>
      <c r="R140" s="163">
        <f t="shared" si="2"/>
        <v>0</v>
      </c>
      <c r="S140" s="163">
        <v>0</v>
      </c>
      <c r="T140" s="164">
        <f t="shared" si="3"/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65" t="s">
        <v>148</v>
      </c>
      <c r="AT140" s="165" t="s">
        <v>144</v>
      </c>
      <c r="AU140" s="165" t="s">
        <v>85</v>
      </c>
      <c r="AY140" s="17" t="s">
        <v>141</v>
      </c>
      <c r="BE140" s="98">
        <f t="shared" si="4"/>
        <v>0</v>
      </c>
      <c r="BF140" s="98">
        <f t="shared" si="5"/>
        <v>0</v>
      </c>
      <c r="BG140" s="98">
        <f t="shared" si="6"/>
        <v>0</v>
      </c>
      <c r="BH140" s="98">
        <f t="shared" si="7"/>
        <v>0</v>
      </c>
      <c r="BI140" s="98">
        <f t="shared" si="8"/>
        <v>0</v>
      </c>
      <c r="BJ140" s="17" t="s">
        <v>83</v>
      </c>
      <c r="BK140" s="98">
        <f t="shared" si="9"/>
        <v>0</v>
      </c>
      <c r="BL140" s="17" t="s">
        <v>148</v>
      </c>
      <c r="BM140" s="165" t="s">
        <v>283</v>
      </c>
    </row>
    <row r="141" spans="1:65" s="2" customFormat="1" ht="16.5" customHeight="1">
      <c r="A141" s="33"/>
      <c r="B141" s="153"/>
      <c r="C141" s="154" t="s">
        <v>8</v>
      </c>
      <c r="D141" s="154" t="s">
        <v>144</v>
      </c>
      <c r="E141" s="155" t="s">
        <v>553</v>
      </c>
      <c r="F141" s="156" t="s">
        <v>554</v>
      </c>
      <c r="G141" s="157" t="s">
        <v>402</v>
      </c>
      <c r="H141" s="158">
        <v>1320</v>
      </c>
      <c r="I141" s="159"/>
      <c r="J141" s="160">
        <f t="shared" si="0"/>
        <v>0</v>
      </c>
      <c r="K141" s="156" t="s">
        <v>1</v>
      </c>
      <c r="L141" s="34"/>
      <c r="M141" s="161" t="s">
        <v>1</v>
      </c>
      <c r="N141" s="162" t="s">
        <v>40</v>
      </c>
      <c r="O141" s="59"/>
      <c r="P141" s="163">
        <f t="shared" si="1"/>
        <v>0</v>
      </c>
      <c r="Q141" s="163">
        <v>0</v>
      </c>
      <c r="R141" s="163">
        <f t="shared" si="2"/>
        <v>0</v>
      </c>
      <c r="S141" s="163">
        <v>0</v>
      </c>
      <c r="T141" s="164">
        <f t="shared" si="3"/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65" t="s">
        <v>148</v>
      </c>
      <c r="AT141" s="165" t="s">
        <v>144</v>
      </c>
      <c r="AU141" s="165" t="s">
        <v>85</v>
      </c>
      <c r="AY141" s="17" t="s">
        <v>141</v>
      </c>
      <c r="BE141" s="98">
        <f t="shared" si="4"/>
        <v>0</v>
      </c>
      <c r="BF141" s="98">
        <f t="shared" si="5"/>
        <v>0</v>
      </c>
      <c r="BG141" s="98">
        <f t="shared" si="6"/>
        <v>0</v>
      </c>
      <c r="BH141" s="98">
        <f t="shared" si="7"/>
        <v>0</v>
      </c>
      <c r="BI141" s="98">
        <f t="shared" si="8"/>
        <v>0</v>
      </c>
      <c r="BJ141" s="17" t="s">
        <v>83</v>
      </c>
      <c r="BK141" s="98">
        <f t="shared" si="9"/>
        <v>0</v>
      </c>
      <c r="BL141" s="17" t="s">
        <v>148</v>
      </c>
      <c r="BM141" s="165" t="s">
        <v>296</v>
      </c>
    </row>
    <row r="142" spans="1:65" s="2" customFormat="1" ht="16.5" customHeight="1">
      <c r="A142" s="33"/>
      <c r="B142" s="153"/>
      <c r="C142" s="154" t="s">
        <v>232</v>
      </c>
      <c r="D142" s="154" t="s">
        <v>144</v>
      </c>
      <c r="E142" s="155" t="s">
        <v>555</v>
      </c>
      <c r="F142" s="156" t="s">
        <v>556</v>
      </c>
      <c r="G142" s="157" t="s">
        <v>402</v>
      </c>
      <c r="H142" s="158">
        <v>30</v>
      </c>
      <c r="I142" s="159"/>
      <c r="J142" s="160">
        <f t="shared" si="0"/>
        <v>0</v>
      </c>
      <c r="K142" s="156" t="s">
        <v>1</v>
      </c>
      <c r="L142" s="34"/>
      <c r="M142" s="161" t="s">
        <v>1</v>
      </c>
      <c r="N142" s="162" t="s">
        <v>40</v>
      </c>
      <c r="O142" s="59"/>
      <c r="P142" s="163">
        <f t="shared" si="1"/>
        <v>0</v>
      </c>
      <c r="Q142" s="163">
        <v>0</v>
      </c>
      <c r="R142" s="163">
        <f t="shared" si="2"/>
        <v>0</v>
      </c>
      <c r="S142" s="163">
        <v>0</v>
      </c>
      <c r="T142" s="164">
        <f t="shared" si="3"/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65" t="s">
        <v>148</v>
      </c>
      <c r="AT142" s="165" t="s">
        <v>144</v>
      </c>
      <c r="AU142" s="165" t="s">
        <v>85</v>
      </c>
      <c r="AY142" s="17" t="s">
        <v>141</v>
      </c>
      <c r="BE142" s="98">
        <f t="shared" si="4"/>
        <v>0</v>
      </c>
      <c r="BF142" s="98">
        <f t="shared" si="5"/>
        <v>0</v>
      </c>
      <c r="BG142" s="98">
        <f t="shared" si="6"/>
        <v>0</v>
      </c>
      <c r="BH142" s="98">
        <f t="shared" si="7"/>
        <v>0</v>
      </c>
      <c r="BI142" s="98">
        <f t="shared" si="8"/>
        <v>0</v>
      </c>
      <c r="BJ142" s="17" t="s">
        <v>83</v>
      </c>
      <c r="BK142" s="98">
        <f t="shared" si="9"/>
        <v>0</v>
      </c>
      <c r="BL142" s="17" t="s">
        <v>148</v>
      </c>
      <c r="BM142" s="165" t="s">
        <v>306</v>
      </c>
    </row>
    <row r="143" spans="1:65" s="2" customFormat="1" ht="16.5" customHeight="1">
      <c r="A143" s="33"/>
      <c r="B143" s="153"/>
      <c r="C143" s="154" t="s">
        <v>237</v>
      </c>
      <c r="D143" s="154" t="s">
        <v>144</v>
      </c>
      <c r="E143" s="155" t="s">
        <v>557</v>
      </c>
      <c r="F143" s="156" t="s">
        <v>558</v>
      </c>
      <c r="G143" s="157" t="s">
        <v>402</v>
      </c>
      <c r="H143" s="158">
        <v>60</v>
      </c>
      <c r="I143" s="159"/>
      <c r="J143" s="160">
        <f t="shared" si="0"/>
        <v>0</v>
      </c>
      <c r="K143" s="156" t="s">
        <v>1</v>
      </c>
      <c r="L143" s="34"/>
      <c r="M143" s="161" t="s">
        <v>1</v>
      </c>
      <c r="N143" s="162" t="s">
        <v>40</v>
      </c>
      <c r="O143" s="59"/>
      <c r="P143" s="163">
        <f t="shared" si="1"/>
        <v>0</v>
      </c>
      <c r="Q143" s="163">
        <v>0</v>
      </c>
      <c r="R143" s="163">
        <f t="shared" si="2"/>
        <v>0</v>
      </c>
      <c r="S143" s="163">
        <v>0</v>
      </c>
      <c r="T143" s="164">
        <f t="shared" si="3"/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65" t="s">
        <v>148</v>
      </c>
      <c r="AT143" s="165" t="s">
        <v>144</v>
      </c>
      <c r="AU143" s="165" t="s">
        <v>85</v>
      </c>
      <c r="AY143" s="17" t="s">
        <v>141</v>
      </c>
      <c r="BE143" s="98">
        <f t="shared" si="4"/>
        <v>0</v>
      </c>
      <c r="BF143" s="98">
        <f t="shared" si="5"/>
        <v>0</v>
      </c>
      <c r="BG143" s="98">
        <f t="shared" si="6"/>
        <v>0</v>
      </c>
      <c r="BH143" s="98">
        <f t="shared" si="7"/>
        <v>0</v>
      </c>
      <c r="BI143" s="98">
        <f t="shared" si="8"/>
        <v>0</v>
      </c>
      <c r="BJ143" s="17" t="s">
        <v>83</v>
      </c>
      <c r="BK143" s="98">
        <f t="shared" si="9"/>
        <v>0</v>
      </c>
      <c r="BL143" s="17" t="s">
        <v>148</v>
      </c>
      <c r="BM143" s="165" t="s">
        <v>321</v>
      </c>
    </row>
    <row r="144" spans="1:65" s="2" customFormat="1" ht="16.5" customHeight="1">
      <c r="A144" s="33"/>
      <c r="B144" s="153"/>
      <c r="C144" s="154" t="s">
        <v>241</v>
      </c>
      <c r="D144" s="154" t="s">
        <v>144</v>
      </c>
      <c r="E144" s="155" t="s">
        <v>559</v>
      </c>
      <c r="F144" s="156" t="s">
        <v>560</v>
      </c>
      <c r="G144" s="157" t="s">
        <v>402</v>
      </c>
      <c r="H144" s="158">
        <v>120</v>
      </c>
      <c r="I144" s="159"/>
      <c r="J144" s="160">
        <f t="shared" si="0"/>
        <v>0</v>
      </c>
      <c r="K144" s="156" t="s">
        <v>1</v>
      </c>
      <c r="L144" s="34"/>
      <c r="M144" s="161" t="s">
        <v>1</v>
      </c>
      <c r="N144" s="162" t="s">
        <v>40</v>
      </c>
      <c r="O144" s="59"/>
      <c r="P144" s="163">
        <f t="shared" si="1"/>
        <v>0</v>
      </c>
      <c r="Q144" s="163">
        <v>0</v>
      </c>
      <c r="R144" s="163">
        <f t="shared" si="2"/>
        <v>0</v>
      </c>
      <c r="S144" s="163">
        <v>0</v>
      </c>
      <c r="T144" s="164">
        <f t="shared" si="3"/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65" t="s">
        <v>148</v>
      </c>
      <c r="AT144" s="165" t="s">
        <v>144</v>
      </c>
      <c r="AU144" s="165" t="s">
        <v>85</v>
      </c>
      <c r="AY144" s="17" t="s">
        <v>141</v>
      </c>
      <c r="BE144" s="98">
        <f t="shared" si="4"/>
        <v>0</v>
      </c>
      <c r="BF144" s="98">
        <f t="shared" si="5"/>
        <v>0</v>
      </c>
      <c r="BG144" s="98">
        <f t="shared" si="6"/>
        <v>0</v>
      </c>
      <c r="BH144" s="98">
        <f t="shared" si="7"/>
        <v>0</v>
      </c>
      <c r="BI144" s="98">
        <f t="shared" si="8"/>
        <v>0</v>
      </c>
      <c r="BJ144" s="17" t="s">
        <v>83</v>
      </c>
      <c r="BK144" s="98">
        <f t="shared" si="9"/>
        <v>0</v>
      </c>
      <c r="BL144" s="17" t="s">
        <v>148</v>
      </c>
      <c r="BM144" s="165" t="s">
        <v>333</v>
      </c>
    </row>
    <row r="145" spans="1:65" s="2" customFormat="1" ht="16.5" customHeight="1">
      <c r="A145" s="33"/>
      <c r="B145" s="153"/>
      <c r="C145" s="154" t="s">
        <v>245</v>
      </c>
      <c r="D145" s="154" t="s">
        <v>144</v>
      </c>
      <c r="E145" s="155" t="s">
        <v>561</v>
      </c>
      <c r="F145" s="156" t="s">
        <v>562</v>
      </c>
      <c r="G145" s="157" t="s">
        <v>402</v>
      </c>
      <c r="H145" s="158">
        <v>72</v>
      </c>
      <c r="I145" s="159"/>
      <c r="J145" s="160">
        <f t="shared" si="0"/>
        <v>0</v>
      </c>
      <c r="K145" s="156" t="s">
        <v>1</v>
      </c>
      <c r="L145" s="34"/>
      <c r="M145" s="161" t="s">
        <v>1</v>
      </c>
      <c r="N145" s="162" t="s">
        <v>40</v>
      </c>
      <c r="O145" s="59"/>
      <c r="P145" s="163">
        <f t="shared" si="1"/>
        <v>0</v>
      </c>
      <c r="Q145" s="163">
        <v>0</v>
      </c>
      <c r="R145" s="163">
        <f t="shared" si="2"/>
        <v>0</v>
      </c>
      <c r="S145" s="163">
        <v>0</v>
      </c>
      <c r="T145" s="164">
        <f t="shared" si="3"/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65" t="s">
        <v>148</v>
      </c>
      <c r="AT145" s="165" t="s">
        <v>144</v>
      </c>
      <c r="AU145" s="165" t="s">
        <v>85</v>
      </c>
      <c r="AY145" s="17" t="s">
        <v>141</v>
      </c>
      <c r="BE145" s="98">
        <f t="shared" si="4"/>
        <v>0</v>
      </c>
      <c r="BF145" s="98">
        <f t="shared" si="5"/>
        <v>0</v>
      </c>
      <c r="BG145" s="98">
        <f t="shared" si="6"/>
        <v>0</v>
      </c>
      <c r="BH145" s="98">
        <f t="shared" si="7"/>
        <v>0</v>
      </c>
      <c r="BI145" s="98">
        <f t="shared" si="8"/>
        <v>0</v>
      </c>
      <c r="BJ145" s="17" t="s">
        <v>83</v>
      </c>
      <c r="BK145" s="98">
        <f t="shared" si="9"/>
        <v>0</v>
      </c>
      <c r="BL145" s="17" t="s">
        <v>148</v>
      </c>
      <c r="BM145" s="165" t="s">
        <v>293</v>
      </c>
    </row>
    <row r="146" spans="1:65" s="2" customFormat="1" ht="24.2" customHeight="1">
      <c r="A146" s="33"/>
      <c r="B146" s="153"/>
      <c r="C146" s="154" t="s">
        <v>251</v>
      </c>
      <c r="D146" s="154" t="s">
        <v>144</v>
      </c>
      <c r="E146" s="155" t="s">
        <v>563</v>
      </c>
      <c r="F146" s="156" t="s">
        <v>564</v>
      </c>
      <c r="G146" s="157" t="s">
        <v>402</v>
      </c>
      <c r="H146" s="158">
        <v>48</v>
      </c>
      <c r="I146" s="159"/>
      <c r="J146" s="160">
        <f t="shared" si="0"/>
        <v>0</v>
      </c>
      <c r="K146" s="156" t="s">
        <v>1</v>
      </c>
      <c r="L146" s="34"/>
      <c r="M146" s="161" t="s">
        <v>1</v>
      </c>
      <c r="N146" s="162" t="s">
        <v>40</v>
      </c>
      <c r="O146" s="59"/>
      <c r="P146" s="163">
        <f t="shared" si="1"/>
        <v>0</v>
      </c>
      <c r="Q146" s="163">
        <v>0</v>
      </c>
      <c r="R146" s="163">
        <f t="shared" si="2"/>
        <v>0</v>
      </c>
      <c r="S146" s="163">
        <v>0</v>
      </c>
      <c r="T146" s="164">
        <f t="shared" si="3"/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65" t="s">
        <v>148</v>
      </c>
      <c r="AT146" s="165" t="s">
        <v>144</v>
      </c>
      <c r="AU146" s="165" t="s">
        <v>85</v>
      </c>
      <c r="AY146" s="17" t="s">
        <v>141</v>
      </c>
      <c r="BE146" s="98">
        <f t="shared" si="4"/>
        <v>0</v>
      </c>
      <c r="BF146" s="98">
        <f t="shared" si="5"/>
        <v>0</v>
      </c>
      <c r="BG146" s="98">
        <f t="shared" si="6"/>
        <v>0</v>
      </c>
      <c r="BH146" s="98">
        <f t="shared" si="7"/>
        <v>0</v>
      </c>
      <c r="BI146" s="98">
        <f t="shared" si="8"/>
        <v>0</v>
      </c>
      <c r="BJ146" s="17" t="s">
        <v>83</v>
      </c>
      <c r="BK146" s="98">
        <f t="shared" si="9"/>
        <v>0</v>
      </c>
      <c r="BL146" s="17" t="s">
        <v>148</v>
      </c>
      <c r="BM146" s="165" t="s">
        <v>361</v>
      </c>
    </row>
    <row r="147" spans="1:65" s="2" customFormat="1" ht="16.5" customHeight="1">
      <c r="A147" s="33"/>
      <c r="B147" s="153"/>
      <c r="C147" s="154" t="s">
        <v>257</v>
      </c>
      <c r="D147" s="154" t="s">
        <v>144</v>
      </c>
      <c r="E147" s="155" t="s">
        <v>565</v>
      </c>
      <c r="F147" s="156" t="s">
        <v>566</v>
      </c>
      <c r="G147" s="157" t="s">
        <v>402</v>
      </c>
      <c r="H147" s="158">
        <v>60</v>
      </c>
      <c r="I147" s="159"/>
      <c r="J147" s="160">
        <f t="shared" si="0"/>
        <v>0</v>
      </c>
      <c r="K147" s="156" t="s">
        <v>1</v>
      </c>
      <c r="L147" s="34"/>
      <c r="M147" s="161" t="s">
        <v>1</v>
      </c>
      <c r="N147" s="162" t="s">
        <v>40</v>
      </c>
      <c r="O147" s="59"/>
      <c r="P147" s="163">
        <f t="shared" si="1"/>
        <v>0</v>
      </c>
      <c r="Q147" s="163">
        <v>0</v>
      </c>
      <c r="R147" s="163">
        <f t="shared" si="2"/>
        <v>0</v>
      </c>
      <c r="S147" s="163">
        <v>0</v>
      </c>
      <c r="T147" s="164">
        <f t="shared" si="3"/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65" t="s">
        <v>148</v>
      </c>
      <c r="AT147" s="165" t="s">
        <v>144</v>
      </c>
      <c r="AU147" s="165" t="s">
        <v>85</v>
      </c>
      <c r="AY147" s="17" t="s">
        <v>141</v>
      </c>
      <c r="BE147" s="98">
        <f t="shared" si="4"/>
        <v>0</v>
      </c>
      <c r="BF147" s="98">
        <f t="shared" si="5"/>
        <v>0</v>
      </c>
      <c r="BG147" s="98">
        <f t="shared" si="6"/>
        <v>0</v>
      </c>
      <c r="BH147" s="98">
        <f t="shared" si="7"/>
        <v>0</v>
      </c>
      <c r="BI147" s="98">
        <f t="shared" si="8"/>
        <v>0</v>
      </c>
      <c r="BJ147" s="17" t="s">
        <v>83</v>
      </c>
      <c r="BK147" s="98">
        <f t="shared" si="9"/>
        <v>0</v>
      </c>
      <c r="BL147" s="17" t="s">
        <v>148</v>
      </c>
      <c r="BM147" s="165" t="s">
        <v>371</v>
      </c>
    </row>
    <row r="148" spans="1:65" s="12" customFormat="1" ht="22.9" customHeight="1">
      <c r="B148" s="140"/>
      <c r="D148" s="141" t="s">
        <v>74</v>
      </c>
      <c r="E148" s="151" t="s">
        <v>567</v>
      </c>
      <c r="F148" s="151" t="s">
        <v>568</v>
      </c>
      <c r="I148" s="143"/>
      <c r="J148" s="152">
        <f>BK148</f>
        <v>0</v>
      </c>
      <c r="L148" s="140"/>
      <c r="M148" s="145"/>
      <c r="N148" s="146"/>
      <c r="O148" s="146"/>
      <c r="P148" s="147">
        <f>SUM(P149:P159)</f>
        <v>0</v>
      </c>
      <c r="Q148" s="146"/>
      <c r="R148" s="147">
        <f>SUM(R149:R159)</f>
        <v>0</v>
      </c>
      <c r="S148" s="146"/>
      <c r="T148" s="148">
        <f>SUM(T149:T159)</f>
        <v>0</v>
      </c>
      <c r="AR148" s="141" t="s">
        <v>83</v>
      </c>
      <c r="AT148" s="149" t="s">
        <v>74</v>
      </c>
      <c r="AU148" s="149" t="s">
        <v>83</v>
      </c>
      <c r="AY148" s="141" t="s">
        <v>141</v>
      </c>
      <c r="BK148" s="150">
        <f>SUM(BK149:BK159)</f>
        <v>0</v>
      </c>
    </row>
    <row r="149" spans="1:65" s="2" customFormat="1" ht="37.9" customHeight="1">
      <c r="A149" s="33"/>
      <c r="B149" s="153"/>
      <c r="C149" s="154" t="s">
        <v>262</v>
      </c>
      <c r="D149" s="154" t="s">
        <v>144</v>
      </c>
      <c r="E149" s="155" t="s">
        <v>569</v>
      </c>
      <c r="F149" s="156" t="s">
        <v>570</v>
      </c>
      <c r="G149" s="157" t="s">
        <v>530</v>
      </c>
      <c r="H149" s="158">
        <v>96</v>
      </c>
      <c r="I149" s="159"/>
      <c r="J149" s="160">
        <f t="shared" ref="J149:J159" si="10">ROUND(I149*H149,2)</f>
        <v>0</v>
      </c>
      <c r="K149" s="156" t="s">
        <v>1</v>
      </c>
      <c r="L149" s="34"/>
      <c r="M149" s="161" t="s">
        <v>1</v>
      </c>
      <c r="N149" s="162" t="s">
        <v>40</v>
      </c>
      <c r="O149" s="59"/>
      <c r="P149" s="163">
        <f t="shared" ref="P149:P159" si="11">O149*H149</f>
        <v>0</v>
      </c>
      <c r="Q149" s="163">
        <v>0</v>
      </c>
      <c r="R149" s="163">
        <f t="shared" ref="R149:R159" si="12">Q149*H149</f>
        <v>0</v>
      </c>
      <c r="S149" s="163">
        <v>0</v>
      </c>
      <c r="T149" s="164">
        <f t="shared" ref="T149:T159" si="13"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65" t="s">
        <v>148</v>
      </c>
      <c r="AT149" s="165" t="s">
        <v>144</v>
      </c>
      <c r="AU149" s="165" t="s">
        <v>85</v>
      </c>
      <c r="AY149" s="17" t="s">
        <v>141</v>
      </c>
      <c r="BE149" s="98">
        <f t="shared" ref="BE149:BE159" si="14">IF(N149="základní",J149,0)</f>
        <v>0</v>
      </c>
      <c r="BF149" s="98">
        <f t="shared" ref="BF149:BF159" si="15">IF(N149="snížená",J149,0)</f>
        <v>0</v>
      </c>
      <c r="BG149" s="98">
        <f t="shared" ref="BG149:BG159" si="16">IF(N149="zákl. přenesená",J149,0)</f>
        <v>0</v>
      </c>
      <c r="BH149" s="98">
        <f t="shared" ref="BH149:BH159" si="17">IF(N149="sníž. přenesená",J149,0)</f>
        <v>0</v>
      </c>
      <c r="BI149" s="98">
        <f t="shared" ref="BI149:BI159" si="18">IF(N149="nulová",J149,0)</f>
        <v>0</v>
      </c>
      <c r="BJ149" s="17" t="s">
        <v>83</v>
      </c>
      <c r="BK149" s="98">
        <f t="shared" ref="BK149:BK159" si="19">ROUND(I149*H149,2)</f>
        <v>0</v>
      </c>
      <c r="BL149" s="17" t="s">
        <v>148</v>
      </c>
      <c r="BM149" s="165" t="s">
        <v>381</v>
      </c>
    </row>
    <row r="150" spans="1:65" s="2" customFormat="1" ht="37.9" customHeight="1">
      <c r="A150" s="33"/>
      <c r="B150" s="153"/>
      <c r="C150" s="154" t="s">
        <v>268</v>
      </c>
      <c r="D150" s="154" t="s">
        <v>144</v>
      </c>
      <c r="E150" s="155" t="s">
        <v>571</v>
      </c>
      <c r="F150" s="156" t="s">
        <v>572</v>
      </c>
      <c r="G150" s="157" t="s">
        <v>530</v>
      </c>
      <c r="H150" s="158">
        <v>23</v>
      </c>
      <c r="I150" s="159"/>
      <c r="J150" s="160">
        <f t="shared" si="10"/>
        <v>0</v>
      </c>
      <c r="K150" s="156" t="s">
        <v>1</v>
      </c>
      <c r="L150" s="34"/>
      <c r="M150" s="161" t="s">
        <v>1</v>
      </c>
      <c r="N150" s="162" t="s">
        <v>40</v>
      </c>
      <c r="O150" s="59"/>
      <c r="P150" s="163">
        <f t="shared" si="11"/>
        <v>0</v>
      </c>
      <c r="Q150" s="163">
        <v>0</v>
      </c>
      <c r="R150" s="163">
        <f t="shared" si="12"/>
        <v>0</v>
      </c>
      <c r="S150" s="163">
        <v>0</v>
      </c>
      <c r="T150" s="164">
        <f t="shared" si="13"/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65" t="s">
        <v>148</v>
      </c>
      <c r="AT150" s="165" t="s">
        <v>144</v>
      </c>
      <c r="AU150" s="165" t="s">
        <v>85</v>
      </c>
      <c r="AY150" s="17" t="s">
        <v>141</v>
      </c>
      <c r="BE150" s="98">
        <f t="shared" si="14"/>
        <v>0</v>
      </c>
      <c r="BF150" s="98">
        <f t="shared" si="15"/>
        <v>0</v>
      </c>
      <c r="BG150" s="98">
        <f t="shared" si="16"/>
        <v>0</v>
      </c>
      <c r="BH150" s="98">
        <f t="shared" si="17"/>
        <v>0</v>
      </c>
      <c r="BI150" s="98">
        <f t="shared" si="18"/>
        <v>0</v>
      </c>
      <c r="BJ150" s="17" t="s">
        <v>83</v>
      </c>
      <c r="BK150" s="98">
        <f t="shared" si="19"/>
        <v>0</v>
      </c>
      <c r="BL150" s="17" t="s">
        <v>148</v>
      </c>
      <c r="BM150" s="165" t="s">
        <v>392</v>
      </c>
    </row>
    <row r="151" spans="1:65" s="2" customFormat="1" ht="49.15" customHeight="1">
      <c r="A151" s="33"/>
      <c r="B151" s="153"/>
      <c r="C151" s="154" t="s">
        <v>7</v>
      </c>
      <c r="D151" s="154" t="s">
        <v>144</v>
      </c>
      <c r="E151" s="155" t="s">
        <v>573</v>
      </c>
      <c r="F151" s="156" t="s">
        <v>574</v>
      </c>
      <c r="G151" s="157" t="s">
        <v>530</v>
      </c>
      <c r="H151" s="158">
        <v>40</v>
      </c>
      <c r="I151" s="159"/>
      <c r="J151" s="160">
        <f t="shared" si="10"/>
        <v>0</v>
      </c>
      <c r="K151" s="156" t="s">
        <v>1</v>
      </c>
      <c r="L151" s="34"/>
      <c r="M151" s="161" t="s">
        <v>1</v>
      </c>
      <c r="N151" s="162" t="s">
        <v>40</v>
      </c>
      <c r="O151" s="59"/>
      <c r="P151" s="163">
        <f t="shared" si="11"/>
        <v>0</v>
      </c>
      <c r="Q151" s="163">
        <v>0</v>
      </c>
      <c r="R151" s="163">
        <f t="shared" si="12"/>
        <v>0</v>
      </c>
      <c r="S151" s="163">
        <v>0</v>
      </c>
      <c r="T151" s="164">
        <f t="shared" si="13"/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65" t="s">
        <v>148</v>
      </c>
      <c r="AT151" s="165" t="s">
        <v>144</v>
      </c>
      <c r="AU151" s="165" t="s">
        <v>85</v>
      </c>
      <c r="AY151" s="17" t="s">
        <v>141</v>
      </c>
      <c r="BE151" s="98">
        <f t="shared" si="14"/>
        <v>0</v>
      </c>
      <c r="BF151" s="98">
        <f t="shared" si="15"/>
        <v>0</v>
      </c>
      <c r="BG151" s="98">
        <f t="shared" si="16"/>
        <v>0</v>
      </c>
      <c r="BH151" s="98">
        <f t="shared" si="17"/>
        <v>0</v>
      </c>
      <c r="BI151" s="98">
        <f t="shared" si="18"/>
        <v>0</v>
      </c>
      <c r="BJ151" s="17" t="s">
        <v>83</v>
      </c>
      <c r="BK151" s="98">
        <f t="shared" si="19"/>
        <v>0</v>
      </c>
      <c r="BL151" s="17" t="s">
        <v>148</v>
      </c>
      <c r="BM151" s="165" t="s">
        <v>405</v>
      </c>
    </row>
    <row r="152" spans="1:65" s="2" customFormat="1" ht="37.9" customHeight="1">
      <c r="A152" s="33"/>
      <c r="B152" s="153"/>
      <c r="C152" s="154" t="s">
        <v>283</v>
      </c>
      <c r="D152" s="154" t="s">
        <v>144</v>
      </c>
      <c r="E152" s="155" t="s">
        <v>575</v>
      </c>
      <c r="F152" s="156" t="s">
        <v>576</v>
      </c>
      <c r="G152" s="157" t="s">
        <v>530</v>
      </c>
      <c r="H152" s="158">
        <v>47</v>
      </c>
      <c r="I152" s="159"/>
      <c r="J152" s="160">
        <f t="shared" si="10"/>
        <v>0</v>
      </c>
      <c r="K152" s="156" t="s">
        <v>1</v>
      </c>
      <c r="L152" s="34"/>
      <c r="M152" s="161" t="s">
        <v>1</v>
      </c>
      <c r="N152" s="162" t="s">
        <v>40</v>
      </c>
      <c r="O152" s="59"/>
      <c r="P152" s="163">
        <f t="shared" si="11"/>
        <v>0</v>
      </c>
      <c r="Q152" s="163">
        <v>0</v>
      </c>
      <c r="R152" s="163">
        <f t="shared" si="12"/>
        <v>0</v>
      </c>
      <c r="S152" s="163">
        <v>0</v>
      </c>
      <c r="T152" s="164">
        <f t="shared" si="13"/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65" t="s">
        <v>148</v>
      </c>
      <c r="AT152" s="165" t="s">
        <v>144</v>
      </c>
      <c r="AU152" s="165" t="s">
        <v>85</v>
      </c>
      <c r="AY152" s="17" t="s">
        <v>141</v>
      </c>
      <c r="BE152" s="98">
        <f t="shared" si="14"/>
        <v>0</v>
      </c>
      <c r="BF152" s="98">
        <f t="shared" si="15"/>
        <v>0</v>
      </c>
      <c r="BG152" s="98">
        <f t="shared" si="16"/>
        <v>0</v>
      </c>
      <c r="BH152" s="98">
        <f t="shared" si="17"/>
        <v>0</v>
      </c>
      <c r="BI152" s="98">
        <f t="shared" si="18"/>
        <v>0</v>
      </c>
      <c r="BJ152" s="17" t="s">
        <v>83</v>
      </c>
      <c r="BK152" s="98">
        <f t="shared" si="19"/>
        <v>0</v>
      </c>
      <c r="BL152" s="17" t="s">
        <v>148</v>
      </c>
      <c r="BM152" s="165" t="s">
        <v>420</v>
      </c>
    </row>
    <row r="153" spans="1:65" s="2" customFormat="1" ht="44.25" customHeight="1">
      <c r="A153" s="33"/>
      <c r="B153" s="153"/>
      <c r="C153" s="154" t="s">
        <v>288</v>
      </c>
      <c r="D153" s="154" t="s">
        <v>144</v>
      </c>
      <c r="E153" s="155" t="s">
        <v>577</v>
      </c>
      <c r="F153" s="156" t="s">
        <v>578</v>
      </c>
      <c r="G153" s="157" t="s">
        <v>530</v>
      </c>
      <c r="H153" s="158">
        <v>10</v>
      </c>
      <c r="I153" s="159"/>
      <c r="J153" s="160">
        <f t="shared" si="10"/>
        <v>0</v>
      </c>
      <c r="K153" s="156" t="s">
        <v>1</v>
      </c>
      <c r="L153" s="34"/>
      <c r="M153" s="161" t="s">
        <v>1</v>
      </c>
      <c r="N153" s="162" t="s">
        <v>40</v>
      </c>
      <c r="O153" s="59"/>
      <c r="P153" s="163">
        <f t="shared" si="11"/>
        <v>0</v>
      </c>
      <c r="Q153" s="163">
        <v>0</v>
      </c>
      <c r="R153" s="163">
        <f t="shared" si="12"/>
        <v>0</v>
      </c>
      <c r="S153" s="163">
        <v>0</v>
      </c>
      <c r="T153" s="164">
        <f t="shared" si="13"/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65" t="s">
        <v>148</v>
      </c>
      <c r="AT153" s="165" t="s">
        <v>144</v>
      </c>
      <c r="AU153" s="165" t="s">
        <v>85</v>
      </c>
      <c r="AY153" s="17" t="s">
        <v>141</v>
      </c>
      <c r="BE153" s="98">
        <f t="shared" si="14"/>
        <v>0</v>
      </c>
      <c r="BF153" s="98">
        <f t="shared" si="15"/>
        <v>0</v>
      </c>
      <c r="BG153" s="98">
        <f t="shared" si="16"/>
        <v>0</v>
      </c>
      <c r="BH153" s="98">
        <f t="shared" si="17"/>
        <v>0</v>
      </c>
      <c r="BI153" s="98">
        <f t="shared" si="18"/>
        <v>0</v>
      </c>
      <c r="BJ153" s="17" t="s">
        <v>83</v>
      </c>
      <c r="BK153" s="98">
        <f t="shared" si="19"/>
        <v>0</v>
      </c>
      <c r="BL153" s="17" t="s">
        <v>148</v>
      </c>
      <c r="BM153" s="165" t="s">
        <v>430</v>
      </c>
    </row>
    <row r="154" spans="1:65" s="2" customFormat="1" ht="44.25" customHeight="1">
      <c r="A154" s="33"/>
      <c r="B154" s="153"/>
      <c r="C154" s="154" t="s">
        <v>296</v>
      </c>
      <c r="D154" s="154" t="s">
        <v>144</v>
      </c>
      <c r="E154" s="155" t="s">
        <v>579</v>
      </c>
      <c r="F154" s="156" t="s">
        <v>580</v>
      </c>
      <c r="G154" s="157" t="s">
        <v>530</v>
      </c>
      <c r="H154" s="158">
        <v>4</v>
      </c>
      <c r="I154" s="159"/>
      <c r="J154" s="160">
        <f t="shared" si="10"/>
        <v>0</v>
      </c>
      <c r="K154" s="156" t="s">
        <v>1</v>
      </c>
      <c r="L154" s="34"/>
      <c r="M154" s="161" t="s">
        <v>1</v>
      </c>
      <c r="N154" s="162" t="s">
        <v>40</v>
      </c>
      <c r="O154" s="59"/>
      <c r="P154" s="163">
        <f t="shared" si="11"/>
        <v>0</v>
      </c>
      <c r="Q154" s="163">
        <v>0</v>
      </c>
      <c r="R154" s="163">
        <f t="shared" si="12"/>
        <v>0</v>
      </c>
      <c r="S154" s="163">
        <v>0</v>
      </c>
      <c r="T154" s="164">
        <f t="shared" si="13"/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65" t="s">
        <v>148</v>
      </c>
      <c r="AT154" s="165" t="s">
        <v>144</v>
      </c>
      <c r="AU154" s="165" t="s">
        <v>85</v>
      </c>
      <c r="AY154" s="17" t="s">
        <v>141</v>
      </c>
      <c r="BE154" s="98">
        <f t="shared" si="14"/>
        <v>0</v>
      </c>
      <c r="BF154" s="98">
        <f t="shared" si="15"/>
        <v>0</v>
      </c>
      <c r="BG154" s="98">
        <f t="shared" si="16"/>
        <v>0</v>
      </c>
      <c r="BH154" s="98">
        <f t="shared" si="17"/>
        <v>0</v>
      </c>
      <c r="BI154" s="98">
        <f t="shared" si="18"/>
        <v>0</v>
      </c>
      <c r="BJ154" s="17" t="s">
        <v>83</v>
      </c>
      <c r="BK154" s="98">
        <f t="shared" si="19"/>
        <v>0</v>
      </c>
      <c r="BL154" s="17" t="s">
        <v>148</v>
      </c>
      <c r="BM154" s="165" t="s">
        <v>445</v>
      </c>
    </row>
    <row r="155" spans="1:65" s="2" customFormat="1" ht="44.25" customHeight="1">
      <c r="A155" s="33"/>
      <c r="B155" s="153"/>
      <c r="C155" s="154" t="s">
        <v>301</v>
      </c>
      <c r="D155" s="154" t="s">
        <v>144</v>
      </c>
      <c r="E155" s="155" t="s">
        <v>581</v>
      </c>
      <c r="F155" s="156" t="s">
        <v>582</v>
      </c>
      <c r="G155" s="157" t="s">
        <v>530</v>
      </c>
      <c r="H155" s="158">
        <v>2</v>
      </c>
      <c r="I155" s="159"/>
      <c r="J155" s="160">
        <f t="shared" si="10"/>
        <v>0</v>
      </c>
      <c r="K155" s="156" t="s">
        <v>1</v>
      </c>
      <c r="L155" s="34"/>
      <c r="M155" s="161" t="s">
        <v>1</v>
      </c>
      <c r="N155" s="162" t="s">
        <v>40</v>
      </c>
      <c r="O155" s="59"/>
      <c r="P155" s="163">
        <f t="shared" si="11"/>
        <v>0</v>
      </c>
      <c r="Q155" s="163">
        <v>0</v>
      </c>
      <c r="R155" s="163">
        <f t="shared" si="12"/>
        <v>0</v>
      </c>
      <c r="S155" s="163">
        <v>0</v>
      </c>
      <c r="T155" s="164">
        <f t="shared" si="13"/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65" t="s">
        <v>148</v>
      </c>
      <c r="AT155" s="165" t="s">
        <v>144</v>
      </c>
      <c r="AU155" s="165" t="s">
        <v>85</v>
      </c>
      <c r="AY155" s="17" t="s">
        <v>141</v>
      </c>
      <c r="BE155" s="98">
        <f t="shared" si="14"/>
        <v>0</v>
      </c>
      <c r="BF155" s="98">
        <f t="shared" si="15"/>
        <v>0</v>
      </c>
      <c r="BG155" s="98">
        <f t="shared" si="16"/>
        <v>0</v>
      </c>
      <c r="BH155" s="98">
        <f t="shared" si="17"/>
        <v>0</v>
      </c>
      <c r="BI155" s="98">
        <f t="shared" si="18"/>
        <v>0</v>
      </c>
      <c r="BJ155" s="17" t="s">
        <v>83</v>
      </c>
      <c r="BK155" s="98">
        <f t="shared" si="19"/>
        <v>0</v>
      </c>
      <c r="BL155" s="17" t="s">
        <v>148</v>
      </c>
      <c r="BM155" s="165" t="s">
        <v>453</v>
      </c>
    </row>
    <row r="156" spans="1:65" s="2" customFormat="1" ht="37.9" customHeight="1">
      <c r="A156" s="33"/>
      <c r="B156" s="153"/>
      <c r="C156" s="154" t="s">
        <v>306</v>
      </c>
      <c r="D156" s="154" t="s">
        <v>144</v>
      </c>
      <c r="E156" s="155" t="s">
        <v>583</v>
      </c>
      <c r="F156" s="156" t="s">
        <v>584</v>
      </c>
      <c r="G156" s="157" t="s">
        <v>530</v>
      </c>
      <c r="H156" s="158">
        <v>4</v>
      </c>
      <c r="I156" s="159"/>
      <c r="J156" s="160">
        <f t="shared" si="10"/>
        <v>0</v>
      </c>
      <c r="K156" s="156" t="s">
        <v>1</v>
      </c>
      <c r="L156" s="34"/>
      <c r="M156" s="161" t="s">
        <v>1</v>
      </c>
      <c r="N156" s="162" t="s">
        <v>40</v>
      </c>
      <c r="O156" s="59"/>
      <c r="P156" s="163">
        <f t="shared" si="11"/>
        <v>0</v>
      </c>
      <c r="Q156" s="163">
        <v>0</v>
      </c>
      <c r="R156" s="163">
        <f t="shared" si="12"/>
        <v>0</v>
      </c>
      <c r="S156" s="163">
        <v>0</v>
      </c>
      <c r="T156" s="164">
        <f t="shared" si="13"/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65" t="s">
        <v>148</v>
      </c>
      <c r="AT156" s="165" t="s">
        <v>144</v>
      </c>
      <c r="AU156" s="165" t="s">
        <v>85</v>
      </c>
      <c r="AY156" s="17" t="s">
        <v>141</v>
      </c>
      <c r="BE156" s="98">
        <f t="shared" si="14"/>
        <v>0</v>
      </c>
      <c r="BF156" s="98">
        <f t="shared" si="15"/>
        <v>0</v>
      </c>
      <c r="BG156" s="98">
        <f t="shared" si="16"/>
        <v>0</v>
      </c>
      <c r="BH156" s="98">
        <f t="shared" si="17"/>
        <v>0</v>
      </c>
      <c r="BI156" s="98">
        <f t="shared" si="18"/>
        <v>0</v>
      </c>
      <c r="BJ156" s="17" t="s">
        <v>83</v>
      </c>
      <c r="BK156" s="98">
        <f t="shared" si="19"/>
        <v>0</v>
      </c>
      <c r="BL156" s="17" t="s">
        <v>148</v>
      </c>
      <c r="BM156" s="165" t="s">
        <v>463</v>
      </c>
    </row>
    <row r="157" spans="1:65" s="2" customFormat="1" ht="44.25" customHeight="1">
      <c r="A157" s="33"/>
      <c r="B157" s="153"/>
      <c r="C157" s="154" t="s">
        <v>314</v>
      </c>
      <c r="D157" s="154" t="s">
        <v>144</v>
      </c>
      <c r="E157" s="155" t="s">
        <v>585</v>
      </c>
      <c r="F157" s="156" t="s">
        <v>586</v>
      </c>
      <c r="G157" s="157" t="s">
        <v>530</v>
      </c>
      <c r="H157" s="158">
        <v>1</v>
      </c>
      <c r="I157" s="159"/>
      <c r="J157" s="160">
        <f t="shared" si="10"/>
        <v>0</v>
      </c>
      <c r="K157" s="156" t="s">
        <v>1</v>
      </c>
      <c r="L157" s="34"/>
      <c r="M157" s="161" t="s">
        <v>1</v>
      </c>
      <c r="N157" s="162" t="s">
        <v>40</v>
      </c>
      <c r="O157" s="59"/>
      <c r="P157" s="163">
        <f t="shared" si="11"/>
        <v>0</v>
      </c>
      <c r="Q157" s="163">
        <v>0</v>
      </c>
      <c r="R157" s="163">
        <f t="shared" si="12"/>
        <v>0</v>
      </c>
      <c r="S157" s="163">
        <v>0</v>
      </c>
      <c r="T157" s="164">
        <f t="shared" si="13"/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65" t="s">
        <v>148</v>
      </c>
      <c r="AT157" s="165" t="s">
        <v>144</v>
      </c>
      <c r="AU157" s="165" t="s">
        <v>85</v>
      </c>
      <c r="AY157" s="17" t="s">
        <v>141</v>
      </c>
      <c r="BE157" s="98">
        <f t="shared" si="14"/>
        <v>0</v>
      </c>
      <c r="BF157" s="98">
        <f t="shared" si="15"/>
        <v>0</v>
      </c>
      <c r="BG157" s="98">
        <f t="shared" si="16"/>
        <v>0</v>
      </c>
      <c r="BH157" s="98">
        <f t="shared" si="17"/>
        <v>0</v>
      </c>
      <c r="BI157" s="98">
        <f t="shared" si="18"/>
        <v>0</v>
      </c>
      <c r="BJ157" s="17" t="s">
        <v>83</v>
      </c>
      <c r="BK157" s="98">
        <f t="shared" si="19"/>
        <v>0</v>
      </c>
      <c r="BL157" s="17" t="s">
        <v>148</v>
      </c>
      <c r="BM157" s="165" t="s">
        <v>476</v>
      </c>
    </row>
    <row r="158" spans="1:65" s="2" customFormat="1" ht="44.25" customHeight="1">
      <c r="A158" s="33"/>
      <c r="B158" s="153"/>
      <c r="C158" s="154" t="s">
        <v>321</v>
      </c>
      <c r="D158" s="154" t="s">
        <v>144</v>
      </c>
      <c r="E158" s="155" t="s">
        <v>587</v>
      </c>
      <c r="F158" s="156" t="s">
        <v>588</v>
      </c>
      <c r="G158" s="157" t="s">
        <v>530</v>
      </c>
      <c r="H158" s="158">
        <v>13</v>
      </c>
      <c r="I158" s="159"/>
      <c r="J158" s="160">
        <f t="shared" si="10"/>
        <v>0</v>
      </c>
      <c r="K158" s="156" t="s">
        <v>1</v>
      </c>
      <c r="L158" s="34"/>
      <c r="M158" s="161" t="s">
        <v>1</v>
      </c>
      <c r="N158" s="162" t="s">
        <v>40</v>
      </c>
      <c r="O158" s="59"/>
      <c r="P158" s="163">
        <f t="shared" si="11"/>
        <v>0</v>
      </c>
      <c r="Q158" s="163">
        <v>0</v>
      </c>
      <c r="R158" s="163">
        <f t="shared" si="12"/>
        <v>0</v>
      </c>
      <c r="S158" s="163">
        <v>0</v>
      </c>
      <c r="T158" s="164">
        <f t="shared" si="13"/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65" t="s">
        <v>148</v>
      </c>
      <c r="AT158" s="165" t="s">
        <v>144</v>
      </c>
      <c r="AU158" s="165" t="s">
        <v>85</v>
      </c>
      <c r="AY158" s="17" t="s">
        <v>141</v>
      </c>
      <c r="BE158" s="98">
        <f t="shared" si="14"/>
        <v>0</v>
      </c>
      <c r="BF158" s="98">
        <f t="shared" si="15"/>
        <v>0</v>
      </c>
      <c r="BG158" s="98">
        <f t="shared" si="16"/>
        <v>0</v>
      </c>
      <c r="BH158" s="98">
        <f t="shared" si="17"/>
        <v>0</v>
      </c>
      <c r="BI158" s="98">
        <f t="shared" si="18"/>
        <v>0</v>
      </c>
      <c r="BJ158" s="17" t="s">
        <v>83</v>
      </c>
      <c r="BK158" s="98">
        <f t="shared" si="19"/>
        <v>0</v>
      </c>
      <c r="BL158" s="17" t="s">
        <v>148</v>
      </c>
      <c r="BM158" s="165" t="s">
        <v>488</v>
      </c>
    </row>
    <row r="159" spans="1:65" s="2" customFormat="1" ht="37.9" customHeight="1">
      <c r="A159" s="33"/>
      <c r="B159" s="153"/>
      <c r="C159" s="154" t="s">
        <v>327</v>
      </c>
      <c r="D159" s="154" t="s">
        <v>144</v>
      </c>
      <c r="E159" s="155" t="s">
        <v>589</v>
      </c>
      <c r="F159" s="156" t="s">
        <v>590</v>
      </c>
      <c r="G159" s="157" t="s">
        <v>530</v>
      </c>
      <c r="H159" s="158">
        <v>41</v>
      </c>
      <c r="I159" s="159"/>
      <c r="J159" s="160">
        <f t="shared" si="10"/>
        <v>0</v>
      </c>
      <c r="K159" s="156" t="s">
        <v>1</v>
      </c>
      <c r="L159" s="34"/>
      <c r="M159" s="161" t="s">
        <v>1</v>
      </c>
      <c r="N159" s="162" t="s">
        <v>40</v>
      </c>
      <c r="O159" s="59"/>
      <c r="P159" s="163">
        <f t="shared" si="11"/>
        <v>0</v>
      </c>
      <c r="Q159" s="163">
        <v>0</v>
      </c>
      <c r="R159" s="163">
        <f t="shared" si="12"/>
        <v>0</v>
      </c>
      <c r="S159" s="163">
        <v>0</v>
      </c>
      <c r="T159" s="164">
        <f t="shared" si="13"/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65" t="s">
        <v>148</v>
      </c>
      <c r="AT159" s="165" t="s">
        <v>144</v>
      </c>
      <c r="AU159" s="165" t="s">
        <v>85</v>
      </c>
      <c r="AY159" s="17" t="s">
        <v>141</v>
      </c>
      <c r="BE159" s="98">
        <f t="shared" si="14"/>
        <v>0</v>
      </c>
      <c r="BF159" s="98">
        <f t="shared" si="15"/>
        <v>0</v>
      </c>
      <c r="BG159" s="98">
        <f t="shared" si="16"/>
        <v>0</v>
      </c>
      <c r="BH159" s="98">
        <f t="shared" si="17"/>
        <v>0</v>
      </c>
      <c r="BI159" s="98">
        <f t="shared" si="18"/>
        <v>0</v>
      </c>
      <c r="BJ159" s="17" t="s">
        <v>83</v>
      </c>
      <c r="BK159" s="98">
        <f t="shared" si="19"/>
        <v>0</v>
      </c>
      <c r="BL159" s="17" t="s">
        <v>148</v>
      </c>
      <c r="BM159" s="165" t="s">
        <v>499</v>
      </c>
    </row>
    <row r="160" spans="1:65" s="12" customFormat="1" ht="22.9" customHeight="1">
      <c r="B160" s="140"/>
      <c r="D160" s="141" t="s">
        <v>74</v>
      </c>
      <c r="E160" s="151" t="s">
        <v>591</v>
      </c>
      <c r="F160" s="151" t="s">
        <v>592</v>
      </c>
      <c r="I160" s="143"/>
      <c r="J160" s="152">
        <f>BK160</f>
        <v>0</v>
      </c>
      <c r="L160" s="140"/>
      <c r="M160" s="145"/>
      <c r="N160" s="146"/>
      <c r="O160" s="146"/>
      <c r="P160" s="147">
        <f>SUM(P161:P176)</f>
        <v>0</v>
      </c>
      <c r="Q160" s="146"/>
      <c r="R160" s="147">
        <f>SUM(R161:R176)</f>
        <v>0</v>
      </c>
      <c r="S160" s="146"/>
      <c r="T160" s="148">
        <f>SUM(T161:T176)</f>
        <v>0</v>
      </c>
      <c r="AR160" s="141" t="s">
        <v>83</v>
      </c>
      <c r="AT160" s="149" t="s">
        <v>74</v>
      </c>
      <c r="AU160" s="149" t="s">
        <v>83</v>
      </c>
      <c r="AY160" s="141" t="s">
        <v>141</v>
      </c>
      <c r="BK160" s="150">
        <f>SUM(BK161:BK176)</f>
        <v>0</v>
      </c>
    </row>
    <row r="161" spans="1:65" s="2" customFormat="1" ht="24.2" customHeight="1">
      <c r="A161" s="33"/>
      <c r="B161" s="153"/>
      <c r="C161" s="154" t="s">
        <v>333</v>
      </c>
      <c r="D161" s="154" t="s">
        <v>144</v>
      </c>
      <c r="E161" s="155" t="s">
        <v>593</v>
      </c>
      <c r="F161" s="156" t="s">
        <v>594</v>
      </c>
      <c r="G161" s="157" t="s">
        <v>530</v>
      </c>
      <c r="H161" s="158">
        <v>40</v>
      </c>
      <c r="I161" s="159"/>
      <c r="J161" s="160">
        <f t="shared" ref="J161:J176" si="20">ROUND(I161*H161,2)</f>
        <v>0</v>
      </c>
      <c r="K161" s="156" t="s">
        <v>1</v>
      </c>
      <c r="L161" s="34"/>
      <c r="M161" s="161" t="s">
        <v>1</v>
      </c>
      <c r="N161" s="162" t="s">
        <v>40</v>
      </c>
      <c r="O161" s="59"/>
      <c r="P161" s="163">
        <f t="shared" ref="P161:P176" si="21">O161*H161</f>
        <v>0</v>
      </c>
      <c r="Q161" s="163">
        <v>0</v>
      </c>
      <c r="R161" s="163">
        <f t="shared" ref="R161:R176" si="22">Q161*H161</f>
        <v>0</v>
      </c>
      <c r="S161" s="163">
        <v>0</v>
      </c>
      <c r="T161" s="164">
        <f t="shared" ref="T161:T176" si="23"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65" t="s">
        <v>148</v>
      </c>
      <c r="AT161" s="165" t="s">
        <v>144</v>
      </c>
      <c r="AU161" s="165" t="s">
        <v>85</v>
      </c>
      <c r="AY161" s="17" t="s">
        <v>141</v>
      </c>
      <c r="BE161" s="98">
        <f t="shared" ref="BE161:BE176" si="24">IF(N161="základní",J161,0)</f>
        <v>0</v>
      </c>
      <c r="BF161" s="98">
        <f t="shared" ref="BF161:BF176" si="25">IF(N161="snížená",J161,0)</f>
        <v>0</v>
      </c>
      <c r="BG161" s="98">
        <f t="shared" ref="BG161:BG176" si="26">IF(N161="zákl. přenesená",J161,0)</f>
        <v>0</v>
      </c>
      <c r="BH161" s="98">
        <f t="shared" ref="BH161:BH176" si="27">IF(N161="sníž. přenesená",J161,0)</f>
        <v>0</v>
      </c>
      <c r="BI161" s="98">
        <f t="shared" ref="BI161:BI176" si="28">IF(N161="nulová",J161,0)</f>
        <v>0</v>
      </c>
      <c r="BJ161" s="17" t="s">
        <v>83</v>
      </c>
      <c r="BK161" s="98">
        <f t="shared" ref="BK161:BK176" si="29">ROUND(I161*H161,2)</f>
        <v>0</v>
      </c>
      <c r="BL161" s="17" t="s">
        <v>148</v>
      </c>
      <c r="BM161" s="165" t="s">
        <v>509</v>
      </c>
    </row>
    <row r="162" spans="1:65" s="2" customFormat="1" ht="24.2" customHeight="1">
      <c r="A162" s="33"/>
      <c r="B162" s="153"/>
      <c r="C162" s="154" t="s">
        <v>341</v>
      </c>
      <c r="D162" s="154" t="s">
        <v>144</v>
      </c>
      <c r="E162" s="155" t="s">
        <v>595</v>
      </c>
      <c r="F162" s="156" t="s">
        <v>596</v>
      </c>
      <c r="G162" s="157" t="s">
        <v>530</v>
      </c>
      <c r="H162" s="158">
        <v>3</v>
      </c>
      <c r="I162" s="159"/>
      <c r="J162" s="160">
        <f t="shared" si="20"/>
        <v>0</v>
      </c>
      <c r="K162" s="156" t="s">
        <v>1</v>
      </c>
      <c r="L162" s="34"/>
      <c r="M162" s="161" t="s">
        <v>1</v>
      </c>
      <c r="N162" s="162" t="s">
        <v>40</v>
      </c>
      <c r="O162" s="59"/>
      <c r="P162" s="163">
        <f t="shared" si="21"/>
        <v>0</v>
      </c>
      <c r="Q162" s="163">
        <v>0</v>
      </c>
      <c r="R162" s="163">
        <f t="shared" si="22"/>
        <v>0</v>
      </c>
      <c r="S162" s="163">
        <v>0</v>
      </c>
      <c r="T162" s="164">
        <f t="shared" si="23"/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65" t="s">
        <v>148</v>
      </c>
      <c r="AT162" s="165" t="s">
        <v>144</v>
      </c>
      <c r="AU162" s="165" t="s">
        <v>85</v>
      </c>
      <c r="AY162" s="17" t="s">
        <v>141</v>
      </c>
      <c r="BE162" s="98">
        <f t="shared" si="24"/>
        <v>0</v>
      </c>
      <c r="BF162" s="98">
        <f t="shared" si="25"/>
        <v>0</v>
      </c>
      <c r="BG162" s="98">
        <f t="shared" si="26"/>
        <v>0</v>
      </c>
      <c r="BH162" s="98">
        <f t="shared" si="27"/>
        <v>0</v>
      </c>
      <c r="BI162" s="98">
        <f t="shared" si="28"/>
        <v>0</v>
      </c>
      <c r="BJ162" s="17" t="s">
        <v>83</v>
      </c>
      <c r="BK162" s="98">
        <f t="shared" si="29"/>
        <v>0</v>
      </c>
      <c r="BL162" s="17" t="s">
        <v>148</v>
      </c>
      <c r="BM162" s="165" t="s">
        <v>597</v>
      </c>
    </row>
    <row r="163" spans="1:65" s="2" customFormat="1" ht="24.2" customHeight="1">
      <c r="A163" s="33"/>
      <c r="B163" s="153"/>
      <c r="C163" s="154" t="s">
        <v>293</v>
      </c>
      <c r="D163" s="154" t="s">
        <v>144</v>
      </c>
      <c r="E163" s="155" t="s">
        <v>598</v>
      </c>
      <c r="F163" s="156" t="s">
        <v>599</v>
      </c>
      <c r="G163" s="157" t="s">
        <v>530</v>
      </c>
      <c r="H163" s="158">
        <v>90</v>
      </c>
      <c r="I163" s="159"/>
      <c r="J163" s="160">
        <f t="shared" si="20"/>
        <v>0</v>
      </c>
      <c r="K163" s="156" t="s">
        <v>1</v>
      </c>
      <c r="L163" s="34"/>
      <c r="M163" s="161" t="s">
        <v>1</v>
      </c>
      <c r="N163" s="162" t="s">
        <v>40</v>
      </c>
      <c r="O163" s="59"/>
      <c r="P163" s="163">
        <f t="shared" si="21"/>
        <v>0</v>
      </c>
      <c r="Q163" s="163">
        <v>0</v>
      </c>
      <c r="R163" s="163">
        <f t="shared" si="22"/>
        <v>0</v>
      </c>
      <c r="S163" s="163">
        <v>0</v>
      </c>
      <c r="T163" s="164">
        <f t="shared" si="23"/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65" t="s">
        <v>148</v>
      </c>
      <c r="AT163" s="165" t="s">
        <v>144</v>
      </c>
      <c r="AU163" s="165" t="s">
        <v>85</v>
      </c>
      <c r="AY163" s="17" t="s">
        <v>141</v>
      </c>
      <c r="BE163" s="98">
        <f t="shared" si="24"/>
        <v>0</v>
      </c>
      <c r="BF163" s="98">
        <f t="shared" si="25"/>
        <v>0</v>
      </c>
      <c r="BG163" s="98">
        <f t="shared" si="26"/>
        <v>0</v>
      </c>
      <c r="BH163" s="98">
        <f t="shared" si="27"/>
        <v>0</v>
      </c>
      <c r="BI163" s="98">
        <f t="shared" si="28"/>
        <v>0</v>
      </c>
      <c r="BJ163" s="17" t="s">
        <v>83</v>
      </c>
      <c r="BK163" s="98">
        <f t="shared" si="29"/>
        <v>0</v>
      </c>
      <c r="BL163" s="17" t="s">
        <v>148</v>
      </c>
      <c r="BM163" s="165" t="s">
        <v>600</v>
      </c>
    </row>
    <row r="164" spans="1:65" s="2" customFormat="1" ht="24.2" customHeight="1">
      <c r="A164" s="33"/>
      <c r="B164" s="153"/>
      <c r="C164" s="154" t="s">
        <v>353</v>
      </c>
      <c r="D164" s="154" t="s">
        <v>144</v>
      </c>
      <c r="E164" s="155" t="s">
        <v>601</v>
      </c>
      <c r="F164" s="156" t="s">
        <v>602</v>
      </c>
      <c r="G164" s="157" t="s">
        <v>530</v>
      </c>
      <c r="H164" s="158">
        <v>21</v>
      </c>
      <c r="I164" s="159"/>
      <c r="J164" s="160">
        <f t="shared" si="20"/>
        <v>0</v>
      </c>
      <c r="K164" s="156" t="s">
        <v>1</v>
      </c>
      <c r="L164" s="34"/>
      <c r="M164" s="161" t="s">
        <v>1</v>
      </c>
      <c r="N164" s="162" t="s">
        <v>40</v>
      </c>
      <c r="O164" s="59"/>
      <c r="P164" s="163">
        <f t="shared" si="21"/>
        <v>0</v>
      </c>
      <c r="Q164" s="163">
        <v>0</v>
      </c>
      <c r="R164" s="163">
        <f t="shared" si="22"/>
        <v>0</v>
      </c>
      <c r="S164" s="163">
        <v>0</v>
      </c>
      <c r="T164" s="164">
        <f t="shared" si="23"/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65" t="s">
        <v>148</v>
      </c>
      <c r="AT164" s="165" t="s">
        <v>144</v>
      </c>
      <c r="AU164" s="165" t="s">
        <v>85</v>
      </c>
      <c r="AY164" s="17" t="s">
        <v>141</v>
      </c>
      <c r="BE164" s="98">
        <f t="shared" si="24"/>
        <v>0</v>
      </c>
      <c r="BF164" s="98">
        <f t="shared" si="25"/>
        <v>0</v>
      </c>
      <c r="BG164" s="98">
        <f t="shared" si="26"/>
        <v>0</v>
      </c>
      <c r="BH164" s="98">
        <f t="shared" si="27"/>
        <v>0</v>
      </c>
      <c r="BI164" s="98">
        <f t="shared" si="28"/>
        <v>0</v>
      </c>
      <c r="BJ164" s="17" t="s">
        <v>83</v>
      </c>
      <c r="BK164" s="98">
        <f t="shared" si="29"/>
        <v>0</v>
      </c>
      <c r="BL164" s="17" t="s">
        <v>148</v>
      </c>
      <c r="BM164" s="165" t="s">
        <v>603</v>
      </c>
    </row>
    <row r="165" spans="1:65" s="2" customFormat="1" ht="24.2" customHeight="1">
      <c r="A165" s="33"/>
      <c r="B165" s="153"/>
      <c r="C165" s="154" t="s">
        <v>361</v>
      </c>
      <c r="D165" s="154" t="s">
        <v>144</v>
      </c>
      <c r="E165" s="155" t="s">
        <v>604</v>
      </c>
      <c r="F165" s="156" t="s">
        <v>605</v>
      </c>
      <c r="G165" s="157" t="s">
        <v>530</v>
      </c>
      <c r="H165" s="158">
        <v>10</v>
      </c>
      <c r="I165" s="159"/>
      <c r="J165" s="160">
        <f t="shared" si="20"/>
        <v>0</v>
      </c>
      <c r="K165" s="156" t="s">
        <v>1</v>
      </c>
      <c r="L165" s="34"/>
      <c r="M165" s="161" t="s">
        <v>1</v>
      </c>
      <c r="N165" s="162" t="s">
        <v>40</v>
      </c>
      <c r="O165" s="59"/>
      <c r="P165" s="163">
        <f t="shared" si="21"/>
        <v>0</v>
      </c>
      <c r="Q165" s="163">
        <v>0</v>
      </c>
      <c r="R165" s="163">
        <f t="shared" si="22"/>
        <v>0</v>
      </c>
      <c r="S165" s="163">
        <v>0</v>
      </c>
      <c r="T165" s="164">
        <f t="shared" si="23"/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65" t="s">
        <v>148</v>
      </c>
      <c r="AT165" s="165" t="s">
        <v>144</v>
      </c>
      <c r="AU165" s="165" t="s">
        <v>85</v>
      </c>
      <c r="AY165" s="17" t="s">
        <v>141</v>
      </c>
      <c r="BE165" s="98">
        <f t="shared" si="24"/>
        <v>0</v>
      </c>
      <c r="BF165" s="98">
        <f t="shared" si="25"/>
        <v>0</v>
      </c>
      <c r="BG165" s="98">
        <f t="shared" si="26"/>
        <v>0</v>
      </c>
      <c r="BH165" s="98">
        <f t="shared" si="27"/>
        <v>0</v>
      </c>
      <c r="BI165" s="98">
        <f t="shared" si="28"/>
        <v>0</v>
      </c>
      <c r="BJ165" s="17" t="s">
        <v>83</v>
      </c>
      <c r="BK165" s="98">
        <f t="shared" si="29"/>
        <v>0</v>
      </c>
      <c r="BL165" s="17" t="s">
        <v>148</v>
      </c>
      <c r="BM165" s="165" t="s">
        <v>606</v>
      </c>
    </row>
    <row r="166" spans="1:65" s="2" customFormat="1" ht="24.2" customHeight="1">
      <c r="A166" s="33"/>
      <c r="B166" s="153"/>
      <c r="C166" s="154" t="s">
        <v>366</v>
      </c>
      <c r="D166" s="154" t="s">
        <v>144</v>
      </c>
      <c r="E166" s="155" t="s">
        <v>607</v>
      </c>
      <c r="F166" s="156" t="s">
        <v>608</v>
      </c>
      <c r="G166" s="157" t="s">
        <v>530</v>
      </c>
      <c r="H166" s="158">
        <v>1</v>
      </c>
      <c r="I166" s="159"/>
      <c r="J166" s="160">
        <f t="shared" si="20"/>
        <v>0</v>
      </c>
      <c r="K166" s="156" t="s">
        <v>1</v>
      </c>
      <c r="L166" s="34"/>
      <c r="M166" s="161" t="s">
        <v>1</v>
      </c>
      <c r="N166" s="162" t="s">
        <v>40</v>
      </c>
      <c r="O166" s="59"/>
      <c r="P166" s="163">
        <f t="shared" si="21"/>
        <v>0</v>
      </c>
      <c r="Q166" s="163">
        <v>0</v>
      </c>
      <c r="R166" s="163">
        <f t="shared" si="22"/>
        <v>0</v>
      </c>
      <c r="S166" s="163">
        <v>0</v>
      </c>
      <c r="T166" s="164">
        <f t="shared" si="23"/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65" t="s">
        <v>148</v>
      </c>
      <c r="AT166" s="165" t="s">
        <v>144</v>
      </c>
      <c r="AU166" s="165" t="s">
        <v>85</v>
      </c>
      <c r="AY166" s="17" t="s">
        <v>141</v>
      </c>
      <c r="BE166" s="98">
        <f t="shared" si="24"/>
        <v>0</v>
      </c>
      <c r="BF166" s="98">
        <f t="shared" si="25"/>
        <v>0</v>
      </c>
      <c r="BG166" s="98">
        <f t="shared" si="26"/>
        <v>0</v>
      </c>
      <c r="BH166" s="98">
        <f t="shared" si="27"/>
        <v>0</v>
      </c>
      <c r="BI166" s="98">
        <f t="shared" si="28"/>
        <v>0</v>
      </c>
      <c r="BJ166" s="17" t="s">
        <v>83</v>
      </c>
      <c r="BK166" s="98">
        <f t="shared" si="29"/>
        <v>0</v>
      </c>
      <c r="BL166" s="17" t="s">
        <v>148</v>
      </c>
      <c r="BM166" s="165" t="s">
        <v>609</v>
      </c>
    </row>
    <row r="167" spans="1:65" s="2" customFormat="1" ht="24.2" customHeight="1">
      <c r="A167" s="33"/>
      <c r="B167" s="153"/>
      <c r="C167" s="154" t="s">
        <v>371</v>
      </c>
      <c r="D167" s="154" t="s">
        <v>144</v>
      </c>
      <c r="E167" s="155" t="s">
        <v>610</v>
      </c>
      <c r="F167" s="156" t="s">
        <v>611</v>
      </c>
      <c r="G167" s="157" t="s">
        <v>530</v>
      </c>
      <c r="H167" s="158">
        <v>4</v>
      </c>
      <c r="I167" s="159"/>
      <c r="J167" s="160">
        <f t="shared" si="20"/>
        <v>0</v>
      </c>
      <c r="K167" s="156" t="s">
        <v>1</v>
      </c>
      <c r="L167" s="34"/>
      <c r="M167" s="161" t="s">
        <v>1</v>
      </c>
      <c r="N167" s="162" t="s">
        <v>40</v>
      </c>
      <c r="O167" s="59"/>
      <c r="P167" s="163">
        <f t="shared" si="21"/>
        <v>0</v>
      </c>
      <c r="Q167" s="163">
        <v>0</v>
      </c>
      <c r="R167" s="163">
        <f t="shared" si="22"/>
        <v>0</v>
      </c>
      <c r="S167" s="163">
        <v>0</v>
      </c>
      <c r="T167" s="164">
        <f t="shared" si="23"/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65" t="s">
        <v>148</v>
      </c>
      <c r="AT167" s="165" t="s">
        <v>144</v>
      </c>
      <c r="AU167" s="165" t="s">
        <v>85</v>
      </c>
      <c r="AY167" s="17" t="s">
        <v>141</v>
      </c>
      <c r="BE167" s="98">
        <f t="shared" si="24"/>
        <v>0</v>
      </c>
      <c r="BF167" s="98">
        <f t="shared" si="25"/>
        <v>0</v>
      </c>
      <c r="BG167" s="98">
        <f t="shared" si="26"/>
        <v>0</v>
      </c>
      <c r="BH167" s="98">
        <f t="shared" si="27"/>
        <v>0</v>
      </c>
      <c r="BI167" s="98">
        <f t="shared" si="28"/>
        <v>0</v>
      </c>
      <c r="BJ167" s="17" t="s">
        <v>83</v>
      </c>
      <c r="BK167" s="98">
        <f t="shared" si="29"/>
        <v>0</v>
      </c>
      <c r="BL167" s="17" t="s">
        <v>148</v>
      </c>
      <c r="BM167" s="165" t="s">
        <v>612</v>
      </c>
    </row>
    <row r="168" spans="1:65" s="2" customFormat="1" ht="24.2" customHeight="1">
      <c r="A168" s="33"/>
      <c r="B168" s="153"/>
      <c r="C168" s="154" t="s">
        <v>376</v>
      </c>
      <c r="D168" s="154" t="s">
        <v>144</v>
      </c>
      <c r="E168" s="155" t="s">
        <v>613</v>
      </c>
      <c r="F168" s="156" t="s">
        <v>614</v>
      </c>
      <c r="G168" s="157" t="s">
        <v>530</v>
      </c>
      <c r="H168" s="158">
        <v>119</v>
      </c>
      <c r="I168" s="159"/>
      <c r="J168" s="160">
        <f t="shared" si="20"/>
        <v>0</v>
      </c>
      <c r="K168" s="156" t="s">
        <v>1</v>
      </c>
      <c r="L168" s="34"/>
      <c r="M168" s="161" t="s">
        <v>1</v>
      </c>
      <c r="N168" s="162" t="s">
        <v>40</v>
      </c>
      <c r="O168" s="59"/>
      <c r="P168" s="163">
        <f t="shared" si="21"/>
        <v>0</v>
      </c>
      <c r="Q168" s="163">
        <v>0</v>
      </c>
      <c r="R168" s="163">
        <f t="shared" si="22"/>
        <v>0</v>
      </c>
      <c r="S168" s="163">
        <v>0</v>
      </c>
      <c r="T168" s="164">
        <f t="shared" si="23"/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65" t="s">
        <v>148</v>
      </c>
      <c r="AT168" s="165" t="s">
        <v>144</v>
      </c>
      <c r="AU168" s="165" t="s">
        <v>85</v>
      </c>
      <c r="AY168" s="17" t="s">
        <v>141</v>
      </c>
      <c r="BE168" s="98">
        <f t="shared" si="24"/>
        <v>0</v>
      </c>
      <c r="BF168" s="98">
        <f t="shared" si="25"/>
        <v>0</v>
      </c>
      <c r="BG168" s="98">
        <f t="shared" si="26"/>
        <v>0</v>
      </c>
      <c r="BH168" s="98">
        <f t="shared" si="27"/>
        <v>0</v>
      </c>
      <c r="BI168" s="98">
        <f t="shared" si="28"/>
        <v>0</v>
      </c>
      <c r="BJ168" s="17" t="s">
        <v>83</v>
      </c>
      <c r="BK168" s="98">
        <f t="shared" si="29"/>
        <v>0</v>
      </c>
      <c r="BL168" s="17" t="s">
        <v>148</v>
      </c>
      <c r="BM168" s="165" t="s">
        <v>615</v>
      </c>
    </row>
    <row r="169" spans="1:65" s="2" customFormat="1" ht="33" customHeight="1">
      <c r="A169" s="33"/>
      <c r="B169" s="153"/>
      <c r="C169" s="154" t="s">
        <v>381</v>
      </c>
      <c r="D169" s="154" t="s">
        <v>144</v>
      </c>
      <c r="E169" s="155" t="s">
        <v>616</v>
      </c>
      <c r="F169" s="156" t="s">
        <v>617</v>
      </c>
      <c r="G169" s="157" t="s">
        <v>530</v>
      </c>
      <c r="H169" s="158">
        <v>26</v>
      </c>
      <c r="I169" s="159"/>
      <c r="J169" s="160">
        <f t="shared" si="20"/>
        <v>0</v>
      </c>
      <c r="K169" s="156" t="s">
        <v>1</v>
      </c>
      <c r="L169" s="34"/>
      <c r="M169" s="161" t="s">
        <v>1</v>
      </c>
      <c r="N169" s="162" t="s">
        <v>40</v>
      </c>
      <c r="O169" s="59"/>
      <c r="P169" s="163">
        <f t="shared" si="21"/>
        <v>0</v>
      </c>
      <c r="Q169" s="163">
        <v>0</v>
      </c>
      <c r="R169" s="163">
        <f t="shared" si="22"/>
        <v>0</v>
      </c>
      <c r="S169" s="163">
        <v>0</v>
      </c>
      <c r="T169" s="164">
        <f t="shared" si="23"/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65" t="s">
        <v>148</v>
      </c>
      <c r="AT169" s="165" t="s">
        <v>144</v>
      </c>
      <c r="AU169" s="165" t="s">
        <v>85</v>
      </c>
      <c r="AY169" s="17" t="s">
        <v>141</v>
      </c>
      <c r="BE169" s="98">
        <f t="shared" si="24"/>
        <v>0</v>
      </c>
      <c r="BF169" s="98">
        <f t="shared" si="25"/>
        <v>0</v>
      </c>
      <c r="BG169" s="98">
        <f t="shared" si="26"/>
        <v>0</v>
      </c>
      <c r="BH169" s="98">
        <f t="shared" si="27"/>
        <v>0</v>
      </c>
      <c r="BI169" s="98">
        <f t="shared" si="28"/>
        <v>0</v>
      </c>
      <c r="BJ169" s="17" t="s">
        <v>83</v>
      </c>
      <c r="BK169" s="98">
        <f t="shared" si="29"/>
        <v>0</v>
      </c>
      <c r="BL169" s="17" t="s">
        <v>148</v>
      </c>
      <c r="BM169" s="165" t="s">
        <v>618</v>
      </c>
    </row>
    <row r="170" spans="1:65" s="2" customFormat="1" ht="24.2" customHeight="1">
      <c r="A170" s="33"/>
      <c r="B170" s="153"/>
      <c r="C170" s="154" t="s">
        <v>386</v>
      </c>
      <c r="D170" s="154" t="s">
        <v>144</v>
      </c>
      <c r="E170" s="155" t="s">
        <v>619</v>
      </c>
      <c r="F170" s="156" t="s">
        <v>620</v>
      </c>
      <c r="G170" s="157" t="s">
        <v>530</v>
      </c>
      <c r="H170" s="158">
        <v>2</v>
      </c>
      <c r="I170" s="159"/>
      <c r="J170" s="160">
        <f t="shared" si="20"/>
        <v>0</v>
      </c>
      <c r="K170" s="156" t="s">
        <v>1</v>
      </c>
      <c r="L170" s="34"/>
      <c r="M170" s="161" t="s">
        <v>1</v>
      </c>
      <c r="N170" s="162" t="s">
        <v>40</v>
      </c>
      <c r="O170" s="59"/>
      <c r="P170" s="163">
        <f t="shared" si="21"/>
        <v>0</v>
      </c>
      <c r="Q170" s="163">
        <v>0</v>
      </c>
      <c r="R170" s="163">
        <f t="shared" si="22"/>
        <v>0</v>
      </c>
      <c r="S170" s="163">
        <v>0</v>
      </c>
      <c r="T170" s="164">
        <f t="shared" si="23"/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65" t="s">
        <v>148</v>
      </c>
      <c r="AT170" s="165" t="s">
        <v>144</v>
      </c>
      <c r="AU170" s="165" t="s">
        <v>85</v>
      </c>
      <c r="AY170" s="17" t="s">
        <v>141</v>
      </c>
      <c r="BE170" s="98">
        <f t="shared" si="24"/>
        <v>0</v>
      </c>
      <c r="BF170" s="98">
        <f t="shared" si="25"/>
        <v>0</v>
      </c>
      <c r="BG170" s="98">
        <f t="shared" si="26"/>
        <v>0</v>
      </c>
      <c r="BH170" s="98">
        <f t="shared" si="27"/>
        <v>0</v>
      </c>
      <c r="BI170" s="98">
        <f t="shared" si="28"/>
        <v>0</v>
      </c>
      <c r="BJ170" s="17" t="s">
        <v>83</v>
      </c>
      <c r="BK170" s="98">
        <f t="shared" si="29"/>
        <v>0</v>
      </c>
      <c r="BL170" s="17" t="s">
        <v>148</v>
      </c>
      <c r="BM170" s="165" t="s">
        <v>621</v>
      </c>
    </row>
    <row r="171" spans="1:65" s="2" customFormat="1" ht="21.75" customHeight="1">
      <c r="A171" s="33"/>
      <c r="B171" s="153"/>
      <c r="C171" s="154" t="s">
        <v>392</v>
      </c>
      <c r="D171" s="154" t="s">
        <v>144</v>
      </c>
      <c r="E171" s="155" t="s">
        <v>622</v>
      </c>
      <c r="F171" s="156" t="s">
        <v>623</v>
      </c>
      <c r="G171" s="157" t="s">
        <v>530</v>
      </c>
      <c r="H171" s="158">
        <v>2</v>
      </c>
      <c r="I171" s="159"/>
      <c r="J171" s="160">
        <f t="shared" si="20"/>
        <v>0</v>
      </c>
      <c r="K171" s="156" t="s">
        <v>1</v>
      </c>
      <c r="L171" s="34"/>
      <c r="M171" s="161" t="s">
        <v>1</v>
      </c>
      <c r="N171" s="162" t="s">
        <v>40</v>
      </c>
      <c r="O171" s="59"/>
      <c r="P171" s="163">
        <f t="shared" si="21"/>
        <v>0</v>
      </c>
      <c r="Q171" s="163">
        <v>0</v>
      </c>
      <c r="R171" s="163">
        <f t="shared" si="22"/>
        <v>0</v>
      </c>
      <c r="S171" s="163">
        <v>0</v>
      </c>
      <c r="T171" s="164">
        <f t="shared" si="23"/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65" t="s">
        <v>148</v>
      </c>
      <c r="AT171" s="165" t="s">
        <v>144</v>
      </c>
      <c r="AU171" s="165" t="s">
        <v>85</v>
      </c>
      <c r="AY171" s="17" t="s">
        <v>141</v>
      </c>
      <c r="BE171" s="98">
        <f t="shared" si="24"/>
        <v>0</v>
      </c>
      <c r="BF171" s="98">
        <f t="shared" si="25"/>
        <v>0</v>
      </c>
      <c r="BG171" s="98">
        <f t="shared" si="26"/>
        <v>0</v>
      </c>
      <c r="BH171" s="98">
        <f t="shared" si="27"/>
        <v>0</v>
      </c>
      <c r="BI171" s="98">
        <f t="shared" si="28"/>
        <v>0</v>
      </c>
      <c r="BJ171" s="17" t="s">
        <v>83</v>
      </c>
      <c r="BK171" s="98">
        <f t="shared" si="29"/>
        <v>0</v>
      </c>
      <c r="BL171" s="17" t="s">
        <v>148</v>
      </c>
      <c r="BM171" s="165" t="s">
        <v>624</v>
      </c>
    </row>
    <row r="172" spans="1:65" s="2" customFormat="1" ht="16.5" customHeight="1">
      <c r="A172" s="33"/>
      <c r="B172" s="153"/>
      <c r="C172" s="154" t="s">
        <v>399</v>
      </c>
      <c r="D172" s="154" t="s">
        <v>144</v>
      </c>
      <c r="E172" s="155" t="s">
        <v>625</v>
      </c>
      <c r="F172" s="156" t="s">
        <v>626</v>
      </c>
      <c r="G172" s="157" t="s">
        <v>530</v>
      </c>
      <c r="H172" s="158">
        <v>3</v>
      </c>
      <c r="I172" s="159"/>
      <c r="J172" s="160">
        <f t="shared" si="20"/>
        <v>0</v>
      </c>
      <c r="K172" s="156" t="s">
        <v>1</v>
      </c>
      <c r="L172" s="34"/>
      <c r="M172" s="161" t="s">
        <v>1</v>
      </c>
      <c r="N172" s="162" t="s">
        <v>40</v>
      </c>
      <c r="O172" s="59"/>
      <c r="P172" s="163">
        <f t="shared" si="21"/>
        <v>0</v>
      </c>
      <c r="Q172" s="163">
        <v>0</v>
      </c>
      <c r="R172" s="163">
        <f t="shared" si="22"/>
        <v>0</v>
      </c>
      <c r="S172" s="163">
        <v>0</v>
      </c>
      <c r="T172" s="164">
        <f t="shared" si="23"/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65" t="s">
        <v>148</v>
      </c>
      <c r="AT172" s="165" t="s">
        <v>144</v>
      </c>
      <c r="AU172" s="165" t="s">
        <v>85</v>
      </c>
      <c r="AY172" s="17" t="s">
        <v>141</v>
      </c>
      <c r="BE172" s="98">
        <f t="shared" si="24"/>
        <v>0</v>
      </c>
      <c r="BF172" s="98">
        <f t="shared" si="25"/>
        <v>0</v>
      </c>
      <c r="BG172" s="98">
        <f t="shared" si="26"/>
        <v>0</v>
      </c>
      <c r="BH172" s="98">
        <f t="shared" si="27"/>
        <v>0</v>
      </c>
      <c r="BI172" s="98">
        <f t="shared" si="28"/>
        <v>0</v>
      </c>
      <c r="BJ172" s="17" t="s">
        <v>83</v>
      </c>
      <c r="BK172" s="98">
        <f t="shared" si="29"/>
        <v>0</v>
      </c>
      <c r="BL172" s="17" t="s">
        <v>148</v>
      </c>
      <c r="BM172" s="165" t="s">
        <v>627</v>
      </c>
    </row>
    <row r="173" spans="1:65" s="2" customFormat="1" ht="24.2" customHeight="1">
      <c r="A173" s="33"/>
      <c r="B173" s="153"/>
      <c r="C173" s="154" t="s">
        <v>405</v>
      </c>
      <c r="D173" s="154" t="s">
        <v>144</v>
      </c>
      <c r="E173" s="155" t="s">
        <v>628</v>
      </c>
      <c r="F173" s="156" t="s">
        <v>629</v>
      </c>
      <c r="G173" s="157" t="s">
        <v>530</v>
      </c>
      <c r="H173" s="158">
        <v>7</v>
      </c>
      <c r="I173" s="159"/>
      <c r="J173" s="160">
        <f t="shared" si="20"/>
        <v>0</v>
      </c>
      <c r="K173" s="156" t="s">
        <v>1</v>
      </c>
      <c r="L173" s="34"/>
      <c r="M173" s="161" t="s">
        <v>1</v>
      </c>
      <c r="N173" s="162" t="s">
        <v>40</v>
      </c>
      <c r="O173" s="59"/>
      <c r="P173" s="163">
        <f t="shared" si="21"/>
        <v>0</v>
      </c>
      <c r="Q173" s="163">
        <v>0</v>
      </c>
      <c r="R173" s="163">
        <f t="shared" si="22"/>
        <v>0</v>
      </c>
      <c r="S173" s="163">
        <v>0</v>
      </c>
      <c r="T173" s="164">
        <f t="shared" si="23"/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65" t="s">
        <v>148</v>
      </c>
      <c r="AT173" s="165" t="s">
        <v>144</v>
      </c>
      <c r="AU173" s="165" t="s">
        <v>85</v>
      </c>
      <c r="AY173" s="17" t="s">
        <v>141</v>
      </c>
      <c r="BE173" s="98">
        <f t="shared" si="24"/>
        <v>0</v>
      </c>
      <c r="BF173" s="98">
        <f t="shared" si="25"/>
        <v>0</v>
      </c>
      <c r="BG173" s="98">
        <f t="shared" si="26"/>
        <v>0</v>
      </c>
      <c r="BH173" s="98">
        <f t="shared" si="27"/>
        <v>0</v>
      </c>
      <c r="BI173" s="98">
        <f t="shared" si="28"/>
        <v>0</v>
      </c>
      <c r="BJ173" s="17" t="s">
        <v>83</v>
      </c>
      <c r="BK173" s="98">
        <f t="shared" si="29"/>
        <v>0</v>
      </c>
      <c r="BL173" s="17" t="s">
        <v>148</v>
      </c>
      <c r="BM173" s="165" t="s">
        <v>630</v>
      </c>
    </row>
    <row r="174" spans="1:65" s="2" customFormat="1" ht="16.5" customHeight="1">
      <c r="A174" s="33"/>
      <c r="B174" s="153"/>
      <c r="C174" s="154" t="s">
        <v>412</v>
      </c>
      <c r="D174" s="154" t="s">
        <v>144</v>
      </c>
      <c r="E174" s="155" t="s">
        <v>631</v>
      </c>
      <c r="F174" s="156" t="s">
        <v>632</v>
      </c>
      <c r="G174" s="157" t="s">
        <v>530</v>
      </c>
      <c r="H174" s="158">
        <v>6</v>
      </c>
      <c r="I174" s="159"/>
      <c r="J174" s="160">
        <f t="shared" si="20"/>
        <v>0</v>
      </c>
      <c r="K174" s="156" t="s">
        <v>1</v>
      </c>
      <c r="L174" s="34"/>
      <c r="M174" s="161" t="s">
        <v>1</v>
      </c>
      <c r="N174" s="162" t="s">
        <v>40</v>
      </c>
      <c r="O174" s="59"/>
      <c r="P174" s="163">
        <f t="shared" si="21"/>
        <v>0</v>
      </c>
      <c r="Q174" s="163">
        <v>0</v>
      </c>
      <c r="R174" s="163">
        <f t="shared" si="22"/>
        <v>0</v>
      </c>
      <c r="S174" s="163">
        <v>0</v>
      </c>
      <c r="T174" s="164">
        <f t="shared" si="23"/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65" t="s">
        <v>148</v>
      </c>
      <c r="AT174" s="165" t="s">
        <v>144</v>
      </c>
      <c r="AU174" s="165" t="s">
        <v>85</v>
      </c>
      <c r="AY174" s="17" t="s">
        <v>141</v>
      </c>
      <c r="BE174" s="98">
        <f t="shared" si="24"/>
        <v>0</v>
      </c>
      <c r="BF174" s="98">
        <f t="shared" si="25"/>
        <v>0</v>
      </c>
      <c r="BG174" s="98">
        <f t="shared" si="26"/>
        <v>0</v>
      </c>
      <c r="BH174" s="98">
        <f t="shared" si="27"/>
        <v>0</v>
      </c>
      <c r="BI174" s="98">
        <f t="shared" si="28"/>
        <v>0</v>
      </c>
      <c r="BJ174" s="17" t="s">
        <v>83</v>
      </c>
      <c r="BK174" s="98">
        <f t="shared" si="29"/>
        <v>0</v>
      </c>
      <c r="BL174" s="17" t="s">
        <v>148</v>
      </c>
      <c r="BM174" s="165" t="s">
        <v>633</v>
      </c>
    </row>
    <row r="175" spans="1:65" s="2" customFormat="1" ht="16.5" customHeight="1">
      <c r="A175" s="33"/>
      <c r="B175" s="153"/>
      <c r="C175" s="154" t="s">
        <v>420</v>
      </c>
      <c r="D175" s="154" t="s">
        <v>144</v>
      </c>
      <c r="E175" s="155" t="s">
        <v>634</v>
      </c>
      <c r="F175" s="156" t="s">
        <v>635</v>
      </c>
      <c r="G175" s="157" t="s">
        <v>530</v>
      </c>
      <c r="H175" s="158">
        <v>4</v>
      </c>
      <c r="I175" s="159"/>
      <c r="J175" s="160">
        <f t="shared" si="20"/>
        <v>0</v>
      </c>
      <c r="K175" s="156" t="s">
        <v>1</v>
      </c>
      <c r="L175" s="34"/>
      <c r="M175" s="161" t="s">
        <v>1</v>
      </c>
      <c r="N175" s="162" t="s">
        <v>40</v>
      </c>
      <c r="O175" s="59"/>
      <c r="P175" s="163">
        <f t="shared" si="21"/>
        <v>0</v>
      </c>
      <c r="Q175" s="163">
        <v>0</v>
      </c>
      <c r="R175" s="163">
        <f t="shared" si="22"/>
        <v>0</v>
      </c>
      <c r="S175" s="163">
        <v>0</v>
      </c>
      <c r="T175" s="164">
        <f t="shared" si="23"/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65" t="s">
        <v>148</v>
      </c>
      <c r="AT175" s="165" t="s">
        <v>144</v>
      </c>
      <c r="AU175" s="165" t="s">
        <v>85</v>
      </c>
      <c r="AY175" s="17" t="s">
        <v>141</v>
      </c>
      <c r="BE175" s="98">
        <f t="shared" si="24"/>
        <v>0</v>
      </c>
      <c r="BF175" s="98">
        <f t="shared" si="25"/>
        <v>0</v>
      </c>
      <c r="BG175" s="98">
        <f t="shared" si="26"/>
        <v>0</v>
      </c>
      <c r="BH175" s="98">
        <f t="shared" si="27"/>
        <v>0</v>
      </c>
      <c r="BI175" s="98">
        <f t="shared" si="28"/>
        <v>0</v>
      </c>
      <c r="BJ175" s="17" t="s">
        <v>83</v>
      </c>
      <c r="BK175" s="98">
        <f t="shared" si="29"/>
        <v>0</v>
      </c>
      <c r="BL175" s="17" t="s">
        <v>148</v>
      </c>
      <c r="BM175" s="165" t="s">
        <v>636</v>
      </c>
    </row>
    <row r="176" spans="1:65" s="2" customFormat="1" ht="24.2" customHeight="1">
      <c r="A176" s="33"/>
      <c r="B176" s="153"/>
      <c r="C176" s="154" t="s">
        <v>425</v>
      </c>
      <c r="D176" s="154" t="s">
        <v>144</v>
      </c>
      <c r="E176" s="155" t="s">
        <v>637</v>
      </c>
      <c r="F176" s="156" t="s">
        <v>638</v>
      </c>
      <c r="G176" s="157" t="s">
        <v>530</v>
      </c>
      <c r="H176" s="158">
        <v>4</v>
      </c>
      <c r="I176" s="159"/>
      <c r="J176" s="160">
        <f t="shared" si="20"/>
        <v>0</v>
      </c>
      <c r="K176" s="156" t="s">
        <v>1</v>
      </c>
      <c r="L176" s="34"/>
      <c r="M176" s="161" t="s">
        <v>1</v>
      </c>
      <c r="N176" s="162" t="s">
        <v>40</v>
      </c>
      <c r="O176" s="59"/>
      <c r="P176" s="163">
        <f t="shared" si="21"/>
        <v>0</v>
      </c>
      <c r="Q176" s="163">
        <v>0</v>
      </c>
      <c r="R176" s="163">
        <f t="shared" si="22"/>
        <v>0</v>
      </c>
      <c r="S176" s="163">
        <v>0</v>
      </c>
      <c r="T176" s="164">
        <f t="shared" si="23"/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65" t="s">
        <v>148</v>
      </c>
      <c r="AT176" s="165" t="s">
        <v>144</v>
      </c>
      <c r="AU176" s="165" t="s">
        <v>85</v>
      </c>
      <c r="AY176" s="17" t="s">
        <v>141</v>
      </c>
      <c r="BE176" s="98">
        <f t="shared" si="24"/>
        <v>0</v>
      </c>
      <c r="BF176" s="98">
        <f t="shared" si="25"/>
        <v>0</v>
      </c>
      <c r="BG176" s="98">
        <f t="shared" si="26"/>
        <v>0</v>
      </c>
      <c r="BH176" s="98">
        <f t="shared" si="27"/>
        <v>0</v>
      </c>
      <c r="BI176" s="98">
        <f t="shared" si="28"/>
        <v>0</v>
      </c>
      <c r="BJ176" s="17" t="s">
        <v>83</v>
      </c>
      <c r="BK176" s="98">
        <f t="shared" si="29"/>
        <v>0</v>
      </c>
      <c r="BL176" s="17" t="s">
        <v>148</v>
      </c>
      <c r="BM176" s="165" t="s">
        <v>639</v>
      </c>
    </row>
    <row r="177" spans="1:65" s="12" customFormat="1" ht="22.9" customHeight="1">
      <c r="B177" s="140"/>
      <c r="D177" s="141" t="s">
        <v>74</v>
      </c>
      <c r="E177" s="151" t="s">
        <v>640</v>
      </c>
      <c r="F177" s="151" t="s">
        <v>641</v>
      </c>
      <c r="I177" s="143"/>
      <c r="J177" s="152">
        <f>BK177</f>
        <v>0</v>
      </c>
      <c r="L177" s="140"/>
      <c r="M177" s="145"/>
      <c r="N177" s="146"/>
      <c r="O177" s="146"/>
      <c r="P177" s="147">
        <f>SUM(P178:P183)</f>
        <v>0</v>
      </c>
      <c r="Q177" s="146"/>
      <c r="R177" s="147">
        <f>SUM(R178:R183)</f>
        <v>0</v>
      </c>
      <c r="S177" s="146"/>
      <c r="T177" s="148">
        <f>SUM(T178:T183)</f>
        <v>0</v>
      </c>
      <c r="AR177" s="141" t="s">
        <v>83</v>
      </c>
      <c r="AT177" s="149" t="s">
        <v>74</v>
      </c>
      <c r="AU177" s="149" t="s">
        <v>83</v>
      </c>
      <c r="AY177" s="141" t="s">
        <v>141</v>
      </c>
      <c r="BK177" s="150">
        <f>SUM(BK178:BK183)</f>
        <v>0</v>
      </c>
    </row>
    <row r="178" spans="1:65" s="2" customFormat="1" ht="16.5" customHeight="1">
      <c r="A178" s="33"/>
      <c r="B178" s="153"/>
      <c r="C178" s="154" t="s">
        <v>430</v>
      </c>
      <c r="D178" s="154" t="s">
        <v>144</v>
      </c>
      <c r="E178" s="155" t="s">
        <v>642</v>
      </c>
      <c r="F178" s="156" t="s">
        <v>643</v>
      </c>
      <c r="G178" s="157" t="s">
        <v>402</v>
      </c>
      <c r="H178" s="158">
        <v>560</v>
      </c>
      <c r="I178" s="159"/>
      <c r="J178" s="160">
        <f t="shared" ref="J178:J183" si="30">ROUND(I178*H178,2)</f>
        <v>0</v>
      </c>
      <c r="K178" s="156" t="s">
        <v>1</v>
      </c>
      <c r="L178" s="34"/>
      <c r="M178" s="161" t="s">
        <v>1</v>
      </c>
      <c r="N178" s="162" t="s">
        <v>40</v>
      </c>
      <c r="O178" s="59"/>
      <c r="P178" s="163">
        <f t="shared" ref="P178:P183" si="31">O178*H178</f>
        <v>0</v>
      </c>
      <c r="Q178" s="163">
        <v>0</v>
      </c>
      <c r="R178" s="163">
        <f t="shared" ref="R178:R183" si="32">Q178*H178</f>
        <v>0</v>
      </c>
      <c r="S178" s="163">
        <v>0</v>
      </c>
      <c r="T178" s="164">
        <f t="shared" ref="T178:T183" si="33"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65" t="s">
        <v>148</v>
      </c>
      <c r="AT178" s="165" t="s">
        <v>144</v>
      </c>
      <c r="AU178" s="165" t="s">
        <v>85</v>
      </c>
      <c r="AY178" s="17" t="s">
        <v>141</v>
      </c>
      <c r="BE178" s="98">
        <f t="shared" ref="BE178:BE183" si="34">IF(N178="základní",J178,0)</f>
        <v>0</v>
      </c>
      <c r="BF178" s="98">
        <f t="shared" ref="BF178:BF183" si="35">IF(N178="snížená",J178,0)</f>
        <v>0</v>
      </c>
      <c r="BG178" s="98">
        <f t="shared" ref="BG178:BG183" si="36">IF(N178="zákl. přenesená",J178,0)</f>
        <v>0</v>
      </c>
      <c r="BH178" s="98">
        <f t="shared" ref="BH178:BH183" si="37">IF(N178="sníž. přenesená",J178,0)</f>
        <v>0</v>
      </c>
      <c r="BI178" s="98">
        <f t="shared" ref="BI178:BI183" si="38">IF(N178="nulová",J178,0)</f>
        <v>0</v>
      </c>
      <c r="BJ178" s="17" t="s">
        <v>83</v>
      </c>
      <c r="BK178" s="98">
        <f t="shared" ref="BK178:BK183" si="39">ROUND(I178*H178,2)</f>
        <v>0</v>
      </c>
      <c r="BL178" s="17" t="s">
        <v>148</v>
      </c>
      <c r="BM178" s="165" t="s">
        <v>644</v>
      </c>
    </row>
    <row r="179" spans="1:65" s="2" customFormat="1" ht="16.5" customHeight="1">
      <c r="A179" s="33"/>
      <c r="B179" s="153"/>
      <c r="C179" s="154" t="s">
        <v>436</v>
      </c>
      <c r="D179" s="154" t="s">
        <v>144</v>
      </c>
      <c r="E179" s="155" t="s">
        <v>645</v>
      </c>
      <c r="F179" s="156" t="s">
        <v>646</v>
      </c>
      <c r="G179" s="157" t="s">
        <v>402</v>
      </c>
      <c r="H179" s="158">
        <v>150</v>
      </c>
      <c r="I179" s="159"/>
      <c r="J179" s="160">
        <f t="shared" si="30"/>
        <v>0</v>
      </c>
      <c r="K179" s="156" t="s">
        <v>1</v>
      </c>
      <c r="L179" s="34"/>
      <c r="M179" s="161" t="s">
        <v>1</v>
      </c>
      <c r="N179" s="162" t="s">
        <v>40</v>
      </c>
      <c r="O179" s="59"/>
      <c r="P179" s="163">
        <f t="shared" si="31"/>
        <v>0</v>
      </c>
      <c r="Q179" s="163">
        <v>0</v>
      </c>
      <c r="R179" s="163">
        <f t="shared" si="32"/>
        <v>0</v>
      </c>
      <c r="S179" s="163">
        <v>0</v>
      </c>
      <c r="T179" s="164">
        <f t="shared" si="33"/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65" t="s">
        <v>148</v>
      </c>
      <c r="AT179" s="165" t="s">
        <v>144</v>
      </c>
      <c r="AU179" s="165" t="s">
        <v>85</v>
      </c>
      <c r="AY179" s="17" t="s">
        <v>141</v>
      </c>
      <c r="BE179" s="98">
        <f t="shared" si="34"/>
        <v>0</v>
      </c>
      <c r="BF179" s="98">
        <f t="shared" si="35"/>
        <v>0</v>
      </c>
      <c r="BG179" s="98">
        <f t="shared" si="36"/>
        <v>0</v>
      </c>
      <c r="BH179" s="98">
        <f t="shared" si="37"/>
        <v>0</v>
      </c>
      <c r="BI179" s="98">
        <f t="shared" si="38"/>
        <v>0</v>
      </c>
      <c r="BJ179" s="17" t="s">
        <v>83</v>
      </c>
      <c r="BK179" s="98">
        <f t="shared" si="39"/>
        <v>0</v>
      </c>
      <c r="BL179" s="17" t="s">
        <v>148</v>
      </c>
      <c r="BM179" s="165" t="s">
        <v>647</v>
      </c>
    </row>
    <row r="180" spans="1:65" s="2" customFormat="1" ht="16.5" customHeight="1">
      <c r="A180" s="33"/>
      <c r="B180" s="153"/>
      <c r="C180" s="154" t="s">
        <v>445</v>
      </c>
      <c r="D180" s="154" t="s">
        <v>144</v>
      </c>
      <c r="E180" s="155" t="s">
        <v>648</v>
      </c>
      <c r="F180" s="156" t="s">
        <v>649</v>
      </c>
      <c r="G180" s="157" t="s">
        <v>402</v>
      </c>
      <c r="H180" s="158">
        <v>60</v>
      </c>
      <c r="I180" s="159"/>
      <c r="J180" s="160">
        <f t="shared" si="30"/>
        <v>0</v>
      </c>
      <c r="K180" s="156" t="s">
        <v>1</v>
      </c>
      <c r="L180" s="34"/>
      <c r="M180" s="161" t="s">
        <v>1</v>
      </c>
      <c r="N180" s="162" t="s">
        <v>40</v>
      </c>
      <c r="O180" s="59"/>
      <c r="P180" s="163">
        <f t="shared" si="31"/>
        <v>0</v>
      </c>
      <c r="Q180" s="163">
        <v>0</v>
      </c>
      <c r="R180" s="163">
        <f t="shared" si="32"/>
        <v>0</v>
      </c>
      <c r="S180" s="163">
        <v>0</v>
      </c>
      <c r="T180" s="164">
        <f t="shared" si="33"/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65" t="s">
        <v>148</v>
      </c>
      <c r="AT180" s="165" t="s">
        <v>144</v>
      </c>
      <c r="AU180" s="165" t="s">
        <v>85</v>
      </c>
      <c r="AY180" s="17" t="s">
        <v>141</v>
      </c>
      <c r="BE180" s="98">
        <f t="shared" si="34"/>
        <v>0</v>
      </c>
      <c r="BF180" s="98">
        <f t="shared" si="35"/>
        <v>0</v>
      </c>
      <c r="BG180" s="98">
        <f t="shared" si="36"/>
        <v>0</v>
      </c>
      <c r="BH180" s="98">
        <f t="shared" si="37"/>
        <v>0</v>
      </c>
      <c r="BI180" s="98">
        <f t="shared" si="38"/>
        <v>0</v>
      </c>
      <c r="BJ180" s="17" t="s">
        <v>83</v>
      </c>
      <c r="BK180" s="98">
        <f t="shared" si="39"/>
        <v>0</v>
      </c>
      <c r="BL180" s="17" t="s">
        <v>148</v>
      </c>
      <c r="BM180" s="165" t="s">
        <v>650</v>
      </c>
    </row>
    <row r="181" spans="1:65" s="2" customFormat="1" ht="21.75" customHeight="1">
      <c r="A181" s="33"/>
      <c r="B181" s="153"/>
      <c r="C181" s="154" t="s">
        <v>449</v>
      </c>
      <c r="D181" s="154" t="s">
        <v>144</v>
      </c>
      <c r="E181" s="155" t="s">
        <v>651</v>
      </c>
      <c r="F181" s="156" t="s">
        <v>652</v>
      </c>
      <c r="G181" s="157" t="s">
        <v>530</v>
      </c>
      <c r="H181" s="158">
        <v>82</v>
      </c>
      <c r="I181" s="159"/>
      <c r="J181" s="160">
        <f t="shared" si="30"/>
        <v>0</v>
      </c>
      <c r="K181" s="156" t="s">
        <v>1</v>
      </c>
      <c r="L181" s="34"/>
      <c r="M181" s="161" t="s">
        <v>1</v>
      </c>
      <c r="N181" s="162" t="s">
        <v>40</v>
      </c>
      <c r="O181" s="59"/>
      <c r="P181" s="163">
        <f t="shared" si="31"/>
        <v>0</v>
      </c>
      <c r="Q181" s="163">
        <v>0</v>
      </c>
      <c r="R181" s="163">
        <f t="shared" si="32"/>
        <v>0</v>
      </c>
      <c r="S181" s="163">
        <v>0</v>
      </c>
      <c r="T181" s="164">
        <f t="shared" si="33"/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65" t="s">
        <v>148</v>
      </c>
      <c r="AT181" s="165" t="s">
        <v>144</v>
      </c>
      <c r="AU181" s="165" t="s">
        <v>85</v>
      </c>
      <c r="AY181" s="17" t="s">
        <v>141</v>
      </c>
      <c r="BE181" s="98">
        <f t="shared" si="34"/>
        <v>0</v>
      </c>
      <c r="BF181" s="98">
        <f t="shared" si="35"/>
        <v>0</v>
      </c>
      <c r="BG181" s="98">
        <f t="shared" si="36"/>
        <v>0</v>
      </c>
      <c r="BH181" s="98">
        <f t="shared" si="37"/>
        <v>0</v>
      </c>
      <c r="BI181" s="98">
        <f t="shared" si="38"/>
        <v>0</v>
      </c>
      <c r="BJ181" s="17" t="s">
        <v>83</v>
      </c>
      <c r="BK181" s="98">
        <f t="shared" si="39"/>
        <v>0</v>
      </c>
      <c r="BL181" s="17" t="s">
        <v>148</v>
      </c>
      <c r="BM181" s="165" t="s">
        <v>653</v>
      </c>
    </row>
    <row r="182" spans="1:65" s="2" customFormat="1" ht="21.75" customHeight="1">
      <c r="A182" s="33"/>
      <c r="B182" s="153"/>
      <c r="C182" s="154" t="s">
        <v>453</v>
      </c>
      <c r="D182" s="154" t="s">
        <v>144</v>
      </c>
      <c r="E182" s="155" t="s">
        <v>654</v>
      </c>
      <c r="F182" s="156" t="s">
        <v>655</v>
      </c>
      <c r="G182" s="157" t="s">
        <v>530</v>
      </c>
      <c r="H182" s="158">
        <v>325</v>
      </c>
      <c r="I182" s="159"/>
      <c r="J182" s="160">
        <f t="shared" si="30"/>
        <v>0</v>
      </c>
      <c r="K182" s="156" t="s">
        <v>1</v>
      </c>
      <c r="L182" s="34"/>
      <c r="M182" s="161" t="s">
        <v>1</v>
      </c>
      <c r="N182" s="162" t="s">
        <v>40</v>
      </c>
      <c r="O182" s="59"/>
      <c r="P182" s="163">
        <f t="shared" si="31"/>
        <v>0</v>
      </c>
      <c r="Q182" s="163">
        <v>0</v>
      </c>
      <c r="R182" s="163">
        <f t="shared" si="32"/>
        <v>0</v>
      </c>
      <c r="S182" s="163">
        <v>0</v>
      </c>
      <c r="T182" s="164">
        <f t="shared" si="33"/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65" t="s">
        <v>148</v>
      </c>
      <c r="AT182" s="165" t="s">
        <v>144</v>
      </c>
      <c r="AU182" s="165" t="s">
        <v>85</v>
      </c>
      <c r="AY182" s="17" t="s">
        <v>141</v>
      </c>
      <c r="BE182" s="98">
        <f t="shared" si="34"/>
        <v>0</v>
      </c>
      <c r="BF182" s="98">
        <f t="shared" si="35"/>
        <v>0</v>
      </c>
      <c r="BG182" s="98">
        <f t="shared" si="36"/>
        <v>0</v>
      </c>
      <c r="BH182" s="98">
        <f t="shared" si="37"/>
        <v>0</v>
      </c>
      <c r="BI182" s="98">
        <f t="shared" si="38"/>
        <v>0</v>
      </c>
      <c r="BJ182" s="17" t="s">
        <v>83</v>
      </c>
      <c r="BK182" s="98">
        <f t="shared" si="39"/>
        <v>0</v>
      </c>
      <c r="BL182" s="17" t="s">
        <v>148</v>
      </c>
      <c r="BM182" s="165" t="s">
        <v>656</v>
      </c>
    </row>
    <row r="183" spans="1:65" s="2" customFormat="1" ht="24.2" customHeight="1">
      <c r="A183" s="33"/>
      <c r="B183" s="153"/>
      <c r="C183" s="154" t="s">
        <v>459</v>
      </c>
      <c r="D183" s="154" t="s">
        <v>144</v>
      </c>
      <c r="E183" s="155" t="s">
        <v>657</v>
      </c>
      <c r="F183" s="156" t="s">
        <v>658</v>
      </c>
      <c r="G183" s="157" t="s">
        <v>530</v>
      </c>
      <c r="H183" s="158">
        <v>2</v>
      </c>
      <c r="I183" s="159"/>
      <c r="J183" s="160">
        <f t="shared" si="30"/>
        <v>0</v>
      </c>
      <c r="K183" s="156" t="s">
        <v>1</v>
      </c>
      <c r="L183" s="34"/>
      <c r="M183" s="161" t="s">
        <v>1</v>
      </c>
      <c r="N183" s="162" t="s">
        <v>40</v>
      </c>
      <c r="O183" s="59"/>
      <c r="P183" s="163">
        <f t="shared" si="31"/>
        <v>0</v>
      </c>
      <c r="Q183" s="163">
        <v>0</v>
      </c>
      <c r="R183" s="163">
        <f t="shared" si="32"/>
        <v>0</v>
      </c>
      <c r="S183" s="163">
        <v>0</v>
      </c>
      <c r="T183" s="164">
        <f t="shared" si="33"/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65" t="s">
        <v>148</v>
      </c>
      <c r="AT183" s="165" t="s">
        <v>144</v>
      </c>
      <c r="AU183" s="165" t="s">
        <v>85</v>
      </c>
      <c r="AY183" s="17" t="s">
        <v>141</v>
      </c>
      <c r="BE183" s="98">
        <f t="shared" si="34"/>
        <v>0</v>
      </c>
      <c r="BF183" s="98">
        <f t="shared" si="35"/>
        <v>0</v>
      </c>
      <c r="BG183" s="98">
        <f t="shared" si="36"/>
        <v>0</v>
      </c>
      <c r="BH183" s="98">
        <f t="shared" si="37"/>
        <v>0</v>
      </c>
      <c r="BI183" s="98">
        <f t="shared" si="38"/>
        <v>0</v>
      </c>
      <c r="BJ183" s="17" t="s">
        <v>83</v>
      </c>
      <c r="BK183" s="98">
        <f t="shared" si="39"/>
        <v>0</v>
      </c>
      <c r="BL183" s="17" t="s">
        <v>148</v>
      </c>
      <c r="BM183" s="165" t="s">
        <v>659</v>
      </c>
    </row>
    <row r="184" spans="1:65" s="12" customFormat="1" ht="22.9" customHeight="1">
      <c r="B184" s="140"/>
      <c r="D184" s="141" t="s">
        <v>74</v>
      </c>
      <c r="E184" s="151" t="s">
        <v>660</v>
      </c>
      <c r="F184" s="151" t="s">
        <v>661</v>
      </c>
      <c r="I184" s="143"/>
      <c r="J184" s="152">
        <f>BK184</f>
        <v>0</v>
      </c>
      <c r="L184" s="140"/>
      <c r="M184" s="145"/>
      <c r="N184" s="146"/>
      <c r="O184" s="146"/>
      <c r="P184" s="147">
        <f>SUM(P185:P188)</f>
        <v>0</v>
      </c>
      <c r="Q184" s="146"/>
      <c r="R184" s="147">
        <f>SUM(R185:R188)</f>
        <v>0</v>
      </c>
      <c r="S184" s="146"/>
      <c r="T184" s="148">
        <f>SUM(T185:T188)</f>
        <v>0</v>
      </c>
      <c r="AR184" s="141" t="s">
        <v>83</v>
      </c>
      <c r="AT184" s="149" t="s">
        <v>74</v>
      </c>
      <c r="AU184" s="149" t="s">
        <v>83</v>
      </c>
      <c r="AY184" s="141" t="s">
        <v>141</v>
      </c>
      <c r="BK184" s="150">
        <f>SUM(BK185:BK188)</f>
        <v>0</v>
      </c>
    </row>
    <row r="185" spans="1:65" s="2" customFormat="1" ht="24.2" customHeight="1">
      <c r="A185" s="33"/>
      <c r="B185" s="153"/>
      <c r="C185" s="154" t="s">
        <v>463</v>
      </c>
      <c r="D185" s="154" t="s">
        <v>144</v>
      </c>
      <c r="E185" s="155" t="s">
        <v>662</v>
      </c>
      <c r="F185" s="156" t="s">
        <v>663</v>
      </c>
      <c r="G185" s="157" t="s">
        <v>158</v>
      </c>
      <c r="H185" s="158">
        <v>40</v>
      </c>
      <c r="I185" s="159"/>
      <c r="J185" s="160">
        <f>ROUND(I185*H185,2)</f>
        <v>0</v>
      </c>
      <c r="K185" s="156" t="s">
        <v>1</v>
      </c>
      <c r="L185" s="34"/>
      <c r="M185" s="161" t="s">
        <v>1</v>
      </c>
      <c r="N185" s="162" t="s">
        <v>40</v>
      </c>
      <c r="O185" s="59"/>
      <c r="P185" s="163">
        <f>O185*H185</f>
        <v>0</v>
      </c>
      <c r="Q185" s="163">
        <v>0</v>
      </c>
      <c r="R185" s="163">
        <f>Q185*H185</f>
        <v>0</v>
      </c>
      <c r="S185" s="163">
        <v>0</v>
      </c>
      <c r="T185" s="164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65" t="s">
        <v>148</v>
      </c>
      <c r="AT185" s="165" t="s">
        <v>144</v>
      </c>
      <c r="AU185" s="165" t="s">
        <v>85</v>
      </c>
      <c r="AY185" s="17" t="s">
        <v>141</v>
      </c>
      <c r="BE185" s="98">
        <f>IF(N185="základní",J185,0)</f>
        <v>0</v>
      </c>
      <c r="BF185" s="98">
        <f>IF(N185="snížená",J185,0)</f>
        <v>0</v>
      </c>
      <c r="BG185" s="98">
        <f>IF(N185="zákl. přenesená",J185,0)</f>
        <v>0</v>
      </c>
      <c r="BH185" s="98">
        <f>IF(N185="sníž. přenesená",J185,0)</f>
        <v>0</v>
      </c>
      <c r="BI185" s="98">
        <f>IF(N185="nulová",J185,0)</f>
        <v>0</v>
      </c>
      <c r="BJ185" s="17" t="s">
        <v>83</v>
      </c>
      <c r="BK185" s="98">
        <f>ROUND(I185*H185,2)</f>
        <v>0</v>
      </c>
      <c r="BL185" s="17" t="s">
        <v>148</v>
      </c>
      <c r="BM185" s="165" t="s">
        <v>664</v>
      </c>
    </row>
    <row r="186" spans="1:65" s="2" customFormat="1" ht="16.5" customHeight="1">
      <c r="A186" s="33"/>
      <c r="B186" s="153"/>
      <c r="C186" s="154" t="s">
        <v>470</v>
      </c>
      <c r="D186" s="154" t="s">
        <v>144</v>
      </c>
      <c r="E186" s="155" t="s">
        <v>665</v>
      </c>
      <c r="F186" s="156" t="s">
        <v>666</v>
      </c>
      <c r="G186" s="157" t="s">
        <v>530</v>
      </c>
      <c r="H186" s="158">
        <v>2</v>
      </c>
      <c r="I186" s="159"/>
      <c r="J186" s="160">
        <f>ROUND(I186*H186,2)</f>
        <v>0</v>
      </c>
      <c r="K186" s="156" t="s">
        <v>1</v>
      </c>
      <c r="L186" s="34"/>
      <c r="M186" s="161" t="s">
        <v>1</v>
      </c>
      <c r="N186" s="162" t="s">
        <v>40</v>
      </c>
      <c r="O186" s="59"/>
      <c r="P186" s="163">
        <f>O186*H186</f>
        <v>0</v>
      </c>
      <c r="Q186" s="163">
        <v>0</v>
      </c>
      <c r="R186" s="163">
        <f>Q186*H186</f>
        <v>0</v>
      </c>
      <c r="S186" s="163">
        <v>0</v>
      </c>
      <c r="T186" s="164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65" t="s">
        <v>148</v>
      </c>
      <c r="AT186" s="165" t="s">
        <v>144</v>
      </c>
      <c r="AU186" s="165" t="s">
        <v>85</v>
      </c>
      <c r="AY186" s="17" t="s">
        <v>141</v>
      </c>
      <c r="BE186" s="98">
        <f>IF(N186="základní",J186,0)</f>
        <v>0</v>
      </c>
      <c r="BF186" s="98">
        <f>IF(N186="snížená",J186,0)</f>
        <v>0</v>
      </c>
      <c r="BG186" s="98">
        <f>IF(N186="zákl. přenesená",J186,0)</f>
        <v>0</v>
      </c>
      <c r="BH186" s="98">
        <f>IF(N186="sníž. přenesená",J186,0)</f>
        <v>0</v>
      </c>
      <c r="BI186" s="98">
        <f>IF(N186="nulová",J186,0)</f>
        <v>0</v>
      </c>
      <c r="BJ186" s="17" t="s">
        <v>83</v>
      </c>
      <c r="BK186" s="98">
        <f>ROUND(I186*H186,2)</f>
        <v>0</v>
      </c>
      <c r="BL186" s="17" t="s">
        <v>148</v>
      </c>
      <c r="BM186" s="165" t="s">
        <v>667</v>
      </c>
    </row>
    <row r="187" spans="1:65" s="2" customFormat="1" ht="16.5" customHeight="1">
      <c r="A187" s="33"/>
      <c r="B187" s="153"/>
      <c r="C187" s="154" t="s">
        <v>476</v>
      </c>
      <c r="D187" s="154" t="s">
        <v>144</v>
      </c>
      <c r="E187" s="155" t="s">
        <v>668</v>
      </c>
      <c r="F187" s="156" t="s">
        <v>669</v>
      </c>
      <c r="G187" s="157" t="s">
        <v>530</v>
      </c>
      <c r="H187" s="158">
        <v>17</v>
      </c>
      <c r="I187" s="159"/>
      <c r="J187" s="160">
        <f>ROUND(I187*H187,2)</f>
        <v>0</v>
      </c>
      <c r="K187" s="156" t="s">
        <v>1</v>
      </c>
      <c r="L187" s="34"/>
      <c r="M187" s="161" t="s">
        <v>1</v>
      </c>
      <c r="N187" s="162" t="s">
        <v>40</v>
      </c>
      <c r="O187" s="59"/>
      <c r="P187" s="163">
        <f>O187*H187</f>
        <v>0</v>
      </c>
      <c r="Q187" s="163">
        <v>0</v>
      </c>
      <c r="R187" s="163">
        <f>Q187*H187</f>
        <v>0</v>
      </c>
      <c r="S187" s="163">
        <v>0</v>
      </c>
      <c r="T187" s="164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65" t="s">
        <v>148</v>
      </c>
      <c r="AT187" s="165" t="s">
        <v>144</v>
      </c>
      <c r="AU187" s="165" t="s">
        <v>85</v>
      </c>
      <c r="AY187" s="17" t="s">
        <v>141</v>
      </c>
      <c r="BE187" s="98">
        <f>IF(N187="základní",J187,0)</f>
        <v>0</v>
      </c>
      <c r="BF187" s="98">
        <f>IF(N187="snížená",J187,0)</f>
        <v>0</v>
      </c>
      <c r="BG187" s="98">
        <f>IF(N187="zákl. přenesená",J187,0)</f>
        <v>0</v>
      </c>
      <c r="BH187" s="98">
        <f>IF(N187="sníž. přenesená",J187,0)</f>
        <v>0</v>
      </c>
      <c r="BI187" s="98">
        <f>IF(N187="nulová",J187,0)</f>
        <v>0</v>
      </c>
      <c r="BJ187" s="17" t="s">
        <v>83</v>
      </c>
      <c r="BK187" s="98">
        <f>ROUND(I187*H187,2)</f>
        <v>0</v>
      </c>
      <c r="BL187" s="17" t="s">
        <v>148</v>
      </c>
      <c r="BM187" s="165" t="s">
        <v>670</v>
      </c>
    </row>
    <row r="188" spans="1:65" s="2" customFormat="1" ht="16.5" customHeight="1">
      <c r="A188" s="33"/>
      <c r="B188" s="153"/>
      <c r="C188" s="154" t="s">
        <v>483</v>
      </c>
      <c r="D188" s="154" t="s">
        <v>144</v>
      </c>
      <c r="E188" s="155" t="s">
        <v>671</v>
      </c>
      <c r="F188" s="156" t="s">
        <v>672</v>
      </c>
      <c r="G188" s="157" t="s">
        <v>530</v>
      </c>
      <c r="H188" s="158">
        <v>325</v>
      </c>
      <c r="I188" s="159"/>
      <c r="J188" s="160">
        <f>ROUND(I188*H188,2)</f>
        <v>0</v>
      </c>
      <c r="K188" s="156" t="s">
        <v>1</v>
      </c>
      <c r="L188" s="34"/>
      <c r="M188" s="161" t="s">
        <v>1</v>
      </c>
      <c r="N188" s="162" t="s">
        <v>40</v>
      </c>
      <c r="O188" s="59"/>
      <c r="P188" s="163">
        <f>O188*H188</f>
        <v>0</v>
      </c>
      <c r="Q188" s="163">
        <v>0</v>
      </c>
      <c r="R188" s="163">
        <f>Q188*H188</f>
        <v>0</v>
      </c>
      <c r="S188" s="163">
        <v>0</v>
      </c>
      <c r="T188" s="164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65" t="s">
        <v>148</v>
      </c>
      <c r="AT188" s="165" t="s">
        <v>144</v>
      </c>
      <c r="AU188" s="165" t="s">
        <v>85</v>
      </c>
      <c r="AY188" s="17" t="s">
        <v>141</v>
      </c>
      <c r="BE188" s="98">
        <f>IF(N188="základní",J188,0)</f>
        <v>0</v>
      </c>
      <c r="BF188" s="98">
        <f>IF(N188="snížená",J188,0)</f>
        <v>0</v>
      </c>
      <c r="BG188" s="98">
        <f>IF(N188="zákl. přenesená",J188,0)</f>
        <v>0</v>
      </c>
      <c r="BH188" s="98">
        <f>IF(N188="sníž. přenesená",J188,0)</f>
        <v>0</v>
      </c>
      <c r="BI188" s="98">
        <f>IF(N188="nulová",J188,0)</f>
        <v>0</v>
      </c>
      <c r="BJ188" s="17" t="s">
        <v>83</v>
      </c>
      <c r="BK188" s="98">
        <f>ROUND(I188*H188,2)</f>
        <v>0</v>
      </c>
      <c r="BL188" s="17" t="s">
        <v>148</v>
      </c>
      <c r="BM188" s="165" t="s">
        <v>673</v>
      </c>
    </row>
    <row r="189" spans="1:65" s="12" customFormat="1" ht="22.9" customHeight="1">
      <c r="B189" s="140"/>
      <c r="D189" s="141" t="s">
        <v>74</v>
      </c>
      <c r="E189" s="151" t="s">
        <v>674</v>
      </c>
      <c r="F189" s="151" t="s">
        <v>494</v>
      </c>
      <c r="I189" s="143"/>
      <c r="J189" s="152">
        <f>BK189</f>
        <v>0</v>
      </c>
      <c r="L189" s="140"/>
      <c r="M189" s="145"/>
      <c r="N189" s="146"/>
      <c r="O189" s="146"/>
      <c r="P189" s="147">
        <f>SUM(P190:P191)</f>
        <v>0</v>
      </c>
      <c r="Q189" s="146"/>
      <c r="R189" s="147">
        <f>SUM(R190:R191)</f>
        <v>0</v>
      </c>
      <c r="S189" s="146"/>
      <c r="T189" s="148">
        <f>SUM(T190:T191)</f>
        <v>0</v>
      </c>
      <c r="AR189" s="141" t="s">
        <v>83</v>
      </c>
      <c r="AT189" s="149" t="s">
        <v>74</v>
      </c>
      <c r="AU189" s="149" t="s">
        <v>83</v>
      </c>
      <c r="AY189" s="141" t="s">
        <v>141</v>
      </c>
      <c r="BK189" s="150">
        <f>SUM(BK190:BK191)</f>
        <v>0</v>
      </c>
    </row>
    <row r="190" spans="1:65" s="2" customFormat="1" ht="16.5" customHeight="1">
      <c r="A190" s="33"/>
      <c r="B190" s="153"/>
      <c r="C190" s="154" t="s">
        <v>488</v>
      </c>
      <c r="D190" s="154" t="s">
        <v>144</v>
      </c>
      <c r="E190" s="155" t="s">
        <v>675</v>
      </c>
      <c r="F190" s="156" t="s">
        <v>676</v>
      </c>
      <c r="G190" s="157" t="s">
        <v>235</v>
      </c>
      <c r="H190" s="158">
        <v>1</v>
      </c>
      <c r="I190" s="159"/>
      <c r="J190" s="160">
        <f>ROUND(I190*H190,2)</f>
        <v>0</v>
      </c>
      <c r="K190" s="156" t="s">
        <v>1</v>
      </c>
      <c r="L190" s="34"/>
      <c r="M190" s="161" t="s">
        <v>1</v>
      </c>
      <c r="N190" s="162" t="s">
        <v>40</v>
      </c>
      <c r="O190" s="59"/>
      <c r="P190" s="163">
        <f>O190*H190</f>
        <v>0</v>
      </c>
      <c r="Q190" s="163">
        <v>0</v>
      </c>
      <c r="R190" s="163">
        <f>Q190*H190</f>
        <v>0</v>
      </c>
      <c r="S190" s="163">
        <v>0</v>
      </c>
      <c r="T190" s="164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65" t="s">
        <v>148</v>
      </c>
      <c r="AT190" s="165" t="s">
        <v>144</v>
      </c>
      <c r="AU190" s="165" t="s">
        <v>85</v>
      </c>
      <c r="AY190" s="17" t="s">
        <v>141</v>
      </c>
      <c r="BE190" s="98">
        <f>IF(N190="základní",J190,0)</f>
        <v>0</v>
      </c>
      <c r="BF190" s="98">
        <f>IF(N190="snížená",J190,0)</f>
        <v>0</v>
      </c>
      <c r="BG190" s="98">
        <f>IF(N190="zákl. přenesená",J190,0)</f>
        <v>0</v>
      </c>
      <c r="BH190" s="98">
        <f>IF(N190="sníž. přenesená",J190,0)</f>
        <v>0</v>
      </c>
      <c r="BI190" s="98">
        <f>IF(N190="nulová",J190,0)</f>
        <v>0</v>
      </c>
      <c r="BJ190" s="17" t="s">
        <v>83</v>
      </c>
      <c r="BK190" s="98">
        <f>ROUND(I190*H190,2)</f>
        <v>0</v>
      </c>
      <c r="BL190" s="17" t="s">
        <v>148</v>
      </c>
      <c r="BM190" s="165" t="s">
        <v>677</v>
      </c>
    </row>
    <row r="191" spans="1:65" s="2" customFormat="1" ht="16.5" customHeight="1">
      <c r="A191" s="33"/>
      <c r="B191" s="153"/>
      <c r="C191" s="154" t="s">
        <v>495</v>
      </c>
      <c r="D191" s="154" t="s">
        <v>144</v>
      </c>
      <c r="E191" s="155" t="s">
        <v>678</v>
      </c>
      <c r="F191" s="156" t="s">
        <v>679</v>
      </c>
      <c r="G191" s="157" t="s">
        <v>235</v>
      </c>
      <c r="H191" s="158">
        <v>1</v>
      </c>
      <c r="I191" s="159"/>
      <c r="J191" s="160">
        <f>ROUND(I191*H191,2)</f>
        <v>0</v>
      </c>
      <c r="K191" s="156" t="s">
        <v>1</v>
      </c>
      <c r="L191" s="34"/>
      <c r="M191" s="161" t="s">
        <v>1</v>
      </c>
      <c r="N191" s="162" t="s">
        <v>40</v>
      </c>
      <c r="O191" s="59"/>
      <c r="P191" s="163">
        <f>O191*H191</f>
        <v>0</v>
      </c>
      <c r="Q191" s="163">
        <v>0</v>
      </c>
      <c r="R191" s="163">
        <f>Q191*H191</f>
        <v>0</v>
      </c>
      <c r="S191" s="163">
        <v>0</v>
      </c>
      <c r="T191" s="164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65" t="s">
        <v>148</v>
      </c>
      <c r="AT191" s="165" t="s">
        <v>144</v>
      </c>
      <c r="AU191" s="165" t="s">
        <v>85</v>
      </c>
      <c r="AY191" s="17" t="s">
        <v>141</v>
      </c>
      <c r="BE191" s="98">
        <f>IF(N191="základní",J191,0)</f>
        <v>0</v>
      </c>
      <c r="BF191" s="98">
        <f>IF(N191="snížená",J191,0)</f>
        <v>0</v>
      </c>
      <c r="BG191" s="98">
        <f>IF(N191="zákl. přenesená",J191,0)</f>
        <v>0</v>
      </c>
      <c r="BH191" s="98">
        <f>IF(N191="sníž. přenesená",J191,0)</f>
        <v>0</v>
      </c>
      <c r="BI191" s="98">
        <f>IF(N191="nulová",J191,0)</f>
        <v>0</v>
      </c>
      <c r="BJ191" s="17" t="s">
        <v>83</v>
      </c>
      <c r="BK191" s="98">
        <f>ROUND(I191*H191,2)</f>
        <v>0</v>
      </c>
      <c r="BL191" s="17" t="s">
        <v>148</v>
      </c>
      <c r="BM191" s="165" t="s">
        <v>680</v>
      </c>
    </row>
    <row r="192" spans="1:65" s="12" customFormat="1" ht="22.9" customHeight="1">
      <c r="B192" s="140"/>
      <c r="D192" s="141" t="s">
        <v>74</v>
      </c>
      <c r="E192" s="151" t="s">
        <v>681</v>
      </c>
      <c r="F192" s="151" t="s">
        <v>682</v>
      </c>
      <c r="I192" s="143"/>
      <c r="J192" s="152">
        <f>BK192</f>
        <v>0</v>
      </c>
      <c r="L192" s="140"/>
      <c r="M192" s="145"/>
      <c r="N192" s="146"/>
      <c r="O192" s="146"/>
      <c r="P192" s="147">
        <f>SUM(P193:P195)</f>
        <v>0</v>
      </c>
      <c r="Q192" s="146"/>
      <c r="R192" s="147">
        <f>SUM(R193:R195)</f>
        <v>0</v>
      </c>
      <c r="S192" s="146"/>
      <c r="T192" s="148">
        <f>SUM(T193:T195)</f>
        <v>0</v>
      </c>
      <c r="AR192" s="141" t="s">
        <v>83</v>
      </c>
      <c r="AT192" s="149" t="s">
        <v>74</v>
      </c>
      <c r="AU192" s="149" t="s">
        <v>83</v>
      </c>
      <c r="AY192" s="141" t="s">
        <v>141</v>
      </c>
      <c r="BK192" s="150">
        <f>SUM(BK193:BK195)</f>
        <v>0</v>
      </c>
    </row>
    <row r="193" spans="1:65" s="2" customFormat="1" ht="24.2" customHeight="1">
      <c r="A193" s="33"/>
      <c r="B193" s="153"/>
      <c r="C193" s="154" t="s">
        <v>499</v>
      </c>
      <c r="D193" s="154" t="s">
        <v>144</v>
      </c>
      <c r="E193" s="155" t="s">
        <v>683</v>
      </c>
      <c r="F193" s="156" t="s">
        <v>684</v>
      </c>
      <c r="G193" s="157" t="s">
        <v>235</v>
      </c>
      <c r="H193" s="158">
        <v>1</v>
      </c>
      <c r="I193" s="159"/>
      <c r="J193" s="160">
        <f>ROUND(I193*H193,2)</f>
        <v>0</v>
      </c>
      <c r="K193" s="156" t="s">
        <v>1</v>
      </c>
      <c r="L193" s="34"/>
      <c r="M193" s="161" t="s">
        <v>1</v>
      </c>
      <c r="N193" s="162" t="s">
        <v>40</v>
      </c>
      <c r="O193" s="59"/>
      <c r="P193" s="163">
        <f>O193*H193</f>
        <v>0</v>
      </c>
      <c r="Q193" s="163">
        <v>0</v>
      </c>
      <c r="R193" s="163">
        <f>Q193*H193</f>
        <v>0</v>
      </c>
      <c r="S193" s="163">
        <v>0</v>
      </c>
      <c r="T193" s="164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65" t="s">
        <v>148</v>
      </c>
      <c r="AT193" s="165" t="s">
        <v>144</v>
      </c>
      <c r="AU193" s="165" t="s">
        <v>85</v>
      </c>
      <c r="AY193" s="17" t="s">
        <v>141</v>
      </c>
      <c r="BE193" s="98">
        <f>IF(N193="základní",J193,0)</f>
        <v>0</v>
      </c>
      <c r="BF193" s="98">
        <f>IF(N193="snížená",J193,0)</f>
        <v>0</v>
      </c>
      <c r="BG193" s="98">
        <f>IF(N193="zákl. přenesená",J193,0)</f>
        <v>0</v>
      </c>
      <c r="BH193" s="98">
        <f>IF(N193="sníž. přenesená",J193,0)</f>
        <v>0</v>
      </c>
      <c r="BI193" s="98">
        <f>IF(N193="nulová",J193,0)</f>
        <v>0</v>
      </c>
      <c r="BJ193" s="17" t="s">
        <v>83</v>
      </c>
      <c r="BK193" s="98">
        <f>ROUND(I193*H193,2)</f>
        <v>0</v>
      </c>
      <c r="BL193" s="17" t="s">
        <v>148</v>
      </c>
      <c r="BM193" s="165" t="s">
        <v>685</v>
      </c>
    </row>
    <row r="194" spans="1:65" s="2" customFormat="1" ht="24.2" customHeight="1">
      <c r="A194" s="33"/>
      <c r="B194" s="153"/>
      <c r="C194" s="154" t="s">
        <v>503</v>
      </c>
      <c r="D194" s="154" t="s">
        <v>144</v>
      </c>
      <c r="E194" s="155" t="s">
        <v>686</v>
      </c>
      <c r="F194" s="156" t="s">
        <v>687</v>
      </c>
      <c r="G194" s="157" t="s">
        <v>235</v>
      </c>
      <c r="H194" s="158">
        <v>1</v>
      </c>
      <c r="I194" s="159"/>
      <c r="J194" s="160">
        <f>ROUND(I194*H194,2)</f>
        <v>0</v>
      </c>
      <c r="K194" s="156" t="s">
        <v>1</v>
      </c>
      <c r="L194" s="34"/>
      <c r="M194" s="161" t="s">
        <v>1</v>
      </c>
      <c r="N194" s="162" t="s">
        <v>40</v>
      </c>
      <c r="O194" s="59"/>
      <c r="P194" s="163">
        <f>O194*H194</f>
        <v>0</v>
      </c>
      <c r="Q194" s="163">
        <v>0</v>
      </c>
      <c r="R194" s="163">
        <f>Q194*H194</f>
        <v>0</v>
      </c>
      <c r="S194" s="163">
        <v>0</v>
      </c>
      <c r="T194" s="164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65" t="s">
        <v>148</v>
      </c>
      <c r="AT194" s="165" t="s">
        <v>144</v>
      </c>
      <c r="AU194" s="165" t="s">
        <v>85</v>
      </c>
      <c r="AY194" s="17" t="s">
        <v>141</v>
      </c>
      <c r="BE194" s="98">
        <f>IF(N194="základní",J194,0)</f>
        <v>0</v>
      </c>
      <c r="BF194" s="98">
        <f>IF(N194="snížená",J194,0)</f>
        <v>0</v>
      </c>
      <c r="BG194" s="98">
        <f>IF(N194="zákl. přenesená",J194,0)</f>
        <v>0</v>
      </c>
      <c r="BH194" s="98">
        <f>IF(N194="sníž. přenesená",J194,0)</f>
        <v>0</v>
      </c>
      <c r="BI194" s="98">
        <f>IF(N194="nulová",J194,0)</f>
        <v>0</v>
      </c>
      <c r="BJ194" s="17" t="s">
        <v>83</v>
      </c>
      <c r="BK194" s="98">
        <f>ROUND(I194*H194,2)</f>
        <v>0</v>
      </c>
      <c r="BL194" s="17" t="s">
        <v>148</v>
      </c>
      <c r="BM194" s="165" t="s">
        <v>688</v>
      </c>
    </row>
    <row r="195" spans="1:65" s="2" customFormat="1" ht="16.5" customHeight="1">
      <c r="A195" s="33"/>
      <c r="B195" s="153"/>
      <c r="C195" s="154" t="s">
        <v>509</v>
      </c>
      <c r="D195" s="154" t="s">
        <v>144</v>
      </c>
      <c r="E195" s="155" t="s">
        <v>689</v>
      </c>
      <c r="F195" s="156" t="s">
        <v>690</v>
      </c>
      <c r="G195" s="157" t="s">
        <v>235</v>
      </c>
      <c r="H195" s="158">
        <v>1</v>
      </c>
      <c r="I195" s="159"/>
      <c r="J195" s="160">
        <f>ROUND(I195*H195,2)</f>
        <v>0</v>
      </c>
      <c r="K195" s="156" t="s">
        <v>1</v>
      </c>
      <c r="L195" s="34"/>
      <c r="M195" s="161" t="s">
        <v>1</v>
      </c>
      <c r="N195" s="162" t="s">
        <v>40</v>
      </c>
      <c r="O195" s="59"/>
      <c r="P195" s="163">
        <f>O195*H195</f>
        <v>0</v>
      </c>
      <c r="Q195" s="163">
        <v>0</v>
      </c>
      <c r="R195" s="163">
        <f>Q195*H195</f>
        <v>0</v>
      </c>
      <c r="S195" s="163">
        <v>0</v>
      </c>
      <c r="T195" s="164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65" t="s">
        <v>148</v>
      </c>
      <c r="AT195" s="165" t="s">
        <v>144</v>
      </c>
      <c r="AU195" s="165" t="s">
        <v>85</v>
      </c>
      <c r="AY195" s="17" t="s">
        <v>141</v>
      </c>
      <c r="BE195" s="98">
        <f>IF(N195="základní",J195,0)</f>
        <v>0</v>
      </c>
      <c r="BF195" s="98">
        <f>IF(N195="snížená",J195,0)</f>
        <v>0</v>
      </c>
      <c r="BG195" s="98">
        <f>IF(N195="zákl. přenesená",J195,0)</f>
        <v>0</v>
      </c>
      <c r="BH195" s="98">
        <f>IF(N195="sníž. přenesená",J195,0)</f>
        <v>0</v>
      </c>
      <c r="BI195" s="98">
        <f>IF(N195="nulová",J195,0)</f>
        <v>0</v>
      </c>
      <c r="BJ195" s="17" t="s">
        <v>83</v>
      </c>
      <c r="BK195" s="98">
        <f>ROUND(I195*H195,2)</f>
        <v>0</v>
      </c>
      <c r="BL195" s="17" t="s">
        <v>148</v>
      </c>
      <c r="BM195" s="165" t="s">
        <v>691</v>
      </c>
    </row>
    <row r="196" spans="1:65" s="12" customFormat="1" ht="22.9" customHeight="1">
      <c r="B196" s="140"/>
      <c r="D196" s="141" t="s">
        <v>74</v>
      </c>
      <c r="E196" s="151" t="s">
        <v>692</v>
      </c>
      <c r="F196" s="151" t="s">
        <v>693</v>
      </c>
      <c r="I196" s="143"/>
      <c r="J196" s="152">
        <f>BK196</f>
        <v>0</v>
      </c>
      <c r="L196" s="140"/>
      <c r="M196" s="145"/>
      <c r="N196" s="146"/>
      <c r="O196" s="146"/>
      <c r="P196" s="147">
        <f>SUM(P197:P200)</f>
        <v>0</v>
      </c>
      <c r="Q196" s="146"/>
      <c r="R196" s="147">
        <f>SUM(R197:R200)</f>
        <v>0</v>
      </c>
      <c r="S196" s="146"/>
      <c r="T196" s="148">
        <f>SUM(T197:T200)</f>
        <v>0</v>
      </c>
      <c r="AR196" s="141" t="s">
        <v>83</v>
      </c>
      <c r="AT196" s="149" t="s">
        <v>74</v>
      </c>
      <c r="AU196" s="149" t="s">
        <v>83</v>
      </c>
      <c r="AY196" s="141" t="s">
        <v>141</v>
      </c>
      <c r="BK196" s="150">
        <f>SUM(BK197:BK200)</f>
        <v>0</v>
      </c>
    </row>
    <row r="197" spans="1:65" s="2" customFormat="1" ht="16.5" customHeight="1">
      <c r="A197" s="33"/>
      <c r="B197" s="153"/>
      <c r="C197" s="154" t="s">
        <v>694</v>
      </c>
      <c r="D197" s="154" t="s">
        <v>144</v>
      </c>
      <c r="E197" s="155" t="s">
        <v>695</v>
      </c>
      <c r="F197" s="156" t="s">
        <v>696</v>
      </c>
      <c r="G197" s="157" t="s">
        <v>235</v>
      </c>
      <c r="H197" s="158">
        <v>1</v>
      </c>
      <c r="I197" s="159"/>
      <c r="J197" s="160">
        <f>ROUND(I197*H197,2)</f>
        <v>0</v>
      </c>
      <c r="K197" s="156" t="s">
        <v>1</v>
      </c>
      <c r="L197" s="34"/>
      <c r="M197" s="161" t="s">
        <v>1</v>
      </c>
      <c r="N197" s="162" t="s">
        <v>40</v>
      </c>
      <c r="O197" s="59"/>
      <c r="P197" s="163">
        <f>O197*H197</f>
        <v>0</v>
      </c>
      <c r="Q197" s="163">
        <v>0</v>
      </c>
      <c r="R197" s="163">
        <f>Q197*H197</f>
        <v>0</v>
      </c>
      <c r="S197" s="163">
        <v>0</v>
      </c>
      <c r="T197" s="164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65" t="s">
        <v>148</v>
      </c>
      <c r="AT197" s="165" t="s">
        <v>144</v>
      </c>
      <c r="AU197" s="165" t="s">
        <v>85</v>
      </c>
      <c r="AY197" s="17" t="s">
        <v>141</v>
      </c>
      <c r="BE197" s="98">
        <f>IF(N197="základní",J197,0)</f>
        <v>0</v>
      </c>
      <c r="BF197" s="98">
        <f>IF(N197="snížená",J197,0)</f>
        <v>0</v>
      </c>
      <c r="BG197" s="98">
        <f>IF(N197="zákl. přenesená",J197,0)</f>
        <v>0</v>
      </c>
      <c r="BH197" s="98">
        <f>IF(N197="sníž. přenesená",J197,0)</f>
        <v>0</v>
      </c>
      <c r="BI197" s="98">
        <f>IF(N197="nulová",J197,0)</f>
        <v>0</v>
      </c>
      <c r="BJ197" s="17" t="s">
        <v>83</v>
      </c>
      <c r="BK197" s="98">
        <f>ROUND(I197*H197,2)</f>
        <v>0</v>
      </c>
      <c r="BL197" s="17" t="s">
        <v>148</v>
      </c>
      <c r="BM197" s="165" t="s">
        <v>697</v>
      </c>
    </row>
    <row r="198" spans="1:65" s="2" customFormat="1" ht="16.5" customHeight="1">
      <c r="A198" s="33"/>
      <c r="B198" s="153"/>
      <c r="C198" s="154" t="s">
        <v>597</v>
      </c>
      <c r="D198" s="154" t="s">
        <v>144</v>
      </c>
      <c r="E198" s="155" t="s">
        <v>698</v>
      </c>
      <c r="F198" s="156" t="s">
        <v>699</v>
      </c>
      <c r="G198" s="157" t="s">
        <v>700</v>
      </c>
      <c r="H198" s="158">
        <v>50</v>
      </c>
      <c r="I198" s="159"/>
      <c r="J198" s="160">
        <f>ROUND(I198*H198,2)</f>
        <v>0</v>
      </c>
      <c r="K198" s="156" t="s">
        <v>1</v>
      </c>
      <c r="L198" s="34"/>
      <c r="M198" s="161" t="s">
        <v>1</v>
      </c>
      <c r="N198" s="162" t="s">
        <v>40</v>
      </c>
      <c r="O198" s="59"/>
      <c r="P198" s="163">
        <f>O198*H198</f>
        <v>0</v>
      </c>
      <c r="Q198" s="163">
        <v>0</v>
      </c>
      <c r="R198" s="163">
        <f>Q198*H198</f>
        <v>0</v>
      </c>
      <c r="S198" s="163">
        <v>0</v>
      </c>
      <c r="T198" s="164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65" t="s">
        <v>148</v>
      </c>
      <c r="AT198" s="165" t="s">
        <v>144</v>
      </c>
      <c r="AU198" s="165" t="s">
        <v>85</v>
      </c>
      <c r="AY198" s="17" t="s">
        <v>141</v>
      </c>
      <c r="BE198" s="98">
        <f>IF(N198="základní",J198,0)</f>
        <v>0</v>
      </c>
      <c r="BF198" s="98">
        <f>IF(N198="snížená",J198,0)</f>
        <v>0</v>
      </c>
      <c r="BG198" s="98">
        <f>IF(N198="zákl. přenesená",J198,0)</f>
        <v>0</v>
      </c>
      <c r="BH198" s="98">
        <f>IF(N198="sníž. přenesená",J198,0)</f>
        <v>0</v>
      </c>
      <c r="BI198" s="98">
        <f>IF(N198="nulová",J198,0)</f>
        <v>0</v>
      </c>
      <c r="BJ198" s="17" t="s">
        <v>83</v>
      </c>
      <c r="BK198" s="98">
        <f>ROUND(I198*H198,2)</f>
        <v>0</v>
      </c>
      <c r="BL198" s="17" t="s">
        <v>148</v>
      </c>
      <c r="BM198" s="165" t="s">
        <v>701</v>
      </c>
    </row>
    <row r="199" spans="1:65" s="2" customFormat="1" ht="16.5" customHeight="1">
      <c r="A199" s="33"/>
      <c r="B199" s="153"/>
      <c r="C199" s="154" t="s">
        <v>702</v>
      </c>
      <c r="D199" s="154" t="s">
        <v>144</v>
      </c>
      <c r="E199" s="155" t="s">
        <v>703</v>
      </c>
      <c r="F199" s="156" t="s">
        <v>704</v>
      </c>
      <c r="G199" s="157" t="s">
        <v>700</v>
      </c>
      <c r="H199" s="158">
        <v>100</v>
      </c>
      <c r="I199" s="159"/>
      <c r="J199" s="160">
        <f>ROUND(I199*H199,2)</f>
        <v>0</v>
      </c>
      <c r="K199" s="156" t="s">
        <v>1</v>
      </c>
      <c r="L199" s="34"/>
      <c r="M199" s="161" t="s">
        <v>1</v>
      </c>
      <c r="N199" s="162" t="s">
        <v>40</v>
      </c>
      <c r="O199" s="59"/>
      <c r="P199" s="163">
        <f>O199*H199</f>
        <v>0</v>
      </c>
      <c r="Q199" s="163">
        <v>0</v>
      </c>
      <c r="R199" s="163">
        <f>Q199*H199</f>
        <v>0</v>
      </c>
      <c r="S199" s="163">
        <v>0</v>
      </c>
      <c r="T199" s="164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65" t="s">
        <v>148</v>
      </c>
      <c r="AT199" s="165" t="s">
        <v>144</v>
      </c>
      <c r="AU199" s="165" t="s">
        <v>85</v>
      </c>
      <c r="AY199" s="17" t="s">
        <v>141</v>
      </c>
      <c r="BE199" s="98">
        <f>IF(N199="základní",J199,0)</f>
        <v>0</v>
      </c>
      <c r="BF199" s="98">
        <f>IF(N199="snížená",J199,0)</f>
        <v>0</v>
      </c>
      <c r="BG199" s="98">
        <f>IF(N199="zákl. přenesená",J199,0)</f>
        <v>0</v>
      </c>
      <c r="BH199" s="98">
        <f>IF(N199="sníž. přenesená",J199,0)</f>
        <v>0</v>
      </c>
      <c r="BI199" s="98">
        <f>IF(N199="nulová",J199,0)</f>
        <v>0</v>
      </c>
      <c r="BJ199" s="17" t="s">
        <v>83</v>
      </c>
      <c r="BK199" s="98">
        <f>ROUND(I199*H199,2)</f>
        <v>0</v>
      </c>
      <c r="BL199" s="17" t="s">
        <v>148</v>
      </c>
      <c r="BM199" s="165" t="s">
        <v>705</v>
      </c>
    </row>
    <row r="200" spans="1:65" s="2" customFormat="1" ht="24.2" customHeight="1">
      <c r="A200" s="33"/>
      <c r="B200" s="153"/>
      <c r="C200" s="154" t="s">
        <v>600</v>
      </c>
      <c r="D200" s="154" t="s">
        <v>144</v>
      </c>
      <c r="E200" s="155" t="s">
        <v>706</v>
      </c>
      <c r="F200" s="156" t="s">
        <v>707</v>
      </c>
      <c r="G200" s="157" t="s">
        <v>235</v>
      </c>
      <c r="H200" s="158">
        <v>1</v>
      </c>
      <c r="I200" s="159"/>
      <c r="J200" s="160">
        <f>ROUND(I200*H200,2)</f>
        <v>0</v>
      </c>
      <c r="K200" s="156" t="s">
        <v>1</v>
      </c>
      <c r="L200" s="34"/>
      <c r="M200" s="206" t="s">
        <v>1</v>
      </c>
      <c r="N200" s="207" t="s">
        <v>40</v>
      </c>
      <c r="O200" s="208"/>
      <c r="P200" s="209">
        <f>O200*H200</f>
        <v>0</v>
      </c>
      <c r="Q200" s="209">
        <v>0</v>
      </c>
      <c r="R200" s="209">
        <f>Q200*H200</f>
        <v>0</v>
      </c>
      <c r="S200" s="209">
        <v>0</v>
      </c>
      <c r="T200" s="210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65" t="s">
        <v>148</v>
      </c>
      <c r="AT200" s="165" t="s">
        <v>144</v>
      </c>
      <c r="AU200" s="165" t="s">
        <v>85</v>
      </c>
      <c r="AY200" s="17" t="s">
        <v>141</v>
      </c>
      <c r="BE200" s="98">
        <f>IF(N200="základní",J200,0)</f>
        <v>0</v>
      </c>
      <c r="BF200" s="98">
        <f>IF(N200="snížená",J200,0)</f>
        <v>0</v>
      </c>
      <c r="BG200" s="98">
        <f>IF(N200="zákl. přenesená",J200,0)</f>
        <v>0</v>
      </c>
      <c r="BH200" s="98">
        <f>IF(N200="sníž. přenesená",J200,0)</f>
        <v>0</v>
      </c>
      <c r="BI200" s="98">
        <f>IF(N200="nulová",J200,0)</f>
        <v>0</v>
      </c>
      <c r="BJ200" s="17" t="s">
        <v>83</v>
      </c>
      <c r="BK200" s="98">
        <f>ROUND(I200*H200,2)</f>
        <v>0</v>
      </c>
      <c r="BL200" s="17" t="s">
        <v>148</v>
      </c>
      <c r="BM200" s="165" t="s">
        <v>708</v>
      </c>
    </row>
    <row r="201" spans="1:65" s="2" customFormat="1" ht="6.95" customHeight="1">
      <c r="A201" s="33"/>
      <c r="B201" s="48"/>
      <c r="C201" s="49"/>
      <c r="D201" s="49"/>
      <c r="E201" s="49"/>
      <c r="F201" s="49"/>
      <c r="G201" s="49"/>
      <c r="H201" s="49"/>
      <c r="I201" s="49"/>
      <c r="J201" s="49"/>
      <c r="K201" s="49"/>
      <c r="L201" s="34"/>
      <c r="M201" s="33"/>
      <c r="O201" s="33"/>
      <c r="P201" s="33"/>
      <c r="Q201" s="33"/>
      <c r="R201" s="33"/>
      <c r="S201" s="33"/>
      <c r="T201" s="33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</row>
  </sheetData>
  <autoFilter ref="C125:K200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0"/>
  <sheetViews>
    <sheetView showGridLines="0" workbookViewId="0">
      <selection activeCell="I133" sqref="I133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1" t="s">
        <v>5</v>
      </c>
      <c r="M2" s="235"/>
      <c r="N2" s="235"/>
      <c r="O2" s="235"/>
      <c r="P2" s="235"/>
      <c r="Q2" s="235"/>
      <c r="R2" s="235"/>
      <c r="S2" s="235"/>
      <c r="T2" s="235"/>
      <c r="U2" s="235"/>
      <c r="V2" s="235"/>
      <c r="AT2" s="17" t="s">
        <v>91</v>
      </c>
    </row>
    <row r="3" spans="1:46" s="1" customFormat="1" ht="6.95" hidden="1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1:46" s="1" customFormat="1" ht="24.95" hidden="1" customHeight="1">
      <c r="B4" s="20"/>
      <c r="D4" s="21" t="s">
        <v>101</v>
      </c>
      <c r="L4" s="20"/>
      <c r="M4" s="104" t="s">
        <v>10</v>
      </c>
      <c r="AT4" s="17" t="s">
        <v>3</v>
      </c>
    </row>
    <row r="5" spans="1:46" s="1" customFormat="1" ht="6.95" hidden="1" customHeight="1">
      <c r="B5" s="20"/>
      <c r="L5" s="20"/>
    </row>
    <row r="6" spans="1:46" s="1" customFormat="1" ht="12" hidden="1" customHeight="1">
      <c r="B6" s="20"/>
      <c r="D6" s="27" t="s">
        <v>16</v>
      </c>
      <c r="L6" s="20"/>
    </row>
    <row r="7" spans="1:46" s="1" customFormat="1" ht="16.5" hidden="1" customHeight="1">
      <c r="B7" s="20"/>
      <c r="E7" s="257" t="str">
        <f>'Rekapitulace stavby'!K6</f>
        <v>PD MŠ FIT - rekonstrukce elektroinstalace vč. stavebních úprav</v>
      </c>
      <c r="F7" s="258"/>
      <c r="G7" s="258"/>
      <c r="H7" s="258"/>
      <c r="L7" s="20"/>
    </row>
    <row r="8" spans="1:46" s="2" customFormat="1" ht="12" hidden="1" customHeight="1">
      <c r="A8" s="33"/>
      <c r="B8" s="34"/>
      <c r="C8" s="33"/>
      <c r="D8" s="27" t="s">
        <v>102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hidden="1" customHeight="1">
      <c r="A9" s="33"/>
      <c r="B9" s="34"/>
      <c r="C9" s="33"/>
      <c r="D9" s="33"/>
      <c r="E9" s="211" t="s">
        <v>709</v>
      </c>
      <c r="F9" s="256"/>
      <c r="G9" s="256"/>
      <c r="H9" s="256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idden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hidden="1" customHeight="1">
      <c r="A11" s="33"/>
      <c r="B11" s="34"/>
      <c r="C11" s="33"/>
      <c r="D11" s="27" t="s">
        <v>18</v>
      </c>
      <c r="E11" s="33"/>
      <c r="F11" s="25" t="s">
        <v>1</v>
      </c>
      <c r="G11" s="33"/>
      <c r="H11" s="33"/>
      <c r="I11" s="27" t="s">
        <v>19</v>
      </c>
      <c r="J11" s="25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hidden="1" customHeight="1">
      <c r="A12" s="33"/>
      <c r="B12" s="34"/>
      <c r="C12" s="33"/>
      <c r="D12" s="27" t="s">
        <v>20</v>
      </c>
      <c r="E12" s="33"/>
      <c r="F12" s="25" t="s">
        <v>21</v>
      </c>
      <c r="G12" s="33"/>
      <c r="H12" s="33"/>
      <c r="I12" s="27" t="s">
        <v>22</v>
      </c>
      <c r="J12" s="56" t="str">
        <f>'Rekapitulace stavby'!AN8</f>
        <v>21. 5. 2024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hidden="1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>
      <c r="A14" s="33"/>
      <c r="B14" s="34"/>
      <c r="C14" s="33"/>
      <c r="D14" s="27" t="s">
        <v>24</v>
      </c>
      <c r="E14" s="33"/>
      <c r="F14" s="33"/>
      <c r="G14" s="33"/>
      <c r="H14" s="33"/>
      <c r="I14" s="27" t="s">
        <v>25</v>
      </c>
      <c r="J14" s="25" t="str">
        <f>IF('Rekapitulace stavby'!AN10="","",'Rekapitulace stavby'!AN10)</f>
        <v/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hidden="1" customHeight="1">
      <c r="A15" s="33"/>
      <c r="B15" s="34"/>
      <c r="C15" s="33"/>
      <c r="D15" s="33"/>
      <c r="E15" s="25" t="str">
        <f>IF('Rekapitulace stavby'!E11="","",'Rekapitulace stavby'!E11)</f>
        <v xml:space="preserve"> </v>
      </c>
      <c r="F15" s="33"/>
      <c r="G15" s="33"/>
      <c r="H15" s="33"/>
      <c r="I15" s="27" t="s">
        <v>26</v>
      </c>
      <c r="J15" s="25" t="str">
        <f>IF('Rekapitulace stavby'!AN11="","",'Rekapitulace stavby'!AN11)</f>
        <v/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hidden="1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hidden="1" customHeight="1">
      <c r="A17" s="33"/>
      <c r="B17" s="34"/>
      <c r="C17" s="33"/>
      <c r="D17" s="27" t="s">
        <v>27</v>
      </c>
      <c r="E17" s="33"/>
      <c r="F17" s="33"/>
      <c r="G17" s="33"/>
      <c r="H17" s="33"/>
      <c r="I17" s="27" t="s">
        <v>25</v>
      </c>
      <c r="J17" s="28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hidden="1" customHeight="1">
      <c r="A18" s="33"/>
      <c r="B18" s="34"/>
      <c r="C18" s="33"/>
      <c r="D18" s="33"/>
      <c r="E18" s="259" t="str">
        <f>'Rekapitulace stavby'!E14</f>
        <v>Vyplň údaj</v>
      </c>
      <c r="F18" s="234"/>
      <c r="G18" s="234"/>
      <c r="H18" s="234"/>
      <c r="I18" s="27" t="s">
        <v>26</v>
      </c>
      <c r="J18" s="28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hidden="1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hidden="1" customHeight="1">
      <c r="A20" s="33"/>
      <c r="B20" s="34"/>
      <c r="C20" s="33"/>
      <c r="D20" s="27" t="s">
        <v>29</v>
      </c>
      <c r="E20" s="33"/>
      <c r="F20" s="33"/>
      <c r="G20" s="33"/>
      <c r="H20" s="33"/>
      <c r="I20" s="27" t="s">
        <v>25</v>
      </c>
      <c r="J20" s="25" t="str">
        <f>IF('Rekapitulace stavby'!AN16="","",'Rekapitulace stavby'!AN16)</f>
        <v/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hidden="1" customHeight="1">
      <c r="A21" s="33"/>
      <c r="B21" s="34"/>
      <c r="C21" s="33"/>
      <c r="D21" s="33"/>
      <c r="E21" s="25" t="str">
        <f>IF('Rekapitulace stavby'!E17="","",'Rekapitulace stavby'!E17)</f>
        <v xml:space="preserve"> </v>
      </c>
      <c r="F21" s="33"/>
      <c r="G21" s="33"/>
      <c r="H21" s="33"/>
      <c r="I21" s="27" t="s">
        <v>26</v>
      </c>
      <c r="J21" s="25" t="str">
        <f>IF('Rekapitulace stavby'!AN17="","",'Rekapitulace stavby'!AN17)</f>
        <v/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hidden="1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hidden="1" customHeight="1">
      <c r="A23" s="33"/>
      <c r="B23" s="34"/>
      <c r="C23" s="33"/>
      <c r="D23" s="27" t="s">
        <v>31</v>
      </c>
      <c r="E23" s="33"/>
      <c r="F23" s="33"/>
      <c r="G23" s="33"/>
      <c r="H23" s="33"/>
      <c r="I23" s="27" t="s">
        <v>25</v>
      </c>
      <c r="J23" s="25" t="str">
        <f>IF('Rekapitulace stavby'!AN19="","",'Rekapitulace stavby'!AN19)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hidden="1" customHeight="1">
      <c r="A24" s="33"/>
      <c r="B24" s="34"/>
      <c r="C24" s="33"/>
      <c r="D24" s="33"/>
      <c r="E24" s="25" t="str">
        <f>IF('Rekapitulace stavby'!E20="","",'Rekapitulace stavby'!E20)</f>
        <v xml:space="preserve"> </v>
      </c>
      <c r="F24" s="33"/>
      <c r="G24" s="33"/>
      <c r="H24" s="33"/>
      <c r="I24" s="27" t="s">
        <v>26</v>
      </c>
      <c r="J24" s="25" t="str">
        <f>IF('Rekapitulace stavby'!AN20="","",'Rekapitulace stavby'!AN20)</f>
        <v/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hidden="1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hidden="1" customHeight="1">
      <c r="A26" s="33"/>
      <c r="B26" s="34"/>
      <c r="C26" s="33"/>
      <c r="D26" s="27" t="s">
        <v>32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hidden="1" customHeight="1">
      <c r="A27" s="105"/>
      <c r="B27" s="106"/>
      <c r="C27" s="105"/>
      <c r="D27" s="105"/>
      <c r="E27" s="239" t="s">
        <v>1</v>
      </c>
      <c r="F27" s="239"/>
      <c r="G27" s="239"/>
      <c r="H27" s="239"/>
      <c r="I27" s="105"/>
      <c r="J27" s="105"/>
      <c r="K27" s="105"/>
      <c r="L27" s="107"/>
      <c r="S27" s="105"/>
      <c r="T27" s="105"/>
      <c r="U27" s="105"/>
      <c r="V27" s="105"/>
      <c r="W27" s="105"/>
      <c r="X27" s="105"/>
      <c r="Y27" s="105"/>
      <c r="Z27" s="105"/>
      <c r="AA27" s="105"/>
      <c r="AB27" s="105"/>
      <c r="AC27" s="105"/>
      <c r="AD27" s="105"/>
      <c r="AE27" s="105"/>
    </row>
    <row r="28" spans="1:31" s="2" customFormat="1" ht="6.95" hidden="1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hidden="1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hidden="1" customHeight="1">
      <c r="A30" s="33"/>
      <c r="B30" s="34"/>
      <c r="C30" s="33"/>
      <c r="D30" s="108" t="s">
        <v>35</v>
      </c>
      <c r="E30" s="33"/>
      <c r="F30" s="33"/>
      <c r="G30" s="33"/>
      <c r="H30" s="33"/>
      <c r="I30" s="33"/>
      <c r="J30" s="72">
        <f>ROUND(J122,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hidden="1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hidden="1" customHeight="1">
      <c r="A32" s="33"/>
      <c r="B32" s="34"/>
      <c r="C32" s="33"/>
      <c r="D32" s="33"/>
      <c r="E32" s="33"/>
      <c r="F32" s="37" t="s">
        <v>37</v>
      </c>
      <c r="G32" s="33"/>
      <c r="H32" s="33"/>
      <c r="I32" s="37" t="s">
        <v>36</v>
      </c>
      <c r="J32" s="37" t="s">
        <v>38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>
      <c r="A33" s="33"/>
      <c r="B33" s="34"/>
      <c r="C33" s="33"/>
      <c r="D33" s="109" t="s">
        <v>39</v>
      </c>
      <c r="E33" s="27" t="s">
        <v>40</v>
      </c>
      <c r="F33" s="110">
        <f>ROUND((SUM(BE122:BE139)),  2)</f>
        <v>0</v>
      </c>
      <c r="G33" s="33"/>
      <c r="H33" s="33"/>
      <c r="I33" s="111">
        <v>0.21</v>
      </c>
      <c r="J33" s="110">
        <f>ROUND(((SUM(BE122:BE139))*I33),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4"/>
      <c r="C34" s="33"/>
      <c r="D34" s="33"/>
      <c r="E34" s="27" t="s">
        <v>41</v>
      </c>
      <c r="F34" s="110">
        <f>ROUND((SUM(BF122:BF139)),  2)</f>
        <v>0</v>
      </c>
      <c r="G34" s="33"/>
      <c r="H34" s="33"/>
      <c r="I34" s="111">
        <v>0.12</v>
      </c>
      <c r="J34" s="110">
        <f>ROUND(((SUM(BF122:BF139))*I34),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7" t="s">
        <v>42</v>
      </c>
      <c r="F35" s="110">
        <f>ROUND((SUM(BG122:BG139)),  2)</f>
        <v>0</v>
      </c>
      <c r="G35" s="33"/>
      <c r="H35" s="33"/>
      <c r="I35" s="111">
        <v>0.21</v>
      </c>
      <c r="J35" s="110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7" t="s">
        <v>43</v>
      </c>
      <c r="F36" s="110">
        <f>ROUND((SUM(BH122:BH139)),  2)</f>
        <v>0</v>
      </c>
      <c r="G36" s="33"/>
      <c r="H36" s="33"/>
      <c r="I36" s="111">
        <v>0.12</v>
      </c>
      <c r="J36" s="110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7" t="s">
        <v>44</v>
      </c>
      <c r="F37" s="110">
        <f>ROUND((SUM(BI122:BI139)),  2)</f>
        <v>0</v>
      </c>
      <c r="G37" s="33"/>
      <c r="H37" s="33"/>
      <c r="I37" s="111">
        <v>0</v>
      </c>
      <c r="J37" s="110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hidden="1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hidden="1" customHeight="1">
      <c r="A39" s="33"/>
      <c r="B39" s="34"/>
      <c r="C39" s="103"/>
      <c r="D39" s="112" t="s">
        <v>45</v>
      </c>
      <c r="E39" s="61"/>
      <c r="F39" s="61"/>
      <c r="G39" s="113" t="s">
        <v>46</v>
      </c>
      <c r="H39" s="114" t="s">
        <v>47</v>
      </c>
      <c r="I39" s="61"/>
      <c r="J39" s="115">
        <f>SUM(J30:J37)</f>
        <v>0</v>
      </c>
      <c r="K39" s="116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hidden="1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hidden="1" customHeight="1">
      <c r="B41" s="20"/>
      <c r="L41" s="20"/>
    </row>
    <row r="42" spans="1:31" s="1" customFormat="1" ht="14.45" hidden="1" customHeight="1">
      <c r="B42" s="20"/>
      <c r="L42" s="20"/>
    </row>
    <row r="43" spans="1:31" s="1" customFormat="1" ht="14.45" hidden="1" customHeight="1">
      <c r="B43" s="20"/>
      <c r="L43" s="20"/>
    </row>
    <row r="44" spans="1:31" s="1" customFormat="1" ht="14.45" hidden="1" customHeight="1">
      <c r="B44" s="20"/>
      <c r="L44" s="20"/>
    </row>
    <row r="45" spans="1:31" s="1" customFormat="1" ht="14.45" hidden="1" customHeight="1">
      <c r="B45" s="20"/>
      <c r="L45" s="20"/>
    </row>
    <row r="46" spans="1:31" s="1" customFormat="1" ht="14.45" hidden="1" customHeight="1">
      <c r="B46" s="20"/>
      <c r="L46" s="20"/>
    </row>
    <row r="47" spans="1:31" s="1" customFormat="1" ht="14.45" hidden="1" customHeight="1">
      <c r="B47" s="20"/>
      <c r="L47" s="20"/>
    </row>
    <row r="48" spans="1:31" s="1" customFormat="1" ht="14.45" hidden="1" customHeight="1">
      <c r="B48" s="20"/>
      <c r="L48" s="20"/>
    </row>
    <row r="49" spans="1:31" s="1" customFormat="1" ht="14.45" hidden="1" customHeight="1">
      <c r="B49" s="20"/>
      <c r="L49" s="20"/>
    </row>
    <row r="50" spans="1:31" s="2" customFormat="1" ht="14.45" hidden="1" customHeight="1">
      <c r="B50" s="43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43"/>
    </row>
    <row r="51" spans="1:31" hidden="1">
      <c r="B51" s="20"/>
      <c r="L51" s="20"/>
    </row>
    <row r="52" spans="1:31" hidden="1">
      <c r="B52" s="20"/>
      <c r="L52" s="20"/>
    </row>
    <row r="53" spans="1:31" hidden="1">
      <c r="B53" s="20"/>
      <c r="L53" s="20"/>
    </row>
    <row r="54" spans="1:31" hidden="1">
      <c r="B54" s="20"/>
      <c r="L54" s="20"/>
    </row>
    <row r="55" spans="1:31" hidden="1">
      <c r="B55" s="20"/>
      <c r="L55" s="20"/>
    </row>
    <row r="56" spans="1:31" hidden="1">
      <c r="B56" s="20"/>
      <c r="L56" s="20"/>
    </row>
    <row r="57" spans="1:31" hidden="1">
      <c r="B57" s="20"/>
      <c r="L57" s="20"/>
    </row>
    <row r="58" spans="1:31" hidden="1">
      <c r="B58" s="20"/>
      <c r="L58" s="20"/>
    </row>
    <row r="59" spans="1:31" hidden="1">
      <c r="B59" s="20"/>
      <c r="L59" s="20"/>
    </row>
    <row r="60" spans="1:31" hidden="1">
      <c r="B60" s="20"/>
      <c r="L60" s="20"/>
    </row>
    <row r="61" spans="1:31" s="2" customFormat="1" ht="12.75" hidden="1">
      <c r="A61" s="33"/>
      <c r="B61" s="34"/>
      <c r="C61" s="33"/>
      <c r="D61" s="46" t="s">
        <v>50</v>
      </c>
      <c r="E61" s="36"/>
      <c r="F61" s="117" t="s">
        <v>51</v>
      </c>
      <c r="G61" s="46" t="s">
        <v>50</v>
      </c>
      <c r="H61" s="36"/>
      <c r="I61" s="36"/>
      <c r="J61" s="118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idden="1">
      <c r="B62" s="20"/>
      <c r="L62" s="20"/>
    </row>
    <row r="63" spans="1:31" hidden="1">
      <c r="B63" s="20"/>
      <c r="L63" s="20"/>
    </row>
    <row r="64" spans="1:31" hidden="1">
      <c r="B64" s="20"/>
      <c r="L64" s="20"/>
    </row>
    <row r="65" spans="1:31" s="2" customFormat="1" ht="12.75" hidden="1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idden="1">
      <c r="B66" s="20"/>
      <c r="L66" s="20"/>
    </row>
    <row r="67" spans="1:31" hidden="1">
      <c r="B67" s="20"/>
      <c r="L67" s="20"/>
    </row>
    <row r="68" spans="1:31" hidden="1">
      <c r="B68" s="20"/>
      <c r="L68" s="20"/>
    </row>
    <row r="69" spans="1:31" hidden="1">
      <c r="B69" s="20"/>
      <c r="L69" s="20"/>
    </row>
    <row r="70" spans="1:31" hidden="1">
      <c r="B70" s="20"/>
      <c r="L70" s="20"/>
    </row>
    <row r="71" spans="1:31" hidden="1">
      <c r="B71" s="20"/>
      <c r="L71" s="20"/>
    </row>
    <row r="72" spans="1:31" hidden="1">
      <c r="B72" s="20"/>
      <c r="L72" s="20"/>
    </row>
    <row r="73" spans="1:31" hidden="1">
      <c r="B73" s="20"/>
      <c r="L73" s="20"/>
    </row>
    <row r="74" spans="1:31" hidden="1">
      <c r="B74" s="20"/>
      <c r="L74" s="20"/>
    </row>
    <row r="75" spans="1:31" hidden="1">
      <c r="B75" s="20"/>
      <c r="L75" s="20"/>
    </row>
    <row r="76" spans="1:31" s="2" customFormat="1" ht="12.75" hidden="1">
      <c r="A76" s="33"/>
      <c r="B76" s="34"/>
      <c r="C76" s="33"/>
      <c r="D76" s="46" t="s">
        <v>50</v>
      </c>
      <c r="E76" s="36"/>
      <c r="F76" s="117" t="s">
        <v>51</v>
      </c>
      <c r="G76" s="46" t="s">
        <v>50</v>
      </c>
      <c r="H76" s="36"/>
      <c r="I76" s="36"/>
      <c r="J76" s="118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hidden="1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idden="1"/>
    <row r="79" spans="1:31" hidden="1"/>
    <row r="80" spans="1:31" hidden="1"/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1" t="s">
        <v>104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7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57" t="str">
        <f>E7</f>
        <v>PD MŠ FIT - rekonstrukce elektroinstalace vč. stavebních úprav</v>
      </c>
      <c r="F85" s="258"/>
      <c r="G85" s="258"/>
      <c r="H85" s="258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7" t="s">
        <v>102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11" t="str">
        <f>E9</f>
        <v>080324-Slab. - Slaboproudá instalace 1. etapa</v>
      </c>
      <c r="F87" s="256"/>
      <c r="G87" s="256"/>
      <c r="H87" s="256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7" t="s">
        <v>20</v>
      </c>
      <c r="D89" s="33"/>
      <c r="E89" s="33"/>
      <c r="F89" s="25" t="str">
        <f>F12</f>
        <v xml:space="preserve"> </v>
      </c>
      <c r="G89" s="33"/>
      <c r="H89" s="33"/>
      <c r="I89" s="27" t="s">
        <v>22</v>
      </c>
      <c r="J89" s="56" t="str">
        <f>IF(J12="","",J12)</f>
        <v>21. 5. 2024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7" t="s">
        <v>24</v>
      </c>
      <c r="D91" s="33"/>
      <c r="E91" s="33"/>
      <c r="F91" s="25" t="str">
        <f>E15</f>
        <v xml:space="preserve"> </v>
      </c>
      <c r="G91" s="33"/>
      <c r="H91" s="33"/>
      <c r="I91" s="27" t="s">
        <v>29</v>
      </c>
      <c r="J91" s="30" t="str">
        <f>E21</f>
        <v xml:space="preserve"> 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7" t="s">
        <v>27</v>
      </c>
      <c r="D92" s="33"/>
      <c r="E92" s="33"/>
      <c r="F92" s="25" t="str">
        <f>IF(E18="","",E18)</f>
        <v>Vyplň údaj</v>
      </c>
      <c r="G92" s="33"/>
      <c r="H92" s="33"/>
      <c r="I92" s="27" t="s">
        <v>31</v>
      </c>
      <c r="J92" s="30" t="str">
        <f>E24</f>
        <v xml:space="preserve"> 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9" t="s">
        <v>105</v>
      </c>
      <c r="D94" s="103"/>
      <c r="E94" s="103"/>
      <c r="F94" s="103"/>
      <c r="G94" s="103"/>
      <c r="H94" s="103"/>
      <c r="I94" s="103"/>
      <c r="J94" s="120" t="s">
        <v>106</v>
      </c>
      <c r="K94" s="10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21" t="s">
        <v>107</v>
      </c>
      <c r="D96" s="33"/>
      <c r="E96" s="33"/>
      <c r="F96" s="33"/>
      <c r="G96" s="33"/>
      <c r="H96" s="33"/>
      <c r="I96" s="33"/>
      <c r="J96" s="72">
        <f>J122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7" t="s">
        <v>108</v>
      </c>
    </row>
    <row r="97" spans="1:31" s="9" customFormat="1" ht="24.95" customHeight="1">
      <c r="B97" s="122"/>
      <c r="D97" s="123" t="s">
        <v>115</v>
      </c>
      <c r="E97" s="124"/>
      <c r="F97" s="124"/>
      <c r="G97" s="124"/>
      <c r="H97" s="124"/>
      <c r="I97" s="124"/>
      <c r="J97" s="125">
        <f>J123</f>
        <v>0</v>
      </c>
      <c r="L97" s="122"/>
    </row>
    <row r="98" spans="1:31" s="10" customFormat="1" ht="19.899999999999999" customHeight="1">
      <c r="B98" s="126"/>
      <c r="D98" s="127" t="s">
        <v>710</v>
      </c>
      <c r="E98" s="128"/>
      <c r="F98" s="128"/>
      <c r="G98" s="128"/>
      <c r="H98" s="128"/>
      <c r="I98" s="128"/>
      <c r="J98" s="129">
        <f>J124</f>
        <v>0</v>
      </c>
      <c r="L98" s="126"/>
    </row>
    <row r="99" spans="1:31" s="10" customFormat="1" ht="14.85" customHeight="1">
      <c r="B99" s="126"/>
      <c r="D99" s="127" t="s">
        <v>711</v>
      </c>
      <c r="E99" s="128"/>
      <c r="F99" s="128"/>
      <c r="G99" s="128"/>
      <c r="H99" s="128"/>
      <c r="I99" s="128"/>
      <c r="J99" s="129">
        <f>J125</f>
        <v>0</v>
      </c>
      <c r="L99" s="126"/>
    </row>
    <row r="100" spans="1:31" s="10" customFormat="1" ht="14.85" customHeight="1">
      <c r="B100" s="126"/>
      <c r="D100" s="127" t="s">
        <v>712</v>
      </c>
      <c r="E100" s="128"/>
      <c r="F100" s="128"/>
      <c r="G100" s="128"/>
      <c r="H100" s="128"/>
      <c r="I100" s="128"/>
      <c r="J100" s="129">
        <f>J127</f>
        <v>0</v>
      </c>
      <c r="L100" s="126"/>
    </row>
    <row r="101" spans="1:31" s="10" customFormat="1" ht="14.85" customHeight="1">
      <c r="B101" s="126"/>
      <c r="D101" s="127" t="s">
        <v>713</v>
      </c>
      <c r="E101" s="128"/>
      <c r="F101" s="128"/>
      <c r="G101" s="128"/>
      <c r="H101" s="128"/>
      <c r="I101" s="128"/>
      <c r="J101" s="129">
        <f>J130</f>
        <v>0</v>
      </c>
      <c r="L101" s="126"/>
    </row>
    <row r="102" spans="1:31" s="10" customFormat="1" ht="14.85" customHeight="1">
      <c r="B102" s="126"/>
      <c r="D102" s="127" t="s">
        <v>714</v>
      </c>
      <c r="E102" s="128"/>
      <c r="F102" s="128"/>
      <c r="G102" s="128"/>
      <c r="H102" s="128"/>
      <c r="I102" s="128"/>
      <c r="J102" s="129">
        <f>J136</f>
        <v>0</v>
      </c>
      <c r="L102" s="126"/>
    </row>
    <row r="103" spans="1:31" s="2" customFormat="1" ht="21.75" customHeight="1">
      <c r="A103" s="33"/>
      <c r="B103" s="34"/>
      <c r="C103" s="33"/>
      <c r="D103" s="33"/>
      <c r="E103" s="33"/>
      <c r="F103" s="33"/>
      <c r="G103" s="33"/>
      <c r="H103" s="33"/>
      <c r="I103" s="33"/>
      <c r="J103" s="33"/>
      <c r="K103" s="33"/>
      <c r="L103" s="4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s="2" customFormat="1" ht="6.95" customHeight="1">
      <c r="A104" s="33"/>
      <c r="B104" s="48"/>
      <c r="C104" s="49"/>
      <c r="D104" s="49"/>
      <c r="E104" s="49"/>
      <c r="F104" s="49"/>
      <c r="G104" s="49"/>
      <c r="H104" s="49"/>
      <c r="I104" s="49"/>
      <c r="J104" s="49"/>
      <c r="K104" s="49"/>
      <c r="L104" s="4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8" spans="1:31" s="2" customFormat="1" ht="6.95" customHeight="1">
      <c r="A108" s="33"/>
      <c r="B108" s="50"/>
      <c r="C108" s="51"/>
      <c r="D108" s="51"/>
      <c r="E108" s="51"/>
      <c r="F108" s="51"/>
      <c r="G108" s="51"/>
      <c r="H108" s="51"/>
      <c r="I108" s="51"/>
      <c r="J108" s="51"/>
      <c r="K108" s="51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24.95" customHeight="1">
      <c r="A109" s="33"/>
      <c r="B109" s="34"/>
      <c r="C109" s="21" t="s">
        <v>126</v>
      </c>
      <c r="D109" s="33"/>
      <c r="E109" s="33"/>
      <c r="F109" s="33"/>
      <c r="G109" s="33"/>
      <c r="H109" s="33"/>
      <c r="I109" s="33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6.95" customHeight="1">
      <c r="A110" s="33"/>
      <c r="B110" s="34"/>
      <c r="C110" s="33"/>
      <c r="D110" s="33"/>
      <c r="E110" s="33"/>
      <c r="F110" s="33"/>
      <c r="G110" s="33"/>
      <c r="H110" s="33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7" t="s">
        <v>16</v>
      </c>
      <c r="D111" s="33"/>
      <c r="E111" s="33"/>
      <c r="F111" s="33"/>
      <c r="G111" s="33"/>
      <c r="H111" s="33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6.5" customHeight="1">
      <c r="A112" s="33"/>
      <c r="B112" s="34"/>
      <c r="C112" s="33"/>
      <c r="D112" s="33"/>
      <c r="E112" s="257" t="str">
        <f>E7</f>
        <v>PD MŠ FIT - rekonstrukce elektroinstalace vč. stavebních úprav</v>
      </c>
      <c r="F112" s="258"/>
      <c r="G112" s="258"/>
      <c r="H112" s="258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7" t="s">
        <v>102</v>
      </c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>
      <c r="A114" s="33"/>
      <c r="B114" s="34"/>
      <c r="C114" s="33"/>
      <c r="D114" s="33"/>
      <c r="E114" s="211" t="str">
        <f>E9</f>
        <v>080324-Slab. - Slaboproudá instalace 1. etapa</v>
      </c>
      <c r="F114" s="256"/>
      <c r="G114" s="256"/>
      <c r="H114" s="256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3"/>
      <c r="D115" s="33"/>
      <c r="E115" s="33"/>
      <c r="F115" s="33"/>
      <c r="G115" s="33"/>
      <c r="H115" s="33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7" t="s">
        <v>20</v>
      </c>
      <c r="D116" s="33"/>
      <c r="E116" s="33"/>
      <c r="F116" s="25" t="str">
        <f>F12</f>
        <v xml:space="preserve"> </v>
      </c>
      <c r="G116" s="33"/>
      <c r="H116" s="33"/>
      <c r="I116" s="27" t="s">
        <v>22</v>
      </c>
      <c r="J116" s="56" t="str">
        <f>IF(J12="","",J12)</f>
        <v>21. 5. 2024</v>
      </c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>
      <c r="A117" s="33"/>
      <c r="B117" s="34"/>
      <c r="C117" s="33"/>
      <c r="D117" s="33"/>
      <c r="E117" s="33"/>
      <c r="F117" s="33"/>
      <c r="G117" s="33"/>
      <c r="H117" s="33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2" customHeight="1">
      <c r="A118" s="33"/>
      <c r="B118" s="34"/>
      <c r="C118" s="27" t="s">
        <v>24</v>
      </c>
      <c r="D118" s="33"/>
      <c r="E118" s="33"/>
      <c r="F118" s="25" t="str">
        <f>E15</f>
        <v xml:space="preserve"> </v>
      </c>
      <c r="G118" s="33"/>
      <c r="H118" s="33"/>
      <c r="I118" s="27" t="s">
        <v>29</v>
      </c>
      <c r="J118" s="30" t="str">
        <f>E21</f>
        <v xml:space="preserve"> </v>
      </c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2" customHeight="1">
      <c r="A119" s="33"/>
      <c r="B119" s="34"/>
      <c r="C119" s="27" t="s">
        <v>27</v>
      </c>
      <c r="D119" s="33"/>
      <c r="E119" s="33"/>
      <c r="F119" s="25" t="str">
        <f>IF(E18="","",E18)</f>
        <v>Vyplň údaj</v>
      </c>
      <c r="G119" s="33"/>
      <c r="H119" s="33"/>
      <c r="I119" s="27" t="s">
        <v>31</v>
      </c>
      <c r="J119" s="30" t="str">
        <f>E24</f>
        <v xml:space="preserve"> </v>
      </c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0.35" customHeight="1">
      <c r="A120" s="33"/>
      <c r="B120" s="34"/>
      <c r="C120" s="33"/>
      <c r="D120" s="33"/>
      <c r="E120" s="33"/>
      <c r="F120" s="33"/>
      <c r="G120" s="33"/>
      <c r="H120" s="33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11" customFormat="1" ht="29.25" customHeight="1">
      <c r="A121" s="130"/>
      <c r="B121" s="131"/>
      <c r="C121" s="132" t="s">
        <v>127</v>
      </c>
      <c r="D121" s="133" t="s">
        <v>60</v>
      </c>
      <c r="E121" s="133" t="s">
        <v>56</v>
      </c>
      <c r="F121" s="133" t="s">
        <v>57</v>
      </c>
      <c r="G121" s="133" t="s">
        <v>128</v>
      </c>
      <c r="H121" s="133" t="s">
        <v>129</v>
      </c>
      <c r="I121" s="133" t="s">
        <v>130</v>
      </c>
      <c r="J121" s="133" t="s">
        <v>106</v>
      </c>
      <c r="K121" s="134" t="s">
        <v>131</v>
      </c>
      <c r="L121" s="135"/>
      <c r="M121" s="63" t="s">
        <v>1</v>
      </c>
      <c r="N121" s="64" t="s">
        <v>39</v>
      </c>
      <c r="O121" s="64" t="s">
        <v>132</v>
      </c>
      <c r="P121" s="64" t="s">
        <v>133</v>
      </c>
      <c r="Q121" s="64" t="s">
        <v>134</v>
      </c>
      <c r="R121" s="64" t="s">
        <v>135</v>
      </c>
      <c r="S121" s="64" t="s">
        <v>136</v>
      </c>
      <c r="T121" s="65" t="s">
        <v>137</v>
      </c>
      <c r="U121" s="130"/>
      <c r="V121" s="130"/>
      <c r="W121" s="130"/>
      <c r="X121" s="130"/>
      <c r="Y121" s="130"/>
      <c r="Z121" s="130"/>
      <c r="AA121" s="130"/>
      <c r="AB121" s="130"/>
      <c r="AC121" s="130"/>
      <c r="AD121" s="130"/>
      <c r="AE121" s="130"/>
    </row>
    <row r="122" spans="1:65" s="2" customFormat="1" ht="22.9" customHeight="1">
      <c r="A122" s="33"/>
      <c r="B122" s="34"/>
      <c r="C122" s="70" t="s">
        <v>138</v>
      </c>
      <c r="D122" s="33"/>
      <c r="E122" s="33"/>
      <c r="F122" s="33"/>
      <c r="G122" s="33"/>
      <c r="H122" s="33"/>
      <c r="I122" s="33"/>
      <c r="J122" s="136">
        <f>BK122</f>
        <v>0</v>
      </c>
      <c r="K122" s="33"/>
      <c r="L122" s="34"/>
      <c r="M122" s="66"/>
      <c r="N122" s="57"/>
      <c r="O122" s="67"/>
      <c r="P122" s="137">
        <f>P123</f>
        <v>0</v>
      </c>
      <c r="Q122" s="67"/>
      <c r="R122" s="137">
        <f>R123</f>
        <v>0</v>
      </c>
      <c r="S122" s="67"/>
      <c r="T122" s="138">
        <f>T123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7" t="s">
        <v>74</v>
      </c>
      <c r="AU122" s="17" t="s">
        <v>108</v>
      </c>
      <c r="BK122" s="139">
        <f>BK123</f>
        <v>0</v>
      </c>
    </row>
    <row r="123" spans="1:65" s="12" customFormat="1" ht="25.9" customHeight="1">
      <c r="B123" s="140"/>
      <c r="D123" s="141" t="s">
        <v>74</v>
      </c>
      <c r="E123" s="142" t="s">
        <v>279</v>
      </c>
      <c r="F123" s="142" t="s">
        <v>280</v>
      </c>
      <c r="I123" s="143"/>
      <c r="J123" s="144">
        <f>BK123</f>
        <v>0</v>
      </c>
      <c r="L123" s="140"/>
      <c r="M123" s="145"/>
      <c r="N123" s="146"/>
      <c r="O123" s="146"/>
      <c r="P123" s="147">
        <f>P124</f>
        <v>0</v>
      </c>
      <c r="Q123" s="146"/>
      <c r="R123" s="147">
        <f>R124</f>
        <v>0</v>
      </c>
      <c r="S123" s="146"/>
      <c r="T123" s="148">
        <f>T124</f>
        <v>0</v>
      </c>
      <c r="AR123" s="141" t="s">
        <v>85</v>
      </c>
      <c r="AT123" s="149" t="s">
        <v>74</v>
      </c>
      <c r="AU123" s="149" t="s">
        <v>75</v>
      </c>
      <c r="AY123" s="141" t="s">
        <v>141</v>
      </c>
      <c r="BK123" s="150">
        <f>BK124</f>
        <v>0</v>
      </c>
    </row>
    <row r="124" spans="1:65" s="12" customFormat="1" ht="22.9" customHeight="1">
      <c r="B124" s="140"/>
      <c r="D124" s="141" t="s">
        <v>74</v>
      </c>
      <c r="E124" s="151" t="s">
        <v>715</v>
      </c>
      <c r="F124" s="151" t="s">
        <v>716</v>
      </c>
      <c r="I124" s="143"/>
      <c r="J124" s="152">
        <f>BK124</f>
        <v>0</v>
      </c>
      <c r="L124" s="140"/>
      <c r="M124" s="145"/>
      <c r="N124" s="146"/>
      <c r="O124" s="146"/>
      <c r="P124" s="147">
        <f>P125+P127+P130+P136</f>
        <v>0</v>
      </c>
      <c r="Q124" s="146"/>
      <c r="R124" s="147">
        <f>R125+R127+R130+R136</f>
        <v>0</v>
      </c>
      <c r="S124" s="146"/>
      <c r="T124" s="148">
        <f>T125+T127+T130+T136</f>
        <v>0</v>
      </c>
      <c r="AR124" s="141" t="s">
        <v>85</v>
      </c>
      <c r="AT124" s="149" t="s">
        <v>74</v>
      </c>
      <c r="AU124" s="149" t="s">
        <v>83</v>
      </c>
      <c r="AY124" s="141" t="s">
        <v>141</v>
      </c>
      <c r="BK124" s="150">
        <f>BK125+BK127+BK130+BK136</f>
        <v>0</v>
      </c>
    </row>
    <row r="125" spans="1:65" s="12" customFormat="1" ht="20.85" customHeight="1">
      <c r="B125" s="140"/>
      <c r="D125" s="141" t="s">
        <v>74</v>
      </c>
      <c r="E125" s="151" t="s">
        <v>526</v>
      </c>
      <c r="F125" s="151" t="s">
        <v>717</v>
      </c>
      <c r="I125" s="143"/>
      <c r="J125" s="152">
        <f>BK125</f>
        <v>0</v>
      </c>
      <c r="L125" s="140"/>
      <c r="M125" s="145"/>
      <c r="N125" s="146"/>
      <c r="O125" s="146"/>
      <c r="P125" s="147">
        <f>P126</f>
        <v>0</v>
      </c>
      <c r="Q125" s="146"/>
      <c r="R125" s="147">
        <f>R126</f>
        <v>0</v>
      </c>
      <c r="S125" s="146"/>
      <c r="T125" s="148">
        <f>T126</f>
        <v>0</v>
      </c>
      <c r="AR125" s="141" t="s">
        <v>83</v>
      </c>
      <c r="AT125" s="149" t="s">
        <v>74</v>
      </c>
      <c r="AU125" s="149" t="s">
        <v>85</v>
      </c>
      <c r="AY125" s="141" t="s">
        <v>141</v>
      </c>
      <c r="BK125" s="150">
        <f>BK126</f>
        <v>0</v>
      </c>
    </row>
    <row r="126" spans="1:65" s="2" customFormat="1" ht="33" customHeight="1">
      <c r="A126" s="33"/>
      <c r="B126" s="153"/>
      <c r="C126" s="154" t="s">
        <v>83</v>
      </c>
      <c r="D126" s="154" t="s">
        <v>144</v>
      </c>
      <c r="E126" s="155" t="s">
        <v>718</v>
      </c>
      <c r="F126" s="156" t="s">
        <v>719</v>
      </c>
      <c r="G126" s="157" t="s">
        <v>530</v>
      </c>
      <c r="H126" s="158">
        <v>1</v>
      </c>
      <c r="I126" s="159"/>
      <c r="J126" s="160">
        <f>ROUND(I126*H126,2)</f>
        <v>0</v>
      </c>
      <c r="K126" s="156" t="s">
        <v>1</v>
      </c>
      <c r="L126" s="34"/>
      <c r="M126" s="161" t="s">
        <v>1</v>
      </c>
      <c r="N126" s="162" t="s">
        <v>40</v>
      </c>
      <c r="O126" s="59"/>
      <c r="P126" s="163">
        <f>O126*H126</f>
        <v>0</v>
      </c>
      <c r="Q126" s="163">
        <v>0</v>
      </c>
      <c r="R126" s="163">
        <f>Q126*H126</f>
        <v>0</v>
      </c>
      <c r="S126" s="163">
        <v>0</v>
      </c>
      <c r="T126" s="164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65" t="s">
        <v>148</v>
      </c>
      <c r="AT126" s="165" t="s">
        <v>144</v>
      </c>
      <c r="AU126" s="165" t="s">
        <v>142</v>
      </c>
      <c r="AY126" s="17" t="s">
        <v>141</v>
      </c>
      <c r="BE126" s="98">
        <f>IF(N126="základní",J126,0)</f>
        <v>0</v>
      </c>
      <c r="BF126" s="98">
        <f>IF(N126="snížená",J126,0)</f>
        <v>0</v>
      </c>
      <c r="BG126" s="98">
        <f>IF(N126="zákl. přenesená",J126,0)</f>
        <v>0</v>
      </c>
      <c r="BH126" s="98">
        <f>IF(N126="sníž. přenesená",J126,0)</f>
        <v>0</v>
      </c>
      <c r="BI126" s="98">
        <f>IF(N126="nulová",J126,0)</f>
        <v>0</v>
      </c>
      <c r="BJ126" s="17" t="s">
        <v>83</v>
      </c>
      <c r="BK126" s="98">
        <f>ROUND(I126*H126,2)</f>
        <v>0</v>
      </c>
      <c r="BL126" s="17" t="s">
        <v>148</v>
      </c>
      <c r="BM126" s="165" t="s">
        <v>85</v>
      </c>
    </row>
    <row r="127" spans="1:65" s="12" customFormat="1" ht="20.85" customHeight="1">
      <c r="B127" s="140"/>
      <c r="D127" s="141" t="s">
        <v>74</v>
      </c>
      <c r="E127" s="151" t="s">
        <v>537</v>
      </c>
      <c r="F127" s="151" t="s">
        <v>538</v>
      </c>
      <c r="I127" s="143"/>
      <c r="J127" s="152">
        <f>BK127</f>
        <v>0</v>
      </c>
      <c r="L127" s="140"/>
      <c r="M127" s="145"/>
      <c r="N127" s="146"/>
      <c r="O127" s="146"/>
      <c r="P127" s="147">
        <f>SUM(P128:P129)</f>
        <v>0</v>
      </c>
      <c r="Q127" s="146"/>
      <c r="R127" s="147">
        <f>SUM(R128:R129)</f>
        <v>0</v>
      </c>
      <c r="S127" s="146"/>
      <c r="T127" s="148">
        <f>SUM(T128:T129)</f>
        <v>0</v>
      </c>
      <c r="AR127" s="141" t="s">
        <v>83</v>
      </c>
      <c r="AT127" s="149" t="s">
        <v>74</v>
      </c>
      <c r="AU127" s="149" t="s">
        <v>85</v>
      </c>
      <c r="AY127" s="141" t="s">
        <v>141</v>
      </c>
      <c r="BK127" s="150">
        <f>SUM(BK128:BK129)</f>
        <v>0</v>
      </c>
    </row>
    <row r="128" spans="1:65" s="2" customFormat="1" ht="16.5" customHeight="1">
      <c r="A128" s="33"/>
      <c r="B128" s="153"/>
      <c r="C128" s="154" t="s">
        <v>85</v>
      </c>
      <c r="D128" s="154" t="s">
        <v>144</v>
      </c>
      <c r="E128" s="155" t="s">
        <v>720</v>
      </c>
      <c r="F128" s="156" t="s">
        <v>721</v>
      </c>
      <c r="G128" s="157" t="s">
        <v>402</v>
      </c>
      <c r="H128" s="158">
        <v>960</v>
      </c>
      <c r="I128" s="159"/>
      <c r="J128" s="160">
        <f>ROUND(I128*H128,2)</f>
        <v>0</v>
      </c>
      <c r="K128" s="156" t="s">
        <v>1</v>
      </c>
      <c r="L128" s="34"/>
      <c r="M128" s="161" t="s">
        <v>1</v>
      </c>
      <c r="N128" s="162" t="s">
        <v>40</v>
      </c>
      <c r="O128" s="59"/>
      <c r="P128" s="163">
        <f>O128*H128</f>
        <v>0</v>
      </c>
      <c r="Q128" s="163">
        <v>0</v>
      </c>
      <c r="R128" s="163">
        <f>Q128*H128</f>
        <v>0</v>
      </c>
      <c r="S128" s="163">
        <v>0</v>
      </c>
      <c r="T128" s="164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65" t="s">
        <v>148</v>
      </c>
      <c r="AT128" s="165" t="s">
        <v>144</v>
      </c>
      <c r="AU128" s="165" t="s">
        <v>142</v>
      </c>
      <c r="AY128" s="17" t="s">
        <v>141</v>
      </c>
      <c r="BE128" s="98">
        <f>IF(N128="základní",J128,0)</f>
        <v>0</v>
      </c>
      <c r="BF128" s="98">
        <f>IF(N128="snížená",J128,0)</f>
        <v>0</v>
      </c>
      <c r="BG128" s="98">
        <f>IF(N128="zákl. přenesená",J128,0)</f>
        <v>0</v>
      </c>
      <c r="BH128" s="98">
        <f>IF(N128="sníž. přenesená",J128,0)</f>
        <v>0</v>
      </c>
      <c r="BI128" s="98">
        <f>IF(N128="nulová",J128,0)</f>
        <v>0</v>
      </c>
      <c r="BJ128" s="17" t="s">
        <v>83</v>
      </c>
      <c r="BK128" s="98">
        <f>ROUND(I128*H128,2)</f>
        <v>0</v>
      </c>
      <c r="BL128" s="17" t="s">
        <v>148</v>
      </c>
      <c r="BM128" s="165" t="s">
        <v>148</v>
      </c>
    </row>
    <row r="129" spans="1:65" s="2" customFormat="1" ht="16.5" customHeight="1">
      <c r="A129" s="33"/>
      <c r="B129" s="153"/>
      <c r="C129" s="154" t="s">
        <v>142</v>
      </c>
      <c r="D129" s="154" t="s">
        <v>144</v>
      </c>
      <c r="E129" s="155" t="s">
        <v>722</v>
      </c>
      <c r="F129" s="156" t="s">
        <v>723</v>
      </c>
      <c r="G129" s="157" t="s">
        <v>402</v>
      </c>
      <c r="H129" s="158">
        <v>300</v>
      </c>
      <c r="I129" s="159"/>
      <c r="J129" s="160">
        <f>ROUND(I129*H129,2)</f>
        <v>0</v>
      </c>
      <c r="K129" s="156" t="s">
        <v>1</v>
      </c>
      <c r="L129" s="34"/>
      <c r="M129" s="161" t="s">
        <v>1</v>
      </c>
      <c r="N129" s="162" t="s">
        <v>40</v>
      </c>
      <c r="O129" s="59"/>
      <c r="P129" s="163">
        <f>O129*H129</f>
        <v>0</v>
      </c>
      <c r="Q129" s="163">
        <v>0</v>
      </c>
      <c r="R129" s="163">
        <f>Q129*H129</f>
        <v>0</v>
      </c>
      <c r="S129" s="163">
        <v>0</v>
      </c>
      <c r="T129" s="164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65" t="s">
        <v>148</v>
      </c>
      <c r="AT129" s="165" t="s">
        <v>144</v>
      </c>
      <c r="AU129" s="165" t="s">
        <v>142</v>
      </c>
      <c r="AY129" s="17" t="s">
        <v>141</v>
      </c>
      <c r="BE129" s="98">
        <f>IF(N129="základní",J129,0)</f>
        <v>0</v>
      </c>
      <c r="BF129" s="98">
        <f>IF(N129="snížená",J129,0)</f>
        <v>0</v>
      </c>
      <c r="BG129" s="98">
        <f>IF(N129="zákl. přenesená",J129,0)</f>
        <v>0</v>
      </c>
      <c r="BH129" s="98">
        <f>IF(N129="sníž. přenesená",J129,0)</f>
        <v>0</v>
      </c>
      <c r="BI129" s="98">
        <f>IF(N129="nulová",J129,0)</f>
        <v>0</v>
      </c>
      <c r="BJ129" s="17" t="s">
        <v>83</v>
      </c>
      <c r="BK129" s="98">
        <f>ROUND(I129*H129,2)</f>
        <v>0</v>
      </c>
      <c r="BL129" s="17" t="s">
        <v>148</v>
      </c>
      <c r="BM129" s="165" t="s">
        <v>154</v>
      </c>
    </row>
    <row r="130" spans="1:65" s="12" customFormat="1" ht="20.85" customHeight="1">
      <c r="B130" s="140"/>
      <c r="D130" s="141" t="s">
        <v>74</v>
      </c>
      <c r="E130" s="151" t="s">
        <v>567</v>
      </c>
      <c r="F130" s="151" t="s">
        <v>592</v>
      </c>
      <c r="I130" s="143"/>
      <c r="J130" s="152">
        <f>BK130</f>
        <v>0</v>
      </c>
      <c r="L130" s="140"/>
      <c r="M130" s="145"/>
      <c r="N130" s="146"/>
      <c r="O130" s="146"/>
      <c r="P130" s="147">
        <f>SUM(P131:P135)</f>
        <v>0</v>
      </c>
      <c r="Q130" s="146"/>
      <c r="R130" s="147">
        <f>SUM(R131:R135)</f>
        <v>0</v>
      </c>
      <c r="S130" s="146"/>
      <c r="T130" s="148">
        <f>SUM(T131:T135)</f>
        <v>0</v>
      </c>
      <c r="AR130" s="141" t="s">
        <v>83</v>
      </c>
      <c r="AT130" s="149" t="s">
        <v>74</v>
      </c>
      <c r="AU130" s="149" t="s">
        <v>85</v>
      </c>
      <c r="AY130" s="141" t="s">
        <v>141</v>
      </c>
      <c r="BK130" s="150">
        <f>SUM(BK131:BK135)</f>
        <v>0</v>
      </c>
    </row>
    <row r="131" spans="1:65" s="2" customFormat="1" ht="24.2" customHeight="1">
      <c r="A131" s="33"/>
      <c r="B131" s="153"/>
      <c r="C131" s="154" t="s">
        <v>148</v>
      </c>
      <c r="D131" s="154" t="s">
        <v>144</v>
      </c>
      <c r="E131" s="155" t="s">
        <v>724</v>
      </c>
      <c r="F131" s="156" t="s">
        <v>725</v>
      </c>
      <c r="G131" s="157" t="s">
        <v>530</v>
      </c>
      <c r="H131" s="158">
        <v>14</v>
      </c>
      <c r="I131" s="159"/>
      <c r="J131" s="160">
        <f>ROUND(I131*H131,2)</f>
        <v>0</v>
      </c>
      <c r="K131" s="156" t="s">
        <v>1</v>
      </c>
      <c r="L131" s="34"/>
      <c r="M131" s="161" t="s">
        <v>1</v>
      </c>
      <c r="N131" s="162" t="s">
        <v>40</v>
      </c>
      <c r="O131" s="59"/>
      <c r="P131" s="163">
        <f>O131*H131</f>
        <v>0</v>
      </c>
      <c r="Q131" s="163">
        <v>0</v>
      </c>
      <c r="R131" s="163">
        <f>Q131*H131</f>
        <v>0</v>
      </c>
      <c r="S131" s="163">
        <v>0</v>
      </c>
      <c r="T131" s="164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65" t="s">
        <v>148</v>
      </c>
      <c r="AT131" s="165" t="s">
        <v>144</v>
      </c>
      <c r="AU131" s="165" t="s">
        <v>142</v>
      </c>
      <c r="AY131" s="17" t="s">
        <v>141</v>
      </c>
      <c r="BE131" s="98">
        <f>IF(N131="základní",J131,0)</f>
        <v>0</v>
      </c>
      <c r="BF131" s="98">
        <f>IF(N131="snížená",J131,0)</f>
        <v>0</v>
      </c>
      <c r="BG131" s="98">
        <f>IF(N131="zákl. přenesená",J131,0)</f>
        <v>0</v>
      </c>
      <c r="BH131" s="98">
        <f>IF(N131="sníž. přenesená",J131,0)</f>
        <v>0</v>
      </c>
      <c r="BI131" s="98">
        <f>IF(N131="nulová",J131,0)</f>
        <v>0</v>
      </c>
      <c r="BJ131" s="17" t="s">
        <v>83</v>
      </c>
      <c r="BK131" s="98">
        <f>ROUND(I131*H131,2)</f>
        <v>0</v>
      </c>
      <c r="BL131" s="17" t="s">
        <v>148</v>
      </c>
      <c r="BM131" s="165" t="s">
        <v>197</v>
      </c>
    </row>
    <row r="132" spans="1:65" s="2" customFormat="1" ht="16.5" customHeight="1">
      <c r="A132" s="33"/>
      <c r="B132" s="153"/>
      <c r="C132" s="154" t="s">
        <v>179</v>
      </c>
      <c r="D132" s="154" t="s">
        <v>144</v>
      </c>
      <c r="E132" s="155" t="s">
        <v>726</v>
      </c>
      <c r="F132" s="156" t="s">
        <v>727</v>
      </c>
      <c r="G132" s="157" t="s">
        <v>530</v>
      </c>
      <c r="H132" s="158">
        <v>7</v>
      </c>
      <c r="I132" s="159"/>
      <c r="J132" s="160">
        <f>ROUND(I132*H132,2)</f>
        <v>0</v>
      </c>
      <c r="K132" s="156" t="s">
        <v>1</v>
      </c>
      <c r="L132" s="34"/>
      <c r="M132" s="161" t="s">
        <v>1</v>
      </c>
      <c r="N132" s="162" t="s">
        <v>40</v>
      </c>
      <c r="O132" s="59"/>
      <c r="P132" s="163">
        <f>O132*H132</f>
        <v>0</v>
      </c>
      <c r="Q132" s="163">
        <v>0</v>
      </c>
      <c r="R132" s="163">
        <f>Q132*H132</f>
        <v>0</v>
      </c>
      <c r="S132" s="163">
        <v>0</v>
      </c>
      <c r="T132" s="164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65" t="s">
        <v>148</v>
      </c>
      <c r="AT132" s="165" t="s">
        <v>144</v>
      </c>
      <c r="AU132" s="165" t="s">
        <v>142</v>
      </c>
      <c r="AY132" s="17" t="s">
        <v>141</v>
      </c>
      <c r="BE132" s="98">
        <f>IF(N132="základní",J132,0)</f>
        <v>0</v>
      </c>
      <c r="BF132" s="98">
        <f>IF(N132="snížená",J132,0)</f>
        <v>0</v>
      </c>
      <c r="BG132" s="98">
        <f>IF(N132="zákl. přenesená",J132,0)</f>
        <v>0</v>
      </c>
      <c r="BH132" s="98">
        <f>IF(N132="sníž. přenesená",J132,0)</f>
        <v>0</v>
      </c>
      <c r="BI132" s="98">
        <f>IF(N132="nulová",J132,0)</f>
        <v>0</v>
      </c>
      <c r="BJ132" s="17" t="s">
        <v>83</v>
      </c>
      <c r="BK132" s="98">
        <f>ROUND(I132*H132,2)</f>
        <v>0</v>
      </c>
      <c r="BL132" s="17" t="s">
        <v>148</v>
      </c>
      <c r="BM132" s="165" t="s">
        <v>208</v>
      </c>
    </row>
    <row r="133" spans="1:65" s="2" customFormat="1" ht="16.5" customHeight="1">
      <c r="A133" s="33"/>
      <c r="B133" s="153"/>
      <c r="C133" s="154" t="s">
        <v>154</v>
      </c>
      <c r="D133" s="154" t="s">
        <v>144</v>
      </c>
      <c r="E133" s="155" t="s">
        <v>728</v>
      </c>
      <c r="F133" s="156" t="s">
        <v>729</v>
      </c>
      <c r="G133" s="157" t="s">
        <v>530</v>
      </c>
      <c r="H133" s="158">
        <v>9</v>
      </c>
      <c r="I133" s="159"/>
      <c r="J133" s="160">
        <f>ROUND(I133*H133,2)</f>
        <v>0</v>
      </c>
      <c r="K133" s="156" t="s">
        <v>1</v>
      </c>
      <c r="L133" s="34"/>
      <c r="M133" s="161" t="s">
        <v>1</v>
      </c>
      <c r="N133" s="162" t="s">
        <v>40</v>
      </c>
      <c r="O133" s="59"/>
      <c r="P133" s="163">
        <f>O133*H133</f>
        <v>0</v>
      </c>
      <c r="Q133" s="163">
        <v>0</v>
      </c>
      <c r="R133" s="163">
        <f>Q133*H133</f>
        <v>0</v>
      </c>
      <c r="S133" s="163">
        <v>0</v>
      </c>
      <c r="T133" s="164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65" t="s">
        <v>148</v>
      </c>
      <c r="AT133" s="165" t="s">
        <v>144</v>
      </c>
      <c r="AU133" s="165" t="s">
        <v>142</v>
      </c>
      <c r="AY133" s="17" t="s">
        <v>141</v>
      </c>
      <c r="BE133" s="98">
        <f>IF(N133="základní",J133,0)</f>
        <v>0</v>
      </c>
      <c r="BF133" s="98">
        <f>IF(N133="snížená",J133,0)</f>
        <v>0</v>
      </c>
      <c r="BG133" s="98">
        <f>IF(N133="zákl. přenesená",J133,0)</f>
        <v>0</v>
      </c>
      <c r="BH133" s="98">
        <f>IF(N133="sníž. přenesená",J133,0)</f>
        <v>0</v>
      </c>
      <c r="BI133" s="98">
        <f>IF(N133="nulová",J133,0)</f>
        <v>0</v>
      </c>
      <c r="BJ133" s="17" t="s">
        <v>83</v>
      </c>
      <c r="BK133" s="98">
        <f>ROUND(I133*H133,2)</f>
        <v>0</v>
      </c>
      <c r="BL133" s="17" t="s">
        <v>148</v>
      </c>
      <c r="BM133" s="165" t="s">
        <v>8</v>
      </c>
    </row>
    <row r="134" spans="1:65" s="2" customFormat="1" ht="24.2" customHeight="1">
      <c r="A134" s="33"/>
      <c r="B134" s="153"/>
      <c r="C134" s="154" t="s">
        <v>192</v>
      </c>
      <c r="D134" s="154" t="s">
        <v>144</v>
      </c>
      <c r="E134" s="155" t="s">
        <v>730</v>
      </c>
      <c r="F134" s="156" t="s">
        <v>731</v>
      </c>
      <c r="G134" s="157" t="s">
        <v>530</v>
      </c>
      <c r="H134" s="158">
        <v>4</v>
      </c>
      <c r="I134" s="159"/>
      <c r="J134" s="160">
        <f>ROUND(I134*H134,2)</f>
        <v>0</v>
      </c>
      <c r="K134" s="156" t="s">
        <v>1</v>
      </c>
      <c r="L134" s="34"/>
      <c r="M134" s="161" t="s">
        <v>1</v>
      </c>
      <c r="N134" s="162" t="s">
        <v>40</v>
      </c>
      <c r="O134" s="59"/>
      <c r="P134" s="163">
        <f>O134*H134</f>
        <v>0</v>
      </c>
      <c r="Q134" s="163">
        <v>0</v>
      </c>
      <c r="R134" s="163">
        <f>Q134*H134</f>
        <v>0</v>
      </c>
      <c r="S134" s="163">
        <v>0</v>
      </c>
      <c r="T134" s="164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65" t="s">
        <v>148</v>
      </c>
      <c r="AT134" s="165" t="s">
        <v>144</v>
      </c>
      <c r="AU134" s="165" t="s">
        <v>142</v>
      </c>
      <c r="AY134" s="17" t="s">
        <v>141</v>
      </c>
      <c r="BE134" s="98">
        <f>IF(N134="základní",J134,0)</f>
        <v>0</v>
      </c>
      <c r="BF134" s="98">
        <f>IF(N134="snížená",J134,0)</f>
        <v>0</v>
      </c>
      <c r="BG134" s="98">
        <f>IF(N134="zákl. přenesená",J134,0)</f>
        <v>0</v>
      </c>
      <c r="BH134" s="98">
        <f>IF(N134="sníž. přenesená",J134,0)</f>
        <v>0</v>
      </c>
      <c r="BI134" s="98">
        <f>IF(N134="nulová",J134,0)</f>
        <v>0</v>
      </c>
      <c r="BJ134" s="17" t="s">
        <v>83</v>
      </c>
      <c r="BK134" s="98">
        <f>ROUND(I134*H134,2)</f>
        <v>0</v>
      </c>
      <c r="BL134" s="17" t="s">
        <v>148</v>
      </c>
      <c r="BM134" s="165" t="s">
        <v>237</v>
      </c>
    </row>
    <row r="135" spans="1:65" s="2" customFormat="1" ht="16.5" customHeight="1">
      <c r="A135" s="33"/>
      <c r="B135" s="153"/>
      <c r="C135" s="154" t="s">
        <v>197</v>
      </c>
      <c r="D135" s="154" t="s">
        <v>144</v>
      </c>
      <c r="E135" s="155" t="s">
        <v>732</v>
      </c>
      <c r="F135" s="156" t="s">
        <v>733</v>
      </c>
      <c r="G135" s="157" t="s">
        <v>530</v>
      </c>
      <c r="H135" s="158">
        <v>3</v>
      </c>
      <c r="I135" s="159"/>
      <c r="J135" s="160">
        <f>ROUND(I135*H135,2)</f>
        <v>0</v>
      </c>
      <c r="K135" s="156" t="s">
        <v>1</v>
      </c>
      <c r="L135" s="34"/>
      <c r="M135" s="161" t="s">
        <v>1</v>
      </c>
      <c r="N135" s="162" t="s">
        <v>40</v>
      </c>
      <c r="O135" s="59"/>
      <c r="P135" s="163">
        <f>O135*H135</f>
        <v>0</v>
      </c>
      <c r="Q135" s="163">
        <v>0</v>
      </c>
      <c r="R135" s="163">
        <f>Q135*H135</f>
        <v>0</v>
      </c>
      <c r="S135" s="163">
        <v>0</v>
      </c>
      <c r="T135" s="164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65" t="s">
        <v>148</v>
      </c>
      <c r="AT135" s="165" t="s">
        <v>144</v>
      </c>
      <c r="AU135" s="165" t="s">
        <v>142</v>
      </c>
      <c r="AY135" s="17" t="s">
        <v>141</v>
      </c>
      <c r="BE135" s="98">
        <f>IF(N135="základní",J135,0)</f>
        <v>0</v>
      </c>
      <c r="BF135" s="98">
        <f>IF(N135="snížená",J135,0)</f>
        <v>0</v>
      </c>
      <c r="BG135" s="98">
        <f>IF(N135="zákl. přenesená",J135,0)</f>
        <v>0</v>
      </c>
      <c r="BH135" s="98">
        <f>IF(N135="sníž. přenesená",J135,0)</f>
        <v>0</v>
      </c>
      <c r="BI135" s="98">
        <f>IF(N135="nulová",J135,0)</f>
        <v>0</v>
      </c>
      <c r="BJ135" s="17" t="s">
        <v>83</v>
      </c>
      <c r="BK135" s="98">
        <f>ROUND(I135*H135,2)</f>
        <v>0</v>
      </c>
      <c r="BL135" s="17" t="s">
        <v>148</v>
      </c>
      <c r="BM135" s="165" t="s">
        <v>245</v>
      </c>
    </row>
    <row r="136" spans="1:65" s="12" customFormat="1" ht="20.85" customHeight="1">
      <c r="B136" s="140"/>
      <c r="D136" s="141" t="s">
        <v>74</v>
      </c>
      <c r="E136" s="151" t="s">
        <v>591</v>
      </c>
      <c r="F136" s="151" t="s">
        <v>641</v>
      </c>
      <c r="I136" s="143"/>
      <c r="J136" s="152">
        <f>BK136</f>
        <v>0</v>
      </c>
      <c r="L136" s="140"/>
      <c r="M136" s="145"/>
      <c r="N136" s="146"/>
      <c r="O136" s="146"/>
      <c r="P136" s="147">
        <f>SUM(P137:P139)</f>
        <v>0</v>
      </c>
      <c r="Q136" s="146"/>
      <c r="R136" s="147">
        <f>SUM(R137:R139)</f>
        <v>0</v>
      </c>
      <c r="S136" s="146"/>
      <c r="T136" s="148">
        <f>SUM(T137:T139)</f>
        <v>0</v>
      </c>
      <c r="AR136" s="141" t="s">
        <v>83</v>
      </c>
      <c r="AT136" s="149" t="s">
        <v>74</v>
      </c>
      <c r="AU136" s="149" t="s">
        <v>85</v>
      </c>
      <c r="AY136" s="141" t="s">
        <v>141</v>
      </c>
      <c r="BK136" s="150">
        <f>SUM(BK137:BK139)</f>
        <v>0</v>
      </c>
    </row>
    <row r="137" spans="1:65" s="2" customFormat="1" ht="16.5" customHeight="1">
      <c r="A137" s="33"/>
      <c r="B137" s="153"/>
      <c r="C137" s="154" t="s">
        <v>202</v>
      </c>
      <c r="D137" s="154" t="s">
        <v>144</v>
      </c>
      <c r="E137" s="155" t="s">
        <v>734</v>
      </c>
      <c r="F137" s="156" t="s">
        <v>643</v>
      </c>
      <c r="G137" s="157" t="s">
        <v>402</v>
      </c>
      <c r="H137" s="158">
        <v>500</v>
      </c>
      <c r="I137" s="159"/>
      <c r="J137" s="160">
        <f>ROUND(I137*H137,2)</f>
        <v>0</v>
      </c>
      <c r="K137" s="156" t="s">
        <v>1</v>
      </c>
      <c r="L137" s="34"/>
      <c r="M137" s="161" t="s">
        <v>1</v>
      </c>
      <c r="N137" s="162" t="s">
        <v>40</v>
      </c>
      <c r="O137" s="59"/>
      <c r="P137" s="163">
        <f>O137*H137</f>
        <v>0</v>
      </c>
      <c r="Q137" s="163">
        <v>0</v>
      </c>
      <c r="R137" s="163">
        <f>Q137*H137</f>
        <v>0</v>
      </c>
      <c r="S137" s="163">
        <v>0</v>
      </c>
      <c r="T137" s="164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65" t="s">
        <v>148</v>
      </c>
      <c r="AT137" s="165" t="s">
        <v>144</v>
      </c>
      <c r="AU137" s="165" t="s">
        <v>142</v>
      </c>
      <c r="AY137" s="17" t="s">
        <v>141</v>
      </c>
      <c r="BE137" s="98">
        <f>IF(N137="základní",J137,0)</f>
        <v>0</v>
      </c>
      <c r="BF137" s="98">
        <f>IF(N137="snížená",J137,0)</f>
        <v>0</v>
      </c>
      <c r="BG137" s="98">
        <f>IF(N137="zákl. přenesená",J137,0)</f>
        <v>0</v>
      </c>
      <c r="BH137" s="98">
        <f>IF(N137="sníž. přenesená",J137,0)</f>
        <v>0</v>
      </c>
      <c r="BI137" s="98">
        <f>IF(N137="nulová",J137,0)</f>
        <v>0</v>
      </c>
      <c r="BJ137" s="17" t="s">
        <v>83</v>
      </c>
      <c r="BK137" s="98">
        <f>ROUND(I137*H137,2)</f>
        <v>0</v>
      </c>
      <c r="BL137" s="17" t="s">
        <v>148</v>
      </c>
      <c r="BM137" s="165" t="s">
        <v>257</v>
      </c>
    </row>
    <row r="138" spans="1:65" s="2" customFormat="1" ht="16.5" customHeight="1">
      <c r="A138" s="33"/>
      <c r="B138" s="153"/>
      <c r="C138" s="154" t="s">
        <v>208</v>
      </c>
      <c r="D138" s="154" t="s">
        <v>144</v>
      </c>
      <c r="E138" s="155" t="s">
        <v>645</v>
      </c>
      <c r="F138" s="156" t="s">
        <v>646</v>
      </c>
      <c r="G138" s="157" t="s">
        <v>402</v>
      </c>
      <c r="H138" s="158">
        <v>100</v>
      </c>
      <c r="I138" s="159"/>
      <c r="J138" s="160">
        <f>ROUND(I138*H138,2)</f>
        <v>0</v>
      </c>
      <c r="K138" s="156" t="s">
        <v>1</v>
      </c>
      <c r="L138" s="34"/>
      <c r="M138" s="161" t="s">
        <v>1</v>
      </c>
      <c r="N138" s="162" t="s">
        <v>40</v>
      </c>
      <c r="O138" s="59"/>
      <c r="P138" s="163">
        <f>O138*H138</f>
        <v>0</v>
      </c>
      <c r="Q138" s="163">
        <v>0</v>
      </c>
      <c r="R138" s="163">
        <f>Q138*H138</f>
        <v>0</v>
      </c>
      <c r="S138" s="163">
        <v>0</v>
      </c>
      <c r="T138" s="164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65" t="s">
        <v>148</v>
      </c>
      <c r="AT138" s="165" t="s">
        <v>144</v>
      </c>
      <c r="AU138" s="165" t="s">
        <v>142</v>
      </c>
      <c r="AY138" s="17" t="s">
        <v>141</v>
      </c>
      <c r="BE138" s="98">
        <f>IF(N138="základní",J138,0)</f>
        <v>0</v>
      </c>
      <c r="BF138" s="98">
        <f>IF(N138="snížená",J138,0)</f>
        <v>0</v>
      </c>
      <c r="BG138" s="98">
        <f>IF(N138="zákl. přenesená",J138,0)</f>
        <v>0</v>
      </c>
      <c r="BH138" s="98">
        <f>IF(N138="sníž. přenesená",J138,0)</f>
        <v>0</v>
      </c>
      <c r="BI138" s="98">
        <f>IF(N138="nulová",J138,0)</f>
        <v>0</v>
      </c>
      <c r="BJ138" s="17" t="s">
        <v>83</v>
      </c>
      <c r="BK138" s="98">
        <f>ROUND(I138*H138,2)</f>
        <v>0</v>
      </c>
      <c r="BL138" s="17" t="s">
        <v>148</v>
      </c>
      <c r="BM138" s="165" t="s">
        <v>268</v>
      </c>
    </row>
    <row r="139" spans="1:65" s="2" customFormat="1" ht="21.75" customHeight="1">
      <c r="A139" s="33"/>
      <c r="B139" s="153"/>
      <c r="C139" s="154" t="s">
        <v>216</v>
      </c>
      <c r="D139" s="154" t="s">
        <v>144</v>
      </c>
      <c r="E139" s="155" t="s">
        <v>651</v>
      </c>
      <c r="F139" s="156" t="s">
        <v>652</v>
      </c>
      <c r="G139" s="157" t="s">
        <v>530</v>
      </c>
      <c r="H139" s="158">
        <v>30</v>
      </c>
      <c r="I139" s="159"/>
      <c r="J139" s="160">
        <f>ROUND(I139*H139,2)</f>
        <v>0</v>
      </c>
      <c r="K139" s="156" t="s">
        <v>1</v>
      </c>
      <c r="L139" s="34"/>
      <c r="M139" s="206" t="s">
        <v>1</v>
      </c>
      <c r="N139" s="207" t="s">
        <v>40</v>
      </c>
      <c r="O139" s="208"/>
      <c r="P139" s="209">
        <f>O139*H139</f>
        <v>0</v>
      </c>
      <c r="Q139" s="209">
        <v>0</v>
      </c>
      <c r="R139" s="209">
        <f>Q139*H139</f>
        <v>0</v>
      </c>
      <c r="S139" s="209">
        <v>0</v>
      </c>
      <c r="T139" s="210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65" t="s">
        <v>148</v>
      </c>
      <c r="AT139" s="165" t="s">
        <v>144</v>
      </c>
      <c r="AU139" s="165" t="s">
        <v>142</v>
      </c>
      <c r="AY139" s="17" t="s">
        <v>141</v>
      </c>
      <c r="BE139" s="98">
        <f>IF(N139="základní",J139,0)</f>
        <v>0</v>
      </c>
      <c r="BF139" s="98">
        <f>IF(N139="snížená",J139,0)</f>
        <v>0</v>
      </c>
      <c r="BG139" s="98">
        <f>IF(N139="zákl. přenesená",J139,0)</f>
        <v>0</v>
      </c>
      <c r="BH139" s="98">
        <f>IF(N139="sníž. přenesená",J139,0)</f>
        <v>0</v>
      </c>
      <c r="BI139" s="98">
        <f>IF(N139="nulová",J139,0)</f>
        <v>0</v>
      </c>
      <c r="BJ139" s="17" t="s">
        <v>83</v>
      </c>
      <c r="BK139" s="98">
        <f>ROUND(I139*H139,2)</f>
        <v>0</v>
      </c>
      <c r="BL139" s="17" t="s">
        <v>148</v>
      </c>
      <c r="BM139" s="165" t="s">
        <v>283</v>
      </c>
    </row>
    <row r="140" spans="1:65" s="2" customFormat="1" ht="6.95" customHeight="1">
      <c r="A140" s="33"/>
      <c r="B140" s="48"/>
      <c r="C140" s="49"/>
      <c r="D140" s="49"/>
      <c r="E140" s="49"/>
      <c r="F140" s="49"/>
      <c r="G140" s="49"/>
      <c r="H140" s="49"/>
      <c r="I140" s="49"/>
      <c r="J140" s="49"/>
      <c r="K140" s="49"/>
      <c r="L140" s="34"/>
      <c r="M140" s="33"/>
      <c r="O140" s="33"/>
      <c r="P140" s="33"/>
      <c r="Q140" s="33"/>
      <c r="R140" s="33"/>
      <c r="S140" s="33"/>
      <c r="T140" s="33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</row>
  </sheetData>
  <autoFilter ref="C121:K139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080324-ST - Stavební řešení</vt:lpstr>
      <vt:lpstr>080324-Sil - Silnoproudá ...</vt:lpstr>
      <vt:lpstr>080324-Slab. - Slaboproud...</vt:lpstr>
      <vt:lpstr>'080324-Sil - Silnoproudá ...'!Názvy_tisku</vt:lpstr>
      <vt:lpstr>'080324-Slab. - Slaboproud...'!Názvy_tisku</vt:lpstr>
      <vt:lpstr>'080324-ST - Stavební řešení'!Názvy_tisku</vt:lpstr>
      <vt:lpstr>'Rekapitulace stavby'!Názvy_tisku</vt:lpstr>
      <vt:lpstr>'080324-Sil - Silnoproudá ...'!Oblast_tisku</vt:lpstr>
      <vt:lpstr>'080324-Slab. - Slaboproud...'!Oblast_tisku</vt:lpstr>
      <vt:lpstr>'080324-ST - Stavební řešení'!Oblast_tisku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LAPTOP-9STFRNPR\Kubeczka</dc:creator>
  <cp:lastModifiedBy>Lorenc Michal</cp:lastModifiedBy>
  <dcterms:created xsi:type="dcterms:W3CDTF">2024-05-29T13:52:44Z</dcterms:created>
  <dcterms:modified xsi:type="dcterms:W3CDTF">2025-02-04T07:33:29Z</dcterms:modified>
</cp:coreProperties>
</file>