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omáš\Documents\Dokumenty\Tom\Dokumenty\1Winword\1PROJEKTY\2BENUTA PRO\2024\Cesmína-Bohumín-půda\Rozpočet\"/>
    </mc:Choice>
  </mc:AlternateContent>
  <xr:revisionPtr revIDLastSave="0" documentId="13_ncr:1_{D0B4FA44-3E0B-4D4B-801E-454DE5BE0B19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Rekapitulace stavby" sheetId="1" r:id="rId1"/>
    <sheet name="01 - Stavební část" sheetId="2" r:id="rId2"/>
    <sheet name="VRN - Vedlejší rozpočtové..." sheetId="3" r:id="rId3"/>
    <sheet name="Pokyny pro vyplnění" sheetId="4" r:id="rId4"/>
  </sheets>
  <definedNames>
    <definedName name="_xlnm._FilterDatabase" localSheetId="1" hidden="1">'01 - Stavební část'!$C$88:$K$192</definedName>
    <definedName name="_xlnm._FilterDatabase" localSheetId="2" hidden="1">'VRN - Vedlejší rozpočtové...'!$C$82:$K$92</definedName>
    <definedName name="_xlnm.Print_Titles" localSheetId="1">'01 - Stavební část'!$88:$88</definedName>
    <definedName name="_xlnm.Print_Titles" localSheetId="0">'Rekapitulace stavby'!$52:$52</definedName>
    <definedName name="_xlnm.Print_Titles" localSheetId="2">'VRN - Vedlejší rozpočtové...'!$82:$82</definedName>
    <definedName name="_xlnm.Print_Area" localSheetId="1">'01 - Stavební část'!$C$4:$J$39,'01 - Stavební část'!$C$45:$J$70,'01 - Stavební část'!$C$76:$K$192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2">'VRN - Vedlejší rozpočtové...'!$C$4:$J$39,'VRN - Vedlejší rozpočtové...'!$C$45:$J$64,'VRN - Vedlejší rozpočtové...'!$C$70:$K$92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1" i="3"/>
  <c r="BH91" i="3"/>
  <c r="BG91" i="3"/>
  <c r="BF91" i="3"/>
  <c r="T91" i="3"/>
  <c r="T90" i="3"/>
  <c r="R91" i="3"/>
  <c r="R90" i="3" s="1"/>
  <c r="P91" i="3"/>
  <c r="P90" i="3" s="1"/>
  <c r="BI88" i="3"/>
  <c r="BH88" i="3"/>
  <c r="BG88" i="3"/>
  <c r="BF88" i="3"/>
  <c r="T88" i="3"/>
  <c r="T87" i="3" s="1"/>
  <c r="R88" i="3"/>
  <c r="R87" i="3"/>
  <c r="P88" i="3"/>
  <c r="P87" i="3" s="1"/>
  <c r="BI86" i="3"/>
  <c r="BH86" i="3"/>
  <c r="BG86" i="3"/>
  <c r="BF86" i="3"/>
  <c r="T86" i="3"/>
  <c r="T85" i="3"/>
  <c r="R86" i="3"/>
  <c r="R85" i="3" s="1"/>
  <c r="R84" i="3" s="1"/>
  <c r="R83" i="3" s="1"/>
  <c r="P86" i="3"/>
  <c r="P85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 s="1"/>
  <c r="E7" i="3"/>
  <c r="E73" i="3" s="1"/>
  <c r="J37" i="2"/>
  <c r="J36" i="2"/>
  <c r="AY55" i="1"/>
  <c r="J35" i="2"/>
  <c r="AX55" i="1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T130" i="2" s="1"/>
  <c r="R131" i="2"/>
  <c r="R130" i="2" s="1"/>
  <c r="P131" i="2"/>
  <c r="P130" i="2" s="1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J86" i="2"/>
  <c r="J85" i="2"/>
  <c r="F85" i="2"/>
  <c r="F83" i="2"/>
  <c r="E81" i="2"/>
  <c r="J55" i="2"/>
  <c r="J54" i="2"/>
  <c r="F54" i="2"/>
  <c r="F52" i="2"/>
  <c r="E50" i="2"/>
  <c r="J18" i="2"/>
  <c r="E18" i="2"/>
  <c r="F86" i="2" s="1"/>
  <c r="J17" i="2"/>
  <c r="J12" i="2"/>
  <c r="J52" i="2"/>
  <c r="E7" i="2"/>
  <c r="E79" i="2"/>
  <c r="L50" i="1"/>
  <c r="AM50" i="1"/>
  <c r="AM49" i="1"/>
  <c r="L49" i="1"/>
  <c r="AM47" i="1"/>
  <c r="L47" i="1"/>
  <c r="L45" i="1"/>
  <c r="L44" i="1"/>
  <c r="J167" i="2"/>
  <c r="BK141" i="2"/>
  <c r="J123" i="2"/>
  <c r="BK174" i="2"/>
  <c r="BK148" i="2"/>
  <c r="J95" i="2"/>
  <c r="BK107" i="2"/>
  <c r="J172" i="2"/>
  <c r="BK110" i="2"/>
  <c r="J145" i="2"/>
  <c r="BK95" i="2"/>
  <c r="BK145" i="2"/>
  <c r="J107" i="2"/>
  <c r="J105" i="2"/>
  <c r="J191" i="2"/>
  <c r="BK128" i="2"/>
  <c r="BK151" i="2"/>
  <c r="BK92" i="2"/>
  <c r="BK154" i="2"/>
  <c r="J117" i="2"/>
  <c r="BK188" i="2"/>
  <c r="J99" i="2"/>
  <c r="J156" i="2"/>
  <c r="BK105" i="2"/>
  <c r="BK167" i="2"/>
  <c r="BK121" i="2"/>
  <c r="BK115" i="2"/>
  <c r="J183" i="2"/>
  <c r="J135" i="2"/>
  <c r="J159" i="2"/>
  <c r="BK102" i="2"/>
  <c r="J164" i="2"/>
  <c r="BK113" i="2"/>
  <c r="J113" i="2"/>
  <c r="J88" i="3"/>
  <c r="BK164" i="2"/>
  <c r="BK185" i="2"/>
  <c r="J115" i="2"/>
  <c r="BK161" i="2"/>
  <c r="BK123" i="2"/>
  <c r="J91" i="3"/>
  <c r="J151" i="2"/>
  <c r="J188" i="2"/>
  <c r="J143" i="2"/>
  <c r="BK97" i="2"/>
  <c r="J131" i="2"/>
  <c r="BK135" i="2"/>
  <c r="BK88" i="3"/>
  <c r="J154" i="2"/>
  <c r="J97" i="2"/>
  <c r="BK125" i="2"/>
  <c r="J177" i="2"/>
  <c r="BK156" i="2"/>
  <c r="J141" i="2"/>
  <c r="BK86" i="3"/>
  <c r="BK170" i="2"/>
  <c r="J102" i="2"/>
  <c r="BK138" i="2"/>
  <c r="J185" i="2"/>
  <c r="J138" i="2"/>
  <c r="AS54" i="1"/>
  <c r="J174" i="2"/>
  <c r="BK117" i="2"/>
  <c r="BK177" i="2"/>
  <c r="BK191" i="2"/>
  <c r="BK159" i="2"/>
  <c r="J110" i="2"/>
  <c r="J92" i="2"/>
  <c r="BK143" i="2"/>
  <c r="BK183" i="2"/>
  <c r="J121" i="2"/>
  <c r="J170" i="2"/>
  <c r="J125" i="2"/>
  <c r="BK131" i="2"/>
  <c r="BK91" i="3"/>
  <c r="J148" i="2"/>
  <c r="J161" i="2"/>
  <c r="BK99" i="2"/>
  <c r="BK172" i="2"/>
  <c r="J128" i="2"/>
  <c r="J86" i="3"/>
  <c r="P84" i="3" l="1"/>
  <c r="P83" i="3" s="1"/>
  <c r="AU56" i="1" s="1"/>
  <c r="T84" i="3"/>
  <c r="T83" i="3" s="1"/>
  <c r="BK91" i="2"/>
  <c r="J91" i="2" s="1"/>
  <c r="J61" i="2" s="1"/>
  <c r="P112" i="2"/>
  <c r="T120" i="2"/>
  <c r="P134" i="2"/>
  <c r="R150" i="2"/>
  <c r="T176" i="2"/>
  <c r="T187" i="2"/>
  <c r="P91" i="2"/>
  <c r="BK112" i="2"/>
  <c r="J112" i="2" s="1"/>
  <c r="J62" i="2" s="1"/>
  <c r="P120" i="2"/>
  <c r="BK134" i="2"/>
  <c r="J134" i="2" s="1"/>
  <c r="J66" i="2" s="1"/>
  <c r="P150" i="2"/>
  <c r="R176" i="2"/>
  <c r="R187" i="2"/>
  <c r="T91" i="2"/>
  <c r="R112" i="2"/>
  <c r="BK120" i="2"/>
  <c r="J120" i="2" s="1"/>
  <c r="J63" i="2" s="1"/>
  <c r="R134" i="2"/>
  <c r="R133" i="2"/>
  <c r="BK150" i="2"/>
  <c r="J150" i="2" s="1"/>
  <c r="J67" i="2" s="1"/>
  <c r="P176" i="2"/>
  <c r="BK187" i="2"/>
  <c r="J187" i="2" s="1"/>
  <c r="J69" i="2" s="1"/>
  <c r="R91" i="2"/>
  <c r="T112" i="2"/>
  <c r="R120" i="2"/>
  <c r="T134" i="2"/>
  <c r="T150" i="2"/>
  <c r="BK176" i="2"/>
  <c r="J176" i="2" s="1"/>
  <c r="J68" i="2" s="1"/>
  <c r="P187" i="2"/>
  <c r="BK85" i="3"/>
  <c r="J85" i="3" s="1"/>
  <c r="J61" i="3" s="1"/>
  <c r="BK130" i="2"/>
  <c r="J130" i="2" s="1"/>
  <c r="J64" i="2" s="1"/>
  <c r="BK87" i="3"/>
  <c r="J87" i="3"/>
  <c r="J62" i="3" s="1"/>
  <c r="BK90" i="3"/>
  <c r="J90" i="3" s="1"/>
  <c r="J63" i="3" s="1"/>
  <c r="BE86" i="3"/>
  <c r="BE88" i="3"/>
  <c r="BE91" i="3"/>
  <c r="BK90" i="2"/>
  <c r="J90" i="2" s="1"/>
  <c r="J60" i="2" s="1"/>
  <c r="E48" i="3"/>
  <c r="J52" i="3"/>
  <c r="F55" i="3"/>
  <c r="E48" i="2"/>
  <c r="F55" i="2"/>
  <c r="BE95" i="2"/>
  <c r="BE99" i="2"/>
  <c r="BE123" i="2"/>
  <c r="BE125" i="2"/>
  <c r="BE138" i="2"/>
  <c r="BE141" i="2"/>
  <c r="BE143" i="2"/>
  <c r="BE145" i="2"/>
  <c r="J83" i="2"/>
  <c r="BE97" i="2"/>
  <c r="BE102" i="2"/>
  <c r="BE121" i="2"/>
  <c r="BE151" i="2"/>
  <c r="BE154" i="2"/>
  <c r="BE159" i="2"/>
  <c r="BE164" i="2"/>
  <c r="BE170" i="2"/>
  <c r="BE174" i="2"/>
  <c r="BE92" i="2"/>
  <c r="BE107" i="2"/>
  <c r="BE110" i="2"/>
  <c r="BE115" i="2"/>
  <c r="BE117" i="2"/>
  <c r="BE128" i="2"/>
  <c r="BE131" i="2"/>
  <c r="BE172" i="2"/>
  <c r="BE183" i="2"/>
  <c r="BE105" i="2"/>
  <c r="BE113" i="2"/>
  <c r="BE135" i="2"/>
  <c r="BE148" i="2"/>
  <c r="BE156" i="2"/>
  <c r="BE161" i="2"/>
  <c r="BE167" i="2"/>
  <c r="BE177" i="2"/>
  <c r="BE185" i="2"/>
  <c r="BE188" i="2"/>
  <c r="BE191" i="2"/>
  <c r="F34" i="2"/>
  <c r="BA55" i="1" s="1"/>
  <c r="F35" i="3"/>
  <c r="BB56" i="1" s="1"/>
  <c r="J34" i="2"/>
  <c r="AW55" i="1" s="1"/>
  <c r="F36" i="2"/>
  <c r="BC55" i="1" s="1"/>
  <c r="F37" i="2"/>
  <c r="BD55" i="1" s="1"/>
  <c r="J34" i="3"/>
  <c r="AW56" i="1" s="1"/>
  <c r="F36" i="3"/>
  <c r="BC56" i="1" s="1"/>
  <c r="F34" i="3"/>
  <c r="BA56" i="1" s="1"/>
  <c r="F37" i="3"/>
  <c r="BD56" i="1" s="1"/>
  <c r="F35" i="2"/>
  <c r="BB55" i="1" s="1"/>
  <c r="P90" i="2" l="1"/>
  <c r="T133" i="2"/>
  <c r="T90" i="2"/>
  <c r="T89" i="2"/>
  <c r="R90" i="2"/>
  <c r="R89" i="2" s="1"/>
  <c r="P133" i="2"/>
  <c r="P89" i="2"/>
  <c r="AU55" i="1"/>
  <c r="AU54" i="1" s="1"/>
  <c r="BK133" i="2"/>
  <c r="J133" i="2" s="1"/>
  <c r="J65" i="2" s="1"/>
  <c r="BK84" i="3"/>
  <c r="J84" i="3" s="1"/>
  <c r="J60" i="3" s="1"/>
  <c r="BK89" i="2"/>
  <c r="J89" i="2"/>
  <c r="J59" i="2" s="1"/>
  <c r="F33" i="3"/>
  <c r="AZ56" i="1"/>
  <c r="BD54" i="1"/>
  <c r="W33" i="1" s="1"/>
  <c r="F33" i="2"/>
  <c r="AZ55" i="1" s="1"/>
  <c r="J33" i="3"/>
  <c r="AV56" i="1" s="1"/>
  <c r="AT56" i="1" s="1"/>
  <c r="J33" i="2"/>
  <c r="AV55" i="1"/>
  <c r="AT55" i="1" s="1"/>
  <c r="BA54" i="1"/>
  <c r="AW54" i="1" s="1"/>
  <c r="AK30" i="1" s="1"/>
  <c r="BC54" i="1"/>
  <c r="AY54" i="1" s="1"/>
  <c r="BB54" i="1"/>
  <c r="AX54" i="1" s="1"/>
  <c r="BK83" i="3" l="1"/>
  <c r="J83" i="3" s="1"/>
  <c r="J59" i="3" s="1"/>
  <c r="W32" i="1"/>
  <c r="AZ54" i="1"/>
  <c r="W29" i="1" s="1"/>
  <c r="W30" i="1"/>
  <c r="W31" i="1"/>
  <c r="J30" i="2"/>
  <c r="AG55" i="1" s="1"/>
  <c r="J39" i="2" l="1"/>
  <c r="AN55" i="1"/>
  <c r="J30" i="3"/>
  <c r="AG56" i="1" s="1"/>
  <c r="AV54" i="1"/>
  <c r="AK29" i="1" s="1"/>
  <c r="J39" i="3" l="1"/>
  <c r="AN56" i="1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<sst xmlns="http://schemas.openxmlformats.org/spreadsheetml/2006/main" count="1882" uniqueCount="554">
  <si>
    <t>Export Komplet</t>
  </si>
  <si>
    <t>VZ</t>
  </si>
  <si>
    <t>2.0</t>
  </si>
  <si>
    <t>ZAMOK</t>
  </si>
  <si>
    <t>False</t>
  </si>
  <si>
    <t>{8222e7fd-a73c-41a7-abff-61642550634e}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</si>
  <si>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</si>
  <si>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</si>
  <si>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</si>
  <si>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</si>
  <si>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</si>
  <si>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</si>
  <si>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</si>
  <si>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</si>
  <si>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Bohumin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</si>
  <si>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</si>
  <si>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</si>
  <si>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pro seniory Cesmína ve Starém Bohumíně – oprava střechy - zateplení půdních prostor</t>
  </si>
  <si>
    <t>KSO:</t>
  </si>
  <si>
    <t/>
  </si>
  <si>
    <t>CC-CZ:</t>
  </si>
  <si>
    <t>Místo:</t>
  </si>
  <si>
    <t>Bohumín</t>
  </si>
  <si>
    <t>Datum:</t>
  </si>
  <si>
    <t>18. 4. 2024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</si>
  <si>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</si>
  <si>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</si>
  <si>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</si>
  <si>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</si>
  <si>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</si>
  <si>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</si>
  <si>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</si>
  <si>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BENUTA PRO s.r.o.</t>
  </si>
  <si>
    <t>True</t>
  </si>
  <si>
    <t>Zpracovatel:</t>
  </si>
  <si>
    <t>Ing. T. Pacola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</si>
  <si>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</si>
  <si>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</si>
  <si>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</si>
  <si>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</si>
  <si>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</si>
  <si>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</si>
  <si>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</si>
  <si>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</si>
  <si>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</si>
  <si>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</si>
  <si>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</si>
  <si>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</si>
  <si>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</si>
  <si>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</si>
  <si>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</si>
  <si>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</si>
  <si>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</si>
  <si>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</si>
  <si>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</si>
  <si>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</si>
  <si>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</si>
  <si>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</si>
  <si>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</si>
  <si>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</si>
  <si>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</si>
  <si>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</si>
  <si>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</si>
  <si>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</si>
  <si>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</si>
  <si>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</si>
  <si>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</si>
  <si>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</si>
  <si>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</si>
  <si>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</si>
  <si>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</si>
  <si>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</si>
  <si>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</si>
  <si>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</si>
  <si>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</si>
  <si>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</si>
  <si>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</si>
  <si>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</si>
  <si>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</si>
  <si>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</si>
  <si>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</si>
  <si>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{fe497806-9341-40c7-807b-e82e0d8f12ba}</t>
  </si>
  <si>
    <t>2</t>
  </si>
  <si>
    <t>VRN</t>
  </si>
  <si>
    <t>Vedlejší rozpočtové náklady</t>
  </si>
  <si>
    <t>{75a5afed-6e27-4251-ad28-b27c9a67cc5a}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</si>
  <si>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</si>
  <si>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</si>
  <si>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</si>
  <si>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</si>
  <si>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</si>
  <si>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</si>
  <si>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</si>
  <si>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</si>
  <si>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</si>
  <si>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</si>
  <si>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</si>
  <si>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</si>
  <si>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</si>
  <si>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</si>
  <si>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762 - Konstrukce tesařské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</si>
  <si>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</si>
  <si>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</si>
  <si>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</si>
  <si>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</si>
  <si>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</si>
  <si>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</si>
  <si>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</si>
  <si>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</si>
  <si>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</si>
  <si>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</si>
  <si>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</si>
  <si>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</si>
  <si>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</si>
  <si>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</si>
  <si>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</si>
  <si>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</si>
  <si>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</si>
  <si>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</si>
  <si>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</si>
  <si>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</si>
  <si>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</si>
  <si>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</si>
  <si>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Podkladní a spojovací vrstva vnitřních omítaných ploch penetrace disperzní nanášená ručně stěn</t>
  </si>
  <si>
    <t>m2</t>
  </si>
  <si>
    <t>CS ÚRS 2024 01</t>
  </si>
  <si>
    <t>4</t>
  </si>
  <si>
    <t>-931236041</t>
  </si>
  <si>
    <t>Online PSC</t>
  </si>
  <si>
    <t>https://podminky.urs.cz/item/CS_URS_2024_01/612131121</t>
  </si>
  <si>
    <t>VV</t>
  </si>
  <si>
    <t>8,5*3,8+10,5*4</t>
  </si>
  <si>
    <t>612315412</t>
  </si>
  <si>
    <t>Oprava vápenné omítky vnitřních ploch hladké, tloušťky do 20 mm stěn, v rozsahu opravované plochy přes 10 do 30%</t>
  </si>
  <si>
    <t>396353460</t>
  </si>
  <si>
    <t>https://podminky.urs.cz/item/CS_URS_2024_01/612315412</t>
  </si>
  <si>
    <t>3</t>
  </si>
  <si>
    <t>612323111</t>
  </si>
  <si>
    <t>Omítka vápenocementová vnitřních ploch hladkých nanášená ručně jednovrstvá hladká, na neomítnutý bezesparý podklad, tloušťky do 5 mm stěn</t>
  </si>
  <si>
    <t>-1908095065</t>
  </si>
  <si>
    <t>https://podminky.urs.cz/item/CS_URS_2024_01/612323111</t>
  </si>
  <si>
    <t>612323191</t>
  </si>
  <si>
    <t>Omítka vápenocementová vnitřních ploch hladkých nanášená ručně jednovrstvá hladká, na neomítnutý bezesparý podklad, tloušťky do 5 mm Příplatek k cenám za každý další 1 mm tloušťky omítky přes 5 mm stěn</t>
  </si>
  <si>
    <t>-1463601000</t>
  </si>
  <si>
    <t>https://podminky.urs.cz/item/CS_URS_2024_01/612323191</t>
  </si>
  <si>
    <t>71,75*5 'Přepočtené koeficientem množství</t>
  </si>
  <si>
    <t>5</t>
  </si>
  <si>
    <t>622213021</t>
  </si>
  <si>
    <t>Montáž kontaktního zateplení lepením na vnější stěny, na podklad betonový nebo z tvárnic keramických nebo vápenopískových, z desek polystyrenových (dodávka ve specifikaci), tloušťky desek přes 80 do 120 mm</t>
  </si>
  <si>
    <t>855940814</t>
  </si>
  <si>
    <t>https://podminky.urs.cz/item/CS_URS_2024_01/622213021</t>
  </si>
  <si>
    <t>8,5*3,5</t>
  </si>
  <si>
    <t>M</t>
  </si>
  <si>
    <t>28375938</t>
  </si>
  <si>
    <t>deska EPS 70 fasádní λ=0,039 tl 100mm</t>
  </si>
  <si>
    <t>8</t>
  </si>
  <si>
    <t>1342712384</t>
  </si>
  <si>
    <t>29,75*1,05 'Přepočtené koeficientem množství</t>
  </si>
  <si>
    <t>7</t>
  </si>
  <si>
    <t>622223121</t>
  </si>
  <si>
    <t>Montáž kontaktního zateplení lepením na vnější stěny, na podklad betonový nebo z tvárnic keramických nebo vápenopískových, z desek z minerální vlny (dodávka ve specifikaci), tloušťky desek přes 80 do 120 mm</t>
  </si>
  <si>
    <t>-704090986</t>
  </si>
  <si>
    <t>https://podminky.urs.cz/item/CS_URS_2024_01/622223121</t>
  </si>
  <si>
    <t>10,5*4</t>
  </si>
  <si>
    <t>63142043</t>
  </si>
  <si>
    <t>deska tepelně izolační minerální kontaktních fasád podélné vlákno λ=0,037-0,038 tl 100mm</t>
  </si>
  <si>
    <t>388134863</t>
  </si>
  <si>
    <t>42*1,05 'Přepočtené koeficientem množství</t>
  </si>
  <si>
    <t>9</t>
  </si>
  <si>
    <t>Ostatní konstrukce a práce, bourání</t>
  </si>
  <si>
    <t>949101112</t>
  </si>
  <si>
    <t>Lešení pomocné pracovní pro objekty pozemních staveb pro zatížení do 150 kg/m2, o výšce lešeňové podlahy přes 1,9 do 3,5 m</t>
  </si>
  <si>
    <t>-552411071</t>
  </si>
  <si>
    <t>https://podminky.urs.cz/item/CS_URS_2024_01/949101112</t>
  </si>
  <si>
    <t>10</t>
  </si>
  <si>
    <t>953742112</t>
  </si>
  <si>
    <t>Prodloužení komínů nebo ventilací nastavením nad komínovou hlavou rourami kameninovými po vnějším líci zdiva, nad střechou včetně dodání a osazení rour a objímek bez prorážení otvorů a prosekání říms, vnitřního průměru přes 100 do 150 mm</t>
  </si>
  <si>
    <t>m</t>
  </si>
  <si>
    <t>166696618</t>
  </si>
  <si>
    <t>https://podminky.urs.cz/item/CS_URS_2024_01/953742112</t>
  </si>
  <si>
    <t>11</t>
  </si>
  <si>
    <t>966080103</t>
  </si>
  <si>
    <t>Bourání kontaktního zateplení včetně povrchové úpravy omítkou nebo nátěrem z polystyrénových desek, tloušťky přes 60 do 120 mm</t>
  </si>
  <si>
    <t>1559803331</t>
  </si>
  <si>
    <t>https://podminky.urs.cz/item/CS_URS_2024_01/966080103</t>
  </si>
  <si>
    <t>3,6*3,5</t>
  </si>
  <si>
    <t>997</t>
  </si>
  <si>
    <t>Přesun sutě</t>
  </si>
  <si>
    <t>997013114</t>
  </si>
  <si>
    <t>Vnitrostaveništní doprava suti a vybouraných hmot vodorovně do 50 m s naložením základní pro budovy a haly výšky přes 12 do 15 m</t>
  </si>
  <si>
    <t>t</t>
  </si>
  <si>
    <t>568830259</t>
  </si>
  <si>
    <t>https://podminky.urs.cz/item/CS_URS_2024_01/997013114</t>
  </si>
  <si>
    <t>13</t>
  </si>
  <si>
    <t>997013501</t>
  </si>
  <si>
    <t>Odvoz suti a vybouraných hmot na skládku nebo meziskládku se složením, na vzdálenost do 1 km</t>
  </si>
  <si>
    <t>1561121059</t>
  </si>
  <si>
    <t>https://podminky.urs.cz/item/CS_URS_2024_01/997013501</t>
  </si>
  <si>
    <t>14</t>
  </si>
  <si>
    <t>997013509</t>
  </si>
  <si>
    <t>Odvoz suti a vybouraných hmot na skládku nebo meziskládku se složením, na vzdálenost Příplatek k ceně za každý další započatý 1 km přes 1 km</t>
  </si>
  <si>
    <t>1306835350</t>
  </si>
  <si>
    <t>https://podminky.urs.cz/item/CS_URS_2024_01/997013509</t>
  </si>
  <si>
    <t>0,258*8 'Přepočtené koeficientem množství</t>
  </si>
  <si>
    <t>15</t>
  </si>
  <si>
    <t>997013631</t>
  </si>
  <si>
    <t>Poplatek za uložení stavebního odpadu na skládce (skládkovné) směsného stavebního a demoličního zatříděného do Katalogu odpadů pod kódem 17 09 04</t>
  </si>
  <si>
    <t>392724285</t>
  </si>
  <si>
    <t>https://podminky.urs.cz/item/CS_URS_2024_01/997013631</t>
  </si>
  <si>
    <t>998</t>
  </si>
  <si>
    <t>Přesun hmot</t>
  </si>
  <si>
    <t>16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</si>
  <si>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</si>
  <si>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</si>
  <si>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801182081</t>
  </si>
  <si>
    <t>https://podminky.urs.cz/item/CS_URS_2024_01/998011010</t>
  </si>
  <si>
    <t>PSV</t>
  </si>
  <si>
    <t>Práce a dodávky PSV</t>
  </si>
  <si>
    <t>713</t>
  </si>
  <si>
    <t>Izolace tepelné</t>
  </si>
  <si>
    <t>17</t>
  </si>
  <si>
    <t>713114513</t>
  </si>
  <si>
    <t>Tepelná foukaná izolace vodorovných konstrukcí z minerálních vláken standardní objemové hmotnosti otevřená volně foukaná, tloušťky vrstvy přes 250 do 300 mm</t>
  </si>
  <si>
    <t>m3</t>
  </si>
  <si>
    <t>1788705515</t>
  </si>
  <si>
    <t>https://podminky.urs.cz/item/CS_URS_2024_01/713114513</t>
  </si>
  <si>
    <t>(17+28,5+20,1)*0,25*0,3</t>
  </si>
  <si>
    <t>18</t>
  </si>
  <si>
    <t>713121121</t>
  </si>
  <si>
    <t>Montáž tepelné izolace podlah rohožemi, pásy, deskami, dílci, bloky (izolační materiál ve specifikaci) kladenými volně dvouvrstvá</t>
  </si>
  <si>
    <t>191420782</t>
  </si>
  <si>
    <t>https://podminky.urs.cz/item/CS_URS_2024_01/713121121</t>
  </si>
  <si>
    <t>35,6+231,8</t>
  </si>
  <si>
    <t>19</t>
  </si>
  <si>
    <t>713121122</t>
  </si>
  <si>
    <t>Montáž tepelné izolace podlah rohožemi, pásy, deskami, dílci, bloky (izolační materiál ve specifikaci) kladenými volně dvouvrstvá mezi trámy nebo rošt</t>
  </si>
  <si>
    <t>-1064891761</t>
  </si>
  <si>
    <t>https://podminky.urs.cz/item/CS_URS_2024_01/713121122</t>
  </si>
  <si>
    <t>20</t>
  </si>
  <si>
    <t>63151473</t>
  </si>
  <si>
    <t>deska tepelně izolační minerální plochých střech spodní vrstva 50kPa λ=0,036-0,039 tl 140mm</t>
  </si>
  <si>
    <t>32</t>
  </si>
  <si>
    <t>1954910133</t>
  </si>
  <si>
    <t>300,4*2,1 'Přepočtené koeficientem množství</t>
  </si>
  <si>
    <t>713130851</t>
  </si>
  <si>
    <t>Odstranění tepelné izolace stěn a příček z rohoží, pásů, dílců, desek, bloků připevněných lepením z polystyrenu, tloušťka izolace do 100 mm</t>
  </si>
  <si>
    <t>954187137</t>
  </si>
  <si>
    <t>https://podminky.urs.cz/item/CS_URS_2024_01/713130851</t>
  </si>
  <si>
    <t>3,6*3,8</t>
  </si>
  <si>
    <t>22</t>
  </si>
  <si>
    <t>998713113</t>
  </si>
  <si>
    <t>Přesun hmot pro izolace tepelné stanovený z hmotnosti přesunovaného materiálu vodorovná dopravní vzdálenost do 50 m s omezením mechanizace v objektech výšky přes 12 m do 24 m</t>
  </si>
  <si>
    <t>1320341102</t>
  </si>
  <si>
    <t>https://podminky.urs.cz/item/CS_URS_2024_01/998713113</t>
  </si>
  <si>
    <t>762</t>
  </si>
  <si>
    <t>Konstrukce tesařské</t>
  </si>
  <si>
    <t>23</t>
  </si>
  <si>
    <t>762211120</t>
  </si>
  <si>
    <t>Montáž schodiště přímočarého bez podstupnic, šířka ramene do 1,00 m, stupně z prken</t>
  </si>
  <si>
    <t>-1375118426</t>
  </si>
  <si>
    <t>https://podminky.urs.cz/item/CS_URS_2024_01/762211120</t>
  </si>
  <si>
    <t>3,8*2+0,8*14+14*2*0,4</t>
  </si>
  <si>
    <t>24</t>
  </si>
  <si>
    <t>60515121</t>
  </si>
  <si>
    <t>řezivo jehličnaté boční prkno 40-60mm</t>
  </si>
  <si>
    <t>-361865161</t>
  </si>
  <si>
    <t>(3,8*2)*0,3*0,05+(0,8*14)*0,25*0,03+0,03*0,03*0,4*14</t>
  </si>
  <si>
    <t>25</t>
  </si>
  <si>
    <t>762223110</t>
  </si>
  <si>
    <t>Montáž provizorního zábradlí osové vzdálenosti sloupků 2,0 m z fošen výšky 1,1 m</t>
  </si>
  <si>
    <t>1745912520</t>
  </si>
  <si>
    <t>https://podminky.urs.cz/item/CS_URS_2024_01/762223110</t>
  </si>
  <si>
    <t>(6,8+1,2+21,97+2+37+2+4)*2+22*1,2</t>
  </si>
  <si>
    <t>26</t>
  </si>
  <si>
    <t>60515111</t>
  </si>
  <si>
    <t>řezivo jehličnaté boční prkno 20-30mm</t>
  </si>
  <si>
    <t>861168692</t>
  </si>
  <si>
    <t>176,34*0,025*0,1</t>
  </si>
  <si>
    <t>27</t>
  </si>
  <si>
    <t>762295001</t>
  </si>
  <si>
    <t>Spojovací prostředky schodišť a zábradlí hřebíky, svorníky, fixační prkna, vruty</t>
  </si>
  <si>
    <t>76845365</t>
  </si>
  <si>
    <t>https://podminky.urs.cz/item/CS_URS_2024_01/762295001</t>
  </si>
  <si>
    <t>0,203+0,441</t>
  </si>
  <si>
    <t>28</t>
  </si>
  <si>
    <t>762511246</t>
  </si>
  <si>
    <t>Podlahové konstrukce podkladové z dřevoštěpkových desek OSB jednovrstvých šroubovaných na sraz, tloušťky desky 22 mm</t>
  </si>
  <si>
    <t>452363807</t>
  </si>
  <si>
    <t>https://podminky.urs.cz/item/CS_URS_2024_01/762511246</t>
  </si>
  <si>
    <t>31,67*0,8+2,6*1,1+4*0,8</t>
  </si>
  <si>
    <t>29</t>
  </si>
  <si>
    <t>762713111</t>
  </si>
  <si>
    <t>Montáž prostorových vázaných konstrukcí z řeziva hoblovaného průřezové plochy do 120 cm2</t>
  </si>
  <si>
    <t>-593677231</t>
  </si>
  <si>
    <t>https://podminky.urs.cz/item/CS_URS_2024_01/762713111</t>
  </si>
  <si>
    <t>2*(2+0,8)*2*21*2</t>
  </si>
  <si>
    <t>30</t>
  </si>
  <si>
    <t>60511130</t>
  </si>
  <si>
    <t>řezivo stavební fošny prismované středové š 160-220mm dl 2-5m</t>
  </si>
  <si>
    <t>1933970297</t>
  </si>
  <si>
    <t>470,4*0,38*0,035</t>
  </si>
  <si>
    <t>31</t>
  </si>
  <si>
    <t>762795000</t>
  </si>
  <si>
    <t>Spojovací prostředky prostorových vázaných konstrukcí hřebíky, svorníky, fixační prkna</t>
  </si>
  <si>
    <t>1413547730</t>
  </si>
  <si>
    <t>https://podminky.urs.cz/item/CS_URS_2024_01/762795000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</si>
  <si>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</si>
  <si>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</si>
  <si>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-870813647</t>
  </si>
  <si>
    <t>https://podminky.urs.cz/item/CS_URS_2024_01/998762113</t>
  </si>
  <si>
    <t>783</t>
  </si>
  <si>
    <t>Dokončovací práce - nátěry</t>
  </si>
  <si>
    <t>33</t>
  </si>
  <si>
    <t>783201403</t>
  </si>
  <si>
    <t>Příprava podkladu tesařských konstrukcí před provedením nátěru oprášení</t>
  </si>
  <si>
    <t>1839864193</t>
  </si>
  <si>
    <t>https://podminky.urs.cz/item/CS_URS_2024_01/783201403</t>
  </si>
  <si>
    <t>222,4*0,38</t>
  </si>
  <si>
    <t>101,74*(0,025+0,1)*2</t>
  </si>
  <si>
    <t>(3,8*2)*(0,3+0,05)*2+(0,8*14)*(0,25+0,03)*2+14*0,4*0,3*4</t>
  </si>
  <si>
    <t>Součet</t>
  </si>
  <si>
    <t>34</t>
  </si>
  <si>
    <t>783223011</t>
  </si>
  <si>
    <t>Preventivní napouštěcí nátěr tesařských prvků proti dřevokazným houbám, hmyzu a plísním nezabudovaných do konstrukce jednonásobný akrylátový</t>
  </si>
  <si>
    <t>1036014166</t>
  </si>
  <si>
    <t>https://podminky.urs.cz/item/CS_URS_2024_01/783223011</t>
  </si>
  <si>
    <t>35</t>
  </si>
  <si>
    <t>783228101</t>
  </si>
  <si>
    <t>Lazurovací nátěr tesařských konstrukcí jednonásobný akrylátový</t>
  </si>
  <si>
    <t>-432480320</t>
  </si>
  <si>
    <t>https://podminky.urs.cz/item/CS_URS_2024_01/783228101</t>
  </si>
  <si>
    <t>784</t>
  </si>
  <si>
    <t>Dokončovací práce - malby a tapety</t>
  </si>
  <si>
    <t>36</t>
  </si>
  <si>
    <t>784111001</t>
  </si>
  <si>
    <t>Oprášení (ometení) podkladu v místnostech výšky do 3,80 m</t>
  </si>
  <si>
    <t>515659106</t>
  </si>
  <si>
    <t>https://podminky.urs.cz/item/CS_URS_2024_01/784111001</t>
  </si>
  <si>
    <t>29,8+42</t>
  </si>
  <si>
    <t>37</t>
  </si>
  <si>
    <t>784211011</t>
  </si>
  <si>
    <t>Malby z malířských směsí oděruvzdorných za mokra jednonásobné, bílé za mokra oděruvzdorné velmi dobře v místnostech výšky do 3,80 m</t>
  </si>
  <si>
    <t>-677320272</t>
  </si>
  <si>
    <t>https://podminky.urs.cz/item/CS_URS_2024_01/784211011</t>
  </si>
  <si>
    <t>VRN - Vedlejší rozpočtové náklady</t>
  </si>
  <si>
    <t xml:space="preserve">    VRN6 - Územní vlivy</t>
  </si>
  <si>
    <t xml:space="preserve">    VRN7 - Provozní vlivy</t>
  </si>
  <si>
    <t xml:space="preserve">    VRN9 - Ostatní náklady</t>
  </si>
  <si>
    <t>VRN6</t>
  </si>
  <si>
    <t>Územní vlivy</t>
  </si>
  <si>
    <t>0623030R1</t>
  </si>
  <si>
    <t>Doprava materiálu do podstřešního prostoru</t>
  </si>
  <si>
    <t>…</t>
  </si>
  <si>
    <t>1024</t>
  </si>
  <si>
    <t>-408387158</t>
  </si>
  <si>
    <t>VRN7</t>
  </si>
  <si>
    <t>Provozní vlivy</t>
  </si>
  <si>
    <t>071103000</t>
  </si>
  <si>
    <t>Provoz investora</t>
  </si>
  <si>
    <t>1810360246</t>
  </si>
  <si>
    <t>https://podminky.urs.cz/item/CS_URS_2024_01/071103000</t>
  </si>
  <si>
    <t>VRN9</t>
  </si>
  <si>
    <t>Ostatní náklady</t>
  </si>
  <si>
    <t>094103000</t>
  </si>
  <si>
    <t>Náklady na plánované vyklizení objektu</t>
  </si>
  <si>
    <t>-1849333378</t>
  </si>
  <si>
    <t>https://podminky.urs.cz/item/CS_URS_2024_01/094103000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</si>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</sst>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53742112" TargetMode="External"/><Relationship Id="rId13" Type="http://schemas.openxmlformats.org/officeDocument/2006/relationships/hyperlink" Target="https://podminky.urs.cz/item/CS_URS_2024_01/997013631" TargetMode="External"/><Relationship Id="rId18" Type="http://schemas.openxmlformats.org/officeDocument/2006/relationships/hyperlink" Target="https://podminky.urs.cz/item/CS_URS_2024_01/713130851" TargetMode="External"/><Relationship Id="rId26" Type="http://schemas.openxmlformats.org/officeDocument/2006/relationships/hyperlink" Target="https://podminky.urs.cz/item/CS_URS_2024_01/998762113" TargetMode="External"/><Relationship Id="rId3" Type="http://schemas.openxmlformats.org/officeDocument/2006/relationships/hyperlink" Target="https://podminky.urs.cz/item/CS_URS_2024_01/612323111" TargetMode="External"/><Relationship Id="rId21" Type="http://schemas.openxmlformats.org/officeDocument/2006/relationships/hyperlink" Target="https://podminky.urs.cz/item/CS_URS_2024_01/762223110" TargetMode="External"/><Relationship Id="rId7" Type="http://schemas.openxmlformats.org/officeDocument/2006/relationships/hyperlink" Target="https://podminky.urs.cz/item/CS_URS_2024_01/949101112" TargetMode="External"/><Relationship Id="rId12" Type="http://schemas.openxmlformats.org/officeDocument/2006/relationships/hyperlink" Target="https://podminky.urs.cz/item/CS_URS_2024_01/997013509" TargetMode="External"/><Relationship Id="rId17" Type="http://schemas.openxmlformats.org/officeDocument/2006/relationships/hyperlink" Target="https://podminky.urs.cz/item/CS_URS_2024_01/713121122" TargetMode="External"/><Relationship Id="rId25" Type="http://schemas.openxmlformats.org/officeDocument/2006/relationships/hyperlink" Target="https://podminky.urs.cz/item/CS_URS_2024_01/762795000" TargetMode="External"/><Relationship Id="rId2" Type="http://schemas.openxmlformats.org/officeDocument/2006/relationships/hyperlink" Target="https://podminky.urs.cz/item/CS_URS_2024_01/612315412" TargetMode="External"/><Relationship Id="rId16" Type="http://schemas.openxmlformats.org/officeDocument/2006/relationships/hyperlink" Target="https://podminky.urs.cz/item/CS_URS_2024_01/713121121" TargetMode="External"/><Relationship Id="rId20" Type="http://schemas.openxmlformats.org/officeDocument/2006/relationships/hyperlink" Target="https://podminky.urs.cz/item/CS_URS_2024_01/762211120" TargetMode="External"/><Relationship Id="rId29" Type="http://schemas.openxmlformats.org/officeDocument/2006/relationships/hyperlink" Target="https://podminky.urs.cz/item/CS_URS_2024_01/783228101" TargetMode="External"/><Relationship Id="rId1" Type="http://schemas.openxmlformats.org/officeDocument/2006/relationships/hyperlink" Target="https://podminky.urs.cz/item/CS_URS_2024_01/612131121" TargetMode="External"/><Relationship Id="rId6" Type="http://schemas.openxmlformats.org/officeDocument/2006/relationships/hyperlink" Target="https://podminky.urs.cz/item/CS_URS_2024_01/622223121" TargetMode="External"/><Relationship Id="rId11" Type="http://schemas.openxmlformats.org/officeDocument/2006/relationships/hyperlink" Target="https://podminky.urs.cz/item/CS_URS_2024_01/997013501" TargetMode="External"/><Relationship Id="rId24" Type="http://schemas.openxmlformats.org/officeDocument/2006/relationships/hyperlink" Target="https://podminky.urs.cz/item/CS_URS_2024_01/762713111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622213021" TargetMode="External"/><Relationship Id="rId15" Type="http://schemas.openxmlformats.org/officeDocument/2006/relationships/hyperlink" Target="https://podminky.urs.cz/item/CS_URS_2024_01/713114513" TargetMode="External"/><Relationship Id="rId23" Type="http://schemas.openxmlformats.org/officeDocument/2006/relationships/hyperlink" Target="https://podminky.urs.cz/item/CS_URS_2024_01/762511246" TargetMode="External"/><Relationship Id="rId28" Type="http://schemas.openxmlformats.org/officeDocument/2006/relationships/hyperlink" Target="https://podminky.urs.cz/item/CS_URS_2024_01/783223011" TargetMode="External"/><Relationship Id="rId10" Type="http://schemas.openxmlformats.org/officeDocument/2006/relationships/hyperlink" Target="https://podminky.urs.cz/item/CS_URS_2024_01/997013114" TargetMode="External"/><Relationship Id="rId19" Type="http://schemas.openxmlformats.org/officeDocument/2006/relationships/hyperlink" Target="https://podminky.urs.cz/item/CS_URS_2024_01/998713113" TargetMode="External"/><Relationship Id="rId31" Type="http://schemas.openxmlformats.org/officeDocument/2006/relationships/hyperlink" Target="https://podminky.urs.cz/item/CS_URS_2024_01/784211011" TargetMode="External"/><Relationship Id="rId4" Type="http://schemas.openxmlformats.org/officeDocument/2006/relationships/hyperlink" Target="https://podminky.urs.cz/item/CS_URS_2024_01/612323191" TargetMode="External"/><Relationship Id="rId9" Type="http://schemas.openxmlformats.org/officeDocument/2006/relationships/hyperlink" Target="https://podminky.urs.cz/item/CS_URS_2024_01/966080103" TargetMode="External"/><Relationship Id="rId14" Type="http://schemas.openxmlformats.org/officeDocument/2006/relationships/hyperlink" Target="https://podminky.urs.cz/item/CS_URS_2024_01/998011010" TargetMode="External"/><Relationship Id="rId22" Type="http://schemas.openxmlformats.org/officeDocument/2006/relationships/hyperlink" Target="https://podminky.urs.cz/item/CS_URS_2024_01/762295001" TargetMode="External"/><Relationship Id="rId27" Type="http://schemas.openxmlformats.org/officeDocument/2006/relationships/hyperlink" Target="https://podminky.urs.cz/item/CS_URS_2024_01/783201403" TargetMode="External"/><Relationship Id="rId30" Type="http://schemas.openxmlformats.org/officeDocument/2006/relationships/hyperlink" Target="https://podminky.urs.cz/item/CS_URS_2024_01/7841110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094103000" TargetMode="External"/><Relationship Id="rId1" Type="http://schemas.openxmlformats.org/officeDocument/2006/relationships/hyperlink" Target="https://podminky.urs.cz/item/CS_URS_2024_01/071103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O35" sqref="O35"/>
    </sheetView>
  </sheetViews>
  <sheetFormatPr defaultRowHeight="14.4"/>
  <cols>
    <col min="1" max="1" width="8.85546875" customWidth="1"/>
    <col min="2" max="2" width="1.7109375" customWidth="1"/>
    <col min="3" max="3" width="4.42578125" customWidth="1"/>
    <col min="4" max="33" width="2.85546875" customWidth="1"/>
    <col min="34" max="34" width="3.5703125" customWidth="1"/>
    <col min="35" max="35" width="42.28515625" customWidth="1"/>
    <col min="36" max="37" width="2.5703125" customWidth="1"/>
    <col min="38" max="38" width="8.85546875" customWidth="1"/>
    <col min="39" max="39" width="3.5703125" customWidth="1"/>
    <col min="40" max="40" width="14.28515625" customWidth="1"/>
    <col min="41" max="41" width="8" customWidth="1"/>
    <col min="42" max="42" width="4.42578125" customWidth="1"/>
    <col min="43" max="43" width="16.7109375" customWidth="1"/>
    <col min="44" max="44" width="14.5703125" customWidth="1"/>
    <col min="45" max="47" width="27.7109375" hidden="1" customWidth="1"/>
    <col min="48" max="49" width="23.140625" hidden="1" customWidth="1"/>
    <col min="50" max="51" width="26.7109375" hidden="1" customWidth="1"/>
    <col min="52" max="52" width="23.140625" hidden="1" customWidth="1"/>
    <col min="53" max="53" width="20.5703125" hidden="1" customWidth="1"/>
    <col min="54" max="54" width="26.7109375" hidden="1" customWidth="1"/>
    <col min="55" max="55" width="23.140625" hidden="1" customWidth="1"/>
    <col min="56" max="56" width="20.5703125" hidden="1" customWidth="1"/>
    <col min="57" max="57" width="71.140625" customWidth="1"/>
    <col min="71" max="91" width="9.140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59" t="s">
        <v>14</v>
      </c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R5" s="19"/>
      <c r="BE5" s="256" t="s">
        <v>15</v>
      </c>
      <c r="BS5" s="16" t="s">
        <v>6</v>
      </c>
    </row>
    <row r="6" spans="1:74" ht="36.9" customHeight="1">
      <c r="B6" s="19"/>
      <c r="D6" s="25" t="s">
        <v>16</v>
      </c>
      <c r="K6" s="261" t="s">
        <v>17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R6" s="19"/>
      <c r="BE6" s="257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19</v>
      </c>
      <c r="AR7" s="19"/>
      <c r="BE7" s="257"/>
      <c r="BS7" s="16" t="s">
        <v>6</v>
      </c>
    </row>
    <row r="8" spans="1:74" ht="12" customHeight="1">
      <c r="B8" s="19"/>
      <c r="D8" s="26" t="s">
        <v>21</v>
      </c>
      <c r="K8" s="24" t="s">
        <v>22</v>
      </c>
      <c r="AK8" s="26" t="s">
        <v>23</v>
      </c>
      <c r="AN8" s="27" t="s">
        <v>24</v>
      </c>
      <c r="AR8" s="19"/>
      <c r="BE8" s="257"/>
      <c r="BS8" s="16" t="s">
        <v>6</v>
      </c>
    </row>
    <row r="9" spans="1:74" ht="14.4" customHeight="1">
      <c r="B9" s="19"/>
      <c r="AR9" s="19"/>
      <c r="BE9" s="257"/>
      <c r="BS9" s="16" t="s">
        <v>6</v>
      </c>
    </row>
    <row r="10" spans="1:74" ht="12" customHeight="1">
      <c r="B10" s="19"/>
      <c r="D10" s="26" t="s">
        <v>25</v>
      </c>
      <c r="AK10" s="26" t="s">
        <v>26</v>
      </c>
      <c r="AN10" s="24" t="s">
        <v>19</v>
      </c>
      <c r="AR10" s="19"/>
      <c r="BE10" s="257"/>
      <c r="BS10" s="16" t="s">
        <v>6</v>
      </c>
    </row>
    <row r="11" spans="1:74" ht="18.45" customHeight="1">
      <c r="B11" s="19"/>
      <c r="E11" s="24" t="s">
        <v>27</v>
      </c>
      <c r="AK11" s="26" t="s">
        <v>28</v>
      </c>
      <c r="AN11" s="24" t="s">
        <v>19</v>
      </c>
      <c r="AR11" s="19"/>
      <c r="BE11" s="257"/>
      <c r="BS11" s="16" t="s">
        <v>6</v>
      </c>
    </row>
    <row r="12" spans="1:74" ht="6.9" customHeight="1">
      <c r="B12" s="19"/>
      <c r="AR12" s="19"/>
      <c r="BE12" s="257"/>
      <c r="BS12" s="16" t="s">
        <v>6</v>
      </c>
    </row>
    <row r="13" spans="1:74" ht="12" customHeight="1">
      <c r="B13" s="19"/>
      <c r="D13" s="26" t="s">
        <v>29</v>
      </c>
      <c r="AK13" s="26" t="s">
        <v>26</v>
      </c>
      <c r="AN13" s="28" t="s">
        <v>30</v>
      </c>
      <c r="AR13" s="19"/>
      <c r="BE13" s="257"/>
      <c r="BS13" s="16" t="s">
        <v>6</v>
      </c>
    </row>
    <row r="14" spans="1:74" ht="13.2">
      <c r="B14" s="19"/>
      <c r="E14" s="262" t="s">
        <v>30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" t="s">
        <v>28</v>
      </c>
      <c r="AN14" s="28" t="s">
        <v>30</v>
      </c>
      <c r="AR14" s="19"/>
      <c r="BE14" s="257"/>
      <c r="BS14" s="16" t="s">
        <v>6</v>
      </c>
    </row>
    <row r="15" spans="1:74" ht="6.9" customHeight="1">
      <c r="B15" s="19"/>
      <c r="AR15" s="19"/>
      <c r="BE15" s="257"/>
      <c r="BS15" s="16" t="s">
        <v>4</v>
      </c>
    </row>
    <row r="16" spans="1:74" ht="12" customHeight="1">
      <c r="B16" s="19"/>
      <c r="D16" s="26" t="s">
        <v>31</v>
      </c>
      <c r="AK16" s="26" t="s">
        <v>26</v>
      </c>
      <c r="AN16" s="24" t="s">
        <v>19</v>
      </c>
      <c r="AR16" s="19"/>
      <c r="BE16" s="257"/>
      <c r="BS16" s="16" t="s">
        <v>4</v>
      </c>
    </row>
    <row r="17" spans="2:71" ht="18.45" customHeight="1">
      <c r="B17" s="19"/>
      <c r="E17" s="24" t="s">
        <v>32</v>
      </c>
      <c r="AK17" s="26" t="s">
        <v>28</v>
      </c>
      <c r="AN17" s="24" t="s">
        <v>19</v>
      </c>
      <c r="AR17" s="19"/>
      <c r="BE17" s="257"/>
      <c r="BS17" s="16" t="s">
        <v>33</v>
      </c>
    </row>
    <row r="18" spans="2:71" ht="6.9" customHeight="1">
      <c r="B18" s="19"/>
      <c r="AR18" s="19"/>
      <c r="BE18" s="257"/>
      <c r="BS18" s="16" t="s">
        <v>6</v>
      </c>
    </row>
    <row r="19" spans="2:71" ht="12" customHeight="1">
      <c r="B19" s="19"/>
      <c r="D19" s="26" t="s">
        <v>34</v>
      </c>
      <c r="AK19" s="26" t="s">
        <v>26</v>
      </c>
      <c r="AN19" s="24" t="s">
        <v>19</v>
      </c>
      <c r="AR19" s="19"/>
      <c r="BE19" s="257"/>
      <c r="BS19" s="16" t="s">
        <v>6</v>
      </c>
    </row>
    <row r="20" spans="2:71" ht="18.45" customHeight="1">
      <c r="B20" s="19"/>
      <c r="E20" s="24" t="s">
        <v>35</v>
      </c>
      <c r="AK20" s="26" t="s">
        <v>28</v>
      </c>
      <c r="AN20" s="24" t="s">
        <v>19</v>
      </c>
      <c r="AR20" s="19"/>
      <c r="BE20" s="257"/>
      <c r="BS20" s="16" t="s">
        <v>4</v>
      </c>
    </row>
    <row r="21" spans="2:71" ht="6.9" customHeight="1">
      <c r="B21" s="19"/>
      <c r="AR21" s="19"/>
      <c r="BE21" s="257"/>
    </row>
    <row r="22" spans="2:71" ht="12" customHeight="1">
      <c r="B22" s="19"/>
      <c r="D22" s="26" t="s">
        <v>36</v>
      </c>
      <c r="AR22" s="19"/>
      <c r="BE22" s="257"/>
    </row>
    <row r="23" spans="2:71" ht="48" customHeight="1">
      <c r="B23" s="19"/>
      <c r="E23" s="264" t="s">
        <v>37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9"/>
      <c r="BE23" s="257"/>
    </row>
    <row r="24" spans="2:71" ht="6.9" customHeight="1">
      <c r="B24" s="19"/>
      <c r="AR24" s="19"/>
      <c r="BE24" s="257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7"/>
    </row>
    <row r="26" spans="2:71" s="1" customFormat="1" ht="25.95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5">
        <f>ROUND(AG54,2)</f>
        <v>0</v>
      </c>
      <c r="AL26" s="266"/>
      <c r="AM26" s="266"/>
      <c r="AN26" s="266"/>
      <c r="AO26" s="266"/>
      <c r="AR26" s="31"/>
      <c r="BE26" s="257"/>
    </row>
    <row r="27" spans="2:71" s="1" customFormat="1" ht="6.9" customHeight="1">
      <c r="B27" s="31"/>
      <c r="AR27" s="31"/>
      <c r="BE27" s="257"/>
    </row>
    <row r="28" spans="2:71" s="1" customFormat="1" ht="13.2">
      <c r="B28" s="31"/>
      <c r="L28" s="267" t="s">
        <v>39</v>
      </c>
      <c r="M28" s="267"/>
      <c r="N28" s="267"/>
      <c r="O28" s="267"/>
      <c r="P28" s="267"/>
      <c r="W28" s="267" t="s">
        <v>40</v>
      </c>
      <c r="X28" s="267"/>
      <c r="Y28" s="267"/>
      <c r="Z28" s="267"/>
      <c r="AA28" s="267"/>
      <c r="AB28" s="267"/>
      <c r="AC28" s="267"/>
      <c r="AD28" s="267"/>
      <c r="AE28" s="267"/>
      <c r="AK28" s="267" t="s">
        <v>41</v>
      </c>
      <c r="AL28" s="267"/>
      <c r="AM28" s="267"/>
      <c r="AN28" s="267"/>
      <c r="AO28" s="267"/>
      <c r="AR28" s="31"/>
      <c r="BE28" s="257"/>
    </row>
    <row r="29" spans="2:71" s="2" customFormat="1" ht="14.4" customHeight="1">
      <c r="B29" s="35"/>
      <c r="D29" s="26" t="s">
        <v>42</v>
      </c>
      <c r="F29" s="26" t="s">
        <v>43</v>
      </c>
      <c r="L29" s="270">
        <v>0.21</v>
      </c>
      <c r="M29" s="269"/>
      <c r="N29" s="269"/>
      <c r="O29" s="269"/>
      <c r="P29" s="269"/>
      <c r="W29" s="268">
        <f>ROUND(AZ54, 2)</f>
        <v>0</v>
      </c>
      <c r="X29" s="269"/>
      <c r="Y29" s="269"/>
      <c r="Z29" s="269"/>
      <c r="AA29" s="269"/>
      <c r="AB29" s="269"/>
      <c r="AC29" s="269"/>
      <c r="AD29" s="269"/>
      <c r="AE29" s="269"/>
      <c r="AK29" s="268">
        <f>ROUND(AV54, 2)</f>
        <v>0</v>
      </c>
      <c r="AL29" s="269"/>
      <c r="AM29" s="269"/>
      <c r="AN29" s="269"/>
      <c r="AO29" s="269"/>
      <c r="AR29" s="35"/>
      <c r="BE29" s="258"/>
    </row>
    <row r="30" spans="2:71" s="2" customFormat="1" ht="14.4" customHeight="1">
      <c r="B30" s="35"/>
      <c r="F30" s="26" t="s">
        <v>44</v>
      </c>
      <c r="L30" s="270">
        <v>0.12</v>
      </c>
      <c r="M30" s="269"/>
      <c r="N30" s="269"/>
      <c r="O30" s="269"/>
      <c r="P30" s="269"/>
      <c r="W30" s="268">
        <f>ROUND(BA54, 2)</f>
        <v>0</v>
      </c>
      <c r="X30" s="269"/>
      <c r="Y30" s="269"/>
      <c r="Z30" s="269"/>
      <c r="AA30" s="269"/>
      <c r="AB30" s="269"/>
      <c r="AC30" s="269"/>
      <c r="AD30" s="269"/>
      <c r="AE30" s="269"/>
      <c r="AK30" s="268">
        <f>ROUND(AW54, 2)</f>
        <v>0</v>
      </c>
      <c r="AL30" s="269"/>
      <c r="AM30" s="269"/>
      <c r="AN30" s="269"/>
      <c r="AO30" s="269"/>
      <c r="AR30" s="35"/>
      <c r="BE30" s="258"/>
    </row>
    <row r="31" spans="2:71" s="2" customFormat="1" ht="14.4" hidden="1" customHeight="1">
      <c r="B31" s="35"/>
      <c r="F31" s="26" t="s">
        <v>45</v>
      </c>
      <c r="L31" s="270">
        <v>0.21</v>
      </c>
      <c r="M31" s="269"/>
      <c r="N31" s="269"/>
      <c r="O31" s="269"/>
      <c r="P31" s="269"/>
      <c r="W31" s="268">
        <f>ROUND(BB54, 2)</f>
        <v>0</v>
      </c>
      <c r="X31" s="269"/>
      <c r="Y31" s="269"/>
      <c r="Z31" s="269"/>
      <c r="AA31" s="269"/>
      <c r="AB31" s="269"/>
      <c r="AC31" s="269"/>
      <c r="AD31" s="269"/>
      <c r="AE31" s="269"/>
      <c r="AK31" s="268">
        <v>0</v>
      </c>
      <c r="AL31" s="269"/>
      <c r="AM31" s="269"/>
      <c r="AN31" s="269"/>
      <c r="AO31" s="269"/>
      <c r="AR31" s="35"/>
      <c r="BE31" s="258"/>
    </row>
    <row r="32" spans="2:71" s="2" customFormat="1" ht="14.4" hidden="1" customHeight="1">
      <c r="B32" s="35"/>
      <c r="F32" s="26" t="s">
        <v>46</v>
      </c>
      <c r="L32" s="270">
        <v>0.12</v>
      </c>
      <c r="M32" s="269"/>
      <c r="N32" s="269"/>
      <c r="O32" s="269"/>
      <c r="P32" s="269"/>
      <c r="W32" s="268">
        <f>ROUND(BC54, 2)</f>
        <v>0</v>
      </c>
      <c r="X32" s="269"/>
      <c r="Y32" s="269"/>
      <c r="Z32" s="269"/>
      <c r="AA32" s="269"/>
      <c r="AB32" s="269"/>
      <c r="AC32" s="269"/>
      <c r="AD32" s="269"/>
      <c r="AE32" s="269"/>
      <c r="AK32" s="268">
        <v>0</v>
      </c>
      <c r="AL32" s="269"/>
      <c r="AM32" s="269"/>
      <c r="AN32" s="269"/>
      <c r="AO32" s="269"/>
      <c r="AR32" s="35"/>
      <c r="BE32" s="258"/>
    </row>
    <row r="33" spans="2:44" s="2" customFormat="1" ht="14.4" hidden="1" customHeight="1">
      <c r="B33" s="35"/>
      <c r="F33" s="26" t="s">
        <v>47</v>
      </c>
      <c r="L33" s="270">
        <v>0</v>
      </c>
      <c r="M33" s="269"/>
      <c r="N33" s="269"/>
      <c r="O33" s="269"/>
      <c r="P33" s="269"/>
      <c r="W33" s="268">
        <f>ROUND(BD54, 2)</f>
        <v>0</v>
      </c>
      <c r="X33" s="269"/>
      <c r="Y33" s="269"/>
      <c r="Z33" s="269"/>
      <c r="AA33" s="269"/>
      <c r="AB33" s="269"/>
      <c r="AC33" s="269"/>
      <c r="AD33" s="269"/>
      <c r="AE33" s="269"/>
      <c r="AK33" s="268">
        <v>0</v>
      </c>
      <c r="AL33" s="269"/>
      <c r="AM33" s="269"/>
      <c r="AN33" s="269"/>
      <c r="AO33" s="269"/>
      <c r="AR33" s="35"/>
    </row>
    <row r="34" spans="2:44" s="1" customFormat="1" ht="6.9" customHeight="1">
      <c r="B34" s="31"/>
      <c r="AR34" s="31"/>
    </row>
    <row r="35" spans="2:44" s="1" customFormat="1" ht="25.95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71" t="s">
        <v>50</v>
      </c>
      <c r="Y35" s="272"/>
      <c r="Z35" s="272"/>
      <c r="AA35" s="272"/>
      <c r="AB35" s="272"/>
      <c r="AC35" s="38"/>
      <c r="AD35" s="38"/>
      <c r="AE35" s="38"/>
      <c r="AF35" s="38"/>
      <c r="AG35" s="38"/>
      <c r="AH35" s="38"/>
      <c r="AI35" s="38"/>
      <c r="AJ35" s="38"/>
      <c r="AK35" s="273">
        <f>SUM(AK26:AK33)</f>
        <v>0</v>
      </c>
      <c r="AL35" s="272"/>
      <c r="AM35" s="272"/>
      <c r="AN35" s="272"/>
      <c r="AO35" s="274"/>
      <c r="AP35" s="36"/>
      <c r="AQ35" s="36"/>
      <c r="AR35" s="31"/>
    </row>
    <row r="36" spans="2:44" s="1" customFormat="1" ht="6.9" customHeight="1">
      <c r="B36" s="31"/>
      <c r="AR36" s="31"/>
    </row>
    <row r="37" spans="2:44" s="1" customFormat="1" ht="6.9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" customHeight="1">
      <c r="B42" s="31"/>
      <c r="C42" s="20" t="s">
        <v>51</v>
      </c>
      <c r="AR42" s="31"/>
    </row>
    <row r="43" spans="2:44" s="1" customFormat="1" ht="6.9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Bohumin</v>
      </c>
      <c r="AR44" s="44"/>
    </row>
    <row r="45" spans="2:44" s="4" customFormat="1" ht="36.9" customHeight="1">
      <c r="B45" s="45"/>
      <c r="C45" s="46" t="s">
        <v>16</v>
      </c>
      <c r="L45" s="275" t="str">
        <f>K6</f>
        <v>Domov pro seniory Cesmína ve Starém Bohumíně – oprava střechy - zateplení půdních prostor</v>
      </c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R45" s="45"/>
    </row>
    <row r="46" spans="2:44" s="1" customFormat="1" ht="6.9" customHeight="1">
      <c r="B46" s="31"/>
      <c r="AR46" s="31"/>
    </row>
    <row r="47" spans="2:44" s="1" customFormat="1" ht="12" customHeight="1">
      <c r="B47" s="31"/>
      <c r="C47" s="26" t="s">
        <v>21</v>
      </c>
      <c r="L47" s="47" t="str">
        <f>IF(K8="","",K8)</f>
        <v>Bohumín</v>
      </c>
      <c r="AI47" s="26" t="s">
        <v>23</v>
      </c>
      <c r="AM47" s="277" t="str">
        <f>IF(AN8= "","",AN8)</f>
        <v>18. 4. 2024</v>
      </c>
      <c r="AN47" s="277"/>
      <c r="AR47" s="31"/>
    </row>
    <row r="48" spans="2:44" s="1" customFormat="1" ht="6.9" customHeight="1">
      <c r="B48" s="31"/>
      <c r="AR48" s="31"/>
    </row>
    <row r="49" spans="1:91" s="1" customFormat="1" ht="15.6" customHeight="1">
      <c r="B49" s="31"/>
      <c r="C49" s="26" t="s">
        <v>25</v>
      </c>
      <c r="L49" s="3" t="str">
        <f>IF(E11= "","",E11)</f>
        <v>Město Bohumín</v>
      </c>
      <c r="AI49" s="26" t="s">
        <v>31</v>
      </c>
      <c r="AM49" s="278" t="str">
        <f>IF(E17="","",E17)</f>
        <v>BENUTA PRO s.r.o.</v>
      </c>
      <c r="AN49" s="279"/>
      <c r="AO49" s="279"/>
      <c r="AP49" s="279"/>
      <c r="AR49" s="31"/>
      <c r="AS49" s="280" t="s">
        <v>52</v>
      </c>
      <c r="AT49" s="281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6" customHeight="1">
      <c r="B50" s="31"/>
      <c r="C50" s="26" t="s">
        <v>29</v>
      </c>
      <c r="L50" s="3" t="str">
        <f>IF(E14= "Vyplň údaj","",E14)</f>
        <v/>
      </c>
      <c r="AI50" s="26" t="s">
        <v>34</v>
      </c>
      <c r="AM50" s="278" t="str">
        <f>IF(E20="","",E20)</f>
        <v>Ing. T. Pacola</v>
      </c>
      <c r="AN50" s="279"/>
      <c r="AO50" s="279"/>
      <c r="AP50" s="279"/>
      <c r="AR50" s="31"/>
      <c r="AS50" s="282"/>
      <c r="AT50" s="283"/>
      <c r="BD50" s="52"/>
    </row>
    <row r="51" spans="1:91" s="1" customFormat="1" ht="10.8" customHeight="1">
      <c r="B51" s="31"/>
      <c r="AR51" s="31"/>
      <c r="AS51" s="282"/>
      <c r="AT51" s="283"/>
      <c r="BD51" s="52"/>
    </row>
    <row r="52" spans="1:91" s="1" customFormat="1" ht="29.25" customHeight="1">
      <c r="B52" s="31"/>
      <c r="C52" s="284" t="s">
        <v>53</v>
      </c>
      <c r="D52" s="285"/>
      <c r="E52" s="285"/>
      <c r="F52" s="285"/>
      <c r="G52" s="285"/>
      <c r="H52" s="53"/>
      <c r="I52" s="286" t="s">
        <v>54</v>
      </c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7" t="s">
        <v>55</v>
      </c>
      <c r="AH52" s="285"/>
      <c r="AI52" s="285"/>
      <c r="AJ52" s="285"/>
      <c r="AK52" s="285"/>
      <c r="AL52" s="285"/>
      <c r="AM52" s="285"/>
      <c r="AN52" s="286" t="s">
        <v>56</v>
      </c>
      <c r="AO52" s="285"/>
      <c r="AP52" s="285"/>
      <c r="AQ52" s="54" t="s">
        <v>57</v>
      </c>
      <c r="AR52" s="31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8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" customHeight="1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1">
        <f>ROUND(SUM(AG55:AG56),2)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63" t="s">
        <v>19</v>
      </c>
      <c r="AR54" s="59"/>
      <c r="AS54" s="64">
        <f>ROUND(SUM(AS55:AS56),2)</f>
        <v>0</v>
      </c>
      <c r="AT54" s="65">
        <f>ROUND(SUM(AV54:AW54),2)</f>
        <v>0</v>
      </c>
      <c r="AU54" s="66">
        <f>ROUND(SUM(AU55:AU56),5)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ROUND(SUM(AZ55:AZ56),2)</f>
        <v>0</v>
      </c>
      <c r="BA54" s="65">
        <f>ROUND(SUM(BA55:BA56),2)</f>
        <v>0</v>
      </c>
      <c r="BB54" s="65">
        <f>ROUND(SUM(BB55:BB56),2)</f>
        <v>0</v>
      </c>
      <c r="BC54" s="65">
        <f>ROUND(SUM(BC55:BC56),2)</f>
        <v>0</v>
      </c>
      <c r="BD54" s="67">
        <f>ROUND(SUM(BD55:BD56),2)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14.4" customHeight="1">
      <c r="A55" s="70" t="s">
        <v>76</v>
      </c>
      <c r="B55" s="71"/>
      <c r="C55" s="72"/>
      <c r="D55" s="290" t="s">
        <v>77</v>
      </c>
      <c r="E55" s="290"/>
      <c r="F55" s="290"/>
      <c r="G55" s="290"/>
      <c r="H55" s="290"/>
      <c r="I55" s="73"/>
      <c r="J55" s="290" t="s">
        <v>78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'01 - Stavební část'!J30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74" t="s">
        <v>79</v>
      </c>
      <c r="AR55" s="71"/>
      <c r="AS55" s="75">
        <v>0</v>
      </c>
      <c r="AT55" s="76">
        <f>ROUND(SUM(AV55:AW55),2)</f>
        <v>0</v>
      </c>
      <c r="AU55" s="77">
        <f>'01 - Stavební část'!P89</f>
        <v>0</v>
      </c>
      <c r="AV55" s="76">
        <f>'01 - Stavební část'!J33</f>
        <v>0</v>
      </c>
      <c r="AW55" s="76">
        <f>'01 - Stavební část'!J34</f>
        <v>0</v>
      </c>
      <c r="AX55" s="76">
        <f>'01 - Stavební část'!J35</f>
        <v>0</v>
      </c>
      <c r="AY55" s="76">
        <f>'01 - Stavební část'!J36</f>
        <v>0</v>
      </c>
      <c r="AZ55" s="76">
        <f>'01 - Stavební část'!F33</f>
        <v>0</v>
      </c>
      <c r="BA55" s="76">
        <f>'01 - Stavební část'!F34</f>
        <v>0</v>
      </c>
      <c r="BB55" s="76">
        <f>'01 - Stavební část'!F35</f>
        <v>0</v>
      </c>
      <c r="BC55" s="76">
        <f>'01 - Stavební část'!F36</f>
        <v>0</v>
      </c>
      <c r="BD55" s="78">
        <f>'01 - Stavební část'!F37</f>
        <v>0</v>
      </c>
      <c r="BT55" s="79" t="s">
        <v>80</v>
      </c>
      <c r="BV55" s="79" t="s">
        <v>74</v>
      </c>
      <c r="BW55" s="79" t="s">
        <v>81</v>
      </c>
      <c r="BX55" s="79" t="s">
        <v>5</v>
      </c>
      <c r="CL55" s="79" t="s">
        <v>19</v>
      </c>
      <c r="CM55" s="79" t="s">
        <v>82</v>
      </c>
    </row>
    <row r="56" spans="1:91" s="6" customFormat="1" ht="14.4" customHeight="1">
      <c r="A56" s="70" t="s">
        <v>76</v>
      </c>
      <c r="B56" s="71"/>
      <c r="C56" s="72"/>
      <c r="D56" s="290" t="s">
        <v>83</v>
      </c>
      <c r="E56" s="290"/>
      <c r="F56" s="290"/>
      <c r="G56" s="290"/>
      <c r="H56" s="290"/>
      <c r="I56" s="73"/>
      <c r="J56" s="290" t="s">
        <v>84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'VRN - Vedlejší rozpočtové...'!J30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74" t="s">
        <v>79</v>
      </c>
      <c r="AR56" s="71"/>
      <c r="AS56" s="80">
        <v>0</v>
      </c>
      <c r="AT56" s="81">
        <f>ROUND(SUM(AV56:AW56),2)</f>
        <v>0</v>
      </c>
      <c r="AU56" s="82">
        <f>'VRN - Vedlejší rozpočtové...'!P83</f>
        <v>0</v>
      </c>
      <c r="AV56" s="81">
        <f>'VRN - Vedlejší rozpočtové...'!J33</f>
        <v>0</v>
      </c>
      <c r="AW56" s="81">
        <f>'VRN - Vedlejší rozpočtové...'!J34</f>
        <v>0</v>
      </c>
      <c r="AX56" s="81">
        <f>'VRN - Vedlejší rozpočtové...'!J35</f>
        <v>0</v>
      </c>
      <c r="AY56" s="81">
        <f>'VRN - Vedlejší rozpočtové...'!J36</f>
        <v>0</v>
      </c>
      <c r="AZ56" s="81">
        <f>'VRN - Vedlejší rozpočtové...'!F33</f>
        <v>0</v>
      </c>
      <c r="BA56" s="81">
        <f>'VRN - Vedlejší rozpočtové...'!F34</f>
        <v>0</v>
      </c>
      <c r="BB56" s="81">
        <f>'VRN - Vedlejší rozpočtové...'!F35</f>
        <v>0</v>
      </c>
      <c r="BC56" s="81">
        <f>'VRN - Vedlejší rozpočtové...'!F36</f>
        <v>0</v>
      </c>
      <c r="BD56" s="83">
        <f>'VRN - Vedlejší rozpočtové...'!F37</f>
        <v>0</v>
      </c>
      <c r="BT56" s="79" t="s">
        <v>80</v>
      </c>
      <c r="BV56" s="79" t="s">
        <v>74</v>
      </c>
      <c r="BW56" s="79" t="s">
        <v>85</v>
      </c>
      <c r="BX56" s="79" t="s">
        <v>5</v>
      </c>
      <c r="CL56" s="79" t="s">
        <v>19</v>
      </c>
      <c r="CM56" s="79" t="s">
        <v>82</v>
      </c>
    </row>
    <row r="57" spans="1:91" s="1" customFormat="1" ht="30" customHeight="1">
      <c r="B57" s="31"/>
      <c r="AR57" s="31"/>
    </row>
    <row r="58" spans="1:91" s="1" customFormat="1" ht="6.9" customHeight="1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31"/>
    </row>
  </sheetData>
  <sheetProtection algorithmName="SHA-512" hashValue="y1ig606nK88x2TqeHiknoljhyY1v/2NygaQ92QnCoIfBLQhYQYEt0dxuUmi/Nw7xW/jTpyaxHqfmgpcARSgosQ==" saltValue="7hBRhx6lPFoYi2ZugsmIBJxpiGGnNPwkJXdLhtfGx38slBSpw2upIsdyE9vVIONmvrLzvqN/WMh9f/ijFnxj6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tavební část'!C2" display="/" xr:uid="{00000000-0004-0000-0000-000000000000}"/>
    <hyperlink ref="A5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B2:BM193"/>
  <sheetViews>
    <sheetView showGridLines="0" topLeftCell="A71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81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86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93" t="str">
        <f>'Rekapitulace stavby'!K6</f>
        <v>Domov pro seniory Cesmína ve Starém Bohumíně – oprava střechy - zateplení půdních prostor</v>
      </c>
      <c r="F7" s="294"/>
      <c r="G7" s="294"/>
      <c r="H7" s="294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5.6" customHeight="1">
      <c r="B9" s="31"/>
      <c r="E9" s="275" t="s">
        <v>88</v>
      </c>
      <c r="F9" s="295"/>
      <c r="G9" s="295"/>
      <c r="H9" s="295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18. 4. 2024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6" t="str">
        <f>'Rekapitulace stavby'!E14</f>
        <v>Vyplň údaj</v>
      </c>
      <c r="F18" s="259"/>
      <c r="G18" s="259"/>
      <c r="H18" s="259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4.4" customHeight="1">
      <c r="B27" s="85"/>
      <c r="E27" s="264" t="s">
        <v>19</v>
      </c>
      <c r="F27" s="264"/>
      <c r="G27" s="264"/>
      <c r="H27" s="264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38</v>
      </c>
      <c r="J30" s="62">
        <f>ROUND(J89,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1" t="s">
        <v>42</v>
      </c>
      <c r="E33" s="26" t="s">
        <v>43</v>
      </c>
      <c r="F33" s="87">
        <f>ROUND((SUM(BE89:BE192)),  2)</f>
        <v>0</v>
      </c>
      <c r="I33" s="88">
        <v>0.21</v>
      </c>
      <c r="J33" s="87">
        <f>ROUND(((SUM(BE89:BE192))*I33),  2)</f>
        <v>0</v>
      </c>
      <c r="L33" s="31"/>
    </row>
    <row r="34" spans="2:12" s="1" customFormat="1" ht="14.4" customHeight="1">
      <c r="B34" s="31"/>
      <c r="E34" s="26" t="s">
        <v>44</v>
      </c>
      <c r="F34" s="87">
        <f>ROUND((SUM(BF89:BF192)),  2)</f>
        <v>0</v>
      </c>
      <c r="I34" s="88">
        <v>0.12</v>
      </c>
      <c r="J34" s="87">
        <f>ROUND(((SUM(BF89:BF192))*I34),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7">
        <f>ROUND((SUM(BG89:BG192)),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7">
        <f>ROUND((SUM(BH89:BH192)),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7">
        <f>ROUND((SUM(BI89:BI192)),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89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4.4" customHeight="1">
      <c r="B48" s="31"/>
      <c r="E48" s="293" t="str">
        <f>E7</f>
        <v>Domov pro seniory Cesmína ve Starém Bohumíně – oprava střechy - zateplení půdních prostor</v>
      </c>
      <c r="F48" s="294"/>
      <c r="G48" s="294"/>
      <c r="H48" s="294"/>
      <c r="L48" s="31"/>
    </row>
    <row r="49" spans="2:47" s="1" customFormat="1" ht="12" customHeight="1">
      <c r="B49" s="31"/>
      <c r="C49" s="26" t="s">
        <v>87</v>
      </c>
      <c r="L49" s="31"/>
    </row>
    <row r="50" spans="2:47" s="1" customFormat="1" ht="15.6" customHeight="1">
      <c r="B50" s="31"/>
      <c r="E50" s="275" t="str">
        <f>E9</f>
        <v>01 - Stavební část</v>
      </c>
      <c r="F50" s="295"/>
      <c r="G50" s="295"/>
      <c r="H50" s="295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Bohumín</v>
      </c>
      <c r="I52" s="26" t="s">
        <v>23</v>
      </c>
      <c r="J52" s="48" t="str">
        <f>IF(J12="","",J12)</f>
        <v>18. 4. 2024</v>
      </c>
      <c r="L52" s="31"/>
    </row>
    <row r="53" spans="2:47" s="1" customFormat="1" ht="6.9" customHeight="1">
      <c r="B53" s="31"/>
      <c r="L53" s="31"/>
    </row>
    <row r="54" spans="2:47" s="1" customFormat="1" ht="15.6" customHeight="1">
      <c r="B54" s="31"/>
      <c r="C54" s="26" t="s">
        <v>25</v>
      </c>
      <c r="F54" s="24" t="str">
        <f>E15</f>
        <v>Město Bohumín</v>
      </c>
      <c r="I54" s="26" t="s">
        <v>31</v>
      </c>
      <c r="J54" s="29" t="str">
        <f>E21</f>
        <v>BENUTA PRO s.r.o.</v>
      </c>
      <c r="L54" s="31"/>
    </row>
    <row r="55" spans="2:47" s="1" customFormat="1" ht="15.6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Ing. T. Pacola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90</v>
      </c>
      <c r="D57" s="89"/>
      <c r="E57" s="89"/>
      <c r="F57" s="89"/>
      <c r="G57" s="89"/>
      <c r="H57" s="89"/>
      <c r="I57" s="89"/>
      <c r="J57" s="96" t="s">
        <v>91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70</v>
      </c>
      <c r="J59" s="62">
        <f>J89</f>
        <v>0</v>
      </c>
      <c r="L59" s="31"/>
      <c r="AU59" s="16" t="s">
        <v>92</v>
      </c>
    </row>
    <row r="60" spans="2:47" s="8" customFormat="1" ht="24.9" customHeight="1">
      <c r="B60" s="98"/>
      <c r="D60" s="99" t="s">
        <v>93</v>
      </c>
      <c r="E60" s="100"/>
      <c r="F60" s="100"/>
      <c r="G60" s="100"/>
      <c r="H60" s="100"/>
      <c r="I60" s="100"/>
      <c r="J60" s="101">
        <f>J90</f>
        <v>0</v>
      </c>
      <c r="L60" s="98"/>
    </row>
    <row r="61" spans="2:47" s="9" customFormat="1" ht="19.95" customHeight="1">
      <c r="B61" s="102"/>
      <c r="D61" s="103" t="s">
        <v>94</v>
      </c>
      <c r="E61" s="104"/>
      <c r="F61" s="104"/>
      <c r="G61" s="104"/>
      <c r="H61" s="104"/>
      <c r="I61" s="104"/>
      <c r="J61" s="105">
        <f>J91</f>
        <v>0</v>
      </c>
      <c r="L61" s="102"/>
    </row>
    <row r="62" spans="2:47" s="9" customFormat="1" ht="19.95" customHeight="1">
      <c r="B62" s="102"/>
      <c r="D62" s="103" t="s">
        <v>95</v>
      </c>
      <c r="E62" s="104"/>
      <c r="F62" s="104"/>
      <c r="G62" s="104"/>
      <c r="H62" s="104"/>
      <c r="I62" s="104"/>
      <c r="J62" s="105">
        <f>J112</f>
        <v>0</v>
      </c>
      <c r="L62" s="102"/>
    </row>
    <row r="63" spans="2:47" s="9" customFormat="1" ht="19.95" customHeight="1">
      <c r="B63" s="102"/>
      <c r="D63" s="103" t="s">
        <v>96</v>
      </c>
      <c r="E63" s="104"/>
      <c r="F63" s="104"/>
      <c r="G63" s="104"/>
      <c r="H63" s="104"/>
      <c r="I63" s="104"/>
      <c r="J63" s="105">
        <f>J120</f>
        <v>0</v>
      </c>
      <c r="L63" s="102"/>
    </row>
    <row r="64" spans="2:47" s="9" customFormat="1" ht="19.95" customHeight="1">
      <c r="B64" s="102"/>
      <c r="D64" s="103" t="s">
        <v>97</v>
      </c>
      <c r="E64" s="104"/>
      <c r="F64" s="104"/>
      <c r="G64" s="104"/>
      <c r="H64" s="104"/>
      <c r="I64" s="104"/>
      <c r="J64" s="105">
        <f>J130</f>
        <v>0</v>
      </c>
      <c r="L64" s="102"/>
    </row>
    <row r="65" spans="2:12" s="8" customFormat="1" ht="24.9" customHeight="1">
      <c r="B65" s="98"/>
      <c r="D65" s="99" t="s">
        <v>98</v>
      </c>
      <c r="E65" s="100"/>
      <c r="F65" s="100"/>
      <c r="G65" s="100"/>
      <c r="H65" s="100"/>
      <c r="I65" s="100"/>
      <c r="J65" s="101">
        <f>J133</f>
        <v>0</v>
      </c>
      <c r="L65" s="98"/>
    </row>
    <row r="66" spans="2:12" s="9" customFormat="1" ht="19.95" customHeight="1">
      <c r="B66" s="102"/>
      <c r="D66" s="103" t="s">
        <v>99</v>
      </c>
      <c r="E66" s="104"/>
      <c r="F66" s="104"/>
      <c r="G66" s="104"/>
      <c r="H66" s="104"/>
      <c r="I66" s="104"/>
      <c r="J66" s="105">
        <f>J134</f>
        <v>0</v>
      </c>
      <c r="L66" s="102"/>
    </row>
    <row r="67" spans="2:12" s="9" customFormat="1" ht="19.95" customHeight="1">
      <c r="B67" s="102"/>
      <c r="D67" s="103" t="s">
        <v>100</v>
      </c>
      <c r="E67" s="104"/>
      <c r="F67" s="104"/>
      <c r="G67" s="104"/>
      <c r="H67" s="104"/>
      <c r="I67" s="104"/>
      <c r="J67" s="105">
        <f>J150</f>
        <v>0</v>
      </c>
      <c r="L67" s="102"/>
    </row>
    <row r="68" spans="2:12" s="9" customFormat="1" ht="19.95" customHeight="1">
      <c r="B68" s="102"/>
      <c r="D68" s="103" t="s">
        <v>101</v>
      </c>
      <c r="E68" s="104"/>
      <c r="F68" s="104"/>
      <c r="G68" s="104"/>
      <c r="H68" s="104"/>
      <c r="I68" s="104"/>
      <c r="J68" s="105">
        <f>J176</f>
        <v>0</v>
      </c>
      <c r="L68" s="102"/>
    </row>
    <row r="69" spans="2:12" s="9" customFormat="1" ht="19.95" customHeight="1">
      <c r="B69" s="102"/>
      <c r="D69" s="103" t="s">
        <v>102</v>
      </c>
      <c r="E69" s="104"/>
      <c r="F69" s="104"/>
      <c r="G69" s="104"/>
      <c r="H69" s="104"/>
      <c r="I69" s="104"/>
      <c r="J69" s="105">
        <f>J187</f>
        <v>0</v>
      </c>
      <c r="L69" s="102"/>
    </row>
    <row r="70" spans="2:12" s="1" customFormat="1" ht="21.75" customHeight="1">
      <c r="B70" s="31"/>
      <c r="L70" s="31"/>
    </row>
    <row r="71" spans="2:12" s="1" customFormat="1" ht="6.9" customHeight="1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31"/>
    </row>
    <row r="75" spans="2:12" s="1" customFormat="1" ht="6.9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1"/>
    </row>
    <row r="76" spans="2:12" s="1" customFormat="1" ht="24.9" customHeight="1">
      <c r="B76" s="31"/>
      <c r="C76" s="20" t="s">
        <v>103</v>
      </c>
      <c r="L76" s="31"/>
    </row>
    <row r="77" spans="2:12" s="1" customFormat="1" ht="6.9" customHeight="1">
      <c r="B77" s="31"/>
      <c r="L77" s="31"/>
    </row>
    <row r="78" spans="2:12" s="1" customFormat="1" ht="12" customHeight="1">
      <c r="B78" s="31"/>
      <c r="C78" s="26" t="s">
        <v>16</v>
      </c>
      <c r="L78" s="31"/>
    </row>
    <row r="79" spans="2:12" s="1" customFormat="1" ht="14.4" customHeight="1">
      <c r="B79" s="31"/>
      <c r="E79" s="293" t="str">
        <f>E7</f>
        <v>Domov pro seniory Cesmína ve Starém Bohumíně – oprava střechy - zateplení půdních prostor</v>
      </c>
      <c r="F79" s="294"/>
      <c r="G79" s="294"/>
      <c r="H79" s="294"/>
      <c r="L79" s="31"/>
    </row>
    <row r="80" spans="2:12" s="1" customFormat="1" ht="12" customHeight="1">
      <c r="B80" s="31"/>
      <c r="C80" s="26" t="s">
        <v>87</v>
      </c>
      <c r="L80" s="31"/>
    </row>
    <row r="81" spans="2:65" s="1" customFormat="1" ht="15.6" customHeight="1">
      <c r="B81" s="31"/>
      <c r="E81" s="275" t="str">
        <f>E9</f>
        <v>01 - Stavební část</v>
      </c>
      <c r="F81" s="295"/>
      <c r="G81" s="295"/>
      <c r="H81" s="295"/>
      <c r="L81" s="31"/>
    </row>
    <row r="82" spans="2:65" s="1" customFormat="1" ht="6.9" customHeight="1">
      <c r="B82" s="31"/>
      <c r="L82" s="31"/>
    </row>
    <row r="83" spans="2:65" s="1" customFormat="1" ht="12" customHeight="1">
      <c r="B83" s="31"/>
      <c r="C83" s="26" t="s">
        <v>21</v>
      </c>
      <c r="F83" s="24" t="str">
        <f>F12</f>
        <v>Bohumín</v>
      </c>
      <c r="I83" s="26" t="s">
        <v>23</v>
      </c>
      <c r="J83" s="48" t="str">
        <f>IF(J12="","",J12)</f>
        <v>18. 4. 2024</v>
      </c>
      <c r="L83" s="31"/>
    </row>
    <row r="84" spans="2:65" s="1" customFormat="1" ht="6.9" customHeight="1">
      <c r="B84" s="31"/>
      <c r="L84" s="31"/>
    </row>
    <row r="85" spans="2:65" s="1" customFormat="1" ht="15.6" customHeight="1">
      <c r="B85" s="31"/>
      <c r="C85" s="26" t="s">
        <v>25</v>
      </c>
      <c r="F85" s="24" t="str">
        <f>E15</f>
        <v>Město Bohumín</v>
      </c>
      <c r="I85" s="26" t="s">
        <v>31</v>
      </c>
      <c r="J85" s="29" t="str">
        <f>E21</f>
        <v>BENUTA PRO s.r.o.</v>
      </c>
      <c r="L85" s="31"/>
    </row>
    <row r="86" spans="2:65" s="1" customFormat="1" ht="15.6" customHeight="1">
      <c r="B86" s="31"/>
      <c r="C86" s="26" t="s">
        <v>29</v>
      </c>
      <c r="F86" s="24" t="str">
        <f>IF(E18="","",E18)</f>
        <v>Vyplň údaj</v>
      </c>
      <c r="I86" s="26" t="s">
        <v>34</v>
      </c>
      <c r="J86" s="29" t="str">
        <f>E24</f>
        <v>Ing. T. Pacola</v>
      </c>
      <c r="L86" s="31"/>
    </row>
    <row r="87" spans="2:65" s="1" customFormat="1" ht="10.35" customHeight="1">
      <c r="B87" s="31"/>
      <c r="L87" s="31"/>
    </row>
    <row r="88" spans="2:65" s="10" customFormat="1" ht="29.25" customHeight="1">
      <c r="B88" s="106"/>
      <c r="C88" s="107" t="s">
        <v>104</v>
      </c>
      <c r="D88" s="108" t="s">
        <v>57</v>
      </c>
      <c r="E88" s="108" t="s">
        <v>53</v>
      </c>
      <c r="F88" s="108" t="s">
        <v>54</v>
      </c>
      <c r="G88" s="108" t="s">
        <v>105</v>
      </c>
      <c r="H88" s="108" t="s">
        <v>106</v>
      </c>
      <c r="I88" s="108" t="s">
        <v>107</v>
      </c>
      <c r="J88" s="108" t="s">
        <v>91</v>
      </c>
      <c r="K88" s="109" t="s">
        <v>108</v>
      </c>
      <c r="L88" s="106"/>
      <c r="M88" s="55" t="s">
        <v>19</v>
      </c>
      <c r="N88" s="56" t="s">
        <v>42</v>
      </c>
      <c r="O88" s="56" t="s">
        <v>109</v>
      </c>
      <c r="P88" s="56" t="s">
        <v>110</v>
      </c>
      <c r="Q88" s="56" t="s">
        <v>111</v>
      </c>
      <c r="R88" s="56" t="s">
        <v>112</v>
      </c>
      <c r="S88" s="56" t="s">
        <v>113</v>
      </c>
      <c r="T88" s="57" t="s">
        <v>114</v>
      </c>
    </row>
    <row r="89" spans="2:65" s="1" customFormat="1" ht="22.8" customHeight="1">
      <c r="B89" s="31"/>
      <c r="C89" s="60" t="s">
        <v>115</v>
      </c>
      <c r="J89" s="110">
        <f>BK89</f>
        <v>0</v>
      </c>
      <c r="L89" s="31"/>
      <c r="M89" s="58"/>
      <c r="N89" s="49"/>
      <c r="O89" s="49"/>
      <c r="P89" s="111">
        <f>P90+P133</f>
        <v>0</v>
      </c>
      <c r="Q89" s="49"/>
      <c r="R89" s="111">
        <f>R90+R133</f>
        <v>22.085703930000001</v>
      </c>
      <c r="S89" s="49"/>
      <c r="T89" s="112">
        <f>T90+T133</f>
        <v>0.25847999999999999</v>
      </c>
      <c r="AT89" s="16" t="s">
        <v>71</v>
      </c>
      <c r="AU89" s="16" t="s">
        <v>92</v>
      </c>
      <c r="BK89" s="113">
        <f>BK90+BK133</f>
        <v>0</v>
      </c>
    </row>
    <row r="90" spans="2:65" s="11" customFormat="1" ht="25.95" customHeight="1">
      <c r="B90" s="114"/>
      <c r="D90" s="115" t="s">
        <v>71</v>
      </c>
      <c r="E90" s="116" t="s">
        <v>116</v>
      </c>
      <c r="F90" s="116" t="s">
        <v>117</v>
      </c>
      <c r="I90" s="117"/>
      <c r="J90" s="118">
        <f>BK90</f>
        <v>0</v>
      </c>
      <c r="L90" s="114"/>
      <c r="M90" s="119"/>
      <c r="P90" s="120">
        <f>P91+P112+P120+P130</f>
        <v>0</v>
      </c>
      <c r="R90" s="120">
        <f>R91+R112+R120+R130</f>
        <v>3.9735841999999995</v>
      </c>
      <c r="T90" s="121">
        <f>T91+T112+T120+T130</f>
        <v>0.1764</v>
      </c>
      <c r="AR90" s="115" t="s">
        <v>80</v>
      </c>
      <c r="AT90" s="122" t="s">
        <v>71</v>
      </c>
      <c r="AU90" s="122" t="s">
        <v>72</v>
      </c>
      <c r="AY90" s="115" t="s">
        <v>118</v>
      </c>
      <c r="BK90" s="123">
        <f>BK91+BK112+BK120+BK130</f>
        <v>0</v>
      </c>
    </row>
    <row r="91" spans="2:65" s="11" customFormat="1" ht="22.8" customHeight="1">
      <c r="B91" s="114"/>
      <c r="D91" s="115" t="s">
        <v>71</v>
      </c>
      <c r="E91" s="124" t="s">
        <v>119</v>
      </c>
      <c r="F91" s="124" t="s">
        <v>120</v>
      </c>
      <c r="I91" s="117"/>
      <c r="J91" s="125">
        <f>BK91</f>
        <v>0</v>
      </c>
      <c r="L91" s="114"/>
      <c r="M91" s="119"/>
      <c r="P91" s="120">
        <f>SUM(P92:P111)</f>
        <v>0</v>
      </c>
      <c r="R91" s="120">
        <f>SUM(R92:R111)</f>
        <v>3.4653841999999995</v>
      </c>
      <c r="T91" s="121">
        <f>SUM(T92:T111)</f>
        <v>0</v>
      </c>
      <c r="AR91" s="115" t="s">
        <v>80</v>
      </c>
      <c r="AT91" s="122" t="s">
        <v>71</v>
      </c>
      <c r="AU91" s="122" t="s">
        <v>80</v>
      </c>
      <c r="AY91" s="115" t="s">
        <v>118</v>
      </c>
      <c r="BK91" s="123">
        <f>SUM(BK92:BK111)</f>
        <v>0</v>
      </c>
    </row>
    <row r="92" spans="2:65" s="1" customFormat="1" ht="14.4" customHeight="1">
      <c r="B92" s="31"/>
      <c r="C92" s="126" t="s">
        <v>80</v>
      </c>
      <c r="D92" s="126" t="s">
        <v>121</v>
      </c>
      <c r="E92" s="127" t="s">
        <v>122</v>
      </c>
      <c r="F92" s="128" t="s">
        <v>123</v>
      </c>
      <c r="G92" s="129" t="s">
        <v>124</v>
      </c>
      <c r="H92" s="130">
        <v>74.3</v>
      </c>
      <c r="I92" s="131"/>
      <c r="J92" s="132">
        <f>ROUND(I92*H92,2)</f>
        <v>0</v>
      </c>
      <c r="K92" s="128" t="s">
        <v>125</v>
      </c>
      <c r="L92" s="31"/>
      <c r="M92" s="133" t="s">
        <v>19</v>
      </c>
      <c r="N92" s="134" t="s">
        <v>43</v>
      </c>
      <c r="P92" s="135">
        <f>O92*H92</f>
        <v>0</v>
      </c>
      <c r="Q92" s="135">
        <v>2.5999999999999998E-4</v>
      </c>
      <c r="R92" s="135">
        <f>Q92*H92</f>
        <v>1.9317999999999998E-2</v>
      </c>
      <c r="S92" s="135">
        <v>0</v>
      </c>
      <c r="T92" s="136">
        <f>S92*H92</f>
        <v>0</v>
      </c>
      <c r="AR92" s="137" t="s">
        <v>126</v>
      </c>
      <c r="AT92" s="137" t="s">
        <v>121</v>
      </c>
      <c r="AU92" s="137" t="s">
        <v>82</v>
      </c>
      <c r="AY92" s="16" t="s">
        <v>118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6" t="s">
        <v>80</v>
      </c>
      <c r="BK92" s="138">
        <f>ROUND(I92*H92,2)</f>
        <v>0</v>
      </c>
      <c r="BL92" s="16" t="s">
        <v>126</v>
      </c>
      <c r="BM92" s="137" t="s">
        <v>127</v>
      </c>
    </row>
    <row r="93" spans="2:65" s="1" customFormat="1" ht="10.199999999999999" hidden="1">
      <c r="B93" s="31"/>
      <c r="D93" s="139" t="s">
        <v>128</v>
      </c>
      <c r="F93" s="140" t="s">
        <v>129</v>
      </c>
      <c r="I93" s="141"/>
      <c r="L93" s="31"/>
      <c r="M93" s="142"/>
      <c r="T93" s="52"/>
      <c r="AT93" s="16" t="s">
        <v>128</v>
      </c>
      <c r="AU93" s="16" t="s">
        <v>82</v>
      </c>
    </row>
    <row r="94" spans="2:65" s="12" customFormat="1" ht="10.199999999999999">
      <c r="B94" s="143"/>
      <c r="D94" s="144" t="s">
        <v>130</v>
      </c>
      <c r="E94" s="145" t="s">
        <v>19</v>
      </c>
      <c r="F94" s="146" t="s">
        <v>131</v>
      </c>
      <c r="H94" s="147">
        <v>74.3</v>
      </c>
      <c r="I94" s="148"/>
      <c r="L94" s="143"/>
      <c r="M94" s="149"/>
      <c r="T94" s="150"/>
      <c r="AT94" s="145" t="s">
        <v>130</v>
      </c>
      <c r="AU94" s="145" t="s">
        <v>82</v>
      </c>
      <c r="AV94" s="12" t="s">
        <v>82</v>
      </c>
      <c r="AW94" s="12" t="s">
        <v>33</v>
      </c>
      <c r="AX94" s="12" t="s">
        <v>80</v>
      </c>
      <c r="AY94" s="145" t="s">
        <v>118</v>
      </c>
    </row>
    <row r="95" spans="2:65" s="1" customFormat="1" ht="22.2" customHeight="1">
      <c r="B95" s="31"/>
      <c r="C95" s="126" t="s">
        <v>82</v>
      </c>
      <c r="D95" s="126" t="s">
        <v>121</v>
      </c>
      <c r="E95" s="127" t="s">
        <v>132</v>
      </c>
      <c r="F95" s="128" t="s">
        <v>133</v>
      </c>
      <c r="G95" s="129" t="s">
        <v>124</v>
      </c>
      <c r="H95" s="130">
        <v>74.3</v>
      </c>
      <c r="I95" s="131"/>
      <c r="J95" s="132">
        <f>ROUND(I95*H95,2)</f>
        <v>0</v>
      </c>
      <c r="K95" s="128" t="s">
        <v>125</v>
      </c>
      <c r="L95" s="31"/>
      <c r="M95" s="133" t="s">
        <v>19</v>
      </c>
      <c r="N95" s="134" t="s">
        <v>43</v>
      </c>
      <c r="P95" s="135">
        <f>O95*H95</f>
        <v>0</v>
      </c>
      <c r="Q95" s="135">
        <v>1.5599999999999999E-2</v>
      </c>
      <c r="R95" s="135">
        <f>Q95*H95</f>
        <v>1.1590799999999999</v>
      </c>
      <c r="S95" s="135">
        <v>0</v>
      </c>
      <c r="T95" s="136">
        <f>S95*H95</f>
        <v>0</v>
      </c>
      <c r="AR95" s="137" t="s">
        <v>126</v>
      </c>
      <c r="AT95" s="137" t="s">
        <v>121</v>
      </c>
      <c r="AU95" s="137" t="s">
        <v>82</v>
      </c>
      <c r="AY95" s="16" t="s">
        <v>118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6" t="s">
        <v>80</v>
      </c>
      <c r="BK95" s="138">
        <f>ROUND(I95*H95,2)</f>
        <v>0</v>
      </c>
      <c r="BL95" s="16" t="s">
        <v>126</v>
      </c>
      <c r="BM95" s="137" t="s">
        <v>134</v>
      </c>
    </row>
    <row r="96" spans="2:65" s="1" customFormat="1" ht="10.199999999999999" hidden="1">
      <c r="B96" s="31"/>
      <c r="D96" s="139" t="s">
        <v>128</v>
      </c>
      <c r="F96" s="140" t="s">
        <v>135</v>
      </c>
      <c r="I96" s="141"/>
      <c r="L96" s="31"/>
      <c r="M96" s="142"/>
      <c r="T96" s="52"/>
      <c r="AT96" s="16" t="s">
        <v>128</v>
      </c>
      <c r="AU96" s="16" t="s">
        <v>82</v>
      </c>
    </row>
    <row r="97" spans="2:65" s="1" customFormat="1" ht="22.2" customHeight="1">
      <c r="B97" s="31"/>
      <c r="C97" s="126" t="s">
        <v>136</v>
      </c>
      <c r="D97" s="126" t="s">
        <v>121</v>
      </c>
      <c r="E97" s="127" t="s">
        <v>137</v>
      </c>
      <c r="F97" s="128" t="s">
        <v>138</v>
      </c>
      <c r="G97" s="129" t="s">
        <v>124</v>
      </c>
      <c r="H97" s="130">
        <v>74.3</v>
      </c>
      <c r="I97" s="131"/>
      <c r="J97" s="132">
        <f>ROUND(I97*H97,2)</f>
        <v>0</v>
      </c>
      <c r="K97" s="128" t="s">
        <v>125</v>
      </c>
      <c r="L97" s="31"/>
      <c r="M97" s="133" t="s">
        <v>19</v>
      </c>
      <c r="N97" s="134" t="s">
        <v>43</v>
      </c>
      <c r="P97" s="135">
        <f>O97*H97</f>
        <v>0</v>
      </c>
      <c r="Q97" s="135">
        <v>6.5599999999999999E-3</v>
      </c>
      <c r="R97" s="135">
        <f>Q97*H97</f>
        <v>0.48740799999999995</v>
      </c>
      <c r="S97" s="135">
        <v>0</v>
      </c>
      <c r="T97" s="136">
        <f>S97*H97</f>
        <v>0</v>
      </c>
      <c r="AR97" s="137" t="s">
        <v>126</v>
      </c>
      <c r="AT97" s="137" t="s">
        <v>121</v>
      </c>
      <c r="AU97" s="137" t="s">
        <v>82</v>
      </c>
      <c r="AY97" s="16" t="s">
        <v>118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6" t="s">
        <v>80</v>
      </c>
      <c r="BK97" s="138">
        <f>ROUND(I97*H97,2)</f>
        <v>0</v>
      </c>
      <c r="BL97" s="16" t="s">
        <v>126</v>
      </c>
      <c r="BM97" s="137" t="s">
        <v>139</v>
      </c>
    </row>
    <row r="98" spans="2:65" s="1" customFormat="1" ht="10.199999999999999" hidden="1">
      <c r="B98" s="31"/>
      <c r="D98" s="139" t="s">
        <v>128</v>
      </c>
      <c r="F98" s="140" t="s">
        <v>140</v>
      </c>
      <c r="I98" s="141"/>
      <c r="L98" s="31"/>
      <c r="M98" s="142"/>
      <c r="T98" s="52"/>
      <c r="AT98" s="16" t="s">
        <v>128</v>
      </c>
      <c r="AU98" s="16" t="s">
        <v>82</v>
      </c>
    </row>
    <row r="99" spans="2:65" s="1" customFormat="1" ht="30" customHeight="1">
      <c r="B99" s="31"/>
      <c r="C99" s="126" t="s">
        <v>126</v>
      </c>
      <c r="D99" s="126" t="s">
        <v>121</v>
      </c>
      <c r="E99" s="127" t="s">
        <v>141</v>
      </c>
      <c r="F99" s="128" t="s">
        <v>142</v>
      </c>
      <c r="G99" s="129" t="s">
        <v>124</v>
      </c>
      <c r="H99" s="130">
        <v>358.75</v>
      </c>
      <c r="I99" s="131"/>
      <c r="J99" s="132">
        <f>ROUND(I99*H99,2)</f>
        <v>0</v>
      </c>
      <c r="K99" s="128" t="s">
        <v>125</v>
      </c>
      <c r="L99" s="31"/>
      <c r="M99" s="133" t="s">
        <v>19</v>
      </c>
      <c r="N99" s="134" t="s">
        <v>43</v>
      </c>
      <c r="P99" s="135">
        <f>O99*H99</f>
        <v>0</v>
      </c>
      <c r="Q99" s="135">
        <v>1.31E-3</v>
      </c>
      <c r="R99" s="135">
        <f>Q99*H99</f>
        <v>0.46996250000000001</v>
      </c>
      <c r="S99" s="135">
        <v>0</v>
      </c>
      <c r="T99" s="136">
        <f>S99*H99</f>
        <v>0</v>
      </c>
      <c r="AR99" s="137" t="s">
        <v>126</v>
      </c>
      <c r="AT99" s="137" t="s">
        <v>121</v>
      </c>
      <c r="AU99" s="137" t="s">
        <v>82</v>
      </c>
      <c r="AY99" s="16" t="s">
        <v>118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6" t="s">
        <v>80</v>
      </c>
      <c r="BK99" s="138">
        <f>ROUND(I99*H99,2)</f>
        <v>0</v>
      </c>
      <c r="BL99" s="16" t="s">
        <v>126</v>
      </c>
      <c r="BM99" s="137" t="s">
        <v>143</v>
      </c>
    </row>
    <row r="100" spans="2:65" s="1" customFormat="1" ht="10.199999999999999" hidden="1">
      <c r="B100" s="31"/>
      <c r="D100" s="139" t="s">
        <v>128</v>
      </c>
      <c r="F100" s="140" t="s">
        <v>144</v>
      </c>
      <c r="I100" s="141"/>
      <c r="L100" s="31"/>
      <c r="M100" s="142"/>
      <c r="T100" s="52"/>
      <c r="AT100" s="16" t="s">
        <v>128</v>
      </c>
      <c r="AU100" s="16" t="s">
        <v>82</v>
      </c>
    </row>
    <row r="101" spans="2:65" s="12" customFormat="1" ht="10.199999999999999">
      <c r="B101" s="143"/>
      <c r="D101" s="144" t="s">
        <v>130</v>
      </c>
      <c r="F101" s="146" t="s">
        <v>145</v>
      </c>
      <c r="H101" s="147">
        <v>358.75</v>
      </c>
      <c r="I101" s="148"/>
      <c r="L101" s="143"/>
      <c r="M101" s="149"/>
      <c r="T101" s="150"/>
      <c r="AT101" s="145" t="s">
        <v>130</v>
      </c>
      <c r="AU101" s="145" t="s">
        <v>82</v>
      </c>
      <c r="AV101" s="12" t="s">
        <v>82</v>
      </c>
      <c r="AW101" s="12" t="s">
        <v>4</v>
      </c>
      <c r="AX101" s="12" t="s">
        <v>80</v>
      </c>
      <c r="AY101" s="145" t="s">
        <v>118</v>
      </c>
    </row>
    <row r="102" spans="2:65" s="1" customFormat="1" ht="30" customHeight="1">
      <c r="B102" s="31"/>
      <c r="C102" s="126" t="s">
        <v>146</v>
      </c>
      <c r="D102" s="126" t="s">
        <v>121</v>
      </c>
      <c r="E102" s="127" t="s">
        <v>147</v>
      </c>
      <c r="F102" s="128" t="s">
        <v>148</v>
      </c>
      <c r="G102" s="129" t="s">
        <v>124</v>
      </c>
      <c r="H102" s="130">
        <v>29.75</v>
      </c>
      <c r="I102" s="131"/>
      <c r="J102" s="132">
        <f>ROUND(I102*H102,2)</f>
        <v>0</v>
      </c>
      <c r="K102" s="128" t="s">
        <v>125</v>
      </c>
      <c r="L102" s="31"/>
      <c r="M102" s="133" t="s">
        <v>19</v>
      </c>
      <c r="N102" s="134" t="s">
        <v>43</v>
      </c>
      <c r="P102" s="135">
        <f>O102*H102</f>
        <v>0</v>
      </c>
      <c r="Q102" s="135">
        <v>1.119E-2</v>
      </c>
      <c r="R102" s="135">
        <f>Q102*H102</f>
        <v>0.33290249999999999</v>
      </c>
      <c r="S102" s="135">
        <v>0</v>
      </c>
      <c r="T102" s="136">
        <f>S102*H102</f>
        <v>0</v>
      </c>
      <c r="AR102" s="137" t="s">
        <v>126</v>
      </c>
      <c r="AT102" s="137" t="s">
        <v>121</v>
      </c>
      <c r="AU102" s="137" t="s">
        <v>82</v>
      </c>
      <c r="AY102" s="16" t="s">
        <v>118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6" t="s">
        <v>80</v>
      </c>
      <c r="BK102" s="138">
        <f>ROUND(I102*H102,2)</f>
        <v>0</v>
      </c>
      <c r="BL102" s="16" t="s">
        <v>126</v>
      </c>
      <c r="BM102" s="137" t="s">
        <v>149</v>
      </c>
    </row>
    <row r="103" spans="2:65" s="1" customFormat="1" ht="10.199999999999999" hidden="1">
      <c r="B103" s="31"/>
      <c r="D103" s="139" t="s">
        <v>128</v>
      </c>
      <c r="F103" s="140" t="s">
        <v>150</v>
      </c>
      <c r="I103" s="141"/>
      <c r="L103" s="31"/>
      <c r="M103" s="142"/>
      <c r="T103" s="52"/>
      <c r="AT103" s="16" t="s">
        <v>128</v>
      </c>
      <c r="AU103" s="16" t="s">
        <v>82</v>
      </c>
    </row>
    <row r="104" spans="2:65" s="12" customFormat="1" ht="10.199999999999999">
      <c r="B104" s="143"/>
      <c r="D104" s="144" t="s">
        <v>130</v>
      </c>
      <c r="E104" s="145" t="s">
        <v>19</v>
      </c>
      <c r="F104" s="146" t="s">
        <v>151</v>
      </c>
      <c r="H104" s="147">
        <v>29.75</v>
      </c>
      <c r="I104" s="148"/>
      <c r="L104" s="143"/>
      <c r="M104" s="149"/>
      <c r="T104" s="150"/>
      <c r="AT104" s="145" t="s">
        <v>130</v>
      </c>
      <c r="AU104" s="145" t="s">
        <v>82</v>
      </c>
      <c r="AV104" s="12" t="s">
        <v>82</v>
      </c>
      <c r="AW104" s="12" t="s">
        <v>33</v>
      </c>
      <c r="AX104" s="12" t="s">
        <v>80</v>
      </c>
      <c r="AY104" s="145" t="s">
        <v>118</v>
      </c>
    </row>
    <row r="105" spans="2:65" s="1" customFormat="1" ht="14.4" customHeight="1">
      <c r="B105" s="31"/>
      <c r="C105" s="151" t="s">
        <v>119</v>
      </c>
      <c r="D105" s="151" t="s">
        <v>152</v>
      </c>
      <c r="E105" s="152" t="s">
        <v>153</v>
      </c>
      <c r="F105" s="153" t="s">
        <v>154</v>
      </c>
      <c r="G105" s="154" t="s">
        <v>124</v>
      </c>
      <c r="H105" s="155">
        <v>31.238</v>
      </c>
      <c r="I105" s="156"/>
      <c r="J105" s="157">
        <f>ROUND(I105*H105,2)</f>
        <v>0</v>
      </c>
      <c r="K105" s="153" t="s">
        <v>125</v>
      </c>
      <c r="L105" s="158"/>
      <c r="M105" s="159" t="s">
        <v>19</v>
      </c>
      <c r="N105" s="160" t="s">
        <v>43</v>
      </c>
      <c r="P105" s="135">
        <f>O105*H105</f>
        <v>0</v>
      </c>
      <c r="Q105" s="135">
        <v>1.4E-3</v>
      </c>
      <c r="R105" s="135">
        <f>Q105*H105</f>
        <v>4.37332E-2</v>
      </c>
      <c r="S105" s="135">
        <v>0</v>
      </c>
      <c r="T105" s="136">
        <f>S105*H105</f>
        <v>0</v>
      </c>
      <c r="AR105" s="137" t="s">
        <v>155</v>
      </c>
      <c r="AT105" s="137" t="s">
        <v>152</v>
      </c>
      <c r="AU105" s="137" t="s">
        <v>82</v>
      </c>
      <c r="AY105" s="16" t="s">
        <v>118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6" t="s">
        <v>80</v>
      </c>
      <c r="BK105" s="138">
        <f>ROUND(I105*H105,2)</f>
        <v>0</v>
      </c>
      <c r="BL105" s="16" t="s">
        <v>126</v>
      </c>
      <c r="BM105" s="137" t="s">
        <v>156</v>
      </c>
    </row>
    <row r="106" spans="2:65" s="12" customFormat="1" ht="10.199999999999999">
      <c r="B106" s="143"/>
      <c r="D106" s="144" t="s">
        <v>130</v>
      </c>
      <c r="F106" s="146" t="s">
        <v>157</v>
      </c>
      <c r="H106" s="147">
        <v>31.238</v>
      </c>
      <c r="I106" s="148"/>
      <c r="L106" s="143"/>
      <c r="M106" s="149"/>
      <c r="T106" s="150"/>
      <c r="AT106" s="145" t="s">
        <v>130</v>
      </c>
      <c r="AU106" s="145" t="s">
        <v>82</v>
      </c>
      <c r="AV106" s="12" t="s">
        <v>82</v>
      </c>
      <c r="AW106" s="12" t="s">
        <v>4</v>
      </c>
      <c r="AX106" s="12" t="s">
        <v>80</v>
      </c>
      <c r="AY106" s="145" t="s">
        <v>118</v>
      </c>
    </row>
    <row r="107" spans="2:65" s="1" customFormat="1" ht="30" customHeight="1">
      <c r="B107" s="31"/>
      <c r="C107" s="126" t="s">
        <v>158</v>
      </c>
      <c r="D107" s="126" t="s">
        <v>121</v>
      </c>
      <c r="E107" s="127" t="s">
        <v>159</v>
      </c>
      <c r="F107" s="128" t="s">
        <v>160</v>
      </c>
      <c r="G107" s="129" t="s">
        <v>124</v>
      </c>
      <c r="H107" s="130">
        <v>42</v>
      </c>
      <c r="I107" s="131"/>
      <c r="J107" s="132">
        <f>ROUND(I107*H107,2)</f>
        <v>0</v>
      </c>
      <c r="K107" s="128" t="s">
        <v>125</v>
      </c>
      <c r="L107" s="31"/>
      <c r="M107" s="133" t="s">
        <v>19</v>
      </c>
      <c r="N107" s="134" t="s">
        <v>43</v>
      </c>
      <c r="P107" s="135">
        <f>O107*H107</f>
        <v>0</v>
      </c>
      <c r="Q107" s="135">
        <v>1.2189999999999999E-2</v>
      </c>
      <c r="R107" s="135">
        <f>Q107*H107</f>
        <v>0.51197999999999999</v>
      </c>
      <c r="S107" s="135">
        <v>0</v>
      </c>
      <c r="T107" s="136">
        <f>S107*H107</f>
        <v>0</v>
      </c>
      <c r="AR107" s="137" t="s">
        <v>126</v>
      </c>
      <c r="AT107" s="137" t="s">
        <v>121</v>
      </c>
      <c r="AU107" s="137" t="s">
        <v>82</v>
      </c>
      <c r="AY107" s="16" t="s">
        <v>118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6" t="s">
        <v>80</v>
      </c>
      <c r="BK107" s="138">
        <f>ROUND(I107*H107,2)</f>
        <v>0</v>
      </c>
      <c r="BL107" s="16" t="s">
        <v>126</v>
      </c>
      <c r="BM107" s="137" t="s">
        <v>161</v>
      </c>
    </row>
    <row r="108" spans="2:65" s="1" customFormat="1" ht="10.199999999999999" hidden="1">
      <c r="B108" s="31"/>
      <c r="D108" s="139" t="s">
        <v>128</v>
      </c>
      <c r="F108" s="140" t="s">
        <v>162</v>
      </c>
      <c r="I108" s="141"/>
      <c r="L108" s="31"/>
      <c r="M108" s="142"/>
      <c r="T108" s="52"/>
      <c r="AT108" s="16" t="s">
        <v>128</v>
      </c>
      <c r="AU108" s="16" t="s">
        <v>82</v>
      </c>
    </row>
    <row r="109" spans="2:65" s="12" customFormat="1" ht="10.199999999999999">
      <c r="B109" s="143"/>
      <c r="D109" s="144" t="s">
        <v>130</v>
      </c>
      <c r="E109" s="145" t="s">
        <v>19</v>
      </c>
      <c r="F109" s="146" t="s">
        <v>163</v>
      </c>
      <c r="H109" s="147">
        <v>42</v>
      </c>
      <c r="I109" s="148"/>
      <c r="L109" s="143"/>
      <c r="M109" s="149"/>
      <c r="T109" s="150"/>
      <c r="AT109" s="145" t="s">
        <v>130</v>
      </c>
      <c r="AU109" s="145" t="s">
        <v>82</v>
      </c>
      <c r="AV109" s="12" t="s">
        <v>82</v>
      </c>
      <c r="AW109" s="12" t="s">
        <v>33</v>
      </c>
      <c r="AX109" s="12" t="s">
        <v>80</v>
      </c>
      <c r="AY109" s="145" t="s">
        <v>118</v>
      </c>
    </row>
    <row r="110" spans="2:65" s="1" customFormat="1" ht="14.4" customHeight="1">
      <c r="B110" s="31"/>
      <c r="C110" s="151" t="s">
        <v>155</v>
      </c>
      <c r="D110" s="151" t="s">
        <v>152</v>
      </c>
      <c r="E110" s="152" t="s">
        <v>164</v>
      </c>
      <c r="F110" s="153" t="s">
        <v>165</v>
      </c>
      <c r="G110" s="154" t="s">
        <v>124</v>
      </c>
      <c r="H110" s="155">
        <v>44.1</v>
      </c>
      <c r="I110" s="156"/>
      <c r="J110" s="157">
        <f>ROUND(I110*H110,2)</f>
        <v>0</v>
      </c>
      <c r="K110" s="153" t="s">
        <v>125</v>
      </c>
      <c r="L110" s="158"/>
      <c r="M110" s="159" t="s">
        <v>19</v>
      </c>
      <c r="N110" s="160" t="s">
        <v>43</v>
      </c>
      <c r="P110" s="135">
        <f>O110*H110</f>
        <v>0</v>
      </c>
      <c r="Q110" s="135">
        <v>0.01</v>
      </c>
      <c r="R110" s="135">
        <f>Q110*H110</f>
        <v>0.441</v>
      </c>
      <c r="S110" s="135">
        <v>0</v>
      </c>
      <c r="T110" s="136">
        <f>S110*H110</f>
        <v>0</v>
      </c>
      <c r="AR110" s="137" t="s">
        <v>155</v>
      </c>
      <c r="AT110" s="137" t="s">
        <v>152</v>
      </c>
      <c r="AU110" s="137" t="s">
        <v>82</v>
      </c>
      <c r="AY110" s="16" t="s">
        <v>118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6" t="s">
        <v>80</v>
      </c>
      <c r="BK110" s="138">
        <f>ROUND(I110*H110,2)</f>
        <v>0</v>
      </c>
      <c r="BL110" s="16" t="s">
        <v>126</v>
      </c>
      <c r="BM110" s="137" t="s">
        <v>166</v>
      </c>
    </row>
    <row r="111" spans="2:65" s="12" customFormat="1" ht="10.199999999999999">
      <c r="B111" s="143"/>
      <c r="D111" s="144" t="s">
        <v>130</v>
      </c>
      <c r="F111" s="146" t="s">
        <v>167</v>
      </c>
      <c r="H111" s="147">
        <v>44.1</v>
      </c>
      <c r="I111" s="148"/>
      <c r="L111" s="143"/>
      <c r="M111" s="149"/>
      <c r="T111" s="150"/>
      <c r="AT111" s="145" t="s">
        <v>130</v>
      </c>
      <c r="AU111" s="145" t="s">
        <v>82</v>
      </c>
      <c r="AV111" s="12" t="s">
        <v>82</v>
      </c>
      <c r="AW111" s="12" t="s">
        <v>4</v>
      </c>
      <c r="AX111" s="12" t="s">
        <v>80</v>
      </c>
      <c r="AY111" s="145" t="s">
        <v>118</v>
      </c>
    </row>
    <row r="112" spans="2:65" s="11" customFormat="1" ht="22.8" customHeight="1">
      <c r="B112" s="114"/>
      <c r="D112" s="115" t="s">
        <v>71</v>
      </c>
      <c r="E112" s="124" t="s">
        <v>168</v>
      </c>
      <c r="F112" s="124" t="s">
        <v>169</v>
      </c>
      <c r="I112" s="117"/>
      <c r="J112" s="125">
        <f>BK112</f>
        <v>0</v>
      </c>
      <c r="L112" s="114"/>
      <c r="M112" s="119"/>
      <c r="P112" s="120">
        <f>SUM(P113:P119)</f>
        <v>0</v>
      </c>
      <c r="R112" s="120">
        <f>SUM(R113:R119)</f>
        <v>0.50819999999999999</v>
      </c>
      <c r="T112" s="121">
        <f>SUM(T113:T119)</f>
        <v>0.1764</v>
      </c>
      <c r="AR112" s="115" t="s">
        <v>80</v>
      </c>
      <c r="AT112" s="122" t="s">
        <v>71</v>
      </c>
      <c r="AU112" s="122" t="s">
        <v>80</v>
      </c>
      <c r="AY112" s="115" t="s">
        <v>118</v>
      </c>
      <c r="BK112" s="123">
        <f>SUM(BK113:BK119)</f>
        <v>0</v>
      </c>
    </row>
    <row r="113" spans="2:65" s="1" customFormat="1" ht="22.2" customHeight="1">
      <c r="B113" s="31"/>
      <c r="C113" s="126" t="s">
        <v>168</v>
      </c>
      <c r="D113" s="126" t="s">
        <v>121</v>
      </c>
      <c r="E113" s="127" t="s">
        <v>170</v>
      </c>
      <c r="F113" s="128" t="s">
        <v>171</v>
      </c>
      <c r="G113" s="129" t="s">
        <v>124</v>
      </c>
      <c r="H113" s="130">
        <v>80</v>
      </c>
      <c r="I113" s="131"/>
      <c r="J113" s="132">
        <f>ROUND(I113*H113,2)</f>
        <v>0</v>
      </c>
      <c r="K113" s="128" t="s">
        <v>125</v>
      </c>
      <c r="L113" s="31"/>
      <c r="M113" s="133" t="s">
        <v>19</v>
      </c>
      <c r="N113" s="134" t="s">
        <v>43</v>
      </c>
      <c r="P113" s="135">
        <f>O113*H113</f>
        <v>0</v>
      </c>
      <c r="Q113" s="135">
        <v>2.1000000000000001E-4</v>
      </c>
      <c r="R113" s="135">
        <f>Q113*H113</f>
        <v>1.6800000000000002E-2</v>
      </c>
      <c r="S113" s="135">
        <v>0</v>
      </c>
      <c r="T113" s="136">
        <f>S113*H113</f>
        <v>0</v>
      </c>
      <c r="AR113" s="137" t="s">
        <v>126</v>
      </c>
      <c r="AT113" s="137" t="s">
        <v>121</v>
      </c>
      <c r="AU113" s="137" t="s">
        <v>82</v>
      </c>
      <c r="AY113" s="16" t="s">
        <v>118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6" t="s">
        <v>80</v>
      </c>
      <c r="BK113" s="138">
        <f>ROUND(I113*H113,2)</f>
        <v>0</v>
      </c>
      <c r="BL113" s="16" t="s">
        <v>126</v>
      </c>
      <c r="BM113" s="137" t="s">
        <v>172</v>
      </c>
    </row>
    <row r="114" spans="2:65" s="1" customFormat="1" ht="10.199999999999999" hidden="1">
      <c r="B114" s="31"/>
      <c r="D114" s="139" t="s">
        <v>128</v>
      </c>
      <c r="F114" s="140" t="s">
        <v>173</v>
      </c>
      <c r="I114" s="141"/>
      <c r="L114" s="31"/>
      <c r="M114" s="142"/>
      <c r="T114" s="52"/>
      <c r="AT114" s="16" t="s">
        <v>128</v>
      </c>
      <c r="AU114" s="16" t="s">
        <v>82</v>
      </c>
    </row>
    <row r="115" spans="2:65" s="1" customFormat="1" ht="34.799999999999997" customHeight="1">
      <c r="B115" s="31"/>
      <c r="C115" s="126" t="s">
        <v>174</v>
      </c>
      <c r="D115" s="126" t="s">
        <v>121</v>
      </c>
      <c r="E115" s="127" t="s">
        <v>175</v>
      </c>
      <c r="F115" s="128" t="s">
        <v>176</v>
      </c>
      <c r="G115" s="129" t="s">
        <v>177</v>
      </c>
      <c r="H115" s="130">
        <v>18</v>
      </c>
      <c r="I115" s="131"/>
      <c r="J115" s="132">
        <f>ROUND(I115*H115,2)</f>
        <v>0</v>
      </c>
      <c r="K115" s="128" t="s">
        <v>125</v>
      </c>
      <c r="L115" s="31"/>
      <c r="M115" s="133" t="s">
        <v>19</v>
      </c>
      <c r="N115" s="134" t="s">
        <v>43</v>
      </c>
      <c r="P115" s="135">
        <f>O115*H115</f>
        <v>0</v>
      </c>
      <c r="Q115" s="135">
        <v>2.7300000000000001E-2</v>
      </c>
      <c r="R115" s="135">
        <f>Q115*H115</f>
        <v>0.4914</v>
      </c>
      <c r="S115" s="135">
        <v>0</v>
      </c>
      <c r="T115" s="136">
        <f>S115*H115</f>
        <v>0</v>
      </c>
      <c r="AR115" s="137" t="s">
        <v>126</v>
      </c>
      <c r="AT115" s="137" t="s">
        <v>121</v>
      </c>
      <c r="AU115" s="137" t="s">
        <v>82</v>
      </c>
      <c r="AY115" s="16" t="s">
        <v>118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6" t="s">
        <v>80</v>
      </c>
      <c r="BK115" s="138">
        <f>ROUND(I115*H115,2)</f>
        <v>0</v>
      </c>
      <c r="BL115" s="16" t="s">
        <v>126</v>
      </c>
      <c r="BM115" s="137" t="s">
        <v>178</v>
      </c>
    </row>
    <row r="116" spans="2:65" s="1" customFormat="1" ht="10.199999999999999" hidden="1">
      <c r="B116" s="31"/>
      <c r="D116" s="139" t="s">
        <v>128</v>
      </c>
      <c r="F116" s="140" t="s">
        <v>179</v>
      </c>
      <c r="I116" s="141"/>
      <c r="L116" s="31"/>
      <c r="M116" s="142"/>
      <c r="T116" s="52"/>
      <c r="AT116" s="16" t="s">
        <v>128</v>
      </c>
      <c r="AU116" s="16" t="s">
        <v>82</v>
      </c>
    </row>
    <row r="117" spans="2:65" s="1" customFormat="1" ht="22.2" customHeight="1">
      <c r="B117" s="31"/>
      <c r="C117" s="126" t="s">
        <v>180</v>
      </c>
      <c r="D117" s="126" t="s">
        <v>121</v>
      </c>
      <c r="E117" s="127" t="s">
        <v>181</v>
      </c>
      <c r="F117" s="128" t="s">
        <v>182</v>
      </c>
      <c r="G117" s="129" t="s">
        <v>124</v>
      </c>
      <c r="H117" s="130">
        <v>12.6</v>
      </c>
      <c r="I117" s="131"/>
      <c r="J117" s="132">
        <f>ROUND(I117*H117,2)</f>
        <v>0</v>
      </c>
      <c r="K117" s="128" t="s">
        <v>125</v>
      </c>
      <c r="L117" s="31"/>
      <c r="M117" s="133" t="s">
        <v>19</v>
      </c>
      <c r="N117" s="134" t="s">
        <v>43</v>
      </c>
      <c r="P117" s="135">
        <f>O117*H117</f>
        <v>0</v>
      </c>
      <c r="Q117" s="135">
        <v>0</v>
      </c>
      <c r="R117" s="135">
        <f>Q117*H117</f>
        <v>0</v>
      </c>
      <c r="S117" s="135">
        <v>1.4E-2</v>
      </c>
      <c r="T117" s="136">
        <f>S117*H117</f>
        <v>0.1764</v>
      </c>
      <c r="AR117" s="137" t="s">
        <v>126</v>
      </c>
      <c r="AT117" s="137" t="s">
        <v>121</v>
      </c>
      <c r="AU117" s="137" t="s">
        <v>82</v>
      </c>
      <c r="AY117" s="16" t="s">
        <v>118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6" t="s">
        <v>80</v>
      </c>
      <c r="BK117" s="138">
        <f>ROUND(I117*H117,2)</f>
        <v>0</v>
      </c>
      <c r="BL117" s="16" t="s">
        <v>126</v>
      </c>
      <c r="BM117" s="137" t="s">
        <v>183</v>
      </c>
    </row>
    <row r="118" spans="2:65" s="1" customFormat="1" ht="10.199999999999999" hidden="1">
      <c r="B118" s="31"/>
      <c r="D118" s="139" t="s">
        <v>128</v>
      </c>
      <c r="F118" s="140" t="s">
        <v>184</v>
      </c>
      <c r="I118" s="141"/>
      <c r="L118" s="31"/>
      <c r="M118" s="142"/>
      <c r="T118" s="52"/>
      <c r="AT118" s="16" t="s">
        <v>128</v>
      </c>
      <c r="AU118" s="16" t="s">
        <v>82</v>
      </c>
    </row>
    <row r="119" spans="2:65" s="12" customFormat="1" ht="10.199999999999999">
      <c r="B119" s="143"/>
      <c r="D119" s="144" t="s">
        <v>130</v>
      </c>
      <c r="E119" s="145" t="s">
        <v>19</v>
      </c>
      <c r="F119" s="146" t="s">
        <v>185</v>
      </c>
      <c r="H119" s="147">
        <v>12.6</v>
      </c>
      <c r="I119" s="148"/>
      <c r="L119" s="143"/>
      <c r="M119" s="149"/>
      <c r="T119" s="150"/>
      <c r="AT119" s="145" t="s">
        <v>130</v>
      </c>
      <c r="AU119" s="145" t="s">
        <v>82</v>
      </c>
      <c r="AV119" s="12" t="s">
        <v>82</v>
      </c>
      <c r="AW119" s="12" t="s">
        <v>33</v>
      </c>
      <c r="AX119" s="12" t="s">
        <v>80</v>
      </c>
      <c r="AY119" s="145" t="s">
        <v>118</v>
      </c>
    </row>
    <row r="120" spans="2:65" s="11" customFormat="1" ht="22.8" customHeight="1">
      <c r="B120" s="114"/>
      <c r="D120" s="115" t="s">
        <v>71</v>
      </c>
      <c r="E120" s="124" t="s">
        <v>186</v>
      </c>
      <c r="F120" s="124" t="s">
        <v>187</v>
      </c>
      <c r="I120" s="117"/>
      <c r="J120" s="125">
        <f>BK120</f>
        <v>0</v>
      </c>
      <c r="L120" s="114"/>
      <c r="M120" s="119"/>
      <c r="P120" s="120">
        <f>SUM(P121:P129)</f>
        <v>0</v>
      </c>
      <c r="R120" s="120">
        <f>SUM(R121:R129)</f>
        <v>0</v>
      </c>
      <c r="T120" s="121">
        <f>SUM(T121:T129)</f>
        <v>0</v>
      </c>
      <c r="AR120" s="115" t="s">
        <v>80</v>
      </c>
      <c r="AT120" s="122" t="s">
        <v>71</v>
      </c>
      <c r="AU120" s="122" t="s">
        <v>80</v>
      </c>
      <c r="AY120" s="115" t="s">
        <v>118</v>
      </c>
      <c r="BK120" s="123">
        <f>SUM(BK121:BK129)</f>
        <v>0</v>
      </c>
    </row>
    <row r="121" spans="2:65" s="1" customFormat="1" ht="22.2" customHeight="1">
      <c r="B121" s="31"/>
      <c r="C121" s="126" t="s">
        <v>8</v>
      </c>
      <c r="D121" s="126" t="s">
        <v>121</v>
      </c>
      <c r="E121" s="127" t="s">
        <v>188</v>
      </c>
      <c r="F121" s="128" t="s">
        <v>189</v>
      </c>
      <c r="G121" s="129" t="s">
        <v>190</v>
      </c>
      <c r="H121" s="130">
        <v>0.25800000000000001</v>
      </c>
      <c r="I121" s="131"/>
      <c r="J121" s="132">
        <f>ROUND(I121*H121,2)</f>
        <v>0</v>
      </c>
      <c r="K121" s="128" t="s">
        <v>125</v>
      </c>
      <c r="L121" s="31"/>
      <c r="M121" s="133" t="s">
        <v>19</v>
      </c>
      <c r="N121" s="134" t="s">
        <v>43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126</v>
      </c>
      <c r="AT121" s="137" t="s">
        <v>121</v>
      </c>
      <c r="AU121" s="137" t="s">
        <v>82</v>
      </c>
      <c r="AY121" s="16" t="s">
        <v>118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6" t="s">
        <v>80</v>
      </c>
      <c r="BK121" s="138">
        <f>ROUND(I121*H121,2)</f>
        <v>0</v>
      </c>
      <c r="BL121" s="16" t="s">
        <v>126</v>
      </c>
      <c r="BM121" s="137" t="s">
        <v>191</v>
      </c>
    </row>
    <row r="122" spans="2:65" s="1" customFormat="1" ht="10.199999999999999" hidden="1">
      <c r="B122" s="31"/>
      <c r="D122" s="139" t="s">
        <v>128</v>
      </c>
      <c r="F122" s="140" t="s">
        <v>192</v>
      </c>
      <c r="I122" s="141"/>
      <c r="L122" s="31"/>
      <c r="M122" s="142"/>
      <c r="T122" s="52"/>
      <c r="AT122" s="16" t="s">
        <v>128</v>
      </c>
      <c r="AU122" s="16" t="s">
        <v>82</v>
      </c>
    </row>
    <row r="123" spans="2:65" s="1" customFormat="1" ht="19.8" customHeight="1">
      <c r="B123" s="31"/>
      <c r="C123" s="126" t="s">
        <v>193</v>
      </c>
      <c r="D123" s="126" t="s">
        <v>121</v>
      </c>
      <c r="E123" s="127" t="s">
        <v>194</v>
      </c>
      <c r="F123" s="128" t="s">
        <v>195</v>
      </c>
      <c r="G123" s="129" t="s">
        <v>190</v>
      </c>
      <c r="H123" s="130">
        <v>0.25800000000000001</v>
      </c>
      <c r="I123" s="131"/>
      <c r="J123" s="132">
        <f>ROUND(I123*H123,2)</f>
        <v>0</v>
      </c>
      <c r="K123" s="128" t="s">
        <v>125</v>
      </c>
      <c r="L123" s="31"/>
      <c r="M123" s="133" t="s">
        <v>19</v>
      </c>
      <c r="N123" s="134" t="s">
        <v>43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126</v>
      </c>
      <c r="AT123" s="137" t="s">
        <v>121</v>
      </c>
      <c r="AU123" s="137" t="s">
        <v>82</v>
      </c>
      <c r="AY123" s="16" t="s">
        <v>118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6" t="s">
        <v>80</v>
      </c>
      <c r="BK123" s="138">
        <f>ROUND(I123*H123,2)</f>
        <v>0</v>
      </c>
      <c r="BL123" s="16" t="s">
        <v>126</v>
      </c>
      <c r="BM123" s="137" t="s">
        <v>196</v>
      </c>
    </row>
    <row r="124" spans="2:65" s="1" customFormat="1" ht="10.199999999999999" hidden="1">
      <c r="B124" s="31"/>
      <c r="D124" s="139" t="s">
        <v>128</v>
      </c>
      <c r="F124" s="140" t="s">
        <v>197</v>
      </c>
      <c r="I124" s="141"/>
      <c r="L124" s="31"/>
      <c r="M124" s="142"/>
      <c r="T124" s="52"/>
      <c r="AT124" s="16" t="s">
        <v>128</v>
      </c>
      <c r="AU124" s="16" t="s">
        <v>82</v>
      </c>
    </row>
    <row r="125" spans="2:65" s="1" customFormat="1" ht="22.2" customHeight="1">
      <c r="B125" s="31"/>
      <c r="C125" s="126" t="s">
        <v>198</v>
      </c>
      <c r="D125" s="126" t="s">
        <v>121</v>
      </c>
      <c r="E125" s="127" t="s">
        <v>199</v>
      </c>
      <c r="F125" s="128" t="s">
        <v>200</v>
      </c>
      <c r="G125" s="129" t="s">
        <v>190</v>
      </c>
      <c r="H125" s="130">
        <v>2.0640000000000001</v>
      </c>
      <c r="I125" s="131"/>
      <c r="J125" s="132">
        <f>ROUND(I125*H125,2)</f>
        <v>0</v>
      </c>
      <c r="K125" s="128" t="s">
        <v>125</v>
      </c>
      <c r="L125" s="31"/>
      <c r="M125" s="133" t="s">
        <v>19</v>
      </c>
      <c r="N125" s="134" t="s">
        <v>43</v>
      </c>
      <c r="P125" s="135">
        <f>O125*H125</f>
        <v>0</v>
      </c>
      <c r="Q125" s="135">
        <v>0</v>
      </c>
      <c r="R125" s="135">
        <f>Q125*H125</f>
        <v>0</v>
      </c>
      <c r="S125" s="135">
        <v>0</v>
      </c>
      <c r="T125" s="136">
        <f>S125*H125</f>
        <v>0</v>
      </c>
      <c r="AR125" s="137" t="s">
        <v>126</v>
      </c>
      <c r="AT125" s="137" t="s">
        <v>121</v>
      </c>
      <c r="AU125" s="137" t="s">
        <v>82</v>
      </c>
      <c r="AY125" s="16" t="s">
        <v>118</v>
      </c>
      <c r="BE125" s="138">
        <f>IF(N125="základní",J125,0)</f>
        <v>0</v>
      </c>
      <c r="BF125" s="138">
        <f>IF(N125="snížená",J125,0)</f>
        <v>0</v>
      </c>
      <c r="BG125" s="138">
        <f>IF(N125="zákl. přenesená",J125,0)</f>
        <v>0</v>
      </c>
      <c r="BH125" s="138">
        <f>IF(N125="sníž. přenesená",J125,0)</f>
        <v>0</v>
      </c>
      <c r="BI125" s="138">
        <f>IF(N125="nulová",J125,0)</f>
        <v>0</v>
      </c>
      <c r="BJ125" s="16" t="s">
        <v>80</v>
      </c>
      <c r="BK125" s="138">
        <f>ROUND(I125*H125,2)</f>
        <v>0</v>
      </c>
      <c r="BL125" s="16" t="s">
        <v>126</v>
      </c>
      <c r="BM125" s="137" t="s">
        <v>201</v>
      </c>
    </row>
    <row r="126" spans="2:65" s="1" customFormat="1" ht="10.199999999999999" hidden="1">
      <c r="B126" s="31"/>
      <c r="D126" s="139" t="s">
        <v>128</v>
      </c>
      <c r="F126" s="140" t="s">
        <v>202</v>
      </c>
      <c r="I126" s="141"/>
      <c r="L126" s="31"/>
      <c r="M126" s="142"/>
      <c r="T126" s="52"/>
      <c r="AT126" s="16" t="s">
        <v>128</v>
      </c>
      <c r="AU126" s="16" t="s">
        <v>82</v>
      </c>
    </row>
    <row r="127" spans="2:65" s="12" customFormat="1" ht="10.199999999999999">
      <c r="B127" s="143"/>
      <c r="D127" s="144" t="s">
        <v>130</v>
      </c>
      <c r="F127" s="146" t="s">
        <v>203</v>
      </c>
      <c r="H127" s="147">
        <v>2.0640000000000001</v>
      </c>
      <c r="I127" s="148"/>
      <c r="L127" s="143"/>
      <c r="M127" s="149"/>
      <c r="T127" s="150"/>
      <c r="AT127" s="145" t="s">
        <v>130</v>
      </c>
      <c r="AU127" s="145" t="s">
        <v>82</v>
      </c>
      <c r="AV127" s="12" t="s">
        <v>82</v>
      </c>
      <c r="AW127" s="12" t="s">
        <v>4</v>
      </c>
      <c r="AX127" s="12" t="s">
        <v>80</v>
      </c>
      <c r="AY127" s="145" t="s">
        <v>118</v>
      </c>
    </row>
    <row r="128" spans="2:65" s="1" customFormat="1" ht="22.2" customHeight="1">
      <c r="B128" s="31"/>
      <c r="C128" s="126" t="s">
        <v>204</v>
      </c>
      <c r="D128" s="126" t="s">
        <v>121</v>
      </c>
      <c r="E128" s="127" t="s">
        <v>205</v>
      </c>
      <c r="F128" s="128" t="s">
        <v>206</v>
      </c>
      <c r="G128" s="129" t="s">
        <v>190</v>
      </c>
      <c r="H128" s="130">
        <v>0.25800000000000001</v>
      </c>
      <c r="I128" s="131"/>
      <c r="J128" s="132">
        <f>ROUND(I128*H128,2)</f>
        <v>0</v>
      </c>
      <c r="K128" s="128" t="s">
        <v>125</v>
      </c>
      <c r="L128" s="31"/>
      <c r="M128" s="133" t="s">
        <v>19</v>
      </c>
      <c r="N128" s="134" t="s">
        <v>43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126</v>
      </c>
      <c r="AT128" s="137" t="s">
        <v>121</v>
      </c>
      <c r="AU128" s="137" t="s">
        <v>82</v>
      </c>
      <c r="AY128" s="16" t="s">
        <v>118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6" t="s">
        <v>80</v>
      </c>
      <c r="BK128" s="138">
        <f>ROUND(I128*H128,2)</f>
        <v>0</v>
      </c>
      <c r="BL128" s="16" t="s">
        <v>126</v>
      </c>
      <c r="BM128" s="137" t="s">
        <v>207</v>
      </c>
    </row>
    <row r="129" spans="2:65" s="1" customFormat="1" ht="10.199999999999999" hidden="1">
      <c r="B129" s="31"/>
      <c r="D129" s="139" t="s">
        <v>128</v>
      </c>
      <c r="F129" s="140" t="s">
        <v>208</v>
      </c>
      <c r="I129" s="141"/>
      <c r="L129" s="31"/>
      <c r="M129" s="142"/>
      <c r="T129" s="52"/>
      <c r="AT129" s="16" t="s">
        <v>128</v>
      </c>
      <c r="AU129" s="16" t="s">
        <v>82</v>
      </c>
    </row>
    <row r="130" spans="2:65" s="11" customFormat="1" ht="22.8" customHeight="1">
      <c r="B130" s="114"/>
      <c r="D130" s="115" t="s">
        <v>71</v>
      </c>
      <c r="E130" s="124" t="s">
        <v>209</v>
      </c>
      <c r="F130" s="124" t="s">
        <v>210</v>
      </c>
      <c r="I130" s="117"/>
      <c r="J130" s="125">
        <f>BK130</f>
        <v>0</v>
      </c>
      <c r="L130" s="114"/>
      <c r="M130" s="119"/>
      <c r="P130" s="120">
        <f>SUM(P131:P132)</f>
        <v>0</v>
      </c>
      <c r="R130" s="120">
        <f>SUM(R131:R132)</f>
        <v>0</v>
      </c>
      <c r="T130" s="121">
        <f>SUM(T131:T132)</f>
        <v>0</v>
      </c>
      <c r="AR130" s="115" t="s">
        <v>80</v>
      </c>
      <c r="AT130" s="122" t="s">
        <v>71</v>
      </c>
      <c r="AU130" s="122" t="s">
        <v>80</v>
      </c>
      <c r="AY130" s="115" t="s">
        <v>118</v>
      </c>
      <c r="BK130" s="123">
        <f>SUM(BK131:BK132)</f>
        <v>0</v>
      </c>
    </row>
    <row r="131" spans="2:65" s="1" customFormat="1" ht="34.799999999999997" customHeight="1">
      <c r="B131" s="31"/>
      <c r="C131" s="126" t="s">
        <v>211</v>
      </c>
      <c r="D131" s="126" t="s">
        <v>121</v>
      </c>
      <c r="E131" s="127" t="s">
        <v>212</v>
      </c>
      <c r="F131" s="128" t="s">
        <v>213</v>
      </c>
      <c r="G131" s="129" t="s">
        <v>190</v>
      </c>
      <c r="H131" s="130">
        <v>3.9740000000000002</v>
      </c>
      <c r="I131" s="131"/>
      <c r="J131" s="132">
        <f>ROUND(I131*H131,2)</f>
        <v>0</v>
      </c>
      <c r="K131" s="128" t="s">
        <v>125</v>
      </c>
      <c r="L131" s="31"/>
      <c r="M131" s="133" t="s">
        <v>19</v>
      </c>
      <c r="N131" s="134" t="s">
        <v>43</v>
      </c>
      <c r="P131" s="135">
        <f>O131*H131</f>
        <v>0</v>
      </c>
      <c r="Q131" s="135">
        <v>0</v>
      </c>
      <c r="R131" s="135">
        <f>Q131*H131</f>
        <v>0</v>
      </c>
      <c r="S131" s="135">
        <v>0</v>
      </c>
      <c r="T131" s="136">
        <f>S131*H131</f>
        <v>0</v>
      </c>
      <c r="AR131" s="137" t="s">
        <v>126</v>
      </c>
      <c r="AT131" s="137" t="s">
        <v>121</v>
      </c>
      <c r="AU131" s="137" t="s">
        <v>82</v>
      </c>
      <c r="AY131" s="16" t="s">
        <v>118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6" t="s">
        <v>80</v>
      </c>
      <c r="BK131" s="138">
        <f>ROUND(I131*H131,2)</f>
        <v>0</v>
      </c>
      <c r="BL131" s="16" t="s">
        <v>126</v>
      </c>
      <c r="BM131" s="137" t="s">
        <v>214</v>
      </c>
    </row>
    <row r="132" spans="2:65" s="1" customFormat="1" ht="10.199999999999999" hidden="1">
      <c r="B132" s="31"/>
      <c r="D132" s="139" t="s">
        <v>128</v>
      </c>
      <c r="F132" s="140" t="s">
        <v>215</v>
      </c>
      <c r="I132" s="141"/>
      <c r="L132" s="31"/>
      <c r="M132" s="142"/>
      <c r="T132" s="52"/>
      <c r="AT132" s="16" t="s">
        <v>128</v>
      </c>
      <c r="AU132" s="16" t="s">
        <v>82</v>
      </c>
    </row>
    <row r="133" spans="2:65" s="11" customFormat="1" ht="25.95" customHeight="1">
      <c r="B133" s="114"/>
      <c r="D133" s="115" t="s">
        <v>71</v>
      </c>
      <c r="E133" s="116" t="s">
        <v>216</v>
      </c>
      <c r="F133" s="116" t="s">
        <v>217</v>
      </c>
      <c r="I133" s="117"/>
      <c r="J133" s="118">
        <f>BK133</f>
        <v>0</v>
      </c>
      <c r="L133" s="114"/>
      <c r="M133" s="119"/>
      <c r="P133" s="120">
        <f>P134+P150+P176+P187</f>
        <v>0</v>
      </c>
      <c r="R133" s="120">
        <f>R134+R150+R176+R187</f>
        <v>18.11211973</v>
      </c>
      <c r="T133" s="121">
        <f>T134+T150+T176+T187</f>
        <v>8.208E-2</v>
      </c>
      <c r="AR133" s="115" t="s">
        <v>82</v>
      </c>
      <c r="AT133" s="122" t="s">
        <v>71</v>
      </c>
      <c r="AU133" s="122" t="s">
        <v>72</v>
      </c>
      <c r="AY133" s="115" t="s">
        <v>118</v>
      </c>
      <c r="BK133" s="123">
        <f>BK134+BK150+BK176+BK187</f>
        <v>0</v>
      </c>
    </row>
    <row r="134" spans="2:65" s="11" customFormat="1" ht="22.8" customHeight="1">
      <c r="B134" s="114"/>
      <c r="D134" s="115" t="s">
        <v>71</v>
      </c>
      <c r="E134" s="124" t="s">
        <v>218</v>
      </c>
      <c r="F134" s="124" t="s">
        <v>219</v>
      </c>
      <c r="I134" s="117"/>
      <c r="J134" s="125">
        <f>BK134</f>
        <v>0</v>
      </c>
      <c r="L134" s="114"/>
      <c r="M134" s="119"/>
      <c r="P134" s="120">
        <f>SUM(P135:P149)</f>
        <v>0</v>
      </c>
      <c r="R134" s="120">
        <f>SUM(R135:R149)</f>
        <v>13.508400000000002</v>
      </c>
      <c r="T134" s="121">
        <f>SUM(T135:T149)</f>
        <v>8.208E-2</v>
      </c>
      <c r="AR134" s="115" t="s">
        <v>82</v>
      </c>
      <c r="AT134" s="122" t="s">
        <v>71</v>
      </c>
      <c r="AU134" s="122" t="s">
        <v>80</v>
      </c>
      <c r="AY134" s="115" t="s">
        <v>118</v>
      </c>
      <c r="BK134" s="123">
        <f>SUM(BK135:BK149)</f>
        <v>0</v>
      </c>
    </row>
    <row r="135" spans="2:65" s="1" customFormat="1" ht="22.2" customHeight="1">
      <c r="B135" s="31"/>
      <c r="C135" s="126" t="s">
        <v>220</v>
      </c>
      <c r="D135" s="126" t="s">
        <v>121</v>
      </c>
      <c r="E135" s="127" t="s">
        <v>221</v>
      </c>
      <c r="F135" s="128" t="s">
        <v>222</v>
      </c>
      <c r="G135" s="129" t="s">
        <v>223</v>
      </c>
      <c r="H135" s="130">
        <v>4.92</v>
      </c>
      <c r="I135" s="131"/>
      <c r="J135" s="132">
        <f>ROUND(I135*H135,2)</f>
        <v>0</v>
      </c>
      <c r="K135" s="128" t="s">
        <v>125</v>
      </c>
      <c r="L135" s="31"/>
      <c r="M135" s="133" t="s">
        <v>19</v>
      </c>
      <c r="N135" s="134" t="s">
        <v>43</v>
      </c>
      <c r="P135" s="135">
        <f>O135*H135</f>
        <v>0</v>
      </c>
      <c r="Q135" s="135">
        <v>5.2999999999999999E-2</v>
      </c>
      <c r="R135" s="135">
        <f>Q135*H135</f>
        <v>0.26075999999999999</v>
      </c>
      <c r="S135" s="135">
        <v>0</v>
      </c>
      <c r="T135" s="136">
        <f>S135*H135</f>
        <v>0</v>
      </c>
      <c r="AR135" s="137" t="s">
        <v>211</v>
      </c>
      <c r="AT135" s="137" t="s">
        <v>121</v>
      </c>
      <c r="AU135" s="137" t="s">
        <v>82</v>
      </c>
      <c r="AY135" s="16" t="s">
        <v>118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6" t="s">
        <v>80</v>
      </c>
      <c r="BK135" s="138">
        <f>ROUND(I135*H135,2)</f>
        <v>0</v>
      </c>
      <c r="BL135" s="16" t="s">
        <v>211</v>
      </c>
      <c r="BM135" s="137" t="s">
        <v>224</v>
      </c>
    </row>
    <row r="136" spans="2:65" s="1" customFormat="1" ht="10.199999999999999" hidden="1">
      <c r="B136" s="31"/>
      <c r="D136" s="139" t="s">
        <v>128</v>
      </c>
      <c r="F136" s="140" t="s">
        <v>225</v>
      </c>
      <c r="I136" s="141"/>
      <c r="L136" s="31"/>
      <c r="M136" s="142"/>
      <c r="T136" s="52"/>
      <c r="AT136" s="16" t="s">
        <v>128</v>
      </c>
      <c r="AU136" s="16" t="s">
        <v>82</v>
      </c>
    </row>
    <row r="137" spans="2:65" s="12" customFormat="1" ht="10.199999999999999">
      <c r="B137" s="143"/>
      <c r="D137" s="144" t="s">
        <v>130</v>
      </c>
      <c r="E137" s="145" t="s">
        <v>19</v>
      </c>
      <c r="F137" s="146" t="s">
        <v>226</v>
      </c>
      <c r="H137" s="147">
        <v>4.92</v>
      </c>
      <c r="I137" s="148"/>
      <c r="L137" s="143"/>
      <c r="M137" s="149"/>
      <c r="T137" s="150"/>
      <c r="AT137" s="145" t="s">
        <v>130</v>
      </c>
      <c r="AU137" s="145" t="s">
        <v>82</v>
      </c>
      <c r="AV137" s="12" t="s">
        <v>82</v>
      </c>
      <c r="AW137" s="12" t="s">
        <v>33</v>
      </c>
      <c r="AX137" s="12" t="s">
        <v>80</v>
      </c>
      <c r="AY137" s="145" t="s">
        <v>118</v>
      </c>
    </row>
    <row r="138" spans="2:65" s="1" customFormat="1" ht="22.2" customHeight="1">
      <c r="B138" s="31"/>
      <c r="C138" s="126" t="s">
        <v>227</v>
      </c>
      <c r="D138" s="126" t="s">
        <v>121</v>
      </c>
      <c r="E138" s="127" t="s">
        <v>228</v>
      </c>
      <c r="F138" s="128" t="s">
        <v>229</v>
      </c>
      <c r="G138" s="129" t="s">
        <v>124</v>
      </c>
      <c r="H138" s="130">
        <v>267.39999999999998</v>
      </c>
      <c r="I138" s="131"/>
      <c r="J138" s="132">
        <f>ROUND(I138*H138,2)</f>
        <v>0</v>
      </c>
      <c r="K138" s="128" t="s">
        <v>125</v>
      </c>
      <c r="L138" s="31"/>
      <c r="M138" s="133" t="s">
        <v>19</v>
      </c>
      <c r="N138" s="134" t="s">
        <v>43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211</v>
      </c>
      <c r="AT138" s="137" t="s">
        <v>121</v>
      </c>
      <c r="AU138" s="137" t="s">
        <v>82</v>
      </c>
      <c r="AY138" s="16" t="s">
        <v>118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6" t="s">
        <v>80</v>
      </c>
      <c r="BK138" s="138">
        <f>ROUND(I138*H138,2)</f>
        <v>0</v>
      </c>
      <c r="BL138" s="16" t="s">
        <v>211</v>
      </c>
      <c r="BM138" s="137" t="s">
        <v>230</v>
      </c>
    </row>
    <row r="139" spans="2:65" s="1" customFormat="1" ht="10.199999999999999" hidden="1">
      <c r="B139" s="31"/>
      <c r="D139" s="139" t="s">
        <v>128</v>
      </c>
      <c r="F139" s="140" t="s">
        <v>231</v>
      </c>
      <c r="I139" s="141"/>
      <c r="L139" s="31"/>
      <c r="M139" s="142"/>
      <c r="T139" s="52"/>
      <c r="AT139" s="16" t="s">
        <v>128</v>
      </c>
      <c r="AU139" s="16" t="s">
        <v>82</v>
      </c>
    </row>
    <row r="140" spans="2:65" s="12" customFormat="1" ht="10.199999999999999">
      <c r="B140" s="143"/>
      <c r="D140" s="144" t="s">
        <v>130</v>
      </c>
      <c r="E140" s="145" t="s">
        <v>19</v>
      </c>
      <c r="F140" s="146" t="s">
        <v>232</v>
      </c>
      <c r="H140" s="147">
        <v>267.39999999999998</v>
      </c>
      <c r="I140" s="148"/>
      <c r="L140" s="143"/>
      <c r="M140" s="149"/>
      <c r="T140" s="150"/>
      <c r="AT140" s="145" t="s">
        <v>130</v>
      </c>
      <c r="AU140" s="145" t="s">
        <v>82</v>
      </c>
      <c r="AV140" s="12" t="s">
        <v>82</v>
      </c>
      <c r="AW140" s="12" t="s">
        <v>33</v>
      </c>
      <c r="AX140" s="12" t="s">
        <v>80</v>
      </c>
      <c r="AY140" s="145" t="s">
        <v>118</v>
      </c>
    </row>
    <row r="141" spans="2:65" s="1" customFormat="1" ht="22.2" customHeight="1">
      <c r="B141" s="31"/>
      <c r="C141" s="126" t="s">
        <v>233</v>
      </c>
      <c r="D141" s="126" t="s">
        <v>121</v>
      </c>
      <c r="E141" s="127" t="s">
        <v>234</v>
      </c>
      <c r="F141" s="128" t="s">
        <v>235</v>
      </c>
      <c r="G141" s="129" t="s">
        <v>124</v>
      </c>
      <c r="H141" s="130">
        <v>33</v>
      </c>
      <c r="I141" s="131"/>
      <c r="J141" s="132">
        <f>ROUND(I141*H141,2)</f>
        <v>0</v>
      </c>
      <c r="K141" s="128" t="s">
        <v>125</v>
      </c>
      <c r="L141" s="31"/>
      <c r="M141" s="133" t="s">
        <v>19</v>
      </c>
      <c r="N141" s="134" t="s">
        <v>43</v>
      </c>
      <c r="P141" s="135">
        <f>O141*H141</f>
        <v>0</v>
      </c>
      <c r="Q141" s="135">
        <v>0</v>
      </c>
      <c r="R141" s="135">
        <f>Q141*H141</f>
        <v>0</v>
      </c>
      <c r="S141" s="135">
        <v>0</v>
      </c>
      <c r="T141" s="136">
        <f>S141*H141</f>
        <v>0</v>
      </c>
      <c r="AR141" s="137" t="s">
        <v>211</v>
      </c>
      <c r="AT141" s="137" t="s">
        <v>121</v>
      </c>
      <c r="AU141" s="137" t="s">
        <v>82</v>
      </c>
      <c r="AY141" s="16" t="s">
        <v>118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6" t="s">
        <v>80</v>
      </c>
      <c r="BK141" s="138">
        <f>ROUND(I141*H141,2)</f>
        <v>0</v>
      </c>
      <c r="BL141" s="16" t="s">
        <v>211</v>
      </c>
      <c r="BM141" s="137" t="s">
        <v>236</v>
      </c>
    </row>
    <row r="142" spans="2:65" s="1" customFormat="1" ht="10.199999999999999" hidden="1">
      <c r="B142" s="31"/>
      <c r="D142" s="139" t="s">
        <v>128</v>
      </c>
      <c r="F142" s="140" t="s">
        <v>237</v>
      </c>
      <c r="I142" s="141"/>
      <c r="L142" s="31"/>
      <c r="M142" s="142"/>
      <c r="T142" s="52"/>
      <c r="AT142" s="16" t="s">
        <v>128</v>
      </c>
      <c r="AU142" s="16" t="s">
        <v>82</v>
      </c>
    </row>
    <row r="143" spans="2:65" s="1" customFormat="1" ht="14.4" customHeight="1">
      <c r="B143" s="31"/>
      <c r="C143" s="151" t="s">
        <v>238</v>
      </c>
      <c r="D143" s="151" t="s">
        <v>152</v>
      </c>
      <c r="E143" s="152" t="s">
        <v>239</v>
      </c>
      <c r="F143" s="153" t="s">
        <v>240</v>
      </c>
      <c r="G143" s="154" t="s">
        <v>124</v>
      </c>
      <c r="H143" s="155">
        <v>630.84</v>
      </c>
      <c r="I143" s="156"/>
      <c r="J143" s="157">
        <f>ROUND(I143*H143,2)</f>
        <v>0</v>
      </c>
      <c r="K143" s="153" t="s">
        <v>125</v>
      </c>
      <c r="L143" s="158"/>
      <c r="M143" s="159" t="s">
        <v>19</v>
      </c>
      <c r="N143" s="160" t="s">
        <v>43</v>
      </c>
      <c r="P143" s="135">
        <f>O143*H143</f>
        <v>0</v>
      </c>
      <c r="Q143" s="135">
        <v>2.1000000000000001E-2</v>
      </c>
      <c r="R143" s="135">
        <f>Q143*H143</f>
        <v>13.247640000000002</v>
      </c>
      <c r="S143" s="135">
        <v>0</v>
      </c>
      <c r="T143" s="136">
        <f>S143*H143</f>
        <v>0</v>
      </c>
      <c r="AR143" s="137" t="s">
        <v>241</v>
      </c>
      <c r="AT143" s="137" t="s">
        <v>152</v>
      </c>
      <c r="AU143" s="137" t="s">
        <v>82</v>
      </c>
      <c r="AY143" s="16" t="s">
        <v>118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6" t="s">
        <v>80</v>
      </c>
      <c r="BK143" s="138">
        <f>ROUND(I143*H143,2)</f>
        <v>0</v>
      </c>
      <c r="BL143" s="16" t="s">
        <v>211</v>
      </c>
      <c r="BM143" s="137" t="s">
        <v>242</v>
      </c>
    </row>
    <row r="144" spans="2:65" s="12" customFormat="1" ht="10.199999999999999">
      <c r="B144" s="143"/>
      <c r="D144" s="144" t="s">
        <v>130</v>
      </c>
      <c r="F144" s="146" t="s">
        <v>243</v>
      </c>
      <c r="H144" s="147">
        <v>630.84</v>
      </c>
      <c r="I144" s="148"/>
      <c r="L144" s="143"/>
      <c r="M144" s="149"/>
      <c r="T144" s="150"/>
      <c r="AT144" s="145" t="s">
        <v>130</v>
      </c>
      <c r="AU144" s="145" t="s">
        <v>82</v>
      </c>
      <c r="AV144" s="12" t="s">
        <v>82</v>
      </c>
      <c r="AW144" s="12" t="s">
        <v>4</v>
      </c>
      <c r="AX144" s="12" t="s">
        <v>80</v>
      </c>
      <c r="AY144" s="145" t="s">
        <v>118</v>
      </c>
    </row>
    <row r="145" spans="2:65" s="1" customFormat="1" ht="22.2" customHeight="1">
      <c r="B145" s="31"/>
      <c r="C145" s="126" t="s">
        <v>7</v>
      </c>
      <c r="D145" s="126" t="s">
        <v>121</v>
      </c>
      <c r="E145" s="127" t="s">
        <v>244</v>
      </c>
      <c r="F145" s="128" t="s">
        <v>245</v>
      </c>
      <c r="G145" s="129" t="s">
        <v>124</v>
      </c>
      <c r="H145" s="130">
        <v>13.68</v>
      </c>
      <c r="I145" s="131"/>
      <c r="J145" s="132">
        <f>ROUND(I145*H145,2)</f>
        <v>0</v>
      </c>
      <c r="K145" s="128" t="s">
        <v>125</v>
      </c>
      <c r="L145" s="31"/>
      <c r="M145" s="133" t="s">
        <v>19</v>
      </c>
      <c r="N145" s="134" t="s">
        <v>43</v>
      </c>
      <c r="P145" s="135">
        <f>O145*H145</f>
        <v>0</v>
      </c>
      <c r="Q145" s="135">
        <v>0</v>
      </c>
      <c r="R145" s="135">
        <f>Q145*H145</f>
        <v>0</v>
      </c>
      <c r="S145" s="135">
        <v>6.0000000000000001E-3</v>
      </c>
      <c r="T145" s="136">
        <f>S145*H145</f>
        <v>8.208E-2</v>
      </c>
      <c r="AR145" s="137" t="s">
        <v>211</v>
      </c>
      <c r="AT145" s="137" t="s">
        <v>121</v>
      </c>
      <c r="AU145" s="137" t="s">
        <v>82</v>
      </c>
      <c r="AY145" s="16" t="s">
        <v>118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6" t="s">
        <v>80</v>
      </c>
      <c r="BK145" s="138">
        <f>ROUND(I145*H145,2)</f>
        <v>0</v>
      </c>
      <c r="BL145" s="16" t="s">
        <v>211</v>
      </c>
      <c r="BM145" s="137" t="s">
        <v>246</v>
      </c>
    </row>
    <row r="146" spans="2:65" s="1" customFormat="1" ht="10.199999999999999" hidden="1">
      <c r="B146" s="31"/>
      <c r="D146" s="139" t="s">
        <v>128</v>
      </c>
      <c r="F146" s="140" t="s">
        <v>247</v>
      </c>
      <c r="I146" s="141"/>
      <c r="L146" s="31"/>
      <c r="M146" s="142"/>
      <c r="T146" s="52"/>
      <c r="AT146" s="16" t="s">
        <v>128</v>
      </c>
      <c r="AU146" s="16" t="s">
        <v>82</v>
      </c>
    </row>
    <row r="147" spans="2:65" s="12" customFormat="1" ht="10.199999999999999">
      <c r="B147" s="143"/>
      <c r="D147" s="144" t="s">
        <v>130</v>
      </c>
      <c r="E147" s="145" t="s">
        <v>19</v>
      </c>
      <c r="F147" s="146" t="s">
        <v>248</v>
      </c>
      <c r="H147" s="147">
        <v>13.68</v>
      </c>
      <c r="I147" s="148"/>
      <c r="L147" s="143"/>
      <c r="M147" s="149"/>
      <c r="T147" s="150"/>
      <c r="AT147" s="145" t="s">
        <v>130</v>
      </c>
      <c r="AU147" s="145" t="s">
        <v>82</v>
      </c>
      <c r="AV147" s="12" t="s">
        <v>82</v>
      </c>
      <c r="AW147" s="12" t="s">
        <v>33</v>
      </c>
      <c r="AX147" s="12" t="s">
        <v>80</v>
      </c>
      <c r="AY147" s="145" t="s">
        <v>118</v>
      </c>
    </row>
    <row r="148" spans="2:65" s="1" customFormat="1" ht="22.2" customHeight="1">
      <c r="B148" s="31"/>
      <c r="C148" s="126" t="s">
        <v>249</v>
      </c>
      <c r="D148" s="126" t="s">
        <v>121</v>
      </c>
      <c r="E148" s="127" t="s">
        <v>250</v>
      </c>
      <c r="F148" s="128" t="s">
        <v>251</v>
      </c>
      <c r="G148" s="129" t="s">
        <v>190</v>
      </c>
      <c r="H148" s="130">
        <v>13.507999999999999</v>
      </c>
      <c r="I148" s="131"/>
      <c r="J148" s="132">
        <f>ROUND(I148*H148,2)</f>
        <v>0</v>
      </c>
      <c r="K148" s="128" t="s">
        <v>125</v>
      </c>
      <c r="L148" s="31"/>
      <c r="M148" s="133" t="s">
        <v>19</v>
      </c>
      <c r="N148" s="134" t="s">
        <v>43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211</v>
      </c>
      <c r="AT148" s="137" t="s">
        <v>121</v>
      </c>
      <c r="AU148" s="137" t="s">
        <v>82</v>
      </c>
      <c r="AY148" s="16" t="s">
        <v>118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6" t="s">
        <v>80</v>
      </c>
      <c r="BK148" s="138">
        <f>ROUND(I148*H148,2)</f>
        <v>0</v>
      </c>
      <c r="BL148" s="16" t="s">
        <v>211</v>
      </c>
      <c r="BM148" s="137" t="s">
        <v>252</v>
      </c>
    </row>
    <row r="149" spans="2:65" s="1" customFormat="1" ht="10.199999999999999" hidden="1">
      <c r="B149" s="31"/>
      <c r="D149" s="139" t="s">
        <v>128</v>
      </c>
      <c r="F149" s="140" t="s">
        <v>253</v>
      </c>
      <c r="I149" s="141"/>
      <c r="L149" s="31"/>
      <c r="M149" s="142"/>
      <c r="T149" s="52"/>
      <c r="AT149" s="16" t="s">
        <v>128</v>
      </c>
      <c r="AU149" s="16" t="s">
        <v>82</v>
      </c>
    </row>
    <row r="150" spans="2:65" s="11" customFormat="1" ht="22.8" customHeight="1">
      <c r="B150" s="114"/>
      <c r="D150" s="115" t="s">
        <v>71</v>
      </c>
      <c r="E150" s="124" t="s">
        <v>254</v>
      </c>
      <c r="F150" s="124" t="s">
        <v>255</v>
      </c>
      <c r="I150" s="117"/>
      <c r="J150" s="125">
        <f>BK150</f>
        <v>0</v>
      </c>
      <c r="L150" s="114"/>
      <c r="M150" s="119"/>
      <c r="P150" s="120">
        <f>SUM(P151:P175)</f>
        <v>0</v>
      </c>
      <c r="R150" s="120">
        <f>SUM(R151:R175)</f>
        <v>4.5436467199999999</v>
      </c>
      <c r="T150" s="121">
        <f>SUM(T151:T175)</f>
        <v>0</v>
      </c>
      <c r="AR150" s="115" t="s">
        <v>82</v>
      </c>
      <c r="AT150" s="122" t="s">
        <v>71</v>
      </c>
      <c r="AU150" s="122" t="s">
        <v>80</v>
      </c>
      <c r="AY150" s="115" t="s">
        <v>118</v>
      </c>
      <c r="BK150" s="123">
        <f>SUM(BK151:BK175)</f>
        <v>0</v>
      </c>
    </row>
    <row r="151" spans="2:65" s="1" customFormat="1" ht="14.4" customHeight="1">
      <c r="B151" s="31"/>
      <c r="C151" s="126" t="s">
        <v>256</v>
      </c>
      <c r="D151" s="126" t="s">
        <v>121</v>
      </c>
      <c r="E151" s="127" t="s">
        <v>257</v>
      </c>
      <c r="F151" s="128" t="s">
        <v>258</v>
      </c>
      <c r="G151" s="129" t="s">
        <v>177</v>
      </c>
      <c r="H151" s="130">
        <v>30</v>
      </c>
      <c r="I151" s="131"/>
      <c r="J151" s="132">
        <f>ROUND(I151*H151,2)</f>
        <v>0</v>
      </c>
      <c r="K151" s="128" t="s">
        <v>125</v>
      </c>
      <c r="L151" s="31"/>
      <c r="M151" s="133" t="s">
        <v>19</v>
      </c>
      <c r="N151" s="134" t="s">
        <v>43</v>
      </c>
      <c r="P151" s="135">
        <f>O151*H151</f>
        <v>0</v>
      </c>
      <c r="Q151" s="135">
        <v>5.1000000000000004E-3</v>
      </c>
      <c r="R151" s="135">
        <f>Q151*H151</f>
        <v>0.15300000000000002</v>
      </c>
      <c r="S151" s="135">
        <v>0</v>
      </c>
      <c r="T151" s="136">
        <f>S151*H151</f>
        <v>0</v>
      </c>
      <c r="AR151" s="137" t="s">
        <v>211</v>
      </c>
      <c r="AT151" s="137" t="s">
        <v>121</v>
      </c>
      <c r="AU151" s="137" t="s">
        <v>82</v>
      </c>
      <c r="AY151" s="16" t="s">
        <v>118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6" t="s">
        <v>80</v>
      </c>
      <c r="BK151" s="138">
        <f>ROUND(I151*H151,2)</f>
        <v>0</v>
      </c>
      <c r="BL151" s="16" t="s">
        <v>211</v>
      </c>
      <c r="BM151" s="137" t="s">
        <v>259</v>
      </c>
    </row>
    <row r="152" spans="2:65" s="1" customFormat="1" ht="10.199999999999999" hidden="1">
      <c r="B152" s="31"/>
      <c r="D152" s="139" t="s">
        <v>128</v>
      </c>
      <c r="F152" s="140" t="s">
        <v>260</v>
      </c>
      <c r="I152" s="141"/>
      <c r="L152" s="31"/>
      <c r="M152" s="142"/>
      <c r="T152" s="52"/>
      <c r="AT152" s="16" t="s">
        <v>128</v>
      </c>
      <c r="AU152" s="16" t="s">
        <v>82</v>
      </c>
    </row>
    <row r="153" spans="2:65" s="12" customFormat="1" ht="10.199999999999999">
      <c r="B153" s="143"/>
      <c r="D153" s="144" t="s">
        <v>130</v>
      </c>
      <c r="E153" s="145" t="s">
        <v>19</v>
      </c>
      <c r="F153" s="146" t="s">
        <v>261</v>
      </c>
      <c r="H153" s="147">
        <v>30</v>
      </c>
      <c r="I153" s="148"/>
      <c r="L153" s="143"/>
      <c r="M153" s="149"/>
      <c r="T153" s="150"/>
      <c r="AT153" s="145" t="s">
        <v>130</v>
      </c>
      <c r="AU153" s="145" t="s">
        <v>82</v>
      </c>
      <c r="AV153" s="12" t="s">
        <v>82</v>
      </c>
      <c r="AW153" s="12" t="s">
        <v>33</v>
      </c>
      <c r="AX153" s="12" t="s">
        <v>80</v>
      </c>
      <c r="AY153" s="145" t="s">
        <v>118</v>
      </c>
    </row>
    <row r="154" spans="2:65" s="1" customFormat="1" ht="14.4" customHeight="1">
      <c r="B154" s="31"/>
      <c r="C154" s="151" t="s">
        <v>262</v>
      </c>
      <c r="D154" s="151" t="s">
        <v>152</v>
      </c>
      <c r="E154" s="152" t="s">
        <v>263</v>
      </c>
      <c r="F154" s="153" t="s">
        <v>264</v>
      </c>
      <c r="G154" s="154" t="s">
        <v>223</v>
      </c>
      <c r="H154" s="155">
        <v>0.20300000000000001</v>
      </c>
      <c r="I154" s="156"/>
      <c r="J154" s="157">
        <f>ROUND(I154*H154,2)</f>
        <v>0</v>
      </c>
      <c r="K154" s="153" t="s">
        <v>125</v>
      </c>
      <c r="L154" s="158"/>
      <c r="M154" s="159" t="s">
        <v>19</v>
      </c>
      <c r="N154" s="160" t="s">
        <v>43</v>
      </c>
      <c r="P154" s="135">
        <f>O154*H154</f>
        <v>0</v>
      </c>
      <c r="Q154" s="135">
        <v>0.55000000000000004</v>
      </c>
      <c r="R154" s="135">
        <f>Q154*H154</f>
        <v>0.11165000000000001</v>
      </c>
      <c r="S154" s="135">
        <v>0</v>
      </c>
      <c r="T154" s="136">
        <f>S154*H154</f>
        <v>0</v>
      </c>
      <c r="AR154" s="137" t="s">
        <v>241</v>
      </c>
      <c r="AT154" s="137" t="s">
        <v>152</v>
      </c>
      <c r="AU154" s="137" t="s">
        <v>82</v>
      </c>
      <c r="AY154" s="16" t="s">
        <v>118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6" t="s">
        <v>80</v>
      </c>
      <c r="BK154" s="138">
        <f>ROUND(I154*H154,2)</f>
        <v>0</v>
      </c>
      <c r="BL154" s="16" t="s">
        <v>211</v>
      </c>
      <c r="BM154" s="137" t="s">
        <v>265</v>
      </c>
    </row>
    <row r="155" spans="2:65" s="12" customFormat="1" ht="10.199999999999999">
      <c r="B155" s="143"/>
      <c r="D155" s="144" t="s">
        <v>130</v>
      </c>
      <c r="E155" s="145" t="s">
        <v>19</v>
      </c>
      <c r="F155" s="146" t="s">
        <v>266</v>
      </c>
      <c r="H155" s="147">
        <v>0.20300000000000001</v>
      </c>
      <c r="I155" s="148"/>
      <c r="L155" s="143"/>
      <c r="M155" s="149"/>
      <c r="T155" s="150"/>
      <c r="AT155" s="145" t="s">
        <v>130</v>
      </c>
      <c r="AU155" s="145" t="s">
        <v>82</v>
      </c>
      <c r="AV155" s="12" t="s">
        <v>82</v>
      </c>
      <c r="AW155" s="12" t="s">
        <v>33</v>
      </c>
      <c r="AX155" s="12" t="s">
        <v>80</v>
      </c>
      <c r="AY155" s="145" t="s">
        <v>118</v>
      </c>
    </row>
    <row r="156" spans="2:65" s="1" customFormat="1" ht="14.4" customHeight="1">
      <c r="B156" s="31"/>
      <c r="C156" s="126" t="s">
        <v>267</v>
      </c>
      <c r="D156" s="126" t="s">
        <v>121</v>
      </c>
      <c r="E156" s="127" t="s">
        <v>268</v>
      </c>
      <c r="F156" s="128" t="s">
        <v>269</v>
      </c>
      <c r="G156" s="129" t="s">
        <v>177</v>
      </c>
      <c r="H156" s="130">
        <v>176.34</v>
      </c>
      <c r="I156" s="131"/>
      <c r="J156" s="132">
        <f>ROUND(I156*H156,2)</f>
        <v>0</v>
      </c>
      <c r="K156" s="128" t="s">
        <v>125</v>
      </c>
      <c r="L156" s="31"/>
      <c r="M156" s="133" t="s">
        <v>19</v>
      </c>
      <c r="N156" s="134" t="s">
        <v>43</v>
      </c>
      <c r="P156" s="135">
        <f>O156*H156</f>
        <v>0</v>
      </c>
      <c r="Q156" s="135">
        <v>0</v>
      </c>
      <c r="R156" s="135">
        <f>Q156*H156</f>
        <v>0</v>
      </c>
      <c r="S156" s="135">
        <v>0</v>
      </c>
      <c r="T156" s="136">
        <f>S156*H156</f>
        <v>0</v>
      </c>
      <c r="AR156" s="137" t="s">
        <v>211</v>
      </c>
      <c r="AT156" s="137" t="s">
        <v>121</v>
      </c>
      <c r="AU156" s="137" t="s">
        <v>82</v>
      </c>
      <c r="AY156" s="16" t="s">
        <v>118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6" t="s">
        <v>80</v>
      </c>
      <c r="BK156" s="138">
        <f>ROUND(I156*H156,2)</f>
        <v>0</v>
      </c>
      <c r="BL156" s="16" t="s">
        <v>211</v>
      </c>
      <c r="BM156" s="137" t="s">
        <v>270</v>
      </c>
    </row>
    <row r="157" spans="2:65" s="1" customFormat="1" ht="10.199999999999999" hidden="1">
      <c r="B157" s="31"/>
      <c r="D157" s="139" t="s">
        <v>128</v>
      </c>
      <c r="F157" s="140" t="s">
        <v>271</v>
      </c>
      <c r="I157" s="141"/>
      <c r="L157" s="31"/>
      <c r="M157" s="142"/>
      <c r="T157" s="52"/>
      <c r="AT157" s="16" t="s">
        <v>128</v>
      </c>
      <c r="AU157" s="16" t="s">
        <v>82</v>
      </c>
    </row>
    <row r="158" spans="2:65" s="12" customFormat="1" ht="10.199999999999999">
      <c r="B158" s="143"/>
      <c r="D158" s="144" t="s">
        <v>130</v>
      </c>
      <c r="E158" s="145" t="s">
        <v>19</v>
      </c>
      <c r="F158" s="146" t="s">
        <v>272</v>
      </c>
      <c r="H158" s="147">
        <v>176.34</v>
      </c>
      <c r="I158" s="148"/>
      <c r="L158" s="143"/>
      <c r="M158" s="149"/>
      <c r="T158" s="150"/>
      <c r="AT158" s="145" t="s">
        <v>130</v>
      </c>
      <c r="AU158" s="145" t="s">
        <v>82</v>
      </c>
      <c r="AV158" s="12" t="s">
        <v>82</v>
      </c>
      <c r="AW158" s="12" t="s">
        <v>33</v>
      </c>
      <c r="AX158" s="12" t="s">
        <v>80</v>
      </c>
      <c r="AY158" s="145" t="s">
        <v>118</v>
      </c>
    </row>
    <row r="159" spans="2:65" s="1" customFormat="1" ht="14.4" customHeight="1">
      <c r="B159" s="31"/>
      <c r="C159" s="151" t="s">
        <v>273</v>
      </c>
      <c r="D159" s="151" t="s">
        <v>152</v>
      </c>
      <c r="E159" s="152" t="s">
        <v>274</v>
      </c>
      <c r="F159" s="153" t="s">
        <v>275</v>
      </c>
      <c r="G159" s="154" t="s">
        <v>223</v>
      </c>
      <c r="H159" s="155">
        <v>0.441</v>
      </c>
      <c r="I159" s="156"/>
      <c r="J159" s="157">
        <f>ROUND(I159*H159,2)</f>
        <v>0</v>
      </c>
      <c r="K159" s="153" t="s">
        <v>125</v>
      </c>
      <c r="L159" s="158"/>
      <c r="M159" s="159" t="s">
        <v>19</v>
      </c>
      <c r="N159" s="160" t="s">
        <v>43</v>
      </c>
      <c r="P159" s="135">
        <f>O159*H159</f>
        <v>0</v>
      </c>
      <c r="Q159" s="135">
        <v>0.55000000000000004</v>
      </c>
      <c r="R159" s="135">
        <f>Q159*H159</f>
        <v>0.24255000000000002</v>
      </c>
      <c r="S159" s="135">
        <v>0</v>
      </c>
      <c r="T159" s="136">
        <f>S159*H159</f>
        <v>0</v>
      </c>
      <c r="AR159" s="137" t="s">
        <v>241</v>
      </c>
      <c r="AT159" s="137" t="s">
        <v>152</v>
      </c>
      <c r="AU159" s="137" t="s">
        <v>82</v>
      </c>
      <c r="AY159" s="16" t="s">
        <v>118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6" t="s">
        <v>80</v>
      </c>
      <c r="BK159" s="138">
        <f>ROUND(I159*H159,2)</f>
        <v>0</v>
      </c>
      <c r="BL159" s="16" t="s">
        <v>211</v>
      </c>
      <c r="BM159" s="137" t="s">
        <v>276</v>
      </c>
    </row>
    <row r="160" spans="2:65" s="12" customFormat="1" ht="10.199999999999999">
      <c r="B160" s="143"/>
      <c r="D160" s="144" t="s">
        <v>130</v>
      </c>
      <c r="E160" s="145" t="s">
        <v>19</v>
      </c>
      <c r="F160" s="146" t="s">
        <v>277</v>
      </c>
      <c r="H160" s="147">
        <v>0.441</v>
      </c>
      <c r="I160" s="148"/>
      <c r="L160" s="143"/>
      <c r="M160" s="149"/>
      <c r="T160" s="150"/>
      <c r="AT160" s="145" t="s">
        <v>130</v>
      </c>
      <c r="AU160" s="145" t="s">
        <v>82</v>
      </c>
      <c r="AV160" s="12" t="s">
        <v>82</v>
      </c>
      <c r="AW160" s="12" t="s">
        <v>33</v>
      </c>
      <c r="AX160" s="12" t="s">
        <v>80</v>
      </c>
      <c r="AY160" s="145" t="s">
        <v>118</v>
      </c>
    </row>
    <row r="161" spans="2:65" s="1" customFormat="1" ht="14.4" customHeight="1">
      <c r="B161" s="31"/>
      <c r="C161" s="126" t="s">
        <v>278</v>
      </c>
      <c r="D161" s="126" t="s">
        <v>121</v>
      </c>
      <c r="E161" s="127" t="s">
        <v>279</v>
      </c>
      <c r="F161" s="128" t="s">
        <v>280</v>
      </c>
      <c r="G161" s="129" t="s">
        <v>223</v>
      </c>
      <c r="H161" s="130">
        <v>0.64400000000000002</v>
      </c>
      <c r="I161" s="131"/>
      <c r="J161" s="132">
        <f>ROUND(I161*H161,2)</f>
        <v>0</v>
      </c>
      <c r="K161" s="128" t="s">
        <v>125</v>
      </c>
      <c r="L161" s="31"/>
      <c r="M161" s="133" t="s">
        <v>19</v>
      </c>
      <c r="N161" s="134" t="s">
        <v>43</v>
      </c>
      <c r="P161" s="135">
        <f>O161*H161</f>
        <v>0</v>
      </c>
      <c r="Q161" s="135">
        <v>1.316E-2</v>
      </c>
      <c r="R161" s="135">
        <f>Q161*H161</f>
        <v>8.4750399999999997E-3</v>
      </c>
      <c r="S161" s="135">
        <v>0</v>
      </c>
      <c r="T161" s="136">
        <f>S161*H161</f>
        <v>0</v>
      </c>
      <c r="AR161" s="137" t="s">
        <v>211</v>
      </c>
      <c r="AT161" s="137" t="s">
        <v>121</v>
      </c>
      <c r="AU161" s="137" t="s">
        <v>82</v>
      </c>
      <c r="AY161" s="16" t="s">
        <v>118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6" t="s">
        <v>80</v>
      </c>
      <c r="BK161" s="138">
        <f>ROUND(I161*H161,2)</f>
        <v>0</v>
      </c>
      <c r="BL161" s="16" t="s">
        <v>211</v>
      </c>
      <c r="BM161" s="137" t="s">
        <v>281</v>
      </c>
    </row>
    <row r="162" spans="2:65" s="1" customFormat="1" ht="10.199999999999999" hidden="1">
      <c r="B162" s="31"/>
      <c r="D162" s="139" t="s">
        <v>128</v>
      </c>
      <c r="F162" s="140" t="s">
        <v>282</v>
      </c>
      <c r="I162" s="141"/>
      <c r="L162" s="31"/>
      <c r="M162" s="142"/>
      <c r="T162" s="52"/>
      <c r="AT162" s="16" t="s">
        <v>128</v>
      </c>
      <c r="AU162" s="16" t="s">
        <v>82</v>
      </c>
    </row>
    <row r="163" spans="2:65" s="12" customFormat="1" ht="10.199999999999999">
      <c r="B163" s="143"/>
      <c r="D163" s="144" t="s">
        <v>130</v>
      </c>
      <c r="E163" s="145" t="s">
        <v>19</v>
      </c>
      <c r="F163" s="146" t="s">
        <v>283</v>
      </c>
      <c r="H163" s="147">
        <v>0.64400000000000002</v>
      </c>
      <c r="I163" s="148"/>
      <c r="L163" s="143"/>
      <c r="M163" s="149"/>
      <c r="T163" s="150"/>
      <c r="AT163" s="145" t="s">
        <v>130</v>
      </c>
      <c r="AU163" s="145" t="s">
        <v>82</v>
      </c>
      <c r="AV163" s="12" t="s">
        <v>82</v>
      </c>
      <c r="AW163" s="12" t="s">
        <v>33</v>
      </c>
      <c r="AX163" s="12" t="s">
        <v>80</v>
      </c>
      <c r="AY163" s="145" t="s">
        <v>118</v>
      </c>
    </row>
    <row r="164" spans="2:65" s="1" customFormat="1" ht="22.2" customHeight="1">
      <c r="B164" s="31"/>
      <c r="C164" s="126" t="s">
        <v>284</v>
      </c>
      <c r="D164" s="126" t="s">
        <v>121</v>
      </c>
      <c r="E164" s="127" t="s">
        <v>285</v>
      </c>
      <c r="F164" s="128" t="s">
        <v>286</v>
      </c>
      <c r="G164" s="129" t="s">
        <v>124</v>
      </c>
      <c r="H164" s="130">
        <v>31.396000000000001</v>
      </c>
      <c r="I164" s="131"/>
      <c r="J164" s="132">
        <f>ROUND(I164*H164,2)</f>
        <v>0</v>
      </c>
      <c r="K164" s="128" t="s">
        <v>125</v>
      </c>
      <c r="L164" s="31"/>
      <c r="M164" s="133" t="s">
        <v>19</v>
      </c>
      <c r="N164" s="134" t="s">
        <v>43</v>
      </c>
      <c r="P164" s="135">
        <f>O164*H164</f>
        <v>0</v>
      </c>
      <c r="Q164" s="135">
        <v>1.388E-2</v>
      </c>
      <c r="R164" s="135">
        <f>Q164*H164</f>
        <v>0.43577648000000002</v>
      </c>
      <c r="S164" s="135">
        <v>0</v>
      </c>
      <c r="T164" s="136">
        <f>S164*H164</f>
        <v>0</v>
      </c>
      <c r="AR164" s="137" t="s">
        <v>211</v>
      </c>
      <c r="AT164" s="137" t="s">
        <v>121</v>
      </c>
      <c r="AU164" s="137" t="s">
        <v>82</v>
      </c>
      <c r="AY164" s="16" t="s">
        <v>118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6" t="s">
        <v>80</v>
      </c>
      <c r="BK164" s="138">
        <f>ROUND(I164*H164,2)</f>
        <v>0</v>
      </c>
      <c r="BL164" s="16" t="s">
        <v>211</v>
      </c>
      <c r="BM164" s="137" t="s">
        <v>287</v>
      </c>
    </row>
    <row r="165" spans="2:65" s="1" customFormat="1" ht="10.199999999999999" hidden="1">
      <c r="B165" s="31"/>
      <c r="D165" s="139" t="s">
        <v>128</v>
      </c>
      <c r="F165" s="140" t="s">
        <v>288</v>
      </c>
      <c r="I165" s="141"/>
      <c r="L165" s="31"/>
      <c r="M165" s="142"/>
      <c r="T165" s="52"/>
      <c r="AT165" s="16" t="s">
        <v>128</v>
      </c>
      <c r="AU165" s="16" t="s">
        <v>82</v>
      </c>
    </row>
    <row r="166" spans="2:65" s="12" customFormat="1" ht="10.199999999999999">
      <c r="B166" s="143"/>
      <c r="D166" s="144" t="s">
        <v>130</v>
      </c>
      <c r="E166" s="145" t="s">
        <v>19</v>
      </c>
      <c r="F166" s="146" t="s">
        <v>289</v>
      </c>
      <c r="H166" s="147">
        <v>31.396000000000001</v>
      </c>
      <c r="I166" s="148"/>
      <c r="L166" s="143"/>
      <c r="M166" s="149"/>
      <c r="T166" s="150"/>
      <c r="AT166" s="145" t="s">
        <v>130</v>
      </c>
      <c r="AU166" s="145" t="s">
        <v>82</v>
      </c>
      <c r="AV166" s="12" t="s">
        <v>82</v>
      </c>
      <c r="AW166" s="12" t="s">
        <v>33</v>
      </c>
      <c r="AX166" s="12" t="s">
        <v>80</v>
      </c>
      <c r="AY166" s="145" t="s">
        <v>118</v>
      </c>
    </row>
    <row r="167" spans="2:65" s="1" customFormat="1" ht="14.4" customHeight="1">
      <c r="B167" s="31"/>
      <c r="C167" s="126" t="s">
        <v>290</v>
      </c>
      <c r="D167" s="126" t="s">
        <v>121</v>
      </c>
      <c r="E167" s="127" t="s">
        <v>291</v>
      </c>
      <c r="F167" s="128" t="s">
        <v>292</v>
      </c>
      <c r="G167" s="129" t="s">
        <v>177</v>
      </c>
      <c r="H167" s="130">
        <v>470.4</v>
      </c>
      <c r="I167" s="131"/>
      <c r="J167" s="132">
        <f>ROUND(I167*H167,2)</f>
        <v>0</v>
      </c>
      <c r="K167" s="128" t="s">
        <v>125</v>
      </c>
      <c r="L167" s="31"/>
      <c r="M167" s="133" t="s">
        <v>19</v>
      </c>
      <c r="N167" s="134" t="s">
        <v>43</v>
      </c>
      <c r="P167" s="135">
        <f>O167*H167</f>
        <v>0</v>
      </c>
      <c r="Q167" s="135">
        <v>0</v>
      </c>
      <c r="R167" s="135">
        <f>Q167*H167</f>
        <v>0</v>
      </c>
      <c r="S167" s="135">
        <v>0</v>
      </c>
      <c r="T167" s="136">
        <f>S167*H167</f>
        <v>0</v>
      </c>
      <c r="AR167" s="137" t="s">
        <v>211</v>
      </c>
      <c r="AT167" s="137" t="s">
        <v>121</v>
      </c>
      <c r="AU167" s="137" t="s">
        <v>82</v>
      </c>
      <c r="AY167" s="16" t="s">
        <v>118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6" t="s">
        <v>80</v>
      </c>
      <c r="BK167" s="138">
        <f>ROUND(I167*H167,2)</f>
        <v>0</v>
      </c>
      <c r="BL167" s="16" t="s">
        <v>211</v>
      </c>
      <c r="BM167" s="137" t="s">
        <v>293</v>
      </c>
    </row>
    <row r="168" spans="2:65" s="1" customFormat="1" ht="10.199999999999999" hidden="1">
      <c r="B168" s="31"/>
      <c r="D168" s="139" t="s">
        <v>128</v>
      </c>
      <c r="F168" s="140" t="s">
        <v>294</v>
      </c>
      <c r="I168" s="141"/>
      <c r="L168" s="31"/>
      <c r="M168" s="142"/>
      <c r="T168" s="52"/>
      <c r="AT168" s="16" t="s">
        <v>128</v>
      </c>
      <c r="AU168" s="16" t="s">
        <v>82</v>
      </c>
    </row>
    <row r="169" spans="2:65" s="12" customFormat="1" ht="10.199999999999999">
      <c r="B169" s="143"/>
      <c r="D169" s="144" t="s">
        <v>130</v>
      </c>
      <c r="E169" s="145" t="s">
        <v>19</v>
      </c>
      <c r="F169" s="146" t="s">
        <v>295</v>
      </c>
      <c r="H169" s="147">
        <v>470.4</v>
      </c>
      <c r="I169" s="148"/>
      <c r="L169" s="143"/>
      <c r="M169" s="149"/>
      <c r="T169" s="150"/>
      <c r="AT169" s="145" t="s">
        <v>130</v>
      </c>
      <c r="AU169" s="145" t="s">
        <v>82</v>
      </c>
      <c r="AV169" s="12" t="s">
        <v>82</v>
      </c>
      <c r="AW169" s="12" t="s">
        <v>33</v>
      </c>
      <c r="AX169" s="12" t="s">
        <v>80</v>
      </c>
      <c r="AY169" s="145" t="s">
        <v>118</v>
      </c>
    </row>
    <row r="170" spans="2:65" s="1" customFormat="1" ht="14.4" customHeight="1">
      <c r="B170" s="31"/>
      <c r="C170" s="151" t="s">
        <v>296</v>
      </c>
      <c r="D170" s="151" t="s">
        <v>152</v>
      </c>
      <c r="E170" s="152" t="s">
        <v>297</v>
      </c>
      <c r="F170" s="153" t="s">
        <v>298</v>
      </c>
      <c r="G170" s="154" t="s">
        <v>223</v>
      </c>
      <c r="H170" s="155">
        <v>6.2560000000000002</v>
      </c>
      <c r="I170" s="156"/>
      <c r="J170" s="157">
        <f>ROUND(I170*H170,2)</f>
        <v>0</v>
      </c>
      <c r="K170" s="153" t="s">
        <v>125</v>
      </c>
      <c r="L170" s="158"/>
      <c r="M170" s="159" t="s">
        <v>19</v>
      </c>
      <c r="N170" s="160" t="s">
        <v>43</v>
      </c>
      <c r="P170" s="135">
        <f>O170*H170</f>
        <v>0</v>
      </c>
      <c r="Q170" s="135">
        <v>0.55000000000000004</v>
      </c>
      <c r="R170" s="135">
        <f>Q170*H170</f>
        <v>3.4408000000000003</v>
      </c>
      <c r="S170" s="135">
        <v>0</v>
      </c>
      <c r="T170" s="136">
        <f>S170*H170</f>
        <v>0</v>
      </c>
      <c r="AR170" s="137" t="s">
        <v>241</v>
      </c>
      <c r="AT170" s="137" t="s">
        <v>152</v>
      </c>
      <c r="AU170" s="137" t="s">
        <v>82</v>
      </c>
      <c r="AY170" s="16" t="s">
        <v>118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6" t="s">
        <v>80</v>
      </c>
      <c r="BK170" s="138">
        <f>ROUND(I170*H170,2)</f>
        <v>0</v>
      </c>
      <c r="BL170" s="16" t="s">
        <v>211</v>
      </c>
      <c r="BM170" s="137" t="s">
        <v>299</v>
      </c>
    </row>
    <row r="171" spans="2:65" s="12" customFormat="1" ht="10.199999999999999">
      <c r="B171" s="143"/>
      <c r="D171" s="144" t="s">
        <v>130</v>
      </c>
      <c r="E171" s="145" t="s">
        <v>19</v>
      </c>
      <c r="F171" s="146" t="s">
        <v>300</v>
      </c>
      <c r="H171" s="147">
        <v>6.2560000000000002</v>
      </c>
      <c r="I171" s="148"/>
      <c r="L171" s="143"/>
      <c r="M171" s="149"/>
      <c r="T171" s="150"/>
      <c r="AT171" s="145" t="s">
        <v>130</v>
      </c>
      <c r="AU171" s="145" t="s">
        <v>82</v>
      </c>
      <c r="AV171" s="12" t="s">
        <v>82</v>
      </c>
      <c r="AW171" s="12" t="s">
        <v>33</v>
      </c>
      <c r="AX171" s="12" t="s">
        <v>80</v>
      </c>
      <c r="AY171" s="145" t="s">
        <v>118</v>
      </c>
    </row>
    <row r="172" spans="2:65" s="1" customFormat="1" ht="14.4" customHeight="1">
      <c r="B172" s="31"/>
      <c r="C172" s="126" t="s">
        <v>301</v>
      </c>
      <c r="D172" s="126" t="s">
        <v>121</v>
      </c>
      <c r="E172" s="127" t="s">
        <v>302</v>
      </c>
      <c r="F172" s="128" t="s">
        <v>303</v>
      </c>
      <c r="G172" s="129" t="s">
        <v>223</v>
      </c>
      <c r="H172" s="130">
        <v>6.2560000000000002</v>
      </c>
      <c r="I172" s="131"/>
      <c r="J172" s="132">
        <f>ROUND(I172*H172,2)</f>
        <v>0</v>
      </c>
      <c r="K172" s="128" t="s">
        <v>125</v>
      </c>
      <c r="L172" s="31"/>
      <c r="M172" s="133" t="s">
        <v>19</v>
      </c>
      <c r="N172" s="134" t="s">
        <v>43</v>
      </c>
      <c r="P172" s="135">
        <f>O172*H172</f>
        <v>0</v>
      </c>
      <c r="Q172" s="135">
        <v>2.4199999999999999E-2</v>
      </c>
      <c r="R172" s="135">
        <f>Q172*H172</f>
        <v>0.15139520000000001</v>
      </c>
      <c r="S172" s="135">
        <v>0</v>
      </c>
      <c r="T172" s="136">
        <f>S172*H172</f>
        <v>0</v>
      </c>
      <c r="AR172" s="137" t="s">
        <v>211</v>
      </c>
      <c r="AT172" s="137" t="s">
        <v>121</v>
      </c>
      <c r="AU172" s="137" t="s">
        <v>82</v>
      </c>
      <c r="AY172" s="16" t="s">
        <v>118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6" t="s">
        <v>80</v>
      </c>
      <c r="BK172" s="138">
        <f>ROUND(I172*H172,2)</f>
        <v>0</v>
      </c>
      <c r="BL172" s="16" t="s">
        <v>211</v>
      </c>
      <c r="BM172" s="137" t="s">
        <v>304</v>
      </c>
    </row>
    <row r="173" spans="2:65" s="1" customFormat="1" ht="10.199999999999999" hidden="1">
      <c r="B173" s="31"/>
      <c r="D173" s="139" t="s">
        <v>128</v>
      </c>
      <c r="F173" s="140" t="s">
        <v>305</v>
      </c>
      <c r="I173" s="141"/>
      <c r="L173" s="31"/>
      <c r="M173" s="142"/>
      <c r="T173" s="52"/>
      <c r="AT173" s="16" t="s">
        <v>128</v>
      </c>
      <c r="AU173" s="16" t="s">
        <v>82</v>
      </c>
    </row>
    <row r="174" spans="2:65" s="1" customFormat="1" ht="22.2" customHeight="1">
      <c r="B174" s="31"/>
      <c r="C174" s="126" t="s">
        <v>241</v>
      </c>
      <c r="D174" s="126" t="s">
        <v>121</v>
      </c>
      <c r="E174" s="127" t="s">
        <v>306</v>
      </c>
      <c r="F174" s="128" t="s">
        <v>307</v>
      </c>
      <c r="G174" s="129" t="s">
        <v>190</v>
      </c>
      <c r="H174" s="130">
        <v>4.5439999999999996</v>
      </c>
      <c r="I174" s="131"/>
      <c r="J174" s="132">
        <f>ROUND(I174*H174,2)</f>
        <v>0</v>
      </c>
      <c r="K174" s="128" t="s">
        <v>125</v>
      </c>
      <c r="L174" s="31"/>
      <c r="M174" s="133" t="s">
        <v>19</v>
      </c>
      <c r="N174" s="134" t="s">
        <v>43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211</v>
      </c>
      <c r="AT174" s="137" t="s">
        <v>121</v>
      </c>
      <c r="AU174" s="137" t="s">
        <v>82</v>
      </c>
      <c r="AY174" s="16" t="s">
        <v>118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6" t="s">
        <v>80</v>
      </c>
      <c r="BK174" s="138">
        <f>ROUND(I174*H174,2)</f>
        <v>0</v>
      </c>
      <c r="BL174" s="16" t="s">
        <v>211</v>
      </c>
      <c r="BM174" s="137" t="s">
        <v>308</v>
      </c>
    </row>
    <row r="175" spans="2:65" s="1" customFormat="1" ht="10.199999999999999" hidden="1">
      <c r="B175" s="31"/>
      <c r="D175" s="139" t="s">
        <v>128</v>
      </c>
      <c r="F175" s="140" t="s">
        <v>309</v>
      </c>
      <c r="I175" s="141"/>
      <c r="L175" s="31"/>
      <c r="M175" s="142"/>
      <c r="T175" s="52"/>
      <c r="AT175" s="16" t="s">
        <v>128</v>
      </c>
      <c r="AU175" s="16" t="s">
        <v>82</v>
      </c>
    </row>
    <row r="176" spans="2:65" s="11" customFormat="1" ht="22.8" customHeight="1">
      <c r="B176" s="114"/>
      <c r="D176" s="115" t="s">
        <v>71</v>
      </c>
      <c r="E176" s="124" t="s">
        <v>310</v>
      </c>
      <c r="F176" s="124" t="s">
        <v>311</v>
      </c>
      <c r="I176" s="117"/>
      <c r="J176" s="125">
        <f>BK176</f>
        <v>0</v>
      </c>
      <c r="L176" s="114"/>
      <c r="M176" s="119"/>
      <c r="P176" s="120">
        <f>SUM(P177:P186)</f>
        <v>0</v>
      </c>
      <c r="R176" s="120">
        <f>SUM(R177:R186)</f>
        <v>5.0021009999999998E-2</v>
      </c>
      <c r="T176" s="121">
        <f>SUM(T177:T186)</f>
        <v>0</v>
      </c>
      <c r="AR176" s="115" t="s">
        <v>82</v>
      </c>
      <c r="AT176" s="122" t="s">
        <v>71</v>
      </c>
      <c r="AU176" s="122" t="s">
        <v>80</v>
      </c>
      <c r="AY176" s="115" t="s">
        <v>118</v>
      </c>
      <c r="BK176" s="123">
        <f>SUM(BK177:BK186)</f>
        <v>0</v>
      </c>
    </row>
    <row r="177" spans="2:65" s="1" customFormat="1" ht="14.4" customHeight="1">
      <c r="B177" s="31"/>
      <c r="C177" s="126" t="s">
        <v>312</v>
      </c>
      <c r="D177" s="126" t="s">
        <v>121</v>
      </c>
      <c r="E177" s="127" t="s">
        <v>313</v>
      </c>
      <c r="F177" s="128" t="s">
        <v>314</v>
      </c>
      <c r="G177" s="129" t="s">
        <v>124</v>
      </c>
      <c r="H177" s="130">
        <v>128.25899999999999</v>
      </c>
      <c r="I177" s="131"/>
      <c r="J177" s="132">
        <f>ROUND(I177*H177,2)</f>
        <v>0</v>
      </c>
      <c r="K177" s="128" t="s">
        <v>125</v>
      </c>
      <c r="L177" s="31"/>
      <c r="M177" s="133" t="s">
        <v>19</v>
      </c>
      <c r="N177" s="134" t="s">
        <v>43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211</v>
      </c>
      <c r="AT177" s="137" t="s">
        <v>121</v>
      </c>
      <c r="AU177" s="137" t="s">
        <v>82</v>
      </c>
      <c r="AY177" s="16" t="s">
        <v>118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6" t="s">
        <v>80</v>
      </c>
      <c r="BK177" s="138">
        <f>ROUND(I177*H177,2)</f>
        <v>0</v>
      </c>
      <c r="BL177" s="16" t="s">
        <v>211</v>
      </c>
      <c r="BM177" s="137" t="s">
        <v>315</v>
      </c>
    </row>
    <row r="178" spans="2:65" s="1" customFormat="1" ht="10.199999999999999" hidden="1">
      <c r="B178" s="31"/>
      <c r="D178" s="139" t="s">
        <v>128</v>
      </c>
      <c r="F178" s="140" t="s">
        <v>316</v>
      </c>
      <c r="I178" s="141"/>
      <c r="L178" s="31"/>
      <c r="M178" s="142"/>
      <c r="T178" s="52"/>
      <c r="AT178" s="16" t="s">
        <v>128</v>
      </c>
      <c r="AU178" s="16" t="s">
        <v>82</v>
      </c>
    </row>
    <row r="179" spans="2:65" s="12" customFormat="1" ht="10.199999999999999">
      <c r="B179" s="143"/>
      <c r="D179" s="144" t="s">
        <v>130</v>
      </c>
      <c r="E179" s="145" t="s">
        <v>19</v>
      </c>
      <c r="F179" s="146" t="s">
        <v>317</v>
      </c>
      <c r="H179" s="147">
        <v>84.512</v>
      </c>
      <c r="I179" s="148"/>
      <c r="L179" s="143"/>
      <c r="M179" s="149"/>
      <c r="T179" s="150"/>
      <c r="AT179" s="145" t="s">
        <v>130</v>
      </c>
      <c r="AU179" s="145" t="s">
        <v>82</v>
      </c>
      <c r="AV179" s="12" t="s">
        <v>82</v>
      </c>
      <c r="AW179" s="12" t="s">
        <v>33</v>
      </c>
      <c r="AX179" s="12" t="s">
        <v>72</v>
      </c>
      <c r="AY179" s="145" t="s">
        <v>118</v>
      </c>
    </row>
    <row r="180" spans="2:65" s="12" customFormat="1" ht="10.199999999999999">
      <c r="B180" s="143"/>
      <c r="D180" s="144" t="s">
        <v>130</v>
      </c>
      <c r="E180" s="145" t="s">
        <v>19</v>
      </c>
      <c r="F180" s="146" t="s">
        <v>318</v>
      </c>
      <c r="H180" s="147">
        <v>25.434999999999999</v>
      </c>
      <c r="I180" s="148"/>
      <c r="L180" s="143"/>
      <c r="M180" s="149"/>
      <c r="T180" s="150"/>
      <c r="AT180" s="145" t="s">
        <v>130</v>
      </c>
      <c r="AU180" s="145" t="s">
        <v>82</v>
      </c>
      <c r="AV180" s="12" t="s">
        <v>82</v>
      </c>
      <c r="AW180" s="12" t="s">
        <v>33</v>
      </c>
      <c r="AX180" s="12" t="s">
        <v>72</v>
      </c>
      <c r="AY180" s="145" t="s">
        <v>118</v>
      </c>
    </row>
    <row r="181" spans="2:65" s="12" customFormat="1" ht="10.199999999999999">
      <c r="B181" s="143"/>
      <c r="D181" s="144" t="s">
        <v>130</v>
      </c>
      <c r="E181" s="145" t="s">
        <v>19</v>
      </c>
      <c r="F181" s="146" t="s">
        <v>319</v>
      </c>
      <c r="H181" s="147">
        <v>18.312000000000001</v>
      </c>
      <c r="I181" s="148"/>
      <c r="L181" s="143"/>
      <c r="M181" s="149"/>
      <c r="T181" s="150"/>
      <c r="AT181" s="145" t="s">
        <v>130</v>
      </c>
      <c r="AU181" s="145" t="s">
        <v>82</v>
      </c>
      <c r="AV181" s="12" t="s">
        <v>82</v>
      </c>
      <c r="AW181" s="12" t="s">
        <v>33</v>
      </c>
      <c r="AX181" s="12" t="s">
        <v>72</v>
      </c>
      <c r="AY181" s="145" t="s">
        <v>118</v>
      </c>
    </row>
    <row r="182" spans="2:65" s="13" customFormat="1" ht="10.199999999999999">
      <c r="B182" s="161"/>
      <c r="D182" s="144" t="s">
        <v>130</v>
      </c>
      <c r="E182" s="162" t="s">
        <v>19</v>
      </c>
      <c r="F182" s="163" t="s">
        <v>320</v>
      </c>
      <c r="H182" s="164">
        <v>128.25899999999999</v>
      </c>
      <c r="I182" s="165"/>
      <c r="L182" s="161"/>
      <c r="M182" s="166"/>
      <c r="T182" s="167"/>
      <c r="AT182" s="162" t="s">
        <v>130</v>
      </c>
      <c r="AU182" s="162" t="s">
        <v>82</v>
      </c>
      <c r="AV182" s="13" t="s">
        <v>126</v>
      </c>
      <c r="AW182" s="13" t="s">
        <v>33</v>
      </c>
      <c r="AX182" s="13" t="s">
        <v>80</v>
      </c>
      <c r="AY182" s="162" t="s">
        <v>118</v>
      </c>
    </row>
    <row r="183" spans="2:65" s="1" customFormat="1" ht="22.2" customHeight="1">
      <c r="B183" s="31"/>
      <c r="C183" s="126" t="s">
        <v>321</v>
      </c>
      <c r="D183" s="126" t="s">
        <v>121</v>
      </c>
      <c r="E183" s="127" t="s">
        <v>322</v>
      </c>
      <c r="F183" s="128" t="s">
        <v>323</v>
      </c>
      <c r="G183" s="129" t="s">
        <v>124</v>
      </c>
      <c r="H183" s="130">
        <v>128.25899999999999</v>
      </c>
      <c r="I183" s="131"/>
      <c r="J183" s="132">
        <f>ROUND(I183*H183,2)</f>
        <v>0</v>
      </c>
      <c r="K183" s="128" t="s">
        <v>125</v>
      </c>
      <c r="L183" s="31"/>
      <c r="M183" s="133" t="s">
        <v>19</v>
      </c>
      <c r="N183" s="134" t="s">
        <v>43</v>
      </c>
      <c r="P183" s="135">
        <f>O183*H183</f>
        <v>0</v>
      </c>
      <c r="Q183" s="135">
        <v>2.2000000000000001E-4</v>
      </c>
      <c r="R183" s="135">
        <f>Q183*H183</f>
        <v>2.8216979999999999E-2</v>
      </c>
      <c r="S183" s="135">
        <v>0</v>
      </c>
      <c r="T183" s="136">
        <f>S183*H183</f>
        <v>0</v>
      </c>
      <c r="AR183" s="137" t="s">
        <v>211</v>
      </c>
      <c r="AT183" s="137" t="s">
        <v>121</v>
      </c>
      <c r="AU183" s="137" t="s">
        <v>82</v>
      </c>
      <c r="AY183" s="16" t="s">
        <v>118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6" t="s">
        <v>80</v>
      </c>
      <c r="BK183" s="138">
        <f>ROUND(I183*H183,2)</f>
        <v>0</v>
      </c>
      <c r="BL183" s="16" t="s">
        <v>211</v>
      </c>
      <c r="BM183" s="137" t="s">
        <v>324</v>
      </c>
    </row>
    <row r="184" spans="2:65" s="1" customFormat="1" ht="10.199999999999999" hidden="1">
      <c r="B184" s="31"/>
      <c r="D184" s="139" t="s">
        <v>128</v>
      </c>
      <c r="F184" s="140" t="s">
        <v>325</v>
      </c>
      <c r="I184" s="141"/>
      <c r="L184" s="31"/>
      <c r="M184" s="142"/>
      <c r="T184" s="52"/>
      <c r="AT184" s="16" t="s">
        <v>128</v>
      </c>
      <c r="AU184" s="16" t="s">
        <v>82</v>
      </c>
    </row>
    <row r="185" spans="2:65" s="1" customFormat="1" ht="14.4" customHeight="1">
      <c r="B185" s="31"/>
      <c r="C185" s="126" t="s">
        <v>326</v>
      </c>
      <c r="D185" s="126" t="s">
        <v>121</v>
      </c>
      <c r="E185" s="127" t="s">
        <v>327</v>
      </c>
      <c r="F185" s="128" t="s">
        <v>328</v>
      </c>
      <c r="G185" s="129" t="s">
        <v>124</v>
      </c>
      <c r="H185" s="130">
        <v>128.25899999999999</v>
      </c>
      <c r="I185" s="131"/>
      <c r="J185" s="132">
        <f>ROUND(I185*H185,2)</f>
        <v>0</v>
      </c>
      <c r="K185" s="128" t="s">
        <v>125</v>
      </c>
      <c r="L185" s="31"/>
      <c r="M185" s="133" t="s">
        <v>19</v>
      </c>
      <c r="N185" s="134" t="s">
        <v>43</v>
      </c>
      <c r="P185" s="135">
        <f>O185*H185</f>
        <v>0</v>
      </c>
      <c r="Q185" s="135">
        <v>1.7000000000000001E-4</v>
      </c>
      <c r="R185" s="135">
        <f>Q185*H185</f>
        <v>2.1804029999999999E-2</v>
      </c>
      <c r="S185" s="135">
        <v>0</v>
      </c>
      <c r="T185" s="136">
        <f>S185*H185</f>
        <v>0</v>
      </c>
      <c r="AR185" s="137" t="s">
        <v>211</v>
      </c>
      <c r="AT185" s="137" t="s">
        <v>121</v>
      </c>
      <c r="AU185" s="137" t="s">
        <v>82</v>
      </c>
      <c r="AY185" s="16" t="s">
        <v>118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6" t="s">
        <v>80</v>
      </c>
      <c r="BK185" s="138">
        <f>ROUND(I185*H185,2)</f>
        <v>0</v>
      </c>
      <c r="BL185" s="16" t="s">
        <v>211</v>
      </c>
      <c r="BM185" s="137" t="s">
        <v>329</v>
      </c>
    </row>
    <row r="186" spans="2:65" s="1" customFormat="1" ht="10.199999999999999" hidden="1">
      <c r="B186" s="31"/>
      <c r="D186" s="139" t="s">
        <v>128</v>
      </c>
      <c r="F186" s="140" t="s">
        <v>330</v>
      </c>
      <c r="I186" s="141"/>
      <c r="L186" s="31"/>
      <c r="M186" s="142"/>
      <c r="T186" s="52"/>
      <c r="AT186" s="16" t="s">
        <v>128</v>
      </c>
      <c r="AU186" s="16" t="s">
        <v>82</v>
      </c>
    </row>
    <row r="187" spans="2:65" s="11" customFormat="1" ht="22.8" customHeight="1">
      <c r="B187" s="114"/>
      <c r="D187" s="115" t="s">
        <v>71</v>
      </c>
      <c r="E187" s="124" t="s">
        <v>331</v>
      </c>
      <c r="F187" s="124" t="s">
        <v>332</v>
      </c>
      <c r="I187" s="117"/>
      <c r="J187" s="125">
        <f>BK187</f>
        <v>0</v>
      </c>
      <c r="L187" s="114"/>
      <c r="M187" s="119"/>
      <c r="P187" s="120">
        <f>SUM(P188:P192)</f>
        <v>0</v>
      </c>
      <c r="R187" s="120">
        <f>SUM(R188:R192)</f>
        <v>1.0051999999999998E-2</v>
      </c>
      <c r="T187" s="121">
        <f>SUM(T188:T192)</f>
        <v>0</v>
      </c>
      <c r="AR187" s="115" t="s">
        <v>82</v>
      </c>
      <c r="AT187" s="122" t="s">
        <v>71</v>
      </c>
      <c r="AU187" s="122" t="s">
        <v>80</v>
      </c>
      <c r="AY187" s="115" t="s">
        <v>118</v>
      </c>
      <c r="BK187" s="123">
        <f>SUM(BK188:BK192)</f>
        <v>0</v>
      </c>
    </row>
    <row r="188" spans="2:65" s="1" customFormat="1" ht="14.4" customHeight="1">
      <c r="B188" s="31"/>
      <c r="C188" s="126" t="s">
        <v>333</v>
      </c>
      <c r="D188" s="126" t="s">
        <v>121</v>
      </c>
      <c r="E188" s="127" t="s">
        <v>334</v>
      </c>
      <c r="F188" s="128" t="s">
        <v>335</v>
      </c>
      <c r="G188" s="129" t="s">
        <v>124</v>
      </c>
      <c r="H188" s="130">
        <v>71.8</v>
      </c>
      <c r="I188" s="131"/>
      <c r="J188" s="132">
        <f>ROUND(I188*H188,2)</f>
        <v>0</v>
      </c>
      <c r="K188" s="128" t="s">
        <v>125</v>
      </c>
      <c r="L188" s="31"/>
      <c r="M188" s="133" t="s">
        <v>19</v>
      </c>
      <c r="N188" s="134" t="s">
        <v>43</v>
      </c>
      <c r="P188" s="135">
        <f>O188*H188</f>
        <v>0</v>
      </c>
      <c r="Q188" s="135">
        <v>0</v>
      </c>
      <c r="R188" s="135">
        <f>Q188*H188</f>
        <v>0</v>
      </c>
      <c r="S188" s="135">
        <v>0</v>
      </c>
      <c r="T188" s="136">
        <f>S188*H188</f>
        <v>0</v>
      </c>
      <c r="AR188" s="137" t="s">
        <v>211</v>
      </c>
      <c r="AT188" s="137" t="s">
        <v>121</v>
      </c>
      <c r="AU188" s="137" t="s">
        <v>82</v>
      </c>
      <c r="AY188" s="16" t="s">
        <v>118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6" t="s">
        <v>80</v>
      </c>
      <c r="BK188" s="138">
        <f>ROUND(I188*H188,2)</f>
        <v>0</v>
      </c>
      <c r="BL188" s="16" t="s">
        <v>211</v>
      </c>
      <c r="BM188" s="137" t="s">
        <v>336</v>
      </c>
    </row>
    <row r="189" spans="2:65" s="1" customFormat="1" ht="10.199999999999999" hidden="1">
      <c r="B189" s="31"/>
      <c r="D189" s="139" t="s">
        <v>128</v>
      </c>
      <c r="F189" s="140" t="s">
        <v>337</v>
      </c>
      <c r="I189" s="141"/>
      <c r="L189" s="31"/>
      <c r="M189" s="142"/>
      <c r="T189" s="52"/>
      <c r="AT189" s="16" t="s">
        <v>128</v>
      </c>
      <c r="AU189" s="16" t="s">
        <v>82</v>
      </c>
    </row>
    <row r="190" spans="2:65" s="12" customFormat="1" ht="10.199999999999999">
      <c r="B190" s="143"/>
      <c r="D190" s="144" t="s">
        <v>130</v>
      </c>
      <c r="E190" s="145" t="s">
        <v>19</v>
      </c>
      <c r="F190" s="146" t="s">
        <v>338</v>
      </c>
      <c r="H190" s="147">
        <v>71.8</v>
      </c>
      <c r="I190" s="148"/>
      <c r="L190" s="143"/>
      <c r="M190" s="149"/>
      <c r="T190" s="150"/>
      <c r="AT190" s="145" t="s">
        <v>130</v>
      </c>
      <c r="AU190" s="145" t="s">
        <v>82</v>
      </c>
      <c r="AV190" s="12" t="s">
        <v>82</v>
      </c>
      <c r="AW190" s="12" t="s">
        <v>33</v>
      </c>
      <c r="AX190" s="12" t="s">
        <v>80</v>
      </c>
      <c r="AY190" s="145" t="s">
        <v>118</v>
      </c>
    </row>
    <row r="191" spans="2:65" s="1" customFormat="1" ht="22.2" customHeight="1">
      <c r="B191" s="31"/>
      <c r="C191" s="126" t="s">
        <v>339</v>
      </c>
      <c r="D191" s="126" t="s">
        <v>121</v>
      </c>
      <c r="E191" s="127" t="s">
        <v>340</v>
      </c>
      <c r="F191" s="128" t="s">
        <v>341</v>
      </c>
      <c r="G191" s="129" t="s">
        <v>124</v>
      </c>
      <c r="H191" s="130">
        <v>71.8</v>
      </c>
      <c r="I191" s="131"/>
      <c r="J191" s="132">
        <f>ROUND(I191*H191,2)</f>
        <v>0</v>
      </c>
      <c r="K191" s="128" t="s">
        <v>125</v>
      </c>
      <c r="L191" s="31"/>
      <c r="M191" s="133" t="s">
        <v>19</v>
      </c>
      <c r="N191" s="134" t="s">
        <v>43</v>
      </c>
      <c r="P191" s="135">
        <f>O191*H191</f>
        <v>0</v>
      </c>
      <c r="Q191" s="135">
        <v>1.3999999999999999E-4</v>
      </c>
      <c r="R191" s="135">
        <f>Q191*H191</f>
        <v>1.0051999999999998E-2</v>
      </c>
      <c r="S191" s="135">
        <v>0</v>
      </c>
      <c r="T191" s="136">
        <f>S191*H191</f>
        <v>0</v>
      </c>
      <c r="AR191" s="137" t="s">
        <v>211</v>
      </c>
      <c r="AT191" s="137" t="s">
        <v>121</v>
      </c>
      <c r="AU191" s="137" t="s">
        <v>82</v>
      </c>
      <c r="AY191" s="16" t="s">
        <v>118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6" t="s">
        <v>80</v>
      </c>
      <c r="BK191" s="138">
        <f>ROUND(I191*H191,2)</f>
        <v>0</v>
      </c>
      <c r="BL191" s="16" t="s">
        <v>211</v>
      </c>
      <c r="BM191" s="137" t="s">
        <v>342</v>
      </c>
    </row>
    <row r="192" spans="2:65" s="1" customFormat="1" ht="10.199999999999999" hidden="1">
      <c r="B192" s="31"/>
      <c r="D192" s="139" t="s">
        <v>128</v>
      </c>
      <c r="F192" s="140" t="s">
        <v>343</v>
      </c>
      <c r="I192" s="141"/>
      <c r="L192" s="31"/>
      <c r="M192" s="168"/>
      <c r="N192" s="169"/>
      <c r="O192" s="169"/>
      <c r="P192" s="169"/>
      <c r="Q192" s="169"/>
      <c r="R192" s="169"/>
      <c r="S192" s="169"/>
      <c r="T192" s="170"/>
      <c r="AT192" s="16" t="s">
        <v>128</v>
      </c>
      <c r="AU192" s="16" t="s">
        <v>82</v>
      </c>
    </row>
    <row r="193" spans="2:12" s="1" customFormat="1" ht="6.9" customHeight="1"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31"/>
    </row>
  </sheetData>
  <sheetProtection algorithmName="SHA-512" hashValue="qzOD0rJZaB33Zo89zfeJXBDrKtzyCtcwfssfdHz6k0+Famq4chOShNuzUW5S4l0Zm9jgtAdJkS4spQRdJQywJQ==" saltValue="qJDvPZjgB8eylrwodO++cMIyDwFjUuwcu2f4fCFu1aaJQLGoIt/UYWv7oYbkJDgDH2NpuO2XPVrRJ+YBpGvHeQ==" spinCount="100000" sheet="1" objects="1" scenarios="1" formatColumns="0" formatRows="0" autoFilter="0"/>
  <autoFilter ref="C88:K192" xr:uid="{00000000-0009-0000-0000-000001000000}">
    <filterColumn colId="1">
      <filters blank="1">
        <filter val="D"/>
        <filter val="K"/>
        <filter val="M"/>
        <filter val="VV"/>
      </filters>
    </filterColumn>
  </autoFilter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6" r:id="rId2" xr:uid="{00000000-0004-0000-0100-000001000000}"/>
    <hyperlink ref="F98" r:id="rId3" xr:uid="{00000000-0004-0000-0100-000002000000}"/>
    <hyperlink ref="F100" r:id="rId4" xr:uid="{00000000-0004-0000-0100-000003000000}"/>
    <hyperlink ref="F103" r:id="rId5" xr:uid="{00000000-0004-0000-0100-000004000000}"/>
    <hyperlink ref="F108" r:id="rId6" xr:uid="{00000000-0004-0000-0100-000005000000}"/>
    <hyperlink ref="F114" r:id="rId7" xr:uid="{00000000-0004-0000-0100-000006000000}"/>
    <hyperlink ref="F116" r:id="rId8" xr:uid="{00000000-0004-0000-0100-000007000000}"/>
    <hyperlink ref="F118" r:id="rId9" xr:uid="{00000000-0004-0000-0100-000008000000}"/>
    <hyperlink ref="F122" r:id="rId10" xr:uid="{00000000-0004-0000-0100-000009000000}"/>
    <hyperlink ref="F124" r:id="rId11" xr:uid="{00000000-0004-0000-0100-00000A000000}"/>
    <hyperlink ref="F126" r:id="rId12" xr:uid="{00000000-0004-0000-0100-00000B000000}"/>
    <hyperlink ref="F129" r:id="rId13" xr:uid="{00000000-0004-0000-0100-00000C000000}"/>
    <hyperlink ref="F132" r:id="rId14" xr:uid="{00000000-0004-0000-0100-00000D000000}"/>
    <hyperlink ref="F136" r:id="rId15" xr:uid="{00000000-0004-0000-0100-00000E000000}"/>
    <hyperlink ref="F139" r:id="rId16" xr:uid="{00000000-0004-0000-0100-00000F000000}"/>
    <hyperlink ref="F142" r:id="rId17" xr:uid="{00000000-0004-0000-0100-000010000000}"/>
    <hyperlink ref="F146" r:id="rId18" xr:uid="{00000000-0004-0000-0100-000011000000}"/>
    <hyperlink ref="F149" r:id="rId19" xr:uid="{00000000-0004-0000-0100-000012000000}"/>
    <hyperlink ref="F152" r:id="rId20" xr:uid="{00000000-0004-0000-0100-000013000000}"/>
    <hyperlink ref="F157" r:id="rId21" xr:uid="{00000000-0004-0000-0100-000014000000}"/>
    <hyperlink ref="F162" r:id="rId22" xr:uid="{00000000-0004-0000-0100-000015000000}"/>
    <hyperlink ref="F165" r:id="rId23" xr:uid="{00000000-0004-0000-0100-000016000000}"/>
    <hyperlink ref="F168" r:id="rId24" xr:uid="{00000000-0004-0000-0100-000017000000}"/>
    <hyperlink ref="F173" r:id="rId25" xr:uid="{00000000-0004-0000-0100-000018000000}"/>
    <hyperlink ref="F175" r:id="rId26" xr:uid="{00000000-0004-0000-0100-000019000000}"/>
    <hyperlink ref="F178" r:id="rId27" xr:uid="{00000000-0004-0000-0100-00001A000000}"/>
    <hyperlink ref="F184" r:id="rId28" xr:uid="{00000000-0004-0000-0100-00001B000000}"/>
    <hyperlink ref="F186" r:id="rId29" xr:uid="{00000000-0004-0000-0100-00001C000000}"/>
    <hyperlink ref="F189" r:id="rId30" xr:uid="{00000000-0004-0000-0100-00001D000000}"/>
    <hyperlink ref="F192" r:id="rId31" xr:uid="{00000000-0004-0000-01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B2:BM93"/>
  <sheetViews>
    <sheetView showGridLines="0" workbookViewId="0"/>
  </sheetViews>
  <sheetFormatPr defaultRowHeight="14.4"/>
  <cols>
    <col min="1" max="1" width="8.85546875" customWidth="1"/>
    <col min="2" max="2" width="1.140625" customWidth="1"/>
    <col min="3" max="3" width="4.42578125" customWidth="1"/>
    <col min="4" max="4" width="4.5703125" customWidth="1"/>
    <col min="5" max="5" width="18.28515625" customWidth="1"/>
    <col min="6" max="6" width="108" customWidth="1"/>
    <col min="7" max="7" width="8" customWidth="1"/>
    <col min="8" max="8" width="15" customWidth="1"/>
    <col min="9" max="9" width="16.85546875" customWidth="1"/>
    <col min="10" max="11" width="23.85546875" customWidth="1"/>
    <col min="12" max="12" width="10" customWidth="1"/>
    <col min="13" max="13" width="11.5703125" hidden="1" customWidth="1"/>
    <col min="14" max="14" width="9.140625" hidden="1"/>
    <col min="15" max="20" width="15.140625" hidden="1" customWidth="1"/>
    <col min="21" max="21" width="17.42578125" hidden="1" customWidth="1"/>
    <col min="22" max="22" width="13.140625" customWidth="1"/>
    <col min="23" max="23" width="17.42578125" customWidth="1"/>
    <col min="24" max="24" width="13.140625" customWidth="1"/>
    <col min="25" max="25" width="16" customWidth="1"/>
    <col min="26" max="26" width="11.7109375" customWidth="1"/>
    <col min="27" max="27" width="16" customWidth="1"/>
    <col min="28" max="28" width="17.42578125" customWidth="1"/>
    <col min="29" max="29" width="11.7109375" customWidth="1"/>
    <col min="30" max="30" width="16" customWidth="1"/>
    <col min="31" max="31" width="17.42578125" customWidth="1"/>
    <col min="44" max="65" width="9.140625" hidden="1"/>
  </cols>
  <sheetData>
    <row r="2" spans="2:46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85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" customHeight="1">
      <c r="B4" s="19"/>
      <c r="D4" s="20" t="s">
        <v>86</v>
      </c>
      <c r="L4" s="19"/>
      <c r="M4" s="84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93" t="str">
        <f>'Rekapitulace stavby'!K6</f>
        <v>Domov pro seniory Cesmína ve Starém Bohumíně – oprava střechy - zateplení půdních prostor</v>
      </c>
      <c r="F7" s="294"/>
      <c r="G7" s="294"/>
      <c r="H7" s="294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5.6" customHeight="1">
      <c r="B9" s="31"/>
      <c r="E9" s="275" t="s">
        <v>344</v>
      </c>
      <c r="F9" s="295"/>
      <c r="G9" s="295"/>
      <c r="H9" s="295"/>
      <c r="L9" s="31"/>
    </row>
    <row r="10" spans="2:46" s="1" customFormat="1" ht="10.199999999999999">
      <c r="B10" s="31"/>
      <c r="L10" s="31"/>
    </row>
    <row r="11" spans="2:46" s="1" customFormat="1" ht="12" customHeight="1">
      <c r="B11" s="31"/>
      <c r="D11" s="26" t="s">
        <v>18</v>
      </c>
      <c r="F11" s="24" t="s">
        <v>19</v>
      </c>
      <c r="I11" s="26" t="s">
        <v>20</v>
      </c>
      <c r="J11" s="24" t="s">
        <v>19</v>
      </c>
      <c r="L11" s="31"/>
    </row>
    <row r="12" spans="2:46" s="1" customFormat="1" ht="12" customHeight="1">
      <c r="B12" s="31"/>
      <c r="D12" s="26" t="s">
        <v>21</v>
      </c>
      <c r="F12" s="24" t="s">
        <v>22</v>
      </c>
      <c r="I12" s="26" t="s">
        <v>23</v>
      </c>
      <c r="J12" s="48" t="str">
        <f>'Rekapitulace stavby'!AN8</f>
        <v>18. 4. 2024</v>
      </c>
      <c r="L12" s="31"/>
    </row>
    <row r="13" spans="2:46" s="1" customFormat="1" ht="10.8" customHeight="1">
      <c r="B13" s="31"/>
      <c r="L13" s="31"/>
    </row>
    <row r="14" spans="2:46" s="1" customFormat="1" ht="12" customHeight="1">
      <c r="B14" s="31"/>
      <c r="D14" s="26" t="s">
        <v>25</v>
      </c>
      <c r="I14" s="26" t="s">
        <v>26</v>
      </c>
      <c r="J14" s="24" t="s">
        <v>19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19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26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6" t="str">
        <f>'Rekapitulace stavby'!E14</f>
        <v>Vyplň údaj</v>
      </c>
      <c r="F18" s="259"/>
      <c r="G18" s="259"/>
      <c r="H18" s="259"/>
      <c r="I18" s="26" t="s">
        <v>28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26</v>
      </c>
      <c r="J20" s="24" t="s">
        <v>19</v>
      </c>
      <c r="L20" s="31"/>
    </row>
    <row r="21" spans="2:12" s="1" customFormat="1" ht="18" customHeight="1">
      <c r="B21" s="31"/>
      <c r="E21" s="24" t="s">
        <v>32</v>
      </c>
      <c r="I21" s="26" t="s">
        <v>28</v>
      </c>
      <c r="J21" s="24" t="s">
        <v>19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26</v>
      </c>
      <c r="J23" s="24" t="s">
        <v>19</v>
      </c>
      <c r="L23" s="31"/>
    </row>
    <row r="24" spans="2:12" s="1" customFormat="1" ht="18" customHeight="1">
      <c r="B24" s="31"/>
      <c r="E24" s="24" t="s">
        <v>35</v>
      </c>
      <c r="I24" s="26" t="s">
        <v>28</v>
      </c>
      <c r="J24" s="24" t="s">
        <v>19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36</v>
      </c>
      <c r="L26" s="31"/>
    </row>
    <row r="27" spans="2:12" s="7" customFormat="1" ht="14.4" customHeight="1">
      <c r="B27" s="85"/>
      <c r="E27" s="264" t="s">
        <v>19</v>
      </c>
      <c r="F27" s="264"/>
      <c r="G27" s="264"/>
      <c r="H27" s="264"/>
      <c r="L27" s="85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6" t="s">
        <v>38</v>
      </c>
      <c r="J30" s="62">
        <f>ROUND(J83, 2)</f>
        <v>0</v>
      </c>
      <c r="L30" s="31"/>
    </row>
    <row r="31" spans="2:12" s="1" customFormat="1" ht="6.9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" customHeight="1">
      <c r="B33" s="31"/>
      <c r="D33" s="51" t="s">
        <v>42</v>
      </c>
      <c r="E33" s="26" t="s">
        <v>43</v>
      </c>
      <c r="F33" s="87">
        <f>ROUND((SUM(BE83:BE92)),  2)</f>
        <v>0</v>
      </c>
      <c r="I33" s="88">
        <v>0.21</v>
      </c>
      <c r="J33" s="87">
        <f>ROUND(((SUM(BE83:BE92))*I33),  2)</f>
        <v>0</v>
      </c>
      <c r="L33" s="31"/>
    </row>
    <row r="34" spans="2:12" s="1" customFormat="1" ht="14.4" customHeight="1">
      <c r="B34" s="31"/>
      <c r="E34" s="26" t="s">
        <v>44</v>
      </c>
      <c r="F34" s="87">
        <f>ROUND((SUM(BF83:BF92)),  2)</f>
        <v>0</v>
      </c>
      <c r="I34" s="88">
        <v>0.12</v>
      </c>
      <c r="J34" s="87">
        <f>ROUND(((SUM(BF83:BF92))*I34),  2)</f>
        <v>0</v>
      </c>
      <c r="L34" s="31"/>
    </row>
    <row r="35" spans="2:12" s="1" customFormat="1" ht="14.4" hidden="1" customHeight="1">
      <c r="B35" s="31"/>
      <c r="E35" s="26" t="s">
        <v>45</v>
      </c>
      <c r="F35" s="87">
        <f>ROUND((SUM(BG83:BG92)),  2)</f>
        <v>0</v>
      </c>
      <c r="I35" s="88">
        <v>0.21</v>
      </c>
      <c r="J35" s="87">
        <f>0</f>
        <v>0</v>
      </c>
      <c r="L35" s="31"/>
    </row>
    <row r="36" spans="2:12" s="1" customFormat="1" ht="14.4" hidden="1" customHeight="1">
      <c r="B36" s="31"/>
      <c r="E36" s="26" t="s">
        <v>46</v>
      </c>
      <c r="F36" s="87">
        <f>ROUND((SUM(BH83:BH92)),  2)</f>
        <v>0</v>
      </c>
      <c r="I36" s="88">
        <v>0.12</v>
      </c>
      <c r="J36" s="87">
        <f>0</f>
        <v>0</v>
      </c>
      <c r="L36" s="31"/>
    </row>
    <row r="37" spans="2:12" s="1" customFormat="1" ht="14.4" hidden="1" customHeight="1">
      <c r="B37" s="31"/>
      <c r="E37" s="26" t="s">
        <v>47</v>
      </c>
      <c r="F37" s="87">
        <f>ROUND((SUM(BI83:BI92)),  2)</f>
        <v>0</v>
      </c>
      <c r="I37" s="88">
        <v>0</v>
      </c>
      <c r="J37" s="87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9"/>
      <c r="D39" s="90" t="s">
        <v>48</v>
      </c>
      <c r="E39" s="53"/>
      <c r="F39" s="53"/>
      <c r="G39" s="91" t="s">
        <v>49</v>
      </c>
      <c r="H39" s="92" t="s">
        <v>50</v>
      </c>
      <c r="I39" s="53"/>
      <c r="J39" s="93">
        <f>SUM(J30:J37)</f>
        <v>0</v>
      </c>
      <c r="K39" s="94"/>
      <c r="L39" s="31"/>
    </row>
    <row r="40" spans="2:12" s="1" customFormat="1" ht="14.4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" customHeight="1">
      <c r="B45" s="31"/>
      <c r="C45" s="20" t="s">
        <v>89</v>
      </c>
      <c r="L45" s="31"/>
    </row>
    <row r="46" spans="2:12" s="1" customFormat="1" ht="6.9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4.4" customHeight="1">
      <c r="B48" s="31"/>
      <c r="E48" s="293" t="str">
        <f>E7</f>
        <v>Domov pro seniory Cesmína ve Starém Bohumíně – oprava střechy - zateplení půdních prostor</v>
      </c>
      <c r="F48" s="294"/>
      <c r="G48" s="294"/>
      <c r="H48" s="294"/>
      <c r="L48" s="31"/>
    </row>
    <row r="49" spans="2:47" s="1" customFormat="1" ht="12" customHeight="1">
      <c r="B49" s="31"/>
      <c r="C49" s="26" t="s">
        <v>87</v>
      </c>
      <c r="L49" s="31"/>
    </row>
    <row r="50" spans="2:47" s="1" customFormat="1" ht="15.6" customHeight="1">
      <c r="B50" s="31"/>
      <c r="E50" s="275" t="str">
        <f>E9</f>
        <v>VRN - Vedlejší rozpočtové náklady</v>
      </c>
      <c r="F50" s="295"/>
      <c r="G50" s="295"/>
      <c r="H50" s="295"/>
      <c r="L50" s="31"/>
    </row>
    <row r="51" spans="2:47" s="1" customFormat="1" ht="6.9" customHeight="1">
      <c r="B51" s="31"/>
      <c r="L51" s="31"/>
    </row>
    <row r="52" spans="2:47" s="1" customFormat="1" ht="12" customHeight="1">
      <c r="B52" s="31"/>
      <c r="C52" s="26" t="s">
        <v>21</v>
      </c>
      <c r="F52" s="24" t="str">
        <f>F12</f>
        <v>Bohumín</v>
      </c>
      <c r="I52" s="26" t="s">
        <v>23</v>
      </c>
      <c r="J52" s="48" t="str">
        <f>IF(J12="","",J12)</f>
        <v>18. 4. 2024</v>
      </c>
      <c r="L52" s="31"/>
    </row>
    <row r="53" spans="2:47" s="1" customFormat="1" ht="6.9" customHeight="1">
      <c r="B53" s="31"/>
      <c r="L53" s="31"/>
    </row>
    <row r="54" spans="2:47" s="1" customFormat="1" ht="15.6" customHeight="1">
      <c r="B54" s="31"/>
      <c r="C54" s="26" t="s">
        <v>25</v>
      </c>
      <c r="F54" s="24" t="str">
        <f>E15</f>
        <v>Město Bohumín</v>
      </c>
      <c r="I54" s="26" t="s">
        <v>31</v>
      </c>
      <c r="J54" s="29" t="str">
        <f>E21</f>
        <v>BENUTA PRO s.r.o.</v>
      </c>
      <c r="L54" s="31"/>
    </row>
    <row r="55" spans="2:47" s="1" customFormat="1" ht="15.6" customHeight="1">
      <c r="B55" s="31"/>
      <c r="C55" s="26" t="s">
        <v>29</v>
      </c>
      <c r="F55" s="24" t="str">
        <f>IF(E18="","",E18)</f>
        <v>Vyplň údaj</v>
      </c>
      <c r="I55" s="26" t="s">
        <v>34</v>
      </c>
      <c r="J55" s="29" t="str">
        <f>E24</f>
        <v>Ing. T. Pacola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5" t="s">
        <v>90</v>
      </c>
      <c r="D57" s="89"/>
      <c r="E57" s="89"/>
      <c r="F57" s="89"/>
      <c r="G57" s="89"/>
      <c r="H57" s="89"/>
      <c r="I57" s="89"/>
      <c r="J57" s="96" t="s">
        <v>91</v>
      </c>
      <c r="K57" s="89"/>
      <c r="L57" s="31"/>
    </row>
    <row r="58" spans="2:47" s="1" customFormat="1" ht="10.35" customHeight="1">
      <c r="B58" s="31"/>
      <c r="L58" s="31"/>
    </row>
    <row r="59" spans="2:47" s="1" customFormat="1" ht="22.8" customHeight="1">
      <c r="B59" s="31"/>
      <c r="C59" s="97" t="s">
        <v>70</v>
      </c>
      <c r="J59" s="62">
        <f>J83</f>
        <v>0</v>
      </c>
      <c r="L59" s="31"/>
      <c r="AU59" s="16" t="s">
        <v>92</v>
      </c>
    </row>
    <row r="60" spans="2:47" s="8" customFormat="1" ht="24.9" customHeight="1">
      <c r="B60" s="98"/>
      <c r="D60" s="99" t="s">
        <v>344</v>
      </c>
      <c r="E60" s="100"/>
      <c r="F60" s="100"/>
      <c r="G60" s="100"/>
      <c r="H60" s="100"/>
      <c r="I60" s="100"/>
      <c r="J60" s="101">
        <f>J84</f>
        <v>0</v>
      </c>
      <c r="L60" s="98"/>
    </row>
    <row r="61" spans="2:47" s="9" customFormat="1" ht="19.95" customHeight="1">
      <c r="B61" s="102"/>
      <c r="D61" s="103" t="s">
        <v>345</v>
      </c>
      <c r="E61" s="104"/>
      <c r="F61" s="104"/>
      <c r="G61" s="104"/>
      <c r="H61" s="104"/>
      <c r="I61" s="104"/>
      <c r="J61" s="105">
        <f>J85</f>
        <v>0</v>
      </c>
      <c r="L61" s="102"/>
    </row>
    <row r="62" spans="2:47" s="9" customFormat="1" ht="19.95" customHeight="1">
      <c r="B62" s="102"/>
      <c r="D62" s="103" t="s">
        <v>346</v>
      </c>
      <c r="E62" s="104"/>
      <c r="F62" s="104"/>
      <c r="G62" s="104"/>
      <c r="H62" s="104"/>
      <c r="I62" s="104"/>
      <c r="J62" s="105">
        <f>J87</f>
        <v>0</v>
      </c>
      <c r="L62" s="102"/>
    </row>
    <row r="63" spans="2:47" s="9" customFormat="1" ht="19.95" customHeight="1">
      <c r="B63" s="102"/>
      <c r="D63" s="103" t="s">
        <v>347</v>
      </c>
      <c r="E63" s="104"/>
      <c r="F63" s="104"/>
      <c r="G63" s="104"/>
      <c r="H63" s="104"/>
      <c r="I63" s="104"/>
      <c r="J63" s="105">
        <f>J90</f>
        <v>0</v>
      </c>
      <c r="L63" s="102"/>
    </row>
    <row r="64" spans="2:47" s="1" customFormat="1" ht="21.75" customHeight="1">
      <c r="B64" s="31"/>
      <c r="L64" s="31"/>
    </row>
    <row r="65" spans="2:12" s="1" customFormat="1" ht="6.9" customHeight="1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31"/>
    </row>
    <row r="69" spans="2:12" s="1" customFormat="1" ht="6.9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1"/>
    </row>
    <row r="70" spans="2:12" s="1" customFormat="1" ht="24.9" customHeight="1">
      <c r="B70" s="31"/>
      <c r="C70" s="20" t="s">
        <v>103</v>
      </c>
      <c r="L70" s="31"/>
    </row>
    <row r="71" spans="2:12" s="1" customFormat="1" ht="6.9" customHeight="1">
      <c r="B71" s="31"/>
      <c r="L71" s="31"/>
    </row>
    <row r="72" spans="2:12" s="1" customFormat="1" ht="12" customHeight="1">
      <c r="B72" s="31"/>
      <c r="C72" s="26" t="s">
        <v>16</v>
      </c>
      <c r="L72" s="31"/>
    </row>
    <row r="73" spans="2:12" s="1" customFormat="1" ht="14.4" customHeight="1">
      <c r="B73" s="31"/>
      <c r="E73" s="293" t="str">
        <f>E7</f>
        <v>Domov pro seniory Cesmína ve Starém Bohumíně – oprava střechy - zateplení půdních prostor</v>
      </c>
      <c r="F73" s="294"/>
      <c r="G73" s="294"/>
      <c r="H73" s="294"/>
      <c r="L73" s="31"/>
    </row>
    <row r="74" spans="2:12" s="1" customFormat="1" ht="12" customHeight="1">
      <c r="B74" s="31"/>
      <c r="C74" s="26" t="s">
        <v>87</v>
      </c>
      <c r="L74" s="31"/>
    </row>
    <row r="75" spans="2:12" s="1" customFormat="1" ht="15.6" customHeight="1">
      <c r="B75" s="31"/>
      <c r="E75" s="275" t="str">
        <f>E9</f>
        <v>VRN - Vedlejší rozpočtové náklady</v>
      </c>
      <c r="F75" s="295"/>
      <c r="G75" s="295"/>
      <c r="H75" s="295"/>
      <c r="L75" s="31"/>
    </row>
    <row r="76" spans="2:12" s="1" customFormat="1" ht="6.9" customHeight="1">
      <c r="B76" s="31"/>
      <c r="L76" s="31"/>
    </row>
    <row r="77" spans="2:12" s="1" customFormat="1" ht="12" customHeight="1">
      <c r="B77" s="31"/>
      <c r="C77" s="26" t="s">
        <v>21</v>
      </c>
      <c r="F77" s="24" t="str">
        <f>F12</f>
        <v>Bohumín</v>
      </c>
      <c r="I77" s="26" t="s">
        <v>23</v>
      </c>
      <c r="J77" s="48" t="str">
        <f>IF(J12="","",J12)</f>
        <v>18. 4. 2024</v>
      </c>
      <c r="L77" s="31"/>
    </row>
    <row r="78" spans="2:12" s="1" customFormat="1" ht="6.9" customHeight="1">
      <c r="B78" s="31"/>
      <c r="L78" s="31"/>
    </row>
    <row r="79" spans="2:12" s="1" customFormat="1" ht="15.6" customHeight="1">
      <c r="B79" s="31"/>
      <c r="C79" s="26" t="s">
        <v>25</v>
      </c>
      <c r="F79" s="24" t="str">
        <f>E15</f>
        <v>Město Bohumín</v>
      </c>
      <c r="I79" s="26" t="s">
        <v>31</v>
      </c>
      <c r="J79" s="29" t="str">
        <f>E21</f>
        <v>BENUTA PRO s.r.o.</v>
      </c>
      <c r="L79" s="31"/>
    </row>
    <row r="80" spans="2:12" s="1" customFormat="1" ht="15.6" customHeight="1">
      <c r="B80" s="31"/>
      <c r="C80" s="26" t="s">
        <v>29</v>
      </c>
      <c r="F80" s="24" t="str">
        <f>IF(E18="","",E18)</f>
        <v>Vyplň údaj</v>
      </c>
      <c r="I80" s="26" t="s">
        <v>34</v>
      </c>
      <c r="J80" s="29" t="str">
        <f>E24</f>
        <v>Ing. T. Pacola</v>
      </c>
      <c r="L80" s="31"/>
    </row>
    <row r="81" spans="2:65" s="1" customFormat="1" ht="10.35" customHeight="1">
      <c r="B81" s="31"/>
      <c r="L81" s="31"/>
    </row>
    <row r="82" spans="2:65" s="10" customFormat="1" ht="29.25" customHeight="1">
      <c r="B82" s="106"/>
      <c r="C82" s="107" t="s">
        <v>104</v>
      </c>
      <c r="D82" s="108" t="s">
        <v>57</v>
      </c>
      <c r="E82" s="108" t="s">
        <v>53</v>
      </c>
      <c r="F82" s="108" t="s">
        <v>54</v>
      </c>
      <c r="G82" s="108" t="s">
        <v>105</v>
      </c>
      <c r="H82" s="108" t="s">
        <v>106</v>
      </c>
      <c r="I82" s="108" t="s">
        <v>107</v>
      </c>
      <c r="J82" s="108" t="s">
        <v>91</v>
      </c>
      <c r="K82" s="109" t="s">
        <v>108</v>
      </c>
      <c r="L82" s="106"/>
      <c r="M82" s="55" t="s">
        <v>19</v>
      </c>
      <c r="N82" s="56" t="s">
        <v>42</v>
      </c>
      <c r="O82" s="56" t="s">
        <v>109</v>
      </c>
      <c r="P82" s="56" t="s">
        <v>110</v>
      </c>
      <c r="Q82" s="56" t="s">
        <v>111</v>
      </c>
      <c r="R82" s="56" t="s">
        <v>112</v>
      </c>
      <c r="S82" s="56" t="s">
        <v>113</v>
      </c>
      <c r="T82" s="57" t="s">
        <v>114</v>
      </c>
    </row>
    <row r="83" spans="2:65" s="1" customFormat="1" ht="22.8" customHeight="1">
      <c r="B83" s="31"/>
      <c r="C83" s="60" t="s">
        <v>115</v>
      </c>
      <c r="J83" s="110">
        <f>BK83</f>
        <v>0</v>
      </c>
      <c r="L83" s="31"/>
      <c r="M83" s="58"/>
      <c r="N83" s="49"/>
      <c r="O83" s="49"/>
      <c r="P83" s="111">
        <f>P84</f>
        <v>0</v>
      </c>
      <c r="Q83" s="49"/>
      <c r="R83" s="111">
        <f>R84</f>
        <v>0</v>
      </c>
      <c r="S83" s="49"/>
      <c r="T83" s="112">
        <f>T84</f>
        <v>0</v>
      </c>
      <c r="AT83" s="16" t="s">
        <v>71</v>
      </c>
      <c r="AU83" s="16" t="s">
        <v>92</v>
      </c>
      <c r="BK83" s="113">
        <f>BK84</f>
        <v>0</v>
      </c>
    </row>
    <row r="84" spans="2:65" s="11" customFormat="1" ht="25.95" customHeight="1">
      <c r="B84" s="114"/>
      <c r="D84" s="115" t="s">
        <v>71</v>
      </c>
      <c r="E84" s="116" t="s">
        <v>83</v>
      </c>
      <c r="F84" s="116" t="s">
        <v>84</v>
      </c>
      <c r="I84" s="117"/>
      <c r="J84" s="118">
        <f>BK84</f>
        <v>0</v>
      </c>
      <c r="L84" s="114"/>
      <c r="M84" s="119"/>
      <c r="P84" s="120">
        <f>P85+P87+P90</f>
        <v>0</v>
      </c>
      <c r="R84" s="120">
        <f>R85+R87+R90</f>
        <v>0</v>
      </c>
      <c r="T84" s="121">
        <f>T85+T87+T90</f>
        <v>0</v>
      </c>
      <c r="AR84" s="115" t="s">
        <v>146</v>
      </c>
      <c r="AT84" s="122" t="s">
        <v>71</v>
      </c>
      <c r="AU84" s="122" t="s">
        <v>72</v>
      </c>
      <c r="AY84" s="115" t="s">
        <v>118</v>
      </c>
      <c r="BK84" s="123">
        <f>BK85+BK87+BK90</f>
        <v>0</v>
      </c>
    </row>
    <row r="85" spans="2:65" s="11" customFormat="1" ht="22.8" customHeight="1">
      <c r="B85" s="114"/>
      <c r="D85" s="115" t="s">
        <v>71</v>
      </c>
      <c r="E85" s="124" t="s">
        <v>348</v>
      </c>
      <c r="F85" s="124" t="s">
        <v>349</v>
      </c>
      <c r="I85" s="117"/>
      <c r="J85" s="125">
        <f>BK85</f>
        <v>0</v>
      </c>
      <c r="L85" s="114"/>
      <c r="M85" s="119"/>
      <c r="P85" s="120">
        <f>P86</f>
        <v>0</v>
      </c>
      <c r="R85" s="120">
        <f>R86</f>
        <v>0</v>
      </c>
      <c r="T85" s="121">
        <f>T86</f>
        <v>0</v>
      </c>
      <c r="AR85" s="115" t="s">
        <v>146</v>
      </c>
      <c r="AT85" s="122" t="s">
        <v>71</v>
      </c>
      <c r="AU85" s="122" t="s">
        <v>80</v>
      </c>
      <c r="AY85" s="115" t="s">
        <v>118</v>
      </c>
      <c r="BK85" s="123">
        <f>BK86</f>
        <v>0</v>
      </c>
    </row>
    <row r="86" spans="2:65" s="1" customFormat="1" ht="14.4" customHeight="1">
      <c r="B86" s="31"/>
      <c r="C86" s="126" t="s">
        <v>80</v>
      </c>
      <c r="D86" s="126" t="s">
        <v>121</v>
      </c>
      <c r="E86" s="127" t="s">
        <v>350</v>
      </c>
      <c r="F86" s="128" t="s">
        <v>351</v>
      </c>
      <c r="G86" s="129" t="s">
        <v>352</v>
      </c>
      <c r="H86" s="130">
        <v>1</v>
      </c>
      <c r="I86" s="131"/>
      <c r="J86" s="132">
        <f>ROUND(I86*H86,2)</f>
        <v>0</v>
      </c>
      <c r="K86" s="128" t="s">
        <v>19</v>
      </c>
      <c r="L86" s="31"/>
      <c r="M86" s="133" t="s">
        <v>19</v>
      </c>
      <c r="N86" s="134" t="s">
        <v>43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353</v>
      </c>
      <c r="AT86" s="137" t="s">
        <v>121</v>
      </c>
      <c r="AU86" s="137" t="s">
        <v>82</v>
      </c>
      <c r="AY86" s="16" t="s">
        <v>118</v>
      </c>
      <c r="BE86" s="138">
        <f>IF(N86="základní",J86,0)</f>
        <v>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6" t="s">
        <v>80</v>
      </c>
      <c r="BK86" s="138">
        <f>ROUND(I86*H86,2)</f>
        <v>0</v>
      </c>
      <c r="BL86" s="16" t="s">
        <v>353</v>
      </c>
      <c r="BM86" s="137" t="s">
        <v>354</v>
      </c>
    </row>
    <row r="87" spans="2:65" s="11" customFormat="1" ht="22.8" customHeight="1">
      <c r="B87" s="114"/>
      <c r="D87" s="115" t="s">
        <v>71</v>
      </c>
      <c r="E87" s="124" t="s">
        <v>355</v>
      </c>
      <c r="F87" s="124" t="s">
        <v>356</v>
      </c>
      <c r="I87" s="117"/>
      <c r="J87" s="125">
        <f>BK87</f>
        <v>0</v>
      </c>
      <c r="L87" s="114"/>
      <c r="M87" s="119"/>
      <c r="P87" s="120">
        <f>SUM(P88:P89)</f>
        <v>0</v>
      </c>
      <c r="R87" s="120">
        <f>SUM(R88:R89)</f>
        <v>0</v>
      </c>
      <c r="T87" s="121">
        <f>SUM(T88:T89)</f>
        <v>0</v>
      </c>
      <c r="AR87" s="115" t="s">
        <v>146</v>
      </c>
      <c r="AT87" s="122" t="s">
        <v>71</v>
      </c>
      <c r="AU87" s="122" t="s">
        <v>80</v>
      </c>
      <c r="AY87" s="115" t="s">
        <v>118</v>
      </c>
      <c r="BK87" s="123">
        <f>SUM(BK88:BK89)</f>
        <v>0</v>
      </c>
    </row>
    <row r="88" spans="2:65" s="1" customFormat="1" ht="14.4" customHeight="1">
      <c r="B88" s="31"/>
      <c r="C88" s="126" t="s">
        <v>82</v>
      </c>
      <c r="D88" s="126" t="s">
        <v>121</v>
      </c>
      <c r="E88" s="127" t="s">
        <v>357</v>
      </c>
      <c r="F88" s="128" t="s">
        <v>358</v>
      </c>
      <c r="G88" s="129" t="s">
        <v>352</v>
      </c>
      <c r="H88" s="130">
        <v>1</v>
      </c>
      <c r="I88" s="131"/>
      <c r="J88" s="132">
        <f>ROUND(I88*H88,2)</f>
        <v>0</v>
      </c>
      <c r="K88" s="128" t="s">
        <v>125</v>
      </c>
      <c r="L88" s="31"/>
      <c r="M88" s="133" t="s">
        <v>19</v>
      </c>
      <c r="N88" s="134" t="s">
        <v>43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353</v>
      </c>
      <c r="AT88" s="137" t="s">
        <v>121</v>
      </c>
      <c r="AU88" s="137" t="s">
        <v>82</v>
      </c>
      <c r="AY88" s="16" t="s">
        <v>118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6" t="s">
        <v>80</v>
      </c>
      <c r="BK88" s="138">
        <f>ROUND(I88*H88,2)</f>
        <v>0</v>
      </c>
      <c r="BL88" s="16" t="s">
        <v>353</v>
      </c>
      <c r="BM88" s="137" t="s">
        <v>359</v>
      </c>
    </row>
    <row r="89" spans="2:65" s="1" customFormat="1" ht="10.199999999999999" hidden="1">
      <c r="B89" s="31"/>
      <c r="D89" s="139" t="s">
        <v>128</v>
      </c>
      <c r="F89" s="140" t="s">
        <v>360</v>
      </c>
      <c r="I89" s="141"/>
      <c r="L89" s="31"/>
      <c r="M89" s="142"/>
      <c r="T89" s="52"/>
      <c r="AT89" s="16" t="s">
        <v>128</v>
      </c>
      <c r="AU89" s="16" t="s">
        <v>82</v>
      </c>
    </row>
    <row r="90" spans="2:65" s="11" customFormat="1" ht="22.8" customHeight="1">
      <c r="B90" s="114"/>
      <c r="D90" s="115" t="s">
        <v>71</v>
      </c>
      <c r="E90" s="124" t="s">
        <v>361</v>
      </c>
      <c r="F90" s="124" t="s">
        <v>362</v>
      </c>
      <c r="I90" s="117"/>
      <c r="J90" s="125">
        <f>BK90</f>
        <v>0</v>
      </c>
      <c r="L90" s="114"/>
      <c r="M90" s="119"/>
      <c r="P90" s="120">
        <f>SUM(P91:P92)</f>
        <v>0</v>
      </c>
      <c r="R90" s="120">
        <f>SUM(R91:R92)</f>
        <v>0</v>
      </c>
      <c r="T90" s="121">
        <f>SUM(T91:T92)</f>
        <v>0</v>
      </c>
      <c r="AR90" s="115" t="s">
        <v>146</v>
      </c>
      <c r="AT90" s="122" t="s">
        <v>71</v>
      </c>
      <c r="AU90" s="122" t="s">
        <v>80</v>
      </c>
      <c r="AY90" s="115" t="s">
        <v>118</v>
      </c>
      <c r="BK90" s="123">
        <f>SUM(BK91:BK92)</f>
        <v>0</v>
      </c>
    </row>
    <row r="91" spans="2:65" s="1" customFormat="1" ht="14.4" customHeight="1">
      <c r="B91" s="31"/>
      <c r="C91" s="126" t="s">
        <v>136</v>
      </c>
      <c r="D91" s="126" t="s">
        <v>121</v>
      </c>
      <c r="E91" s="127" t="s">
        <v>363</v>
      </c>
      <c r="F91" s="128" t="s">
        <v>364</v>
      </c>
      <c r="G91" s="129" t="s">
        <v>352</v>
      </c>
      <c r="H91" s="130">
        <v>1</v>
      </c>
      <c r="I91" s="131"/>
      <c r="J91" s="132">
        <f>ROUND(I91*H91,2)</f>
        <v>0</v>
      </c>
      <c r="K91" s="128" t="s">
        <v>125</v>
      </c>
      <c r="L91" s="31"/>
      <c r="M91" s="133" t="s">
        <v>19</v>
      </c>
      <c r="N91" s="134" t="s">
        <v>43</v>
      </c>
      <c r="P91" s="135">
        <f>O91*H91</f>
        <v>0</v>
      </c>
      <c r="Q91" s="135">
        <v>0</v>
      </c>
      <c r="R91" s="135">
        <f>Q91*H91</f>
        <v>0</v>
      </c>
      <c r="S91" s="135">
        <v>0</v>
      </c>
      <c r="T91" s="136">
        <f>S91*H91</f>
        <v>0</v>
      </c>
      <c r="AR91" s="137" t="s">
        <v>353</v>
      </c>
      <c r="AT91" s="137" t="s">
        <v>121</v>
      </c>
      <c r="AU91" s="137" t="s">
        <v>82</v>
      </c>
      <c r="AY91" s="16" t="s">
        <v>118</v>
      </c>
      <c r="BE91" s="138">
        <f>IF(N91="základní",J91,0)</f>
        <v>0</v>
      </c>
      <c r="BF91" s="138">
        <f>IF(N91="snížená",J91,0)</f>
        <v>0</v>
      </c>
      <c r="BG91" s="138">
        <f>IF(N91="zákl. přenesená",J91,0)</f>
        <v>0</v>
      </c>
      <c r="BH91" s="138">
        <f>IF(N91="sníž. přenesená",J91,0)</f>
        <v>0</v>
      </c>
      <c r="BI91" s="138">
        <f>IF(N91="nulová",J91,0)</f>
        <v>0</v>
      </c>
      <c r="BJ91" s="16" t="s">
        <v>80</v>
      </c>
      <c r="BK91" s="138">
        <f>ROUND(I91*H91,2)</f>
        <v>0</v>
      </c>
      <c r="BL91" s="16" t="s">
        <v>353</v>
      </c>
      <c r="BM91" s="137" t="s">
        <v>365</v>
      </c>
    </row>
    <row r="92" spans="2:65" s="1" customFormat="1" ht="10.199999999999999" hidden="1">
      <c r="B92" s="31"/>
      <c r="D92" s="139" t="s">
        <v>128</v>
      </c>
      <c r="F92" s="140" t="s">
        <v>366</v>
      </c>
      <c r="I92" s="141"/>
      <c r="L92" s="31"/>
      <c r="M92" s="168"/>
      <c r="N92" s="169"/>
      <c r="O92" s="169"/>
      <c r="P92" s="169"/>
      <c r="Q92" s="169"/>
      <c r="R92" s="169"/>
      <c r="S92" s="169"/>
      <c r="T92" s="170"/>
      <c r="AT92" s="16" t="s">
        <v>128</v>
      </c>
      <c r="AU92" s="16" t="s">
        <v>82</v>
      </c>
    </row>
    <row r="93" spans="2:65" s="1" customFormat="1" ht="6.9" customHeight="1"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31"/>
    </row>
  </sheetData>
  <sheetProtection algorithmName="SHA-512" hashValue="4q4hIMzXgdVZHe/Uy6C8Plpjnq6b/3XXgkJxSDI1YnQWUfm3gvxYkkOr1XFDvP2Ar0x4dFSsXNnhohVAQDDGiA==" saltValue="zKnzmbgqDyneCibbT8BF1oRILdTGsUpddb74dUzmN6PGwp4NAThppnfVn7j2qnrEei1aaR1+iA74FOJ+RRnvMA==" spinCount="100000" sheet="1" objects="1" scenarios="1" formatColumns="0" formatRows="0" autoFilter="0"/>
  <autoFilter ref="C82:K92" xr:uid="{00000000-0009-0000-0000-000002000000}">
    <filterColumn colId="1">
      <filters blank="1">
        <filter val="D"/>
        <filter val="K"/>
      </filters>
    </filterColumn>
  </autoFilter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2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0.199999999999999"/>
  <cols>
    <col min="1" max="1" width="8.28515625" style="171" customWidth="1"/>
    <col min="2" max="2" width="1.7109375" style="171" customWidth="1"/>
    <col min="3" max="4" width="5" style="171" customWidth="1"/>
    <col min="5" max="5" width="11.7109375" style="171" customWidth="1"/>
    <col min="6" max="6" width="9.140625" style="171" customWidth="1"/>
    <col min="7" max="7" width="5" style="171" customWidth="1"/>
    <col min="8" max="8" width="77.85546875" style="171" customWidth="1"/>
    <col min="9" max="10" width="20" style="171" customWidth="1"/>
    <col min="11" max="11" width="1.7109375" style="171" customWidth="1"/>
  </cols>
  <sheetData>
    <row r="1" spans="2:11" customFormat="1" ht="37.5" customHeight="1"/>
    <row r="2" spans="2:11" customFormat="1" ht="7.5" customHeight="1">
      <c r="B2" s="172"/>
      <c r="C2" s="173"/>
      <c r="D2" s="173"/>
      <c r="E2" s="173"/>
      <c r="F2" s="173"/>
      <c r="G2" s="173"/>
      <c r="H2" s="173"/>
      <c r="I2" s="173"/>
      <c r="J2" s="173"/>
      <c r="K2" s="174"/>
    </row>
    <row r="3" spans="2:11" s="14" customFormat="1" ht="45" customHeight="1">
      <c r="B3" s="175"/>
      <c r="C3" s="299" t="s">
        <v>367</v>
      </c>
      <c r="D3" s="299"/>
      <c r="E3" s="299"/>
      <c r="F3" s="299"/>
      <c r="G3" s="299"/>
      <c r="H3" s="299"/>
      <c r="I3" s="299"/>
      <c r="J3" s="299"/>
      <c r="K3" s="176"/>
    </row>
    <row r="4" spans="2:11" customFormat="1" ht="25.5" customHeight="1">
      <c r="B4" s="177"/>
      <c r="C4" s="298" t="s">
        <v>368</v>
      </c>
      <c r="D4" s="298"/>
      <c r="E4" s="298"/>
      <c r="F4" s="298"/>
      <c r="G4" s="298"/>
      <c r="H4" s="298"/>
      <c r="I4" s="298"/>
      <c r="J4" s="298"/>
      <c r="K4" s="178"/>
    </row>
    <row r="5" spans="2:11" customFormat="1" ht="5.25" customHeight="1">
      <c r="B5" s="177"/>
      <c r="C5" s="179"/>
      <c r="D5" s="179"/>
      <c r="E5" s="179"/>
      <c r="F5" s="179"/>
      <c r="G5" s="179"/>
      <c r="H5" s="179"/>
      <c r="I5" s="179"/>
      <c r="J5" s="179"/>
      <c r="K5" s="178"/>
    </row>
    <row r="6" spans="2:11" customFormat="1" ht="15" customHeight="1">
      <c r="B6" s="177"/>
      <c r="C6" s="297" t="s">
        <v>369</v>
      </c>
      <c r="D6" s="297"/>
      <c r="E6" s="297"/>
      <c r="F6" s="297"/>
      <c r="G6" s="297"/>
      <c r="H6" s="297"/>
      <c r="I6" s="297"/>
      <c r="J6" s="297"/>
      <c r="K6" s="178"/>
    </row>
    <row r="7" spans="2:11" customFormat="1" ht="15" customHeight="1">
      <c r="B7" s="181"/>
      <c r="C7" s="297" t="s">
        <v>370</v>
      </c>
      <c r="D7" s="297"/>
      <c r="E7" s="297"/>
      <c r="F7" s="297"/>
      <c r="G7" s="297"/>
      <c r="H7" s="297"/>
      <c r="I7" s="297"/>
      <c r="J7" s="297"/>
      <c r="K7" s="178"/>
    </row>
    <row r="8" spans="2:11" customFormat="1" ht="12.75" customHeight="1">
      <c r="B8" s="181"/>
      <c r="C8" s="180"/>
      <c r="D8" s="180"/>
      <c r="E8" s="180"/>
      <c r="F8" s="180"/>
      <c r="G8" s="180"/>
      <c r="H8" s="180"/>
      <c r="I8" s="180"/>
      <c r="J8" s="180"/>
      <c r="K8" s="178"/>
    </row>
    <row r="9" spans="2:11" customFormat="1" ht="15" customHeight="1">
      <c r="B9" s="181"/>
      <c r="C9" s="297" t="s">
        <v>371</v>
      </c>
      <c r="D9" s="297"/>
      <c r="E9" s="297"/>
      <c r="F9" s="297"/>
      <c r="G9" s="297"/>
      <c r="H9" s="297"/>
      <c r="I9" s="297"/>
      <c r="J9" s="297"/>
      <c r="K9" s="178"/>
    </row>
    <row r="10" spans="2:11" customFormat="1" ht="15" customHeight="1">
      <c r="B10" s="181"/>
      <c r="C10" s="180"/>
      <c r="D10" s="297" t="s">
        <v>372</v>
      </c>
      <c r="E10" s="297"/>
      <c r="F10" s="297"/>
      <c r="G10" s="297"/>
      <c r="H10" s="297"/>
      <c r="I10" s="297"/>
      <c r="J10" s="297"/>
      <c r="K10" s="178"/>
    </row>
    <row r="11" spans="2:11" customFormat="1" ht="15" customHeight="1">
      <c r="B11" s="181"/>
      <c r="C11" s="182"/>
      <c r="D11" s="297" t="s">
        <v>373</v>
      </c>
      <c r="E11" s="297"/>
      <c r="F11" s="297"/>
      <c r="G11" s="297"/>
      <c r="H11" s="297"/>
      <c r="I11" s="297"/>
      <c r="J11" s="297"/>
      <c r="K11" s="178"/>
    </row>
    <row r="12" spans="2:11" customFormat="1" ht="15" customHeight="1">
      <c r="B12" s="181"/>
      <c r="C12" s="182"/>
      <c r="D12" s="180"/>
      <c r="E12" s="180"/>
      <c r="F12" s="180"/>
      <c r="G12" s="180"/>
      <c r="H12" s="180"/>
      <c r="I12" s="180"/>
      <c r="J12" s="180"/>
      <c r="K12" s="178"/>
    </row>
    <row r="13" spans="2:11" customFormat="1" ht="15" customHeight="1">
      <c r="B13" s="181"/>
      <c r="C13" s="182"/>
      <c r="D13" s="183" t="s">
        <v>374</v>
      </c>
      <c r="E13" s="180"/>
      <c r="F13" s="180"/>
      <c r="G13" s="180"/>
      <c r="H13" s="180"/>
      <c r="I13" s="180"/>
      <c r="J13" s="180"/>
      <c r="K13" s="178"/>
    </row>
    <row r="14" spans="2:11" customFormat="1" ht="12.75" customHeight="1">
      <c r="B14" s="181"/>
      <c r="C14" s="182"/>
      <c r="D14" s="182"/>
      <c r="E14" s="182"/>
      <c r="F14" s="182"/>
      <c r="G14" s="182"/>
      <c r="H14" s="182"/>
      <c r="I14" s="182"/>
      <c r="J14" s="182"/>
      <c r="K14" s="178"/>
    </row>
    <row r="15" spans="2:11" customFormat="1" ht="15" customHeight="1">
      <c r="B15" s="181"/>
      <c r="C15" s="182"/>
      <c r="D15" s="297" t="s">
        <v>375</v>
      </c>
      <c r="E15" s="297"/>
      <c r="F15" s="297"/>
      <c r="G15" s="297"/>
      <c r="H15" s="297"/>
      <c r="I15" s="297"/>
      <c r="J15" s="297"/>
      <c r="K15" s="178"/>
    </row>
    <row r="16" spans="2:11" customFormat="1" ht="15" customHeight="1">
      <c r="B16" s="181"/>
      <c r="C16" s="182"/>
      <c r="D16" s="297" t="s">
        <v>376</v>
      </c>
      <c r="E16" s="297"/>
      <c r="F16" s="297"/>
      <c r="G16" s="297"/>
      <c r="H16" s="297"/>
      <c r="I16" s="297"/>
      <c r="J16" s="297"/>
      <c r="K16" s="178"/>
    </row>
    <row r="17" spans="2:11" customFormat="1" ht="15" customHeight="1">
      <c r="B17" s="181"/>
      <c r="C17" s="182"/>
      <c r="D17" s="297" t="s">
        <v>377</v>
      </c>
      <c r="E17" s="297"/>
      <c r="F17" s="297"/>
      <c r="G17" s="297"/>
      <c r="H17" s="297"/>
      <c r="I17" s="297"/>
      <c r="J17" s="297"/>
      <c r="K17" s="178"/>
    </row>
    <row r="18" spans="2:11" customFormat="1" ht="15" customHeight="1">
      <c r="B18" s="181"/>
      <c r="C18" s="182"/>
      <c r="D18" s="182"/>
      <c r="E18" s="184" t="s">
        <v>79</v>
      </c>
      <c r="F18" s="297" t="s">
        <v>378</v>
      </c>
      <c r="G18" s="297"/>
      <c r="H18" s="297"/>
      <c r="I18" s="297"/>
      <c r="J18" s="297"/>
      <c r="K18" s="178"/>
    </row>
    <row r="19" spans="2:11" customFormat="1" ht="15" customHeight="1">
      <c r="B19" s="181"/>
      <c r="C19" s="182"/>
      <c r="D19" s="182"/>
      <c r="E19" s="184" t="s">
        <v>379</v>
      </c>
      <c r="F19" s="297" t="s">
        <v>380</v>
      </c>
      <c r="G19" s="297"/>
      <c r="H19" s="297"/>
      <c r="I19" s="297"/>
      <c r="J19" s="297"/>
      <c r="K19" s="178"/>
    </row>
    <row r="20" spans="2:11" customFormat="1" ht="15" customHeight="1">
      <c r="B20" s="181"/>
      <c r="C20" s="182"/>
      <c r="D20" s="182"/>
      <c r="E20" s="184" t="s">
        <v>381</v>
      </c>
      <c r="F20" s="297" t="s">
        <v>382</v>
      </c>
      <c r="G20" s="297"/>
      <c r="H20" s="297"/>
      <c r="I20" s="297"/>
      <c r="J20" s="297"/>
      <c r="K20" s="178"/>
    </row>
    <row r="21" spans="2:11" customFormat="1" ht="15" customHeight="1">
      <c r="B21" s="181"/>
      <c r="C21" s="182"/>
      <c r="D21" s="182"/>
      <c r="E21" s="184" t="s">
        <v>383</v>
      </c>
      <c r="F21" s="297" t="s">
        <v>384</v>
      </c>
      <c r="G21" s="297"/>
      <c r="H21" s="297"/>
      <c r="I21" s="297"/>
      <c r="J21" s="297"/>
      <c r="K21" s="178"/>
    </row>
    <row r="22" spans="2:11" customFormat="1" ht="15" customHeight="1">
      <c r="B22" s="181"/>
      <c r="C22" s="182"/>
      <c r="D22" s="182"/>
      <c r="E22" s="184" t="s">
        <v>385</v>
      </c>
      <c r="F22" s="297" t="s">
        <v>386</v>
      </c>
      <c r="G22" s="297"/>
      <c r="H22" s="297"/>
      <c r="I22" s="297"/>
      <c r="J22" s="297"/>
      <c r="K22" s="178"/>
    </row>
    <row r="23" spans="2:11" customFormat="1" ht="15" customHeight="1">
      <c r="B23" s="181"/>
      <c r="C23" s="182"/>
      <c r="D23" s="182"/>
      <c r="E23" s="184" t="s">
        <v>387</v>
      </c>
      <c r="F23" s="297" t="s">
        <v>388</v>
      </c>
      <c r="G23" s="297"/>
      <c r="H23" s="297"/>
      <c r="I23" s="297"/>
      <c r="J23" s="297"/>
      <c r="K23" s="178"/>
    </row>
    <row r="24" spans="2:11" customFormat="1" ht="12.75" customHeight="1">
      <c r="B24" s="181"/>
      <c r="C24" s="182"/>
      <c r="D24" s="182"/>
      <c r="E24" s="182"/>
      <c r="F24" s="182"/>
      <c r="G24" s="182"/>
      <c r="H24" s="182"/>
      <c r="I24" s="182"/>
      <c r="J24" s="182"/>
      <c r="K24" s="178"/>
    </row>
    <row r="25" spans="2:11" customFormat="1" ht="15" customHeight="1">
      <c r="B25" s="181"/>
      <c r="C25" s="297" t="s">
        <v>389</v>
      </c>
      <c r="D25" s="297"/>
      <c r="E25" s="297"/>
      <c r="F25" s="297"/>
      <c r="G25" s="297"/>
      <c r="H25" s="297"/>
      <c r="I25" s="297"/>
      <c r="J25" s="297"/>
      <c r="K25" s="178"/>
    </row>
    <row r="26" spans="2:11" customFormat="1" ht="15" customHeight="1">
      <c r="B26" s="181"/>
      <c r="C26" s="297" t="s">
        <v>390</v>
      </c>
      <c r="D26" s="297"/>
      <c r="E26" s="297"/>
      <c r="F26" s="297"/>
      <c r="G26" s="297"/>
      <c r="H26" s="297"/>
      <c r="I26" s="297"/>
      <c r="J26" s="297"/>
      <c r="K26" s="178"/>
    </row>
    <row r="27" spans="2:11" customFormat="1" ht="15" customHeight="1">
      <c r="B27" s="181"/>
      <c r="C27" s="180"/>
      <c r="D27" s="297" t="s">
        <v>391</v>
      </c>
      <c r="E27" s="297"/>
      <c r="F27" s="297"/>
      <c r="G27" s="297"/>
      <c r="H27" s="297"/>
      <c r="I27" s="297"/>
      <c r="J27" s="297"/>
      <c r="K27" s="178"/>
    </row>
    <row r="28" spans="2:11" customFormat="1" ht="15" customHeight="1">
      <c r="B28" s="181"/>
      <c r="C28" s="182"/>
      <c r="D28" s="297" t="s">
        <v>392</v>
      </c>
      <c r="E28" s="297"/>
      <c r="F28" s="297"/>
      <c r="G28" s="297"/>
      <c r="H28" s="297"/>
      <c r="I28" s="297"/>
      <c r="J28" s="297"/>
      <c r="K28" s="178"/>
    </row>
    <row r="29" spans="2:11" customFormat="1" ht="12.75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78"/>
    </row>
    <row r="30" spans="2:11" customFormat="1" ht="15" customHeight="1">
      <c r="B30" s="181"/>
      <c r="C30" s="182"/>
      <c r="D30" s="297" t="s">
        <v>393</v>
      </c>
      <c r="E30" s="297"/>
      <c r="F30" s="297"/>
      <c r="G30" s="297"/>
      <c r="H30" s="297"/>
      <c r="I30" s="297"/>
      <c r="J30" s="297"/>
      <c r="K30" s="178"/>
    </row>
    <row r="31" spans="2:11" customFormat="1" ht="15" customHeight="1">
      <c r="B31" s="181"/>
      <c r="C31" s="182"/>
      <c r="D31" s="297" t="s">
        <v>394</v>
      </c>
      <c r="E31" s="297"/>
      <c r="F31" s="297"/>
      <c r="G31" s="297"/>
      <c r="H31" s="297"/>
      <c r="I31" s="297"/>
      <c r="J31" s="297"/>
      <c r="K31" s="178"/>
    </row>
    <row r="32" spans="2:11" customFormat="1" ht="12.75" customHeight="1">
      <c r="B32" s="181"/>
      <c r="C32" s="182"/>
      <c r="D32" s="182"/>
      <c r="E32" s="182"/>
      <c r="F32" s="182"/>
      <c r="G32" s="182"/>
      <c r="H32" s="182"/>
      <c r="I32" s="182"/>
      <c r="J32" s="182"/>
      <c r="K32" s="178"/>
    </row>
    <row r="33" spans="2:11" customFormat="1" ht="15" customHeight="1">
      <c r="B33" s="181"/>
      <c r="C33" s="182"/>
      <c r="D33" s="297" t="s">
        <v>395</v>
      </c>
      <c r="E33" s="297"/>
      <c r="F33" s="297"/>
      <c r="G33" s="297"/>
      <c r="H33" s="297"/>
      <c r="I33" s="297"/>
      <c r="J33" s="297"/>
      <c r="K33" s="178"/>
    </row>
    <row r="34" spans="2:11" customFormat="1" ht="15" customHeight="1">
      <c r="B34" s="181"/>
      <c r="C34" s="182"/>
      <c r="D34" s="297" t="s">
        <v>396</v>
      </c>
      <c r="E34" s="297"/>
      <c r="F34" s="297"/>
      <c r="G34" s="297"/>
      <c r="H34" s="297"/>
      <c r="I34" s="297"/>
      <c r="J34" s="297"/>
      <c r="K34" s="178"/>
    </row>
    <row r="35" spans="2:11" customFormat="1" ht="15" customHeight="1">
      <c r="B35" s="181"/>
      <c r="C35" s="182"/>
      <c r="D35" s="297" t="s">
        <v>397</v>
      </c>
      <c r="E35" s="297"/>
      <c r="F35" s="297"/>
      <c r="G35" s="297"/>
      <c r="H35" s="297"/>
      <c r="I35" s="297"/>
      <c r="J35" s="297"/>
      <c r="K35" s="178"/>
    </row>
    <row r="36" spans="2:11" customFormat="1" ht="15" customHeight="1">
      <c r="B36" s="181"/>
      <c r="C36" s="182"/>
      <c r="D36" s="180"/>
      <c r="E36" s="183" t="s">
        <v>104</v>
      </c>
      <c r="F36" s="180"/>
      <c r="G36" s="297" t="s">
        <v>398</v>
      </c>
      <c r="H36" s="297"/>
      <c r="I36" s="297"/>
      <c r="J36" s="297"/>
      <c r="K36" s="178"/>
    </row>
    <row r="37" spans="2:11" customFormat="1" ht="30.75" customHeight="1">
      <c r="B37" s="181"/>
      <c r="C37" s="182"/>
      <c r="D37" s="180"/>
      <c r="E37" s="183" t="s">
        <v>399</v>
      </c>
      <c r="F37" s="180"/>
      <c r="G37" s="297" t="s">
        <v>400</v>
      </c>
      <c r="H37" s="297"/>
      <c r="I37" s="297"/>
      <c r="J37" s="297"/>
      <c r="K37" s="178"/>
    </row>
    <row r="38" spans="2:11" customFormat="1" ht="15" customHeight="1">
      <c r="B38" s="181"/>
      <c r="C38" s="182"/>
      <c r="D38" s="180"/>
      <c r="E38" s="183" t="s">
        <v>53</v>
      </c>
      <c r="F38" s="180"/>
      <c r="G38" s="297" t="s">
        <v>401</v>
      </c>
      <c r="H38" s="297"/>
      <c r="I38" s="297"/>
      <c r="J38" s="297"/>
      <c r="K38" s="178"/>
    </row>
    <row r="39" spans="2:11" customFormat="1" ht="15" customHeight="1">
      <c r="B39" s="181"/>
      <c r="C39" s="182"/>
      <c r="D39" s="180"/>
      <c r="E39" s="183" t="s">
        <v>54</v>
      </c>
      <c r="F39" s="180"/>
      <c r="G39" s="297" t="s">
        <v>402</v>
      </c>
      <c r="H39" s="297"/>
      <c r="I39" s="297"/>
      <c r="J39" s="297"/>
      <c r="K39" s="178"/>
    </row>
    <row r="40" spans="2:11" customFormat="1" ht="15" customHeight="1">
      <c r="B40" s="181"/>
      <c r="C40" s="182"/>
      <c r="D40" s="180"/>
      <c r="E40" s="183" t="s">
        <v>105</v>
      </c>
      <c r="F40" s="180"/>
      <c r="G40" s="297" t="s">
        <v>403</v>
      </c>
      <c r="H40" s="297"/>
      <c r="I40" s="297"/>
      <c r="J40" s="297"/>
      <c r="K40" s="178"/>
    </row>
    <row r="41" spans="2:11" customFormat="1" ht="15" customHeight="1">
      <c r="B41" s="181"/>
      <c r="C41" s="182"/>
      <c r="D41" s="180"/>
      <c r="E41" s="183" t="s">
        <v>106</v>
      </c>
      <c r="F41" s="180"/>
      <c r="G41" s="297" t="s">
        <v>404</v>
      </c>
      <c r="H41" s="297"/>
      <c r="I41" s="297"/>
      <c r="J41" s="297"/>
      <c r="K41" s="178"/>
    </row>
    <row r="42" spans="2:11" customFormat="1" ht="15" customHeight="1">
      <c r="B42" s="181"/>
      <c r="C42" s="182"/>
      <c r="D42" s="180"/>
      <c r="E42" s="183" t="s">
        <v>405</v>
      </c>
      <c r="F42" s="180"/>
      <c r="G42" s="297" t="s">
        <v>406</v>
      </c>
      <c r="H42" s="297"/>
      <c r="I42" s="297"/>
      <c r="J42" s="297"/>
      <c r="K42" s="178"/>
    </row>
    <row r="43" spans="2:11" customFormat="1" ht="15" customHeight="1">
      <c r="B43" s="181"/>
      <c r="C43" s="182"/>
      <c r="D43" s="180"/>
      <c r="E43" s="183"/>
      <c r="F43" s="180"/>
      <c r="G43" s="297" t="s">
        <v>407</v>
      </c>
      <c r="H43" s="297"/>
      <c r="I43" s="297"/>
      <c r="J43" s="297"/>
      <c r="K43" s="178"/>
    </row>
    <row r="44" spans="2:11" customFormat="1" ht="15" customHeight="1">
      <c r="B44" s="181"/>
      <c r="C44" s="182"/>
      <c r="D44" s="180"/>
      <c r="E44" s="183" t="s">
        <v>408</v>
      </c>
      <c r="F44" s="180"/>
      <c r="G44" s="297" t="s">
        <v>409</v>
      </c>
      <c r="H44" s="297"/>
      <c r="I44" s="297"/>
      <c r="J44" s="297"/>
      <c r="K44" s="178"/>
    </row>
    <row r="45" spans="2:11" customFormat="1" ht="15" customHeight="1">
      <c r="B45" s="181"/>
      <c r="C45" s="182"/>
      <c r="D45" s="180"/>
      <c r="E45" s="183" t="s">
        <v>108</v>
      </c>
      <c r="F45" s="180"/>
      <c r="G45" s="297" t="s">
        <v>410</v>
      </c>
      <c r="H45" s="297"/>
      <c r="I45" s="297"/>
      <c r="J45" s="297"/>
      <c r="K45" s="178"/>
    </row>
    <row r="46" spans="2:11" customFormat="1" ht="12.75" customHeight="1">
      <c r="B46" s="181"/>
      <c r="C46" s="182"/>
      <c r="D46" s="180"/>
      <c r="E46" s="180"/>
      <c r="F46" s="180"/>
      <c r="G46" s="180"/>
      <c r="H46" s="180"/>
      <c r="I46" s="180"/>
      <c r="J46" s="180"/>
      <c r="K46" s="178"/>
    </row>
    <row r="47" spans="2:11" customFormat="1" ht="15" customHeight="1">
      <c r="B47" s="181"/>
      <c r="C47" s="182"/>
      <c r="D47" s="297" t="s">
        <v>411</v>
      </c>
      <c r="E47" s="297"/>
      <c r="F47" s="297"/>
      <c r="G47" s="297"/>
      <c r="H47" s="297"/>
      <c r="I47" s="297"/>
      <c r="J47" s="297"/>
      <c r="K47" s="178"/>
    </row>
    <row r="48" spans="2:11" customFormat="1" ht="15" customHeight="1">
      <c r="B48" s="181"/>
      <c r="C48" s="182"/>
      <c r="D48" s="182"/>
      <c r="E48" s="297" t="s">
        <v>412</v>
      </c>
      <c r="F48" s="297"/>
      <c r="G48" s="297"/>
      <c r="H48" s="297"/>
      <c r="I48" s="297"/>
      <c r="J48" s="297"/>
      <c r="K48" s="178"/>
    </row>
    <row r="49" spans="2:11" customFormat="1" ht="15" customHeight="1">
      <c r="B49" s="181"/>
      <c r="C49" s="182"/>
      <c r="D49" s="182"/>
      <c r="E49" s="297" t="s">
        <v>413</v>
      </c>
      <c r="F49" s="297"/>
      <c r="G49" s="297"/>
      <c r="H49" s="297"/>
      <c r="I49" s="297"/>
      <c r="J49" s="297"/>
      <c r="K49" s="178"/>
    </row>
    <row r="50" spans="2:11" customFormat="1" ht="15" customHeight="1">
      <c r="B50" s="181"/>
      <c r="C50" s="182"/>
      <c r="D50" s="182"/>
      <c r="E50" s="297" t="s">
        <v>414</v>
      </c>
      <c r="F50" s="297"/>
      <c r="G50" s="297"/>
      <c r="H50" s="297"/>
      <c r="I50" s="297"/>
      <c r="J50" s="297"/>
      <c r="K50" s="178"/>
    </row>
    <row r="51" spans="2:11" customFormat="1" ht="15" customHeight="1">
      <c r="B51" s="181"/>
      <c r="C51" s="182"/>
      <c r="D51" s="297" t="s">
        <v>415</v>
      </c>
      <c r="E51" s="297"/>
      <c r="F51" s="297"/>
      <c r="G51" s="297"/>
      <c r="H51" s="297"/>
      <c r="I51" s="297"/>
      <c r="J51" s="297"/>
      <c r="K51" s="178"/>
    </row>
    <row r="52" spans="2:11" customFormat="1" ht="25.5" customHeight="1">
      <c r="B52" s="177"/>
      <c r="C52" s="298" t="s">
        <v>416</v>
      </c>
      <c r="D52" s="298"/>
      <c r="E52" s="298"/>
      <c r="F52" s="298"/>
      <c r="G52" s="298"/>
      <c r="H52" s="298"/>
      <c r="I52" s="298"/>
      <c r="J52" s="298"/>
      <c r="K52" s="178"/>
    </row>
    <row r="53" spans="2:11" customFormat="1" ht="5.25" customHeight="1">
      <c r="B53" s="177"/>
      <c r="C53" s="179"/>
      <c r="D53" s="179"/>
      <c r="E53" s="179"/>
      <c r="F53" s="179"/>
      <c r="G53" s="179"/>
      <c r="H53" s="179"/>
      <c r="I53" s="179"/>
      <c r="J53" s="179"/>
      <c r="K53" s="178"/>
    </row>
    <row r="54" spans="2:11" customFormat="1" ht="15" customHeight="1">
      <c r="B54" s="177"/>
      <c r="C54" s="297" t="s">
        <v>417</v>
      </c>
      <c r="D54" s="297"/>
      <c r="E54" s="297"/>
      <c r="F54" s="297"/>
      <c r="G54" s="297"/>
      <c r="H54" s="297"/>
      <c r="I54" s="297"/>
      <c r="J54" s="297"/>
      <c r="K54" s="178"/>
    </row>
    <row r="55" spans="2:11" customFormat="1" ht="15" customHeight="1">
      <c r="B55" s="177"/>
      <c r="C55" s="297" t="s">
        <v>418</v>
      </c>
      <c r="D55" s="297"/>
      <c r="E55" s="297"/>
      <c r="F55" s="297"/>
      <c r="G55" s="297"/>
      <c r="H55" s="297"/>
      <c r="I55" s="297"/>
      <c r="J55" s="297"/>
      <c r="K55" s="178"/>
    </row>
    <row r="56" spans="2:11" customFormat="1" ht="12.75" customHeight="1">
      <c r="B56" s="177"/>
      <c r="C56" s="180"/>
      <c r="D56" s="180"/>
      <c r="E56" s="180"/>
      <c r="F56" s="180"/>
      <c r="G56" s="180"/>
      <c r="H56" s="180"/>
      <c r="I56" s="180"/>
      <c r="J56" s="180"/>
      <c r="K56" s="178"/>
    </row>
    <row r="57" spans="2:11" customFormat="1" ht="15" customHeight="1">
      <c r="B57" s="177"/>
      <c r="C57" s="297" t="s">
        <v>419</v>
      </c>
      <c r="D57" s="297"/>
      <c r="E57" s="297"/>
      <c r="F57" s="297"/>
      <c r="G57" s="297"/>
      <c r="H57" s="297"/>
      <c r="I57" s="297"/>
      <c r="J57" s="297"/>
      <c r="K57" s="178"/>
    </row>
    <row r="58" spans="2:11" customFormat="1" ht="15" customHeight="1">
      <c r="B58" s="177"/>
      <c r="C58" s="182"/>
      <c r="D58" s="297" t="s">
        <v>420</v>
      </c>
      <c r="E58" s="297"/>
      <c r="F58" s="297"/>
      <c r="G58" s="297"/>
      <c r="H58" s="297"/>
      <c r="I58" s="297"/>
      <c r="J58" s="297"/>
      <c r="K58" s="178"/>
    </row>
    <row r="59" spans="2:11" customFormat="1" ht="15" customHeight="1">
      <c r="B59" s="177"/>
      <c r="C59" s="182"/>
      <c r="D59" s="297" t="s">
        <v>421</v>
      </c>
      <c r="E59" s="297"/>
      <c r="F59" s="297"/>
      <c r="G59" s="297"/>
      <c r="H59" s="297"/>
      <c r="I59" s="297"/>
      <c r="J59" s="297"/>
      <c r="K59" s="178"/>
    </row>
    <row r="60" spans="2:11" customFormat="1" ht="15" customHeight="1">
      <c r="B60" s="177"/>
      <c r="C60" s="182"/>
      <c r="D60" s="297" t="s">
        <v>422</v>
      </c>
      <c r="E60" s="297"/>
      <c r="F60" s="297"/>
      <c r="G60" s="297"/>
      <c r="H60" s="297"/>
      <c r="I60" s="297"/>
      <c r="J60" s="297"/>
      <c r="K60" s="178"/>
    </row>
    <row r="61" spans="2:11" customFormat="1" ht="15" customHeight="1">
      <c r="B61" s="177"/>
      <c r="C61" s="182"/>
      <c r="D61" s="297" t="s">
        <v>423</v>
      </c>
      <c r="E61" s="297"/>
      <c r="F61" s="297"/>
      <c r="G61" s="297"/>
      <c r="H61" s="297"/>
      <c r="I61" s="297"/>
      <c r="J61" s="297"/>
      <c r="K61" s="178"/>
    </row>
    <row r="62" spans="2:11" customFormat="1" ht="15" customHeight="1">
      <c r="B62" s="177"/>
      <c r="C62" s="182"/>
      <c r="D62" s="300" t="s">
        <v>424</v>
      </c>
      <c r="E62" s="300"/>
      <c r="F62" s="300"/>
      <c r="G62" s="300"/>
      <c r="H62" s="300"/>
      <c r="I62" s="300"/>
      <c r="J62" s="300"/>
      <c r="K62" s="178"/>
    </row>
    <row r="63" spans="2:11" customFormat="1" ht="15" customHeight="1">
      <c r="B63" s="177"/>
      <c r="C63" s="182"/>
      <c r="D63" s="297" t="s">
        <v>425</v>
      </c>
      <c r="E63" s="297"/>
      <c r="F63" s="297"/>
      <c r="G63" s="297"/>
      <c r="H63" s="297"/>
      <c r="I63" s="297"/>
      <c r="J63" s="297"/>
      <c r="K63" s="178"/>
    </row>
    <row r="64" spans="2:11" customFormat="1" ht="12.75" customHeight="1">
      <c r="B64" s="177"/>
      <c r="C64" s="182"/>
      <c r="D64" s="182"/>
      <c r="E64" s="185"/>
      <c r="F64" s="182"/>
      <c r="G64" s="182"/>
      <c r="H64" s="182"/>
      <c r="I64" s="182"/>
      <c r="J64" s="182"/>
      <c r="K64" s="178"/>
    </row>
    <row r="65" spans="2:11" customFormat="1" ht="15" customHeight="1">
      <c r="B65" s="177"/>
      <c r="C65" s="182"/>
      <c r="D65" s="297" t="s">
        <v>426</v>
      </c>
      <c r="E65" s="297"/>
      <c r="F65" s="297"/>
      <c r="G65" s="297"/>
      <c r="H65" s="297"/>
      <c r="I65" s="297"/>
      <c r="J65" s="297"/>
      <c r="K65" s="178"/>
    </row>
    <row r="66" spans="2:11" customFormat="1" ht="15" customHeight="1">
      <c r="B66" s="177"/>
      <c r="C66" s="182"/>
      <c r="D66" s="300" t="s">
        <v>427</v>
      </c>
      <c r="E66" s="300"/>
      <c r="F66" s="300"/>
      <c r="G66" s="300"/>
      <c r="H66" s="300"/>
      <c r="I66" s="300"/>
      <c r="J66" s="300"/>
      <c r="K66" s="178"/>
    </row>
    <row r="67" spans="2:11" customFormat="1" ht="15" customHeight="1">
      <c r="B67" s="177"/>
      <c r="C67" s="182"/>
      <c r="D67" s="297" t="s">
        <v>428</v>
      </c>
      <c r="E67" s="297"/>
      <c r="F67" s="297"/>
      <c r="G67" s="297"/>
      <c r="H67" s="297"/>
      <c r="I67" s="297"/>
      <c r="J67" s="297"/>
      <c r="K67" s="178"/>
    </row>
    <row r="68" spans="2:11" customFormat="1" ht="15" customHeight="1">
      <c r="B68" s="177"/>
      <c r="C68" s="182"/>
      <c r="D68" s="297" t="s">
        <v>429</v>
      </c>
      <c r="E68" s="297"/>
      <c r="F68" s="297"/>
      <c r="G68" s="297"/>
      <c r="H68" s="297"/>
      <c r="I68" s="297"/>
      <c r="J68" s="297"/>
      <c r="K68" s="178"/>
    </row>
    <row r="69" spans="2:11" customFormat="1" ht="15" customHeight="1">
      <c r="B69" s="177"/>
      <c r="C69" s="182"/>
      <c r="D69" s="297" t="s">
        <v>430</v>
      </c>
      <c r="E69" s="297"/>
      <c r="F69" s="297"/>
      <c r="G69" s="297"/>
      <c r="H69" s="297"/>
      <c r="I69" s="297"/>
      <c r="J69" s="297"/>
      <c r="K69" s="178"/>
    </row>
    <row r="70" spans="2:11" customFormat="1" ht="15" customHeight="1">
      <c r="B70" s="177"/>
      <c r="C70" s="182"/>
      <c r="D70" s="297" t="s">
        <v>431</v>
      </c>
      <c r="E70" s="297"/>
      <c r="F70" s="297"/>
      <c r="G70" s="297"/>
      <c r="H70" s="297"/>
      <c r="I70" s="297"/>
      <c r="J70" s="297"/>
      <c r="K70" s="178"/>
    </row>
    <row r="71" spans="2:11" customFormat="1" ht="12.75" customHeight="1">
      <c r="B71" s="186"/>
      <c r="C71" s="187"/>
      <c r="D71" s="187"/>
      <c r="E71" s="187"/>
      <c r="F71" s="187"/>
      <c r="G71" s="187"/>
      <c r="H71" s="187"/>
      <c r="I71" s="187"/>
      <c r="J71" s="187"/>
      <c r="K71" s="188"/>
    </row>
    <row r="72" spans="2:11" customFormat="1" ht="18.75" customHeight="1">
      <c r="B72" s="189"/>
      <c r="C72" s="189"/>
      <c r="D72" s="189"/>
      <c r="E72" s="189"/>
      <c r="F72" s="189"/>
      <c r="G72" s="189"/>
      <c r="H72" s="189"/>
      <c r="I72" s="189"/>
      <c r="J72" s="189"/>
      <c r="K72" s="190"/>
    </row>
    <row r="73" spans="2:11" customFormat="1" ht="18.75" customHeight="1">
      <c r="B73" s="190"/>
      <c r="C73" s="190"/>
      <c r="D73" s="190"/>
      <c r="E73" s="190"/>
      <c r="F73" s="190"/>
      <c r="G73" s="190"/>
      <c r="H73" s="190"/>
      <c r="I73" s="190"/>
      <c r="J73" s="190"/>
      <c r="K73" s="190"/>
    </row>
    <row r="74" spans="2:11" customFormat="1" ht="7.5" customHeight="1">
      <c r="B74" s="191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2:11" customFormat="1" ht="45" customHeight="1">
      <c r="B75" s="194"/>
      <c r="C75" s="301" t="s">
        <v>432</v>
      </c>
      <c r="D75" s="301"/>
      <c r="E75" s="301"/>
      <c r="F75" s="301"/>
      <c r="G75" s="301"/>
      <c r="H75" s="301"/>
      <c r="I75" s="301"/>
      <c r="J75" s="301"/>
      <c r="K75" s="195"/>
    </row>
    <row r="76" spans="2:11" customFormat="1" ht="17.25" customHeight="1">
      <c r="B76" s="194"/>
      <c r="C76" s="196" t="s">
        <v>433</v>
      </c>
      <c r="D76" s="196"/>
      <c r="E76" s="196"/>
      <c r="F76" s="196" t="s">
        <v>434</v>
      </c>
      <c r="G76" s="197"/>
      <c r="H76" s="196" t="s">
        <v>54</v>
      </c>
      <c r="I76" s="196" t="s">
        <v>57</v>
      </c>
      <c r="J76" s="196" t="s">
        <v>435</v>
      </c>
      <c r="K76" s="195"/>
    </row>
    <row r="77" spans="2:11" customFormat="1" ht="17.25" customHeight="1">
      <c r="B77" s="194"/>
      <c r="C77" s="198" t="s">
        <v>436</v>
      </c>
      <c r="D77" s="198"/>
      <c r="E77" s="198"/>
      <c r="F77" s="199" t="s">
        <v>437</v>
      </c>
      <c r="G77" s="200"/>
      <c r="H77" s="198"/>
      <c r="I77" s="198"/>
      <c r="J77" s="198" t="s">
        <v>438</v>
      </c>
      <c r="K77" s="195"/>
    </row>
    <row r="78" spans="2:11" customFormat="1" ht="5.25" customHeight="1">
      <c r="B78" s="194"/>
      <c r="C78" s="201"/>
      <c r="D78" s="201"/>
      <c r="E78" s="201"/>
      <c r="F78" s="201"/>
      <c r="G78" s="202"/>
      <c r="H78" s="201"/>
      <c r="I78" s="201"/>
      <c r="J78" s="201"/>
      <c r="K78" s="195"/>
    </row>
    <row r="79" spans="2:11" customFormat="1" ht="15" customHeight="1">
      <c r="B79" s="194"/>
      <c r="C79" s="183" t="s">
        <v>53</v>
      </c>
      <c r="D79" s="203"/>
      <c r="E79" s="203"/>
      <c r="F79" s="204" t="s">
        <v>439</v>
      </c>
      <c r="G79" s="205"/>
      <c r="H79" s="183" t="s">
        <v>440</v>
      </c>
      <c r="I79" s="183" t="s">
        <v>441</v>
      </c>
      <c r="J79" s="183">
        <v>20</v>
      </c>
      <c r="K79" s="195"/>
    </row>
    <row r="80" spans="2:11" customFormat="1" ht="15" customHeight="1">
      <c r="B80" s="194"/>
      <c r="C80" s="183" t="s">
        <v>442</v>
      </c>
      <c r="D80" s="183"/>
      <c r="E80" s="183"/>
      <c r="F80" s="204" t="s">
        <v>439</v>
      </c>
      <c r="G80" s="205"/>
      <c r="H80" s="183" t="s">
        <v>443</v>
      </c>
      <c r="I80" s="183" t="s">
        <v>441</v>
      </c>
      <c r="J80" s="183">
        <v>120</v>
      </c>
      <c r="K80" s="195"/>
    </row>
    <row r="81" spans="2:11" customFormat="1" ht="15" customHeight="1">
      <c r="B81" s="206"/>
      <c r="C81" s="183" t="s">
        <v>444</v>
      </c>
      <c r="D81" s="183"/>
      <c r="E81" s="183"/>
      <c r="F81" s="204" t="s">
        <v>445</v>
      </c>
      <c r="G81" s="205"/>
      <c r="H81" s="183" t="s">
        <v>446</v>
      </c>
      <c r="I81" s="183" t="s">
        <v>441</v>
      </c>
      <c r="J81" s="183">
        <v>50</v>
      </c>
      <c r="K81" s="195"/>
    </row>
    <row r="82" spans="2:11" customFormat="1" ht="15" customHeight="1">
      <c r="B82" s="206"/>
      <c r="C82" s="183" t="s">
        <v>447</v>
      </c>
      <c r="D82" s="183"/>
      <c r="E82" s="183"/>
      <c r="F82" s="204" t="s">
        <v>439</v>
      </c>
      <c r="G82" s="205"/>
      <c r="H82" s="183" t="s">
        <v>448</v>
      </c>
      <c r="I82" s="183" t="s">
        <v>449</v>
      </c>
      <c r="J82" s="183"/>
      <c r="K82" s="195"/>
    </row>
    <row r="83" spans="2:11" customFormat="1" ht="15" customHeight="1">
      <c r="B83" s="206"/>
      <c r="C83" s="183" t="s">
        <v>450</v>
      </c>
      <c r="D83" s="183"/>
      <c r="E83" s="183"/>
      <c r="F83" s="204" t="s">
        <v>445</v>
      </c>
      <c r="G83" s="183"/>
      <c r="H83" s="183" t="s">
        <v>451</v>
      </c>
      <c r="I83" s="183" t="s">
        <v>441</v>
      </c>
      <c r="J83" s="183">
        <v>15</v>
      </c>
      <c r="K83" s="195"/>
    </row>
    <row r="84" spans="2:11" customFormat="1" ht="15" customHeight="1">
      <c r="B84" s="206"/>
      <c r="C84" s="183" t="s">
        <v>452</v>
      </c>
      <c r="D84" s="183"/>
      <c r="E84" s="183"/>
      <c r="F84" s="204" t="s">
        <v>445</v>
      </c>
      <c r="G84" s="183"/>
      <c r="H84" s="183" t="s">
        <v>453</v>
      </c>
      <c r="I84" s="183" t="s">
        <v>441</v>
      </c>
      <c r="J84" s="183">
        <v>15</v>
      </c>
      <c r="K84" s="195"/>
    </row>
    <row r="85" spans="2:11" customFormat="1" ht="15" customHeight="1">
      <c r="B85" s="206"/>
      <c r="C85" s="183" t="s">
        <v>454</v>
      </c>
      <c r="D85" s="183"/>
      <c r="E85" s="183"/>
      <c r="F85" s="204" t="s">
        <v>445</v>
      </c>
      <c r="G85" s="183"/>
      <c r="H85" s="183" t="s">
        <v>455</v>
      </c>
      <c r="I85" s="183" t="s">
        <v>441</v>
      </c>
      <c r="J85" s="183">
        <v>20</v>
      </c>
      <c r="K85" s="195"/>
    </row>
    <row r="86" spans="2:11" customFormat="1" ht="15" customHeight="1">
      <c r="B86" s="206"/>
      <c r="C86" s="183" t="s">
        <v>456</v>
      </c>
      <c r="D86" s="183"/>
      <c r="E86" s="183"/>
      <c r="F86" s="204" t="s">
        <v>445</v>
      </c>
      <c r="G86" s="183"/>
      <c r="H86" s="183" t="s">
        <v>457</v>
      </c>
      <c r="I86" s="183" t="s">
        <v>441</v>
      </c>
      <c r="J86" s="183">
        <v>20</v>
      </c>
      <c r="K86" s="195"/>
    </row>
    <row r="87" spans="2:11" customFormat="1" ht="15" customHeight="1">
      <c r="B87" s="206"/>
      <c r="C87" s="183" t="s">
        <v>458</v>
      </c>
      <c r="D87" s="183"/>
      <c r="E87" s="183"/>
      <c r="F87" s="204" t="s">
        <v>445</v>
      </c>
      <c r="G87" s="205"/>
      <c r="H87" s="183" t="s">
        <v>459</v>
      </c>
      <c r="I87" s="183" t="s">
        <v>441</v>
      </c>
      <c r="J87" s="183">
        <v>50</v>
      </c>
      <c r="K87" s="195"/>
    </row>
    <row r="88" spans="2:11" customFormat="1" ht="15" customHeight="1">
      <c r="B88" s="206"/>
      <c r="C88" s="183" t="s">
        <v>460</v>
      </c>
      <c r="D88" s="183"/>
      <c r="E88" s="183"/>
      <c r="F88" s="204" t="s">
        <v>445</v>
      </c>
      <c r="G88" s="205"/>
      <c r="H88" s="183" t="s">
        <v>461</v>
      </c>
      <c r="I88" s="183" t="s">
        <v>441</v>
      </c>
      <c r="J88" s="183">
        <v>20</v>
      </c>
      <c r="K88" s="195"/>
    </row>
    <row r="89" spans="2:11" customFormat="1" ht="15" customHeight="1">
      <c r="B89" s="206"/>
      <c r="C89" s="183" t="s">
        <v>462</v>
      </c>
      <c r="D89" s="183"/>
      <c r="E89" s="183"/>
      <c r="F89" s="204" t="s">
        <v>445</v>
      </c>
      <c r="G89" s="205"/>
      <c r="H89" s="183" t="s">
        <v>463</v>
      </c>
      <c r="I89" s="183" t="s">
        <v>441</v>
      </c>
      <c r="J89" s="183">
        <v>20</v>
      </c>
      <c r="K89" s="195"/>
    </row>
    <row r="90" spans="2:11" customFormat="1" ht="15" customHeight="1">
      <c r="B90" s="206"/>
      <c r="C90" s="183" t="s">
        <v>464</v>
      </c>
      <c r="D90" s="183"/>
      <c r="E90" s="183"/>
      <c r="F90" s="204" t="s">
        <v>445</v>
      </c>
      <c r="G90" s="205"/>
      <c r="H90" s="183" t="s">
        <v>465</v>
      </c>
      <c r="I90" s="183" t="s">
        <v>441</v>
      </c>
      <c r="J90" s="183">
        <v>50</v>
      </c>
      <c r="K90" s="195"/>
    </row>
    <row r="91" spans="2:11" customFormat="1" ht="15" customHeight="1">
      <c r="B91" s="206"/>
      <c r="C91" s="183" t="s">
        <v>466</v>
      </c>
      <c r="D91" s="183"/>
      <c r="E91" s="183"/>
      <c r="F91" s="204" t="s">
        <v>445</v>
      </c>
      <c r="G91" s="205"/>
      <c r="H91" s="183" t="s">
        <v>466</v>
      </c>
      <c r="I91" s="183" t="s">
        <v>441</v>
      </c>
      <c r="J91" s="183">
        <v>50</v>
      </c>
      <c r="K91" s="195"/>
    </row>
    <row r="92" spans="2:11" customFormat="1" ht="15" customHeight="1">
      <c r="B92" s="206"/>
      <c r="C92" s="183" t="s">
        <v>467</v>
      </c>
      <c r="D92" s="183"/>
      <c r="E92" s="183"/>
      <c r="F92" s="204" t="s">
        <v>445</v>
      </c>
      <c r="G92" s="205"/>
      <c r="H92" s="183" t="s">
        <v>468</v>
      </c>
      <c r="I92" s="183" t="s">
        <v>441</v>
      </c>
      <c r="J92" s="183">
        <v>255</v>
      </c>
      <c r="K92" s="195"/>
    </row>
    <row r="93" spans="2:11" customFormat="1" ht="15" customHeight="1">
      <c r="B93" s="206"/>
      <c r="C93" s="183" t="s">
        <v>469</v>
      </c>
      <c r="D93" s="183"/>
      <c r="E93" s="183"/>
      <c r="F93" s="204" t="s">
        <v>439</v>
      </c>
      <c r="G93" s="205"/>
      <c r="H93" s="183" t="s">
        <v>470</v>
      </c>
      <c r="I93" s="183" t="s">
        <v>471</v>
      </c>
      <c r="J93" s="183"/>
      <c r="K93" s="195"/>
    </row>
    <row r="94" spans="2:11" customFormat="1" ht="15" customHeight="1">
      <c r="B94" s="206"/>
      <c r="C94" s="183" t="s">
        <v>472</v>
      </c>
      <c r="D94" s="183"/>
      <c r="E94" s="183"/>
      <c r="F94" s="204" t="s">
        <v>439</v>
      </c>
      <c r="G94" s="205"/>
      <c r="H94" s="183" t="s">
        <v>473</v>
      </c>
      <c r="I94" s="183" t="s">
        <v>474</v>
      </c>
      <c r="J94" s="183"/>
      <c r="K94" s="195"/>
    </row>
    <row r="95" spans="2:11" customFormat="1" ht="15" customHeight="1">
      <c r="B95" s="206"/>
      <c r="C95" s="183" t="s">
        <v>475</v>
      </c>
      <c r="D95" s="183"/>
      <c r="E95" s="183"/>
      <c r="F95" s="204" t="s">
        <v>439</v>
      </c>
      <c r="G95" s="205"/>
      <c r="H95" s="183" t="s">
        <v>475</v>
      </c>
      <c r="I95" s="183" t="s">
        <v>474</v>
      </c>
      <c r="J95" s="183"/>
      <c r="K95" s="195"/>
    </row>
    <row r="96" spans="2:11" customFormat="1" ht="15" customHeight="1">
      <c r="B96" s="206"/>
      <c r="C96" s="183" t="s">
        <v>38</v>
      </c>
      <c r="D96" s="183"/>
      <c r="E96" s="183"/>
      <c r="F96" s="204" t="s">
        <v>439</v>
      </c>
      <c r="G96" s="205"/>
      <c r="H96" s="183" t="s">
        <v>476</v>
      </c>
      <c r="I96" s="183" t="s">
        <v>474</v>
      </c>
      <c r="J96" s="183"/>
      <c r="K96" s="195"/>
    </row>
    <row r="97" spans="2:11" customFormat="1" ht="15" customHeight="1">
      <c r="B97" s="206"/>
      <c r="C97" s="183" t="s">
        <v>48</v>
      </c>
      <c r="D97" s="183"/>
      <c r="E97" s="183"/>
      <c r="F97" s="204" t="s">
        <v>439</v>
      </c>
      <c r="G97" s="205"/>
      <c r="H97" s="183" t="s">
        <v>477</v>
      </c>
      <c r="I97" s="183" t="s">
        <v>474</v>
      </c>
      <c r="J97" s="183"/>
      <c r="K97" s="195"/>
    </row>
    <row r="98" spans="2:11" customFormat="1" ht="15" customHeight="1">
      <c r="B98" s="207"/>
      <c r="C98" s="208"/>
      <c r="D98" s="208"/>
      <c r="E98" s="208"/>
      <c r="F98" s="208"/>
      <c r="G98" s="208"/>
      <c r="H98" s="208"/>
      <c r="I98" s="208"/>
      <c r="J98" s="208"/>
      <c r="K98" s="209"/>
    </row>
    <row r="99" spans="2:11" customFormat="1" ht="18.75" customHeight="1">
      <c r="B99" s="210"/>
      <c r="C99" s="211"/>
      <c r="D99" s="211"/>
      <c r="E99" s="211"/>
      <c r="F99" s="211"/>
      <c r="G99" s="211"/>
      <c r="H99" s="211"/>
      <c r="I99" s="211"/>
      <c r="J99" s="211"/>
      <c r="K99" s="210"/>
    </row>
    <row r="100" spans="2:11" customFormat="1" ht="18.75" customHeight="1"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</row>
    <row r="101" spans="2:11" customFormat="1" ht="7.5" customHeight="1">
      <c r="B101" s="191"/>
      <c r="C101" s="192"/>
      <c r="D101" s="192"/>
      <c r="E101" s="192"/>
      <c r="F101" s="192"/>
      <c r="G101" s="192"/>
      <c r="H101" s="192"/>
      <c r="I101" s="192"/>
      <c r="J101" s="192"/>
      <c r="K101" s="193"/>
    </row>
    <row r="102" spans="2:11" customFormat="1" ht="45" customHeight="1">
      <c r="B102" s="194"/>
      <c r="C102" s="301" t="s">
        <v>478</v>
      </c>
      <c r="D102" s="301"/>
      <c r="E102" s="301"/>
      <c r="F102" s="301"/>
      <c r="G102" s="301"/>
      <c r="H102" s="301"/>
      <c r="I102" s="301"/>
      <c r="J102" s="301"/>
      <c r="K102" s="195"/>
    </row>
    <row r="103" spans="2:11" customFormat="1" ht="17.25" customHeight="1">
      <c r="B103" s="194"/>
      <c r="C103" s="196" t="s">
        <v>433</v>
      </c>
      <c r="D103" s="196"/>
      <c r="E103" s="196"/>
      <c r="F103" s="196" t="s">
        <v>434</v>
      </c>
      <c r="G103" s="197"/>
      <c r="H103" s="196" t="s">
        <v>54</v>
      </c>
      <c r="I103" s="196" t="s">
        <v>57</v>
      </c>
      <c r="J103" s="196" t="s">
        <v>435</v>
      </c>
      <c r="K103" s="195"/>
    </row>
    <row r="104" spans="2:11" customFormat="1" ht="17.25" customHeight="1">
      <c r="B104" s="194"/>
      <c r="C104" s="198" t="s">
        <v>436</v>
      </c>
      <c r="D104" s="198"/>
      <c r="E104" s="198"/>
      <c r="F104" s="199" t="s">
        <v>437</v>
      </c>
      <c r="G104" s="200"/>
      <c r="H104" s="198"/>
      <c r="I104" s="198"/>
      <c r="J104" s="198" t="s">
        <v>438</v>
      </c>
      <c r="K104" s="195"/>
    </row>
    <row r="105" spans="2:11" customFormat="1" ht="5.25" customHeight="1">
      <c r="B105" s="194"/>
      <c r="C105" s="196"/>
      <c r="D105" s="196"/>
      <c r="E105" s="196"/>
      <c r="F105" s="196"/>
      <c r="G105" s="212"/>
      <c r="H105" s="196"/>
      <c r="I105" s="196"/>
      <c r="J105" s="196"/>
      <c r="K105" s="195"/>
    </row>
    <row r="106" spans="2:11" customFormat="1" ht="15" customHeight="1">
      <c r="B106" s="194"/>
      <c r="C106" s="183" t="s">
        <v>53</v>
      </c>
      <c r="D106" s="203"/>
      <c r="E106" s="203"/>
      <c r="F106" s="204" t="s">
        <v>439</v>
      </c>
      <c r="G106" s="183"/>
      <c r="H106" s="183" t="s">
        <v>479</v>
      </c>
      <c r="I106" s="183" t="s">
        <v>441</v>
      </c>
      <c r="J106" s="183">
        <v>20</v>
      </c>
      <c r="K106" s="195"/>
    </row>
    <row r="107" spans="2:11" customFormat="1" ht="15" customHeight="1">
      <c r="B107" s="194"/>
      <c r="C107" s="183" t="s">
        <v>442</v>
      </c>
      <c r="D107" s="183"/>
      <c r="E107" s="183"/>
      <c r="F107" s="204" t="s">
        <v>439</v>
      </c>
      <c r="G107" s="183"/>
      <c r="H107" s="183" t="s">
        <v>479</v>
      </c>
      <c r="I107" s="183" t="s">
        <v>441</v>
      </c>
      <c r="J107" s="183">
        <v>120</v>
      </c>
      <c r="K107" s="195"/>
    </row>
    <row r="108" spans="2:11" customFormat="1" ht="15" customHeight="1">
      <c r="B108" s="206"/>
      <c r="C108" s="183" t="s">
        <v>444</v>
      </c>
      <c r="D108" s="183"/>
      <c r="E108" s="183"/>
      <c r="F108" s="204" t="s">
        <v>445</v>
      </c>
      <c r="G108" s="183"/>
      <c r="H108" s="183" t="s">
        <v>479</v>
      </c>
      <c r="I108" s="183" t="s">
        <v>441</v>
      </c>
      <c r="J108" s="183">
        <v>50</v>
      </c>
      <c r="K108" s="195"/>
    </row>
    <row r="109" spans="2:11" customFormat="1" ht="15" customHeight="1">
      <c r="B109" s="206"/>
      <c r="C109" s="183" t="s">
        <v>447</v>
      </c>
      <c r="D109" s="183"/>
      <c r="E109" s="183"/>
      <c r="F109" s="204" t="s">
        <v>439</v>
      </c>
      <c r="G109" s="183"/>
      <c r="H109" s="183" t="s">
        <v>479</v>
      </c>
      <c r="I109" s="183" t="s">
        <v>449</v>
      </c>
      <c r="J109" s="183"/>
      <c r="K109" s="195"/>
    </row>
    <row r="110" spans="2:11" customFormat="1" ht="15" customHeight="1">
      <c r="B110" s="206"/>
      <c r="C110" s="183" t="s">
        <v>458</v>
      </c>
      <c r="D110" s="183"/>
      <c r="E110" s="183"/>
      <c r="F110" s="204" t="s">
        <v>445</v>
      </c>
      <c r="G110" s="183"/>
      <c r="H110" s="183" t="s">
        <v>479</v>
      </c>
      <c r="I110" s="183" t="s">
        <v>441</v>
      </c>
      <c r="J110" s="183">
        <v>50</v>
      </c>
      <c r="K110" s="195"/>
    </row>
    <row r="111" spans="2:11" customFormat="1" ht="15" customHeight="1">
      <c r="B111" s="206"/>
      <c r="C111" s="183" t="s">
        <v>466</v>
      </c>
      <c r="D111" s="183"/>
      <c r="E111" s="183"/>
      <c r="F111" s="204" t="s">
        <v>445</v>
      </c>
      <c r="G111" s="183"/>
      <c r="H111" s="183" t="s">
        <v>479</v>
      </c>
      <c r="I111" s="183" t="s">
        <v>441</v>
      </c>
      <c r="J111" s="183">
        <v>50</v>
      </c>
      <c r="K111" s="195"/>
    </row>
    <row r="112" spans="2:11" customFormat="1" ht="15" customHeight="1">
      <c r="B112" s="206"/>
      <c r="C112" s="183" t="s">
        <v>464</v>
      </c>
      <c r="D112" s="183"/>
      <c r="E112" s="183"/>
      <c r="F112" s="204" t="s">
        <v>445</v>
      </c>
      <c r="G112" s="183"/>
      <c r="H112" s="183" t="s">
        <v>479</v>
      </c>
      <c r="I112" s="183" t="s">
        <v>441</v>
      </c>
      <c r="J112" s="183">
        <v>50</v>
      </c>
      <c r="K112" s="195"/>
    </row>
    <row r="113" spans="2:11" customFormat="1" ht="15" customHeight="1">
      <c r="B113" s="206"/>
      <c r="C113" s="183" t="s">
        <v>53</v>
      </c>
      <c r="D113" s="183"/>
      <c r="E113" s="183"/>
      <c r="F113" s="204" t="s">
        <v>439</v>
      </c>
      <c r="G113" s="183"/>
      <c r="H113" s="183" t="s">
        <v>480</v>
      </c>
      <c r="I113" s="183" t="s">
        <v>441</v>
      </c>
      <c r="J113" s="183">
        <v>20</v>
      </c>
      <c r="K113" s="195"/>
    </row>
    <row r="114" spans="2:11" customFormat="1" ht="15" customHeight="1">
      <c r="B114" s="206"/>
      <c r="C114" s="183" t="s">
        <v>481</v>
      </c>
      <c r="D114" s="183"/>
      <c r="E114" s="183"/>
      <c r="F114" s="204" t="s">
        <v>439</v>
      </c>
      <c r="G114" s="183"/>
      <c r="H114" s="183" t="s">
        <v>482</v>
      </c>
      <c r="I114" s="183" t="s">
        <v>441</v>
      </c>
      <c r="J114" s="183">
        <v>120</v>
      </c>
      <c r="K114" s="195"/>
    </row>
    <row r="115" spans="2:11" customFormat="1" ht="15" customHeight="1">
      <c r="B115" s="206"/>
      <c r="C115" s="183" t="s">
        <v>38</v>
      </c>
      <c r="D115" s="183"/>
      <c r="E115" s="183"/>
      <c r="F115" s="204" t="s">
        <v>439</v>
      </c>
      <c r="G115" s="183"/>
      <c r="H115" s="183" t="s">
        <v>483</v>
      </c>
      <c r="I115" s="183" t="s">
        <v>474</v>
      </c>
      <c r="J115" s="183"/>
      <c r="K115" s="195"/>
    </row>
    <row r="116" spans="2:11" customFormat="1" ht="15" customHeight="1">
      <c r="B116" s="206"/>
      <c r="C116" s="183" t="s">
        <v>48</v>
      </c>
      <c r="D116" s="183"/>
      <c r="E116" s="183"/>
      <c r="F116" s="204" t="s">
        <v>439</v>
      </c>
      <c r="G116" s="183"/>
      <c r="H116" s="183" t="s">
        <v>484</v>
      </c>
      <c r="I116" s="183" t="s">
        <v>474</v>
      </c>
      <c r="J116" s="183"/>
      <c r="K116" s="195"/>
    </row>
    <row r="117" spans="2:11" customFormat="1" ht="15" customHeight="1">
      <c r="B117" s="206"/>
      <c r="C117" s="183" t="s">
        <v>57</v>
      </c>
      <c r="D117" s="183"/>
      <c r="E117" s="183"/>
      <c r="F117" s="204" t="s">
        <v>439</v>
      </c>
      <c r="G117" s="183"/>
      <c r="H117" s="183" t="s">
        <v>485</v>
      </c>
      <c r="I117" s="183" t="s">
        <v>486</v>
      </c>
      <c r="J117" s="183"/>
      <c r="K117" s="195"/>
    </row>
    <row r="118" spans="2:11" customFormat="1" ht="15" customHeight="1">
      <c r="B118" s="207"/>
      <c r="C118" s="213"/>
      <c r="D118" s="213"/>
      <c r="E118" s="213"/>
      <c r="F118" s="213"/>
      <c r="G118" s="213"/>
      <c r="H118" s="213"/>
      <c r="I118" s="213"/>
      <c r="J118" s="213"/>
      <c r="K118" s="209"/>
    </row>
    <row r="119" spans="2:11" customFormat="1" ht="18.75" customHeight="1">
      <c r="B119" s="214"/>
      <c r="C119" s="215"/>
      <c r="D119" s="215"/>
      <c r="E119" s="215"/>
      <c r="F119" s="216"/>
      <c r="G119" s="215"/>
      <c r="H119" s="215"/>
      <c r="I119" s="215"/>
      <c r="J119" s="215"/>
      <c r="K119" s="214"/>
    </row>
    <row r="120" spans="2:11" customFormat="1" ht="18.75" customHeight="1">
      <c r="B120" s="190"/>
      <c r="C120" s="190"/>
      <c r="D120" s="190"/>
      <c r="E120" s="190"/>
      <c r="F120" s="190"/>
      <c r="G120" s="190"/>
      <c r="H120" s="190"/>
      <c r="I120" s="190"/>
      <c r="J120" s="190"/>
      <c r="K120" s="190"/>
    </row>
    <row r="121" spans="2:11" customFormat="1" ht="7.5" customHeight="1">
      <c r="B121" s="217"/>
      <c r="C121" s="218"/>
      <c r="D121" s="218"/>
      <c r="E121" s="218"/>
      <c r="F121" s="218"/>
      <c r="G121" s="218"/>
      <c r="H121" s="218"/>
      <c r="I121" s="218"/>
      <c r="J121" s="218"/>
      <c r="K121" s="219"/>
    </row>
    <row r="122" spans="2:11" customFormat="1" ht="45" customHeight="1">
      <c r="B122" s="220"/>
      <c r="C122" s="299" t="s">
        <v>487</v>
      </c>
      <c r="D122" s="299"/>
      <c r="E122" s="299"/>
      <c r="F122" s="299"/>
      <c r="G122" s="299"/>
      <c r="H122" s="299"/>
      <c r="I122" s="299"/>
      <c r="J122" s="299"/>
      <c r="K122" s="221"/>
    </row>
    <row r="123" spans="2:11" customFormat="1" ht="17.25" customHeight="1">
      <c r="B123" s="222"/>
      <c r="C123" s="196" t="s">
        <v>433</v>
      </c>
      <c r="D123" s="196"/>
      <c r="E123" s="196"/>
      <c r="F123" s="196" t="s">
        <v>434</v>
      </c>
      <c r="G123" s="197"/>
      <c r="H123" s="196" t="s">
        <v>54</v>
      </c>
      <c r="I123" s="196" t="s">
        <v>57</v>
      </c>
      <c r="J123" s="196" t="s">
        <v>435</v>
      </c>
      <c r="K123" s="223"/>
    </row>
    <row r="124" spans="2:11" customFormat="1" ht="17.25" customHeight="1">
      <c r="B124" s="222"/>
      <c r="C124" s="198" t="s">
        <v>436</v>
      </c>
      <c r="D124" s="198"/>
      <c r="E124" s="198"/>
      <c r="F124" s="199" t="s">
        <v>437</v>
      </c>
      <c r="G124" s="200"/>
      <c r="H124" s="198"/>
      <c r="I124" s="198"/>
      <c r="J124" s="198" t="s">
        <v>438</v>
      </c>
      <c r="K124" s="223"/>
    </row>
    <row r="125" spans="2:11" customFormat="1" ht="5.25" customHeight="1">
      <c r="B125" s="224"/>
      <c r="C125" s="201"/>
      <c r="D125" s="201"/>
      <c r="E125" s="201"/>
      <c r="F125" s="201"/>
      <c r="G125" s="225"/>
      <c r="H125" s="201"/>
      <c r="I125" s="201"/>
      <c r="J125" s="201"/>
      <c r="K125" s="226"/>
    </row>
    <row r="126" spans="2:11" customFormat="1" ht="15" customHeight="1">
      <c r="B126" s="224"/>
      <c r="C126" s="183" t="s">
        <v>442</v>
      </c>
      <c r="D126" s="203"/>
      <c r="E126" s="203"/>
      <c r="F126" s="204" t="s">
        <v>439</v>
      </c>
      <c r="G126" s="183"/>
      <c r="H126" s="183" t="s">
        <v>479</v>
      </c>
      <c r="I126" s="183" t="s">
        <v>441</v>
      </c>
      <c r="J126" s="183">
        <v>120</v>
      </c>
      <c r="K126" s="227"/>
    </row>
    <row r="127" spans="2:11" customFormat="1" ht="15" customHeight="1">
      <c r="B127" s="224"/>
      <c r="C127" s="183" t="s">
        <v>488</v>
      </c>
      <c r="D127" s="183"/>
      <c r="E127" s="183"/>
      <c r="F127" s="204" t="s">
        <v>439</v>
      </c>
      <c r="G127" s="183"/>
      <c r="H127" s="183" t="s">
        <v>489</v>
      </c>
      <c r="I127" s="183" t="s">
        <v>441</v>
      </c>
      <c r="J127" s="183" t="s">
        <v>490</v>
      </c>
      <c r="K127" s="227"/>
    </row>
    <row r="128" spans="2:11" customFormat="1" ht="15" customHeight="1">
      <c r="B128" s="224"/>
      <c r="C128" s="183" t="s">
        <v>387</v>
      </c>
      <c r="D128" s="183"/>
      <c r="E128" s="183"/>
      <c r="F128" s="204" t="s">
        <v>439</v>
      </c>
      <c r="G128" s="183"/>
      <c r="H128" s="183" t="s">
        <v>491</v>
      </c>
      <c r="I128" s="183" t="s">
        <v>441</v>
      </c>
      <c r="J128" s="183" t="s">
        <v>490</v>
      </c>
      <c r="K128" s="227"/>
    </row>
    <row r="129" spans="2:11" customFormat="1" ht="15" customHeight="1">
      <c r="B129" s="224"/>
      <c r="C129" s="183" t="s">
        <v>450</v>
      </c>
      <c r="D129" s="183"/>
      <c r="E129" s="183"/>
      <c r="F129" s="204" t="s">
        <v>445</v>
      </c>
      <c r="G129" s="183"/>
      <c r="H129" s="183" t="s">
        <v>451</v>
      </c>
      <c r="I129" s="183" t="s">
        <v>441</v>
      </c>
      <c r="J129" s="183">
        <v>15</v>
      </c>
      <c r="K129" s="227"/>
    </row>
    <row r="130" spans="2:11" customFormat="1" ht="15" customHeight="1">
      <c r="B130" s="224"/>
      <c r="C130" s="183" t="s">
        <v>452</v>
      </c>
      <c r="D130" s="183"/>
      <c r="E130" s="183"/>
      <c r="F130" s="204" t="s">
        <v>445</v>
      </c>
      <c r="G130" s="183"/>
      <c r="H130" s="183" t="s">
        <v>453</v>
      </c>
      <c r="I130" s="183" t="s">
        <v>441</v>
      </c>
      <c r="J130" s="183">
        <v>15</v>
      </c>
      <c r="K130" s="227"/>
    </row>
    <row r="131" spans="2:11" customFormat="1" ht="15" customHeight="1">
      <c r="B131" s="224"/>
      <c r="C131" s="183" t="s">
        <v>454</v>
      </c>
      <c r="D131" s="183"/>
      <c r="E131" s="183"/>
      <c r="F131" s="204" t="s">
        <v>445</v>
      </c>
      <c r="G131" s="183"/>
      <c r="H131" s="183" t="s">
        <v>455</v>
      </c>
      <c r="I131" s="183" t="s">
        <v>441</v>
      </c>
      <c r="J131" s="183">
        <v>20</v>
      </c>
      <c r="K131" s="227"/>
    </row>
    <row r="132" spans="2:11" customFormat="1" ht="15" customHeight="1">
      <c r="B132" s="224"/>
      <c r="C132" s="183" t="s">
        <v>456</v>
      </c>
      <c r="D132" s="183"/>
      <c r="E132" s="183"/>
      <c r="F132" s="204" t="s">
        <v>445</v>
      </c>
      <c r="G132" s="183"/>
      <c r="H132" s="183" t="s">
        <v>457</v>
      </c>
      <c r="I132" s="183" t="s">
        <v>441</v>
      </c>
      <c r="J132" s="183">
        <v>20</v>
      </c>
      <c r="K132" s="227"/>
    </row>
    <row r="133" spans="2:11" customFormat="1" ht="15" customHeight="1">
      <c r="B133" s="224"/>
      <c r="C133" s="183" t="s">
        <v>444</v>
      </c>
      <c r="D133" s="183"/>
      <c r="E133" s="183"/>
      <c r="F133" s="204" t="s">
        <v>445</v>
      </c>
      <c r="G133" s="183"/>
      <c r="H133" s="183" t="s">
        <v>479</v>
      </c>
      <c r="I133" s="183" t="s">
        <v>441</v>
      </c>
      <c r="J133" s="183">
        <v>50</v>
      </c>
      <c r="K133" s="227"/>
    </row>
    <row r="134" spans="2:11" customFormat="1" ht="15" customHeight="1">
      <c r="B134" s="224"/>
      <c r="C134" s="183" t="s">
        <v>458</v>
      </c>
      <c r="D134" s="183"/>
      <c r="E134" s="183"/>
      <c r="F134" s="204" t="s">
        <v>445</v>
      </c>
      <c r="G134" s="183"/>
      <c r="H134" s="183" t="s">
        <v>479</v>
      </c>
      <c r="I134" s="183" t="s">
        <v>441</v>
      </c>
      <c r="J134" s="183">
        <v>50</v>
      </c>
      <c r="K134" s="227"/>
    </row>
    <row r="135" spans="2:11" customFormat="1" ht="15" customHeight="1">
      <c r="B135" s="224"/>
      <c r="C135" s="183" t="s">
        <v>464</v>
      </c>
      <c r="D135" s="183"/>
      <c r="E135" s="183"/>
      <c r="F135" s="204" t="s">
        <v>445</v>
      </c>
      <c r="G135" s="183"/>
      <c r="H135" s="183" t="s">
        <v>479</v>
      </c>
      <c r="I135" s="183" t="s">
        <v>441</v>
      </c>
      <c r="J135" s="183">
        <v>50</v>
      </c>
      <c r="K135" s="227"/>
    </row>
    <row r="136" spans="2:11" customFormat="1" ht="15" customHeight="1">
      <c r="B136" s="224"/>
      <c r="C136" s="183" t="s">
        <v>466</v>
      </c>
      <c r="D136" s="183"/>
      <c r="E136" s="183"/>
      <c r="F136" s="204" t="s">
        <v>445</v>
      </c>
      <c r="G136" s="183"/>
      <c r="H136" s="183" t="s">
        <v>479</v>
      </c>
      <c r="I136" s="183" t="s">
        <v>441</v>
      </c>
      <c r="J136" s="183">
        <v>50</v>
      </c>
      <c r="K136" s="227"/>
    </row>
    <row r="137" spans="2:11" customFormat="1" ht="15" customHeight="1">
      <c r="B137" s="224"/>
      <c r="C137" s="183" t="s">
        <v>467</v>
      </c>
      <c r="D137" s="183"/>
      <c r="E137" s="183"/>
      <c r="F137" s="204" t="s">
        <v>445</v>
      </c>
      <c r="G137" s="183"/>
      <c r="H137" s="183" t="s">
        <v>492</v>
      </c>
      <c r="I137" s="183" t="s">
        <v>441</v>
      </c>
      <c r="J137" s="183">
        <v>255</v>
      </c>
      <c r="K137" s="227"/>
    </row>
    <row r="138" spans="2:11" customFormat="1" ht="15" customHeight="1">
      <c r="B138" s="224"/>
      <c r="C138" s="183" t="s">
        <v>469</v>
      </c>
      <c r="D138" s="183"/>
      <c r="E138" s="183"/>
      <c r="F138" s="204" t="s">
        <v>439</v>
      </c>
      <c r="G138" s="183"/>
      <c r="H138" s="183" t="s">
        <v>493</v>
      </c>
      <c r="I138" s="183" t="s">
        <v>471</v>
      </c>
      <c r="J138" s="183"/>
      <c r="K138" s="227"/>
    </row>
    <row r="139" spans="2:11" customFormat="1" ht="15" customHeight="1">
      <c r="B139" s="224"/>
      <c r="C139" s="183" t="s">
        <v>472</v>
      </c>
      <c r="D139" s="183"/>
      <c r="E139" s="183"/>
      <c r="F139" s="204" t="s">
        <v>439</v>
      </c>
      <c r="G139" s="183"/>
      <c r="H139" s="183" t="s">
        <v>494</v>
      </c>
      <c r="I139" s="183" t="s">
        <v>474</v>
      </c>
      <c r="J139" s="183"/>
      <c r="K139" s="227"/>
    </row>
    <row r="140" spans="2:11" customFormat="1" ht="15" customHeight="1">
      <c r="B140" s="224"/>
      <c r="C140" s="183" t="s">
        <v>475</v>
      </c>
      <c r="D140" s="183"/>
      <c r="E140" s="183"/>
      <c r="F140" s="204" t="s">
        <v>439</v>
      </c>
      <c r="G140" s="183"/>
      <c r="H140" s="183" t="s">
        <v>475</v>
      </c>
      <c r="I140" s="183" t="s">
        <v>474</v>
      </c>
      <c r="J140" s="183"/>
      <c r="K140" s="227"/>
    </row>
    <row r="141" spans="2:11" customFormat="1" ht="15" customHeight="1">
      <c r="B141" s="224"/>
      <c r="C141" s="183" t="s">
        <v>38</v>
      </c>
      <c r="D141" s="183"/>
      <c r="E141" s="183"/>
      <c r="F141" s="204" t="s">
        <v>439</v>
      </c>
      <c r="G141" s="183"/>
      <c r="H141" s="183" t="s">
        <v>495</v>
      </c>
      <c r="I141" s="183" t="s">
        <v>474</v>
      </c>
      <c r="J141" s="183"/>
      <c r="K141" s="227"/>
    </row>
    <row r="142" spans="2:11" customFormat="1" ht="15" customHeight="1">
      <c r="B142" s="224"/>
      <c r="C142" s="183" t="s">
        <v>496</v>
      </c>
      <c r="D142" s="183"/>
      <c r="E142" s="183"/>
      <c r="F142" s="204" t="s">
        <v>439</v>
      </c>
      <c r="G142" s="183"/>
      <c r="H142" s="183" t="s">
        <v>497</v>
      </c>
      <c r="I142" s="183" t="s">
        <v>474</v>
      </c>
      <c r="J142" s="183"/>
      <c r="K142" s="227"/>
    </row>
    <row r="143" spans="2:11" customFormat="1" ht="15" customHeight="1">
      <c r="B143" s="228"/>
      <c r="C143" s="229"/>
      <c r="D143" s="229"/>
      <c r="E143" s="229"/>
      <c r="F143" s="229"/>
      <c r="G143" s="229"/>
      <c r="H143" s="229"/>
      <c r="I143" s="229"/>
      <c r="J143" s="229"/>
      <c r="K143" s="230"/>
    </row>
    <row r="144" spans="2:11" customFormat="1" ht="18.75" customHeight="1">
      <c r="B144" s="215"/>
      <c r="C144" s="215"/>
      <c r="D144" s="215"/>
      <c r="E144" s="215"/>
      <c r="F144" s="216"/>
      <c r="G144" s="215"/>
      <c r="H144" s="215"/>
      <c r="I144" s="215"/>
      <c r="J144" s="215"/>
      <c r="K144" s="215"/>
    </row>
    <row r="145" spans="2:11" customFormat="1" ht="18.75" customHeight="1">
      <c r="B145" s="190"/>
      <c r="C145" s="190"/>
      <c r="D145" s="190"/>
      <c r="E145" s="190"/>
      <c r="F145" s="190"/>
      <c r="G145" s="190"/>
      <c r="H145" s="190"/>
      <c r="I145" s="190"/>
      <c r="J145" s="190"/>
      <c r="K145" s="190"/>
    </row>
    <row r="146" spans="2:11" customFormat="1" ht="7.5" customHeight="1">
      <c r="B146" s="191"/>
      <c r="C146" s="192"/>
      <c r="D146" s="192"/>
      <c r="E146" s="192"/>
      <c r="F146" s="192"/>
      <c r="G146" s="192"/>
      <c r="H146" s="192"/>
      <c r="I146" s="192"/>
      <c r="J146" s="192"/>
      <c r="K146" s="193"/>
    </row>
    <row r="147" spans="2:11" customFormat="1" ht="45" customHeight="1">
      <c r="B147" s="194"/>
      <c r="C147" s="301" t="s">
        <v>498</v>
      </c>
      <c r="D147" s="301"/>
      <c r="E147" s="301"/>
      <c r="F147" s="301"/>
      <c r="G147" s="301"/>
      <c r="H147" s="301"/>
      <c r="I147" s="301"/>
      <c r="J147" s="301"/>
      <c r="K147" s="195"/>
    </row>
    <row r="148" spans="2:11" customFormat="1" ht="17.25" customHeight="1">
      <c r="B148" s="194"/>
      <c r="C148" s="196" t="s">
        <v>433</v>
      </c>
      <c r="D148" s="196"/>
      <c r="E148" s="196"/>
      <c r="F148" s="196" t="s">
        <v>434</v>
      </c>
      <c r="G148" s="197"/>
      <c r="H148" s="196" t="s">
        <v>54</v>
      </c>
      <c r="I148" s="196" t="s">
        <v>57</v>
      </c>
      <c r="J148" s="196" t="s">
        <v>435</v>
      </c>
      <c r="K148" s="195"/>
    </row>
    <row r="149" spans="2:11" customFormat="1" ht="17.25" customHeight="1">
      <c r="B149" s="194"/>
      <c r="C149" s="198" t="s">
        <v>436</v>
      </c>
      <c r="D149" s="198"/>
      <c r="E149" s="198"/>
      <c r="F149" s="199" t="s">
        <v>437</v>
      </c>
      <c r="G149" s="200"/>
      <c r="H149" s="198"/>
      <c r="I149" s="198"/>
      <c r="J149" s="198" t="s">
        <v>438</v>
      </c>
      <c r="K149" s="195"/>
    </row>
    <row r="150" spans="2:11" customFormat="1" ht="5.25" customHeight="1">
      <c r="B150" s="206"/>
      <c r="C150" s="201"/>
      <c r="D150" s="201"/>
      <c r="E150" s="201"/>
      <c r="F150" s="201"/>
      <c r="G150" s="202"/>
      <c r="H150" s="201"/>
      <c r="I150" s="201"/>
      <c r="J150" s="201"/>
      <c r="K150" s="227"/>
    </row>
    <row r="151" spans="2:11" customFormat="1" ht="15" customHeight="1">
      <c r="B151" s="206"/>
      <c r="C151" s="231" t="s">
        <v>442</v>
      </c>
      <c r="D151" s="183"/>
      <c r="E151" s="183"/>
      <c r="F151" s="232" t="s">
        <v>439</v>
      </c>
      <c r="G151" s="183"/>
      <c r="H151" s="231" t="s">
        <v>479</v>
      </c>
      <c r="I151" s="231" t="s">
        <v>441</v>
      </c>
      <c r="J151" s="231">
        <v>120</v>
      </c>
      <c r="K151" s="227"/>
    </row>
    <row r="152" spans="2:11" customFormat="1" ht="15" customHeight="1">
      <c r="B152" s="206"/>
      <c r="C152" s="231" t="s">
        <v>488</v>
      </c>
      <c r="D152" s="183"/>
      <c r="E152" s="183"/>
      <c r="F152" s="232" t="s">
        <v>439</v>
      </c>
      <c r="G152" s="183"/>
      <c r="H152" s="231" t="s">
        <v>499</v>
      </c>
      <c r="I152" s="231" t="s">
        <v>441</v>
      </c>
      <c r="J152" s="231" t="s">
        <v>490</v>
      </c>
      <c r="K152" s="227"/>
    </row>
    <row r="153" spans="2:11" customFormat="1" ht="15" customHeight="1">
      <c r="B153" s="206"/>
      <c r="C153" s="231" t="s">
        <v>387</v>
      </c>
      <c r="D153" s="183"/>
      <c r="E153" s="183"/>
      <c r="F153" s="232" t="s">
        <v>439</v>
      </c>
      <c r="G153" s="183"/>
      <c r="H153" s="231" t="s">
        <v>500</v>
      </c>
      <c r="I153" s="231" t="s">
        <v>441</v>
      </c>
      <c r="J153" s="231" t="s">
        <v>490</v>
      </c>
      <c r="K153" s="227"/>
    </row>
    <row r="154" spans="2:11" customFormat="1" ht="15" customHeight="1">
      <c r="B154" s="206"/>
      <c r="C154" s="231" t="s">
        <v>444</v>
      </c>
      <c r="D154" s="183"/>
      <c r="E154" s="183"/>
      <c r="F154" s="232" t="s">
        <v>445</v>
      </c>
      <c r="G154" s="183"/>
      <c r="H154" s="231" t="s">
        <v>479</v>
      </c>
      <c r="I154" s="231" t="s">
        <v>441</v>
      </c>
      <c r="J154" s="231">
        <v>50</v>
      </c>
      <c r="K154" s="227"/>
    </row>
    <row r="155" spans="2:11" customFormat="1" ht="15" customHeight="1">
      <c r="B155" s="206"/>
      <c r="C155" s="231" t="s">
        <v>447</v>
      </c>
      <c r="D155" s="183"/>
      <c r="E155" s="183"/>
      <c r="F155" s="232" t="s">
        <v>439</v>
      </c>
      <c r="G155" s="183"/>
      <c r="H155" s="231" t="s">
        <v>479</v>
      </c>
      <c r="I155" s="231" t="s">
        <v>449</v>
      </c>
      <c r="J155" s="231"/>
      <c r="K155" s="227"/>
    </row>
    <row r="156" spans="2:11" customFormat="1" ht="15" customHeight="1">
      <c r="B156" s="206"/>
      <c r="C156" s="231" t="s">
        <v>458</v>
      </c>
      <c r="D156" s="183"/>
      <c r="E156" s="183"/>
      <c r="F156" s="232" t="s">
        <v>445</v>
      </c>
      <c r="G156" s="183"/>
      <c r="H156" s="231" t="s">
        <v>479</v>
      </c>
      <c r="I156" s="231" t="s">
        <v>441</v>
      </c>
      <c r="J156" s="231">
        <v>50</v>
      </c>
      <c r="K156" s="227"/>
    </row>
    <row r="157" spans="2:11" customFormat="1" ht="15" customHeight="1">
      <c r="B157" s="206"/>
      <c r="C157" s="231" t="s">
        <v>466</v>
      </c>
      <c r="D157" s="183"/>
      <c r="E157" s="183"/>
      <c r="F157" s="232" t="s">
        <v>445</v>
      </c>
      <c r="G157" s="183"/>
      <c r="H157" s="231" t="s">
        <v>479</v>
      </c>
      <c r="I157" s="231" t="s">
        <v>441</v>
      </c>
      <c r="J157" s="231">
        <v>50</v>
      </c>
      <c r="K157" s="227"/>
    </row>
    <row r="158" spans="2:11" customFormat="1" ht="15" customHeight="1">
      <c r="B158" s="206"/>
      <c r="C158" s="231" t="s">
        <v>464</v>
      </c>
      <c r="D158" s="183"/>
      <c r="E158" s="183"/>
      <c r="F158" s="232" t="s">
        <v>445</v>
      </c>
      <c r="G158" s="183"/>
      <c r="H158" s="231" t="s">
        <v>479</v>
      </c>
      <c r="I158" s="231" t="s">
        <v>441</v>
      </c>
      <c r="J158" s="231">
        <v>50</v>
      </c>
      <c r="K158" s="227"/>
    </row>
    <row r="159" spans="2:11" customFormat="1" ht="15" customHeight="1">
      <c r="B159" s="206"/>
      <c r="C159" s="231" t="s">
        <v>90</v>
      </c>
      <c r="D159" s="183"/>
      <c r="E159" s="183"/>
      <c r="F159" s="232" t="s">
        <v>439</v>
      </c>
      <c r="G159" s="183"/>
      <c r="H159" s="231" t="s">
        <v>501</v>
      </c>
      <c r="I159" s="231" t="s">
        <v>441</v>
      </c>
      <c r="J159" s="231" t="s">
        <v>502</v>
      </c>
      <c r="K159" s="227"/>
    </row>
    <row r="160" spans="2:11" customFormat="1" ht="15" customHeight="1">
      <c r="B160" s="206"/>
      <c r="C160" s="231" t="s">
        <v>503</v>
      </c>
      <c r="D160" s="183"/>
      <c r="E160" s="183"/>
      <c r="F160" s="232" t="s">
        <v>439</v>
      </c>
      <c r="G160" s="183"/>
      <c r="H160" s="231" t="s">
        <v>504</v>
      </c>
      <c r="I160" s="231" t="s">
        <v>474</v>
      </c>
      <c r="J160" s="231"/>
      <c r="K160" s="227"/>
    </row>
    <row r="161" spans="2:11" customFormat="1" ht="15" customHeight="1">
      <c r="B161" s="233"/>
      <c r="C161" s="213"/>
      <c r="D161" s="213"/>
      <c r="E161" s="213"/>
      <c r="F161" s="213"/>
      <c r="G161" s="213"/>
      <c r="H161" s="213"/>
      <c r="I161" s="213"/>
      <c r="J161" s="213"/>
      <c r="K161" s="234"/>
    </row>
    <row r="162" spans="2:11" customFormat="1" ht="18.75" customHeight="1">
      <c r="B162" s="215"/>
      <c r="C162" s="225"/>
      <c r="D162" s="225"/>
      <c r="E162" s="225"/>
      <c r="F162" s="235"/>
      <c r="G162" s="225"/>
      <c r="H162" s="225"/>
      <c r="I162" s="225"/>
      <c r="J162" s="225"/>
      <c r="K162" s="215"/>
    </row>
    <row r="163" spans="2:11" customFormat="1" ht="18.75" customHeight="1"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</row>
    <row r="164" spans="2:11" customFormat="1" ht="7.5" customHeight="1">
      <c r="B164" s="172"/>
      <c r="C164" s="173"/>
      <c r="D164" s="173"/>
      <c r="E164" s="173"/>
      <c r="F164" s="173"/>
      <c r="G164" s="173"/>
      <c r="H164" s="173"/>
      <c r="I164" s="173"/>
      <c r="J164" s="173"/>
      <c r="K164" s="174"/>
    </row>
    <row r="165" spans="2:11" customFormat="1" ht="45" customHeight="1">
      <c r="B165" s="175"/>
      <c r="C165" s="299" t="s">
        <v>505</v>
      </c>
      <c r="D165" s="299"/>
      <c r="E165" s="299"/>
      <c r="F165" s="299"/>
      <c r="G165" s="299"/>
      <c r="H165" s="299"/>
      <c r="I165" s="299"/>
      <c r="J165" s="299"/>
      <c r="K165" s="176"/>
    </row>
    <row r="166" spans="2:11" customFormat="1" ht="17.25" customHeight="1">
      <c r="B166" s="175"/>
      <c r="C166" s="196" t="s">
        <v>433</v>
      </c>
      <c r="D166" s="196"/>
      <c r="E166" s="196"/>
      <c r="F166" s="196" t="s">
        <v>434</v>
      </c>
      <c r="G166" s="236"/>
      <c r="H166" s="237" t="s">
        <v>54</v>
      </c>
      <c r="I166" s="237" t="s">
        <v>57</v>
      </c>
      <c r="J166" s="196" t="s">
        <v>435</v>
      </c>
      <c r="K166" s="176"/>
    </row>
    <row r="167" spans="2:11" customFormat="1" ht="17.25" customHeight="1">
      <c r="B167" s="177"/>
      <c r="C167" s="198" t="s">
        <v>436</v>
      </c>
      <c r="D167" s="198"/>
      <c r="E167" s="198"/>
      <c r="F167" s="199" t="s">
        <v>437</v>
      </c>
      <c r="G167" s="238"/>
      <c r="H167" s="239"/>
      <c r="I167" s="239"/>
      <c r="J167" s="198" t="s">
        <v>438</v>
      </c>
      <c r="K167" s="178"/>
    </row>
    <row r="168" spans="2:11" customFormat="1" ht="5.25" customHeight="1">
      <c r="B168" s="206"/>
      <c r="C168" s="201"/>
      <c r="D168" s="201"/>
      <c r="E168" s="201"/>
      <c r="F168" s="201"/>
      <c r="G168" s="202"/>
      <c r="H168" s="201"/>
      <c r="I168" s="201"/>
      <c r="J168" s="201"/>
      <c r="K168" s="227"/>
    </row>
    <row r="169" spans="2:11" customFormat="1" ht="15" customHeight="1">
      <c r="B169" s="206"/>
      <c r="C169" s="183" t="s">
        <v>442</v>
      </c>
      <c r="D169" s="183"/>
      <c r="E169" s="183"/>
      <c r="F169" s="204" t="s">
        <v>439</v>
      </c>
      <c r="G169" s="183"/>
      <c r="H169" s="183" t="s">
        <v>479</v>
      </c>
      <c r="I169" s="183" t="s">
        <v>441</v>
      </c>
      <c r="J169" s="183">
        <v>120</v>
      </c>
      <c r="K169" s="227"/>
    </row>
    <row r="170" spans="2:11" customFormat="1" ht="15" customHeight="1">
      <c r="B170" s="206"/>
      <c r="C170" s="183" t="s">
        <v>488</v>
      </c>
      <c r="D170" s="183"/>
      <c r="E170" s="183"/>
      <c r="F170" s="204" t="s">
        <v>439</v>
      </c>
      <c r="G170" s="183"/>
      <c r="H170" s="183" t="s">
        <v>489</v>
      </c>
      <c r="I170" s="183" t="s">
        <v>441</v>
      </c>
      <c r="J170" s="183" t="s">
        <v>490</v>
      </c>
      <c r="K170" s="227"/>
    </row>
    <row r="171" spans="2:11" customFormat="1" ht="15" customHeight="1">
      <c r="B171" s="206"/>
      <c r="C171" s="183" t="s">
        <v>387</v>
      </c>
      <c r="D171" s="183"/>
      <c r="E171" s="183"/>
      <c r="F171" s="204" t="s">
        <v>439</v>
      </c>
      <c r="G171" s="183"/>
      <c r="H171" s="183" t="s">
        <v>506</v>
      </c>
      <c r="I171" s="183" t="s">
        <v>441</v>
      </c>
      <c r="J171" s="183" t="s">
        <v>490</v>
      </c>
      <c r="K171" s="227"/>
    </row>
    <row r="172" spans="2:11" customFormat="1" ht="15" customHeight="1">
      <c r="B172" s="206"/>
      <c r="C172" s="183" t="s">
        <v>444</v>
      </c>
      <c r="D172" s="183"/>
      <c r="E172" s="183"/>
      <c r="F172" s="204" t="s">
        <v>445</v>
      </c>
      <c r="G172" s="183"/>
      <c r="H172" s="183" t="s">
        <v>506</v>
      </c>
      <c r="I172" s="183" t="s">
        <v>441</v>
      </c>
      <c r="J172" s="183">
        <v>50</v>
      </c>
      <c r="K172" s="227"/>
    </row>
    <row r="173" spans="2:11" customFormat="1" ht="15" customHeight="1">
      <c r="B173" s="206"/>
      <c r="C173" s="183" t="s">
        <v>447</v>
      </c>
      <c r="D173" s="183"/>
      <c r="E173" s="183"/>
      <c r="F173" s="204" t="s">
        <v>439</v>
      </c>
      <c r="G173" s="183"/>
      <c r="H173" s="183" t="s">
        <v>506</v>
      </c>
      <c r="I173" s="183" t="s">
        <v>449</v>
      </c>
      <c r="J173" s="183"/>
      <c r="K173" s="227"/>
    </row>
    <row r="174" spans="2:11" customFormat="1" ht="15" customHeight="1">
      <c r="B174" s="206"/>
      <c r="C174" s="183" t="s">
        <v>458</v>
      </c>
      <c r="D174" s="183"/>
      <c r="E174" s="183"/>
      <c r="F174" s="204" t="s">
        <v>445</v>
      </c>
      <c r="G174" s="183"/>
      <c r="H174" s="183" t="s">
        <v>506</v>
      </c>
      <c r="I174" s="183" t="s">
        <v>441</v>
      </c>
      <c r="J174" s="183">
        <v>50</v>
      </c>
      <c r="K174" s="227"/>
    </row>
    <row r="175" spans="2:11" customFormat="1" ht="15" customHeight="1">
      <c r="B175" s="206"/>
      <c r="C175" s="183" t="s">
        <v>466</v>
      </c>
      <c r="D175" s="183"/>
      <c r="E175" s="183"/>
      <c r="F175" s="204" t="s">
        <v>445</v>
      </c>
      <c r="G175" s="183"/>
      <c r="H175" s="183" t="s">
        <v>506</v>
      </c>
      <c r="I175" s="183" t="s">
        <v>441</v>
      </c>
      <c r="J175" s="183">
        <v>50</v>
      </c>
      <c r="K175" s="227"/>
    </row>
    <row r="176" spans="2:11" customFormat="1" ht="15" customHeight="1">
      <c r="B176" s="206"/>
      <c r="C176" s="183" t="s">
        <v>464</v>
      </c>
      <c r="D176" s="183"/>
      <c r="E176" s="183"/>
      <c r="F176" s="204" t="s">
        <v>445</v>
      </c>
      <c r="G176" s="183"/>
      <c r="H176" s="183" t="s">
        <v>506</v>
      </c>
      <c r="I176" s="183" t="s">
        <v>441</v>
      </c>
      <c r="J176" s="183">
        <v>50</v>
      </c>
      <c r="K176" s="227"/>
    </row>
    <row r="177" spans="2:11" customFormat="1" ht="15" customHeight="1">
      <c r="B177" s="206"/>
      <c r="C177" s="183" t="s">
        <v>104</v>
      </c>
      <c r="D177" s="183"/>
      <c r="E177" s="183"/>
      <c r="F177" s="204" t="s">
        <v>439</v>
      </c>
      <c r="G177" s="183"/>
      <c r="H177" s="183" t="s">
        <v>507</v>
      </c>
      <c r="I177" s="183" t="s">
        <v>508</v>
      </c>
      <c r="J177" s="183"/>
      <c r="K177" s="227"/>
    </row>
    <row r="178" spans="2:11" customFormat="1" ht="15" customHeight="1">
      <c r="B178" s="206"/>
      <c r="C178" s="183" t="s">
        <v>57</v>
      </c>
      <c r="D178" s="183"/>
      <c r="E178" s="183"/>
      <c r="F178" s="204" t="s">
        <v>439</v>
      </c>
      <c r="G178" s="183"/>
      <c r="H178" s="183" t="s">
        <v>509</v>
      </c>
      <c r="I178" s="183" t="s">
        <v>510</v>
      </c>
      <c r="J178" s="183">
        <v>1</v>
      </c>
      <c r="K178" s="227"/>
    </row>
    <row r="179" spans="2:11" customFormat="1" ht="15" customHeight="1">
      <c r="B179" s="206"/>
      <c r="C179" s="183" t="s">
        <v>53</v>
      </c>
      <c r="D179" s="183"/>
      <c r="E179" s="183"/>
      <c r="F179" s="204" t="s">
        <v>439</v>
      </c>
      <c r="G179" s="183"/>
      <c r="H179" s="183" t="s">
        <v>511</v>
      </c>
      <c r="I179" s="183" t="s">
        <v>441</v>
      </c>
      <c r="J179" s="183">
        <v>20</v>
      </c>
      <c r="K179" s="227"/>
    </row>
    <row r="180" spans="2:11" customFormat="1" ht="15" customHeight="1">
      <c r="B180" s="206"/>
      <c r="C180" s="183" t="s">
        <v>54</v>
      </c>
      <c r="D180" s="183"/>
      <c r="E180" s="183"/>
      <c r="F180" s="204" t="s">
        <v>439</v>
      </c>
      <c r="G180" s="183"/>
      <c r="H180" s="183" t="s">
        <v>512</v>
      </c>
      <c r="I180" s="183" t="s">
        <v>441</v>
      </c>
      <c r="J180" s="183">
        <v>255</v>
      </c>
      <c r="K180" s="227"/>
    </row>
    <row r="181" spans="2:11" customFormat="1" ht="15" customHeight="1">
      <c r="B181" s="206"/>
      <c r="C181" s="183" t="s">
        <v>105</v>
      </c>
      <c r="D181" s="183"/>
      <c r="E181" s="183"/>
      <c r="F181" s="204" t="s">
        <v>439</v>
      </c>
      <c r="G181" s="183"/>
      <c r="H181" s="183" t="s">
        <v>403</v>
      </c>
      <c r="I181" s="183" t="s">
        <v>441</v>
      </c>
      <c r="J181" s="183">
        <v>10</v>
      </c>
      <c r="K181" s="227"/>
    </row>
    <row r="182" spans="2:11" customFormat="1" ht="15" customHeight="1">
      <c r="B182" s="206"/>
      <c r="C182" s="183" t="s">
        <v>106</v>
      </c>
      <c r="D182" s="183"/>
      <c r="E182" s="183"/>
      <c r="F182" s="204" t="s">
        <v>439</v>
      </c>
      <c r="G182" s="183"/>
      <c r="H182" s="183" t="s">
        <v>513</v>
      </c>
      <c r="I182" s="183" t="s">
        <v>474</v>
      </c>
      <c r="J182" s="183"/>
      <c r="K182" s="227"/>
    </row>
    <row r="183" spans="2:11" customFormat="1" ht="15" customHeight="1">
      <c r="B183" s="206"/>
      <c r="C183" s="183" t="s">
        <v>514</v>
      </c>
      <c r="D183" s="183"/>
      <c r="E183" s="183"/>
      <c r="F183" s="204" t="s">
        <v>439</v>
      </c>
      <c r="G183" s="183"/>
      <c r="H183" s="183" t="s">
        <v>515</v>
      </c>
      <c r="I183" s="183" t="s">
        <v>474</v>
      </c>
      <c r="J183" s="183"/>
      <c r="K183" s="227"/>
    </row>
    <row r="184" spans="2:11" customFormat="1" ht="15" customHeight="1">
      <c r="B184" s="206"/>
      <c r="C184" s="183" t="s">
        <v>503</v>
      </c>
      <c r="D184" s="183"/>
      <c r="E184" s="183"/>
      <c r="F184" s="204" t="s">
        <v>439</v>
      </c>
      <c r="G184" s="183"/>
      <c r="H184" s="183" t="s">
        <v>516</v>
      </c>
      <c r="I184" s="183" t="s">
        <v>474</v>
      </c>
      <c r="J184" s="183"/>
      <c r="K184" s="227"/>
    </row>
    <row r="185" spans="2:11" customFormat="1" ht="15" customHeight="1">
      <c r="B185" s="206"/>
      <c r="C185" s="183" t="s">
        <v>108</v>
      </c>
      <c r="D185" s="183"/>
      <c r="E185" s="183"/>
      <c r="F185" s="204" t="s">
        <v>445</v>
      </c>
      <c r="G185" s="183"/>
      <c r="H185" s="183" t="s">
        <v>517</v>
      </c>
      <c r="I185" s="183" t="s">
        <v>441</v>
      </c>
      <c r="J185" s="183">
        <v>50</v>
      </c>
      <c r="K185" s="227"/>
    </row>
    <row r="186" spans="2:11" customFormat="1" ht="15" customHeight="1">
      <c r="B186" s="206"/>
      <c r="C186" s="183" t="s">
        <v>518</v>
      </c>
      <c r="D186" s="183"/>
      <c r="E186" s="183"/>
      <c r="F186" s="204" t="s">
        <v>445</v>
      </c>
      <c r="G186" s="183"/>
      <c r="H186" s="183" t="s">
        <v>519</v>
      </c>
      <c r="I186" s="183" t="s">
        <v>520</v>
      </c>
      <c r="J186" s="183"/>
      <c r="K186" s="227"/>
    </row>
    <row r="187" spans="2:11" customFormat="1" ht="15" customHeight="1">
      <c r="B187" s="206"/>
      <c r="C187" s="183" t="s">
        <v>521</v>
      </c>
      <c r="D187" s="183"/>
      <c r="E187" s="183"/>
      <c r="F187" s="204" t="s">
        <v>445</v>
      </c>
      <c r="G187" s="183"/>
      <c r="H187" s="183" t="s">
        <v>522</v>
      </c>
      <c r="I187" s="183" t="s">
        <v>520</v>
      </c>
      <c r="J187" s="183"/>
      <c r="K187" s="227"/>
    </row>
    <row r="188" spans="2:11" customFormat="1" ht="15" customHeight="1">
      <c r="B188" s="206"/>
      <c r="C188" s="183" t="s">
        <v>523</v>
      </c>
      <c r="D188" s="183"/>
      <c r="E188" s="183"/>
      <c r="F188" s="204" t="s">
        <v>445</v>
      </c>
      <c r="G188" s="183"/>
      <c r="H188" s="183" t="s">
        <v>524</v>
      </c>
      <c r="I188" s="183" t="s">
        <v>520</v>
      </c>
      <c r="J188" s="183"/>
      <c r="K188" s="227"/>
    </row>
    <row r="189" spans="2:11" customFormat="1" ht="15" customHeight="1">
      <c r="B189" s="206"/>
      <c r="C189" s="240" t="s">
        <v>525</v>
      </c>
      <c r="D189" s="183"/>
      <c r="E189" s="183"/>
      <c r="F189" s="204" t="s">
        <v>445</v>
      </c>
      <c r="G189" s="183"/>
      <c r="H189" s="183" t="s">
        <v>526</v>
      </c>
      <c r="I189" s="183" t="s">
        <v>527</v>
      </c>
      <c r="J189" s="241" t="s">
        <v>528</v>
      </c>
      <c r="K189" s="227"/>
    </row>
    <row r="190" spans="2:11" customFormat="1" ht="15" customHeight="1">
      <c r="B190" s="242"/>
      <c r="C190" s="243" t="s">
        <v>529</v>
      </c>
      <c r="D190" s="244"/>
      <c r="E190" s="244"/>
      <c r="F190" s="245" t="s">
        <v>445</v>
      </c>
      <c r="G190" s="244"/>
      <c r="H190" s="244" t="s">
        <v>530</v>
      </c>
      <c r="I190" s="244" t="s">
        <v>527</v>
      </c>
      <c r="J190" s="246" t="s">
        <v>528</v>
      </c>
      <c r="K190" s="247"/>
    </row>
    <row r="191" spans="2:11" customFormat="1" ht="15" customHeight="1">
      <c r="B191" s="206"/>
      <c r="C191" s="240" t="s">
        <v>42</v>
      </c>
      <c r="D191" s="183"/>
      <c r="E191" s="183"/>
      <c r="F191" s="204" t="s">
        <v>439</v>
      </c>
      <c r="G191" s="183"/>
      <c r="H191" s="180" t="s">
        <v>531</v>
      </c>
      <c r="I191" s="183" t="s">
        <v>532</v>
      </c>
      <c r="J191" s="183"/>
      <c r="K191" s="227"/>
    </row>
    <row r="192" spans="2:11" customFormat="1" ht="15" customHeight="1">
      <c r="B192" s="206"/>
      <c r="C192" s="240" t="s">
        <v>533</v>
      </c>
      <c r="D192" s="183"/>
      <c r="E192" s="183"/>
      <c r="F192" s="204" t="s">
        <v>439</v>
      </c>
      <c r="G192" s="183"/>
      <c r="H192" s="183" t="s">
        <v>534</v>
      </c>
      <c r="I192" s="183" t="s">
        <v>474</v>
      </c>
      <c r="J192" s="183"/>
      <c r="K192" s="227"/>
    </row>
    <row r="193" spans="2:11" customFormat="1" ht="15" customHeight="1">
      <c r="B193" s="206"/>
      <c r="C193" s="240" t="s">
        <v>535</v>
      </c>
      <c r="D193" s="183"/>
      <c r="E193" s="183"/>
      <c r="F193" s="204" t="s">
        <v>439</v>
      </c>
      <c r="G193" s="183"/>
      <c r="H193" s="183" t="s">
        <v>536</v>
      </c>
      <c r="I193" s="183" t="s">
        <v>474</v>
      </c>
      <c r="J193" s="183"/>
      <c r="K193" s="227"/>
    </row>
    <row r="194" spans="2:11" customFormat="1" ht="15" customHeight="1">
      <c r="B194" s="206"/>
      <c r="C194" s="240" t="s">
        <v>537</v>
      </c>
      <c r="D194" s="183"/>
      <c r="E194" s="183"/>
      <c r="F194" s="204" t="s">
        <v>445</v>
      </c>
      <c r="G194" s="183"/>
      <c r="H194" s="183" t="s">
        <v>538</v>
      </c>
      <c r="I194" s="183" t="s">
        <v>474</v>
      </c>
      <c r="J194" s="183"/>
      <c r="K194" s="227"/>
    </row>
    <row r="195" spans="2:11" customFormat="1" ht="15" customHeight="1">
      <c r="B195" s="233"/>
      <c r="C195" s="248"/>
      <c r="D195" s="213"/>
      <c r="E195" s="213"/>
      <c r="F195" s="213"/>
      <c r="G195" s="213"/>
      <c r="H195" s="213"/>
      <c r="I195" s="213"/>
      <c r="J195" s="213"/>
      <c r="K195" s="234"/>
    </row>
    <row r="196" spans="2:11" customFormat="1" ht="18.75" customHeight="1">
      <c r="B196" s="215"/>
      <c r="C196" s="225"/>
      <c r="D196" s="225"/>
      <c r="E196" s="225"/>
      <c r="F196" s="235"/>
      <c r="G196" s="225"/>
      <c r="H196" s="225"/>
      <c r="I196" s="225"/>
      <c r="J196" s="225"/>
      <c r="K196" s="215"/>
    </row>
    <row r="197" spans="2:11" customFormat="1" ht="18.75" customHeight="1">
      <c r="B197" s="215"/>
      <c r="C197" s="225"/>
      <c r="D197" s="225"/>
      <c r="E197" s="225"/>
      <c r="F197" s="235"/>
      <c r="G197" s="225"/>
      <c r="H197" s="225"/>
      <c r="I197" s="225"/>
      <c r="J197" s="225"/>
      <c r="K197" s="215"/>
    </row>
    <row r="198" spans="2:11" customFormat="1" ht="18.75" customHeight="1"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</row>
    <row r="199" spans="2:11" customFormat="1" ht="12">
      <c r="B199" s="172"/>
      <c r="C199" s="173"/>
      <c r="D199" s="173"/>
      <c r="E199" s="173"/>
      <c r="F199" s="173"/>
      <c r="G199" s="173"/>
      <c r="H199" s="173"/>
      <c r="I199" s="173"/>
      <c r="J199" s="173"/>
      <c r="K199" s="174"/>
    </row>
    <row r="200" spans="2:11" customFormat="1" ht="22.2">
      <c r="B200" s="175"/>
      <c r="C200" s="299" t="s">
        <v>539</v>
      </c>
      <c r="D200" s="299"/>
      <c r="E200" s="299"/>
      <c r="F200" s="299"/>
      <c r="G200" s="299"/>
      <c r="H200" s="299"/>
      <c r="I200" s="299"/>
      <c r="J200" s="299"/>
      <c r="K200" s="176"/>
    </row>
    <row r="201" spans="2:11" customFormat="1" ht="25.5" customHeight="1">
      <c r="B201" s="175"/>
      <c r="C201" s="249" t="s">
        <v>540</v>
      </c>
      <c r="D201" s="249"/>
      <c r="E201" s="249"/>
      <c r="F201" s="249" t="s">
        <v>541</v>
      </c>
      <c r="G201" s="250"/>
      <c r="H201" s="302" t="s">
        <v>542</v>
      </c>
      <c r="I201" s="302"/>
      <c r="J201" s="302"/>
      <c r="K201" s="176"/>
    </row>
    <row r="202" spans="2:11" customFormat="1" ht="5.25" customHeight="1">
      <c r="B202" s="206"/>
      <c r="C202" s="201"/>
      <c r="D202" s="201"/>
      <c r="E202" s="201"/>
      <c r="F202" s="201"/>
      <c r="G202" s="225"/>
      <c r="H202" s="201"/>
      <c r="I202" s="201"/>
      <c r="J202" s="201"/>
      <c r="K202" s="227"/>
    </row>
    <row r="203" spans="2:11" customFormat="1" ht="15" customHeight="1">
      <c r="B203" s="206"/>
      <c r="C203" s="183" t="s">
        <v>532</v>
      </c>
      <c r="D203" s="183"/>
      <c r="E203" s="183"/>
      <c r="F203" s="204" t="s">
        <v>43</v>
      </c>
      <c r="G203" s="183"/>
      <c r="H203" s="303" t="s">
        <v>543</v>
      </c>
      <c r="I203" s="303"/>
      <c r="J203" s="303"/>
      <c r="K203" s="227"/>
    </row>
    <row r="204" spans="2:11" customFormat="1" ht="15" customHeight="1">
      <c r="B204" s="206"/>
      <c r="C204" s="183"/>
      <c r="D204" s="183"/>
      <c r="E204" s="183"/>
      <c r="F204" s="204" t="s">
        <v>44</v>
      </c>
      <c r="G204" s="183"/>
      <c r="H204" s="303" t="s">
        <v>544</v>
      </c>
      <c r="I204" s="303"/>
      <c r="J204" s="303"/>
      <c r="K204" s="227"/>
    </row>
    <row r="205" spans="2:11" customFormat="1" ht="15" customHeight="1">
      <c r="B205" s="206"/>
      <c r="C205" s="183"/>
      <c r="D205" s="183"/>
      <c r="E205" s="183"/>
      <c r="F205" s="204" t="s">
        <v>47</v>
      </c>
      <c r="G205" s="183"/>
      <c r="H205" s="303" t="s">
        <v>545</v>
      </c>
      <c r="I205" s="303"/>
      <c r="J205" s="303"/>
      <c r="K205" s="227"/>
    </row>
    <row r="206" spans="2:11" customFormat="1" ht="15" customHeight="1">
      <c r="B206" s="206"/>
      <c r="C206" s="183"/>
      <c r="D206" s="183"/>
      <c r="E206" s="183"/>
      <c r="F206" s="204" t="s">
        <v>45</v>
      </c>
      <c r="G206" s="183"/>
      <c r="H206" s="303" t="s">
        <v>546</v>
      </c>
      <c r="I206" s="303"/>
      <c r="J206" s="303"/>
      <c r="K206" s="227"/>
    </row>
    <row r="207" spans="2:11" customFormat="1" ht="15" customHeight="1">
      <c r="B207" s="206"/>
      <c r="C207" s="183"/>
      <c r="D207" s="183"/>
      <c r="E207" s="183"/>
      <c r="F207" s="204" t="s">
        <v>46</v>
      </c>
      <c r="G207" s="183"/>
      <c r="H207" s="303" t="s">
        <v>547</v>
      </c>
      <c r="I207" s="303"/>
      <c r="J207" s="303"/>
      <c r="K207" s="227"/>
    </row>
    <row r="208" spans="2:11" customFormat="1" ht="15" customHeight="1">
      <c r="B208" s="206"/>
      <c r="C208" s="183"/>
      <c r="D208" s="183"/>
      <c r="E208" s="183"/>
      <c r="F208" s="204"/>
      <c r="G208" s="183"/>
      <c r="H208" s="183"/>
      <c r="I208" s="183"/>
      <c r="J208" s="183"/>
      <c r="K208" s="227"/>
    </row>
    <row r="209" spans="2:11" customFormat="1" ht="15" customHeight="1">
      <c r="B209" s="206"/>
      <c r="C209" s="183" t="s">
        <v>486</v>
      </c>
      <c r="D209" s="183"/>
      <c r="E209" s="183"/>
      <c r="F209" s="204" t="s">
        <v>79</v>
      </c>
      <c r="G209" s="183"/>
      <c r="H209" s="303" t="s">
        <v>548</v>
      </c>
      <c r="I209" s="303"/>
      <c r="J209" s="303"/>
      <c r="K209" s="227"/>
    </row>
    <row r="210" spans="2:11" customFormat="1" ht="15" customHeight="1">
      <c r="B210" s="206"/>
      <c r="C210" s="183"/>
      <c r="D210" s="183"/>
      <c r="E210" s="183"/>
      <c r="F210" s="204" t="s">
        <v>381</v>
      </c>
      <c r="G210" s="183"/>
      <c r="H210" s="303" t="s">
        <v>382</v>
      </c>
      <c r="I210" s="303"/>
      <c r="J210" s="303"/>
      <c r="K210" s="227"/>
    </row>
    <row r="211" spans="2:11" customFormat="1" ht="15" customHeight="1">
      <c r="B211" s="206"/>
      <c r="C211" s="183"/>
      <c r="D211" s="183"/>
      <c r="E211" s="183"/>
      <c r="F211" s="204" t="s">
        <v>379</v>
      </c>
      <c r="G211" s="183"/>
      <c r="H211" s="303" t="s">
        <v>549</v>
      </c>
      <c r="I211" s="303"/>
      <c r="J211" s="303"/>
      <c r="K211" s="227"/>
    </row>
    <row r="212" spans="2:11" customFormat="1" ht="15" customHeight="1">
      <c r="B212" s="251"/>
      <c r="C212" s="183"/>
      <c r="D212" s="183"/>
      <c r="E212" s="183"/>
      <c r="F212" s="204" t="s">
        <v>383</v>
      </c>
      <c r="G212" s="240"/>
      <c r="H212" s="304" t="s">
        <v>384</v>
      </c>
      <c r="I212" s="304"/>
      <c r="J212" s="304"/>
      <c r="K212" s="252"/>
    </row>
    <row r="213" spans="2:11" customFormat="1" ht="15" customHeight="1">
      <c r="B213" s="251"/>
      <c r="C213" s="183"/>
      <c r="D213" s="183"/>
      <c r="E213" s="183"/>
      <c r="F213" s="204" t="s">
        <v>385</v>
      </c>
      <c r="G213" s="240"/>
      <c r="H213" s="304" t="s">
        <v>362</v>
      </c>
      <c r="I213" s="304"/>
      <c r="J213" s="304"/>
      <c r="K213" s="252"/>
    </row>
    <row r="214" spans="2:11" customFormat="1" ht="15" customHeight="1">
      <c r="B214" s="251"/>
      <c r="C214" s="183"/>
      <c r="D214" s="183"/>
      <c r="E214" s="183"/>
      <c r="F214" s="204"/>
      <c r="G214" s="240"/>
      <c r="H214" s="231"/>
      <c r="I214" s="231"/>
      <c r="J214" s="231"/>
      <c r="K214" s="252"/>
    </row>
    <row r="215" spans="2:11" customFormat="1" ht="15" customHeight="1">
      <c r="B215" s="251"/>
      <c r="C215" s="183" t="s">
        <v>510</v>
      </c>
      <c r="D215" s="183"/>
      <c r="E215" s="183"/>
      <c r="F215" s="204">
        <v>1</v>
      </c>
      <c r="G215" s="240"/>
      <c r="H215" s="304" t="s">
        <v>550</v>
      </c>
      <c r="I215" s="304"/>
      <c r="J215" s="304"/>
      <c r="K215" s="252"/>
    </row>
    <row r="216" spans="2:11" customFormat="1" ht="15" customHeight="1">
      <c r="B216" s="251"/>
      <c r="C216" s="183"/>
      <c r="D216" s="183"/>
      <c r="E216" s="183"/>
      <c r="F216" s="204">
        <v>2</v>
      </c>
      <c r="G216" s="240"/>
      <c r="H216" s="304" t="s">
        <v>551</v>
      </c>
      <c r="I216" s="304"/>
      <c r="J216" s="304"/>
      <c r="K216" s="252"/>
    </row>
    <row r="217" spans="2:11" customFormat="1" ht="15" customHeight="1">
      <c r="B217" s="251"/>
      <c r="C217" s="183"/>
      <c r="D217" s="183"/>
      <c r="E217" s="183"/>
      <c r="F217" s="204">
        <v>3</v>
      </c>
      <c r="G217" s="240"/>
      <c r="H217" s="304" t="s">
        <v>552</v>
      </c>
      <c r="I217" s="304"/>
      <c r="J217" s="304"/>
      <c r="K217" s="252"/>
    </row>
    <row r="218" spans="2:11" customFormat="1" ht="15" customHeight="1">
      <c r="B218" s="251"/>
      <c r="C218" s="183"/>
      <c r="D218" s="183"/>
      <c r="E218" s="183"/>
      <c r="F218" s="204">
        <v>4</v>
      </c>
      <c r="G218" s="240"/>
      <c r="H218" s="304" t="s">
        <v>553</v>
      </c>
      <c r="I218" s="304"/>
      <c r="J218" s="304"/>
      <c r="K218" s="252"/>
    </row>
    <row r="219" spans="2:11" customFormat="1" ht="12.75" customHeight="1">
      <c r="B219" s="253"/>
      <c r="C219" s="254"/>
      <c r="D219" s="254"/>
      <c r="E219" s="254"/>
      <c r="F219" s="254"/>
      <c r="G219" s="254"/>
      <c r="H219" s="254"/>
      <c r="I219" s="254"/>
      <c r="J219" s="254"/>
      <c r="K219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část</vt:lpstr>
      <vt:lpstr>VRN - Vedlejší rozpočtové...</vt:lpstr>
      <vt:lpstr>Pokyny pro vyplnění</vt:lpstr>
      <vt:lpstr>'01 - Stavební část'!Názvy_tisku</vt:lpstr>
      <vt:lpstr>'Rekapitulace stavby'!Názvy_tisku</vt:lpstr>
      <vt:lpstr>'VRN - Vedlejší rozpočtové...'!Názvy_tisku</vt:lpstr>
      <vt:lpstr>'01 - Stavební část'!Oblast_tisku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Tomáš-NTB\Tomáš</dc:creator>
  <cp:lastModifiedBy>Tomáš Pacola</cp:lastModifiedBy>
  <dcterms:created xsi:type="dcterms:W3CDTF">2024-04-25T07:27:23Z</dcterms:created>
  <dcterms:modified xsi:type="dcterms:W3CDTF">2024-04-25T07:35:24Z</dcterms:modified>
</cp:coreProperties>
</file>