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loš Drábek\Documents\03 - Propočty\2000_Knapek\2151 - Sjezd u Kališova jezera\"/>
    </mc:Choice>
  </mc:AlternateContent>
  <xr:revisionPtr revIDLastSave="0" documentId="13_ncr:1_{05CDC8A7-FF1D-412E-A2FB-1C7F901C41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 - Ostatní a vedlejší ná..." sheetId="2" r:id="rId2"/>
    <sheet name="101.1 - Sjezd z pozemku č..." sheetId="3" r:id="rId3"/>
    <sheet name="101.2 - Sjezd z pozemku č..." sheetId="4" r:id="rId4"/>
  </sheets>
  <definedNames>
    <definedName name="_xlnm._FilterDatabase" localSheetId="1" hidden="1">'0 - Ostatní a vedlejší ná...'!$C$117:$K$137</definedName>
    <definedName name="_xlnm._FilterDatabase" localSheetId="2" hidden="1">'101.1 - Sjezd z pozemku č...'!$C$125:$K$227</definedName>
    <definedName name="_xlnm._FilterDatabase" localSheetId="3" hidden="1">'101.2 - Sjezd z pozemku č...'!$C$124:$K$155</definedName>
    <definedName name="_xlnm.Print_Titles" localSheetId="1">'0 - Ostatní a vedlejší ná...'!$117:$117</definedName>
    <definedName name="_xlnm.Print_Titles" localSheetId="2">'101.1 - Sjezd z pozemku č...'!$125:$125</definedName>
    <definedName name="_xlnm.Print_Titles" localSheetId="3">'101.2 - Sjezd z pozemku č...'!$124:$124</definedName>
    <definedName name="_xlnm.Print_Titles" localSheetId="0">'Rekapitulace stavby'!$92:$92</definedName>
    <definedName name="_xlnm.Print_Area" localSheetId="1">'0 - Ostatní a vedlejší ná...'!$C$4:$J$76,'0 - Ostatní a vedlejší ná...'!$C$82:$J$99,'0 - Ostatní a vedlejší ná...'!$C$105:$K$137</definedName>
    <definedName name="_xlnm.Print_Area" localSheetId="2">'101.1 - Sjezd z pozemku č...'!$C$4:$J$76,'101.1 - Sjezd z pozemku č...'!$C$82:$J$105,'101.1 - Sjezd z pozemku č...'!$C$111:$K$227</definedName>
    <definedName name="_xlnm.Print_Area" localSheetId="3">'101.2 - Sjezd z pozemku č...'!$C$4:$J$76,'101.2 - Sjezd z pozemku č...'!$C$82:$J$104,'101.2 - Sjezd z pozemku č...'!$C$110:$K$155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4" l="1"/>
  <c r="J38" i="4"/>
  <c r="AY98" i="1" s="1"/>
  <c r="J37" i="4"/>
  <c r="AX98" i="1" s="1"/>
  <c r="BI155" i="4"/>
  <c r="BH155" i="4"/>
  <c r="BG155" i="4"/>
  <c r="BF155" i="4"/>
  <c r="T155" i="4"/>
  <c r="T154" i="4" s="1"/>
  <c r="R155" i="4"/>
  <c r="R154" i="4" s="1"/>
  <c r="P155" i="4"/>
  <c r="P154" i="4" s="1"/>
  <c r="BI151" i="4"/>
  <c r="BH151" i="4"/>
  <c r="BG151" i="4"/>
  <c r="BF151" i="4"/>
  <c r="T151" i="4"/>
  <c r="T150" i="4" s="1"/>
  <c r="R151" i="4"/>
  <c r="R150" i="4" s="1"/>
  <c r="P151" i="4"/>
  <c r="P150" i="4" s="1"/>
  <c r="BI146" i="4"/>
  <c r="BH146" i="4"/>
  <c r="BG146" i="4"/>
  <c r="BF146" i="4"/>
  <c r="T146" i="4"/>
  <c r="T145" i="4"/>
  <c r="R146" i="4"/>
  <c r="R145" i="4" s="1"/>
  <c r="P146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J121" i="4"/>
  <c r="F121" i="4"/>
  <c r="F119" i="4"/>
  <c r="E117" i="4"/>
  <c r="J93" i="4"/>
  <c r="F93" i="4"/>
  <c r="F91" i="4"/>
  <c r="E89" i="4"/>
  <c r="J26" i="4"/>
  <c r="E26" i="4"/>
  <c r="J122" i="4" s="1"/>
  <c r="J25" i="4"/>
  <c r="J20" i="4"/>
  <c r="E20" i="4"/>
  <c r="F94" i="4" s="1"/>
  <c r="J19" i="4"/>
  <c r="J14" i="4"/>
  <c r="J91" i="4"/>
  <c r="E7" i="4"/>
  <c r="E85" i="4" s="1"/>
  <c r="J39" i="3"/>
  <c r="J38" i="3"/>
  <c r="AY97" i="1" s="1"/>
  <c r="J37" i="3"/>
  <c r="AX97" i="1" s="1"/>
  <c r="BI227" i="3"/>
  <c r="BH227" i="3"/>
  <c r="BG227" i="3"/>
  <c r="BF227" i="3"/>
  <c r="T227" i="3"/>
  <c r="T226" i="3" s="1"/>
  <c r="R227" i="3"/>
  <c r="R226" i="3" s="1"/>
  <c r="P227" i="3"/>
  <c r="P226" i="3" s="1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T177" i="3" s="1"/>
  <c r="R178" i="3"/>
  <c r="R177" i="3"/>
  <c r="P178" i="3"/>
  <c r="P177" i="3" s="1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J122" i="3"/>
  <c r="F122" i="3"/>
  <c r="F120" i="3"/>
  <c r="E118" i="3"/>
  <c r="J93" i="3"/>
  <c r="F93" i="3"/>
  <c r="F91" i="3"/>
  <c r="E89" i="3"/>
  <c r="J26" i="3"/>
  <c r="E26" i="3"/>
  <c r="J123" i="3" s="1"/>
  <c r="J25" i="3"/>
  <c r="J20" i="3"/>
  <c r="E20" i="3"/>
  <c r="F94" i="3" s="1"/>
  <c r="J19" i="3"/>
  <c r="J14" i="3"/>
  <c r="J120" i="3"/>
  <c r="E7" i="3"/>
  <c r="E114" i="3" s="1"/>
  <c r="J37" i="2"/>
  <c r="J36" i="2"/>
  <c r="AY95" i="1" s="1"/>
  <c r="J35" i="2"/>
  <c r="AX95" i="1"/>
  <c r="BI137" i="2"/>
  <c r="BH137" i="2"/>
  <c r="BG137" i="2"/>
  <c r="BF137" i="2"/>
  <c r="T137" i="2"/>
  <c r="T136" i="2" s="1"/>
  <c r="R137" i="2"/>
  <c r="R136" i="2"/>
  <c r="P137" i="2"/>
  <c r="P136" i="2" s="1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J114" i="2"/>
  <c r="F114" i="2"/>
  <c r="F112" i="2"/>
  <c r="E110" i="2"/>
  <c r="J91" i="2"/>
  <c r="F91" i="2"/>
  <c r="F89" i="2"/>
  <c r="E87" i="2"/>
  <c r="J24" i="2"/>
  <c r="E24" i="2"/>
  <c r="J92" i="2"/>
  <c r="J23" i="2"/>
  <c r="J18" i="2"/>
  <c r="E18" i="2"/>
  <c r="F115" i="2"/>
  <c r="J17" i="2"/>
  <c r="J12" i="2"/>
  <c r="J112" i="2"/>
  <c r="E7" i="2"/>
  <c r="E108" i="2" s="1"/>
  <c r="L90" i="1"/>
  <c r="AM90" i="1"/>
  <c r="AM89" i="1"/>
  <c r="L89" i="1"/>
  <c r="AM87" i="1"/>
  <c r="L87" i="1"/>
  <c r="L85" i="1"/>
  <c r="L84" i="1"/>
  <c r="J128" i="2"/>
  <c r="BK134" i="2"/>
  <c r="AS96" i="1"/>
  <c r="BK159" i="3"/>
  <c r="BK165" i="3"/>
  <c r="BK174" i="3"/>
  <c r="J204" i="3"/>
  <c r="BK162" i="3"/>
  <c r="J196" i="3"/>
  <c r="J201" i="3"/>
  <c r="J146" i="3"/>
  <c r="J186" i="3"/>
  <c r="BK128" i="4"/>
  <c r="J155" i="4"/>
  <c r="J144" i="4"/>
  <c r="J130" i="2"/>
  <c r="BK130" i="2"/>
  <c r="BK132" i="2"/>
  <c r="J219" i="3"/>
  <c r="BK153" i="3"/>
  <c r="J153" i="3"/>
  <c r="J156" i="3"/>
  <c r="BK196" i="3"/>
  <c r="BK222" i="3"/>
  <c r="BK171" i="3"/>
  <c r="J150" i="3"/>
  <c r="J189" i="3"/>
  <c r="BK138" i="4"/>
  <c r="J146" i="4"/>
  <c r="BK146" i="4"/>
  <c r="J126" i="2"/>
  <c r="J122" i="2"/>
  <c r="BK128" i="2"/>
  <c r="BK227" i="3"/>
  <c r="BK168" i="3"/>
  <c r="J174" i="3"/>
  <c r="BK213" i="3"/>
  <c r="BK139" i="3"/>
  <c r="BK186" i="3"/>
  <c r="J159" i="3"/>
  <c r="BK210" i="3"/>
  <c r="J162" i="3"/>
  <c r="J178" i="3"/>
  <c r="J192" i="3"/>
  <c r="J141" i="4"/>
  <c r="J138" i="4"/>
  <c r="J151" i="4"/>
  <c r="BK141" i="4"/>
  <c r="J124" i="2"/>
  <c r="BK137" i="2"/>
  <c r="J222" i="3"/>
  <c r="BK219" i="3"/>
  <c r="J139" i="3"/>
  <c r="J168" i="3"/>
  <c r="BK201" i="3"/>
  <c r="BK150" i="3"/>
  <c r="BK182" i="3"/>
  <c r="J182" i="3"/>
  <c r="J210" i="3"/>
  <c r="BK144" i="4"/>
  <c r="BK151" i="4"/>
  <c r="BK122" i="2"/>
  <c r="J216" i="3"/>
  <c r="BK142" i="3"/>
  <c r="BK135" i="3"/>
  <c r="BK216" i="3"/>
  <c r="BK200" i="3"/>
  <c r="J171" i="3"/>
  <c r="BK134" i="4"/>
  <c r="J134" i="2"/>
  <c r="BK120" i="2"/>
  <c r="J120" i="2"/>
  <c r="BK124" i="2"/>
  <c r="BK207" i="3"/>
  <c r="BK189" i="3"/>
  <c r="J132" i="3"/>
  <c r="J142" i="3"/>
  <c r="BK178" i="3"/>
  <c r="J227" i="3"/>
  <c r="J207" i="3"/>
  <c r="BK129" i="3"/>
  <c r="BK192" i="3"/>
  <c r="J129" i="3"/>
  <c r="BK155" i="4"/>
  <c r="J128" i="4"/>
  <c r="J134" i="4"/>
  <c r="J132" i="2"/>
  <c r="J137" i="2"/>
  <c r="BK126" i="2"/>
  <c r="J200" i="3"/>
  <c r="BK156" i="3"/>
  <c r="BK204" i="3"/>
  <c r="BK132" i="3"/>
  <c r="J165" i="3"/>
  <c r="J213" i="3"/>
  <c r="BK146" i="3"/>
  <c r="J135" i="3"/>
  <c r="J131" i="4"/>
  <c r="BK131" i="4"/>
  <c r="R119" i="2" l="1"/>
  <c r="R118" i="2"/>
  <c r="P119" i="2"/>
  <c r="P118" i="2"/>
  <c r="AU95" i="1"/>
  <c r="T128" i="3"/>
  <c r="P181" i="3"/>
  <c r="BK195" i="3"/>
  <c r="J195" i="3" s="1"/>
  <c r="J103" i="3" s="1"/>
  <c r="T181" i="3"/>
  <c r="P127" i="4"/>
  <c r="P126" i="4"/>
  <c r="P125" i="4" s="1"/>
  <c r="AU98" i="1" s="1"/>
  <c r="P128" i="3"/>
  <c r="BK181" i="3"/>
  <c r="J181" i="3"/>
  <c r="J102" i="3"/>
  <c r="T195" i="3"/>
  <c r="BK127" i="4"/>
  <c r="BK119" i="2"/>
  <c r="R128" i="3"/>
  <c r="P195" i="3"/>
  <c r="T127" i="4"/>
  <c r="T126" i="4"/>
  <c r="T125" i="4"/>
  <c r="T119" i="2"/>
  <c r="T118" i="2"/>
  <c r="BK128" i="3"/>
  <c r="J128" i="3" s="1"/>
  <c r="J100" i="3" s="1"/>
  <c r="R181" i="3"/>
  <c r="R195" i="3"/>
  <c r="R127" i="4"/>
  <c r="R126" i="4"/>
  <c r="R125" i="4"/>
  <c r="BK226" i="3"/>
  <c r="J226" i="3" s="1"/>
  <c r="J104" i="3" s="1"/>
  <c r="BK136" i="2"/>
  <c r="J136" i="2" s="1"/>
  <c r="J98" i="2" s="1"/>
  <c r="BK177" i="3"/>
  <c r="J177" i="3"/>
  <c r="J101" i="3" s="1"/>
  <c r="BK145" i="4"/>
  <c r="J145" i="4"/>
  <c r="J101" i="4" s="1"/>
  <c r="BK150" i="4"/>
  <c r="J150" i="4"/>
  <c r="J102" i="4" s="1"/>
  <c r="BK154" i="4"/>
  <c r="J154" i="4" s="1"/>
  <c r="J103" i="4" s="1"/>
  <c r="F122" i="4"/>
  <c r="BE141" i="4"/>
  <c r="BE146" i="4"/>
  <c r="BE155" i="4"/>
  <c r="E113" i="4"/>
  <c r="BE138" i="4"/>
  <c r="J94" i="4"/>
  <c r="BE128" i="4"/>
  <c r="J119" i="4"/>
  <c r="BE131" i="4"/>
  <c r="BE134" i="4"/>
  <c r="BE144" i="4"/>
  <c r="BE151" i="4"/>
  <c r="J91" i="3"/>
  <c r="F123" i="3"/>
  <c r="BE153" i="3"/>
  <c r="BE178" i="3"/>
  <c r="E85" i="3"/>
  <c r="BE159" i="3"/>
  <c r="BE162" i="3"/>
  <c r="BE165" i="3"/>
  <c r="BE168" i="3"/>
  <c r="BE174" i="3"/>
  <c r="BE210" i="3"/>
  <c r="BE189" i="3"/>
  <c r="BE192" i="3"/>
  <c r="BE200" i="3"/>
  <c r="BE207" i="3"/>
  <c r="BE222" i="3"/>
  <c r="J119" i="2"/>
  <c r="J97" i="2" s="1"/>
  <c r="J94" i="3"/>
  <c r="BE129" i="3"/>
  <c r="BE132" i="3"/>
  <c r="BE135" i="3"/>
  <c r="BE171" i="3"/>
  <c r="BE142" i="3"/>
  <c r="BE182" i="3"/>
  <c r="BE216" i="3"/>
  <c r="BE219" i="3"/>
  <c r="BE146" i="3"/>
  <c r="BE196" i="3"/>
  <c r="BE139" i="3"/>
  <c r="BE150" i="3"/>
  <c r="BE156" i="3"/>
  <c r="BE186" i="3"/>
  <c r="BE201" i="3"/>
  <c r="BE204" i="3"/>
  <c r="BE213" i="3"/>
  <c r="BE227" i="3"/>
  <c r="BE124" i="2"/>
  <c r="E85" i="2"/>
  <c r="J89" i="2"/>
  <c r="F92" i="2"/>
  <c r="J115" i="2"/>
  <c r="BE122" i="2"/>
  <c r="BE130" i="2"/>
  <c r="BE132" i="2"/>
  <c r="BE126" i="2"/>
  <c r="BE128" i="2"/>
  <c r="BE120" i="2"/>
  <c r="BE134" i="2"/>
  <c r="BE137" i="2"/>
  <c r="J36" i="3"/>
  <c r="AW97" i="1" s="1"/>
  <c r="AS94" i="1"/>
  <c r="F36" i="3"/>
  <c r="BA97" i="1" s="1"/>
  <c r="F39" i="4"/>
  <c r="BD98" i="1"/>
  <c r="F35" i="2"/>
  <c r="BB95" i="1" s="1"/>
  <c r="F37" i="3"/>
  <c r="BB97" i="1" s="1"/>
  <c r="F37" i="2"/>
  <c r="BD95" i="1" s="1"/>
  <c r="F39" i="3"/>
  <c r="BD97" i="1"/>
  <c r="J34" i="2"/>
  <c r="AW95" i="1" s="1"/>
  <c r="F38" i="3"/>
  <c r="BC97" i="1" s="1"/>
  <c r="F36" i="2"/>
  <c r="BC95" i="1" s="1"/>
  <c r="J36" i="4"/>
  <c r="AW98" i="1"/>
  <c r="F36" i="4"/>
  <c r="BA98" i="1" s="1"/>
  <c r="F34" i="2"/>
  <c r="BA95" i="1" s="1"/>
  <c r="F37" i="4"/>
  <c r="BB98" i="1" s="1"/>
  <c r="F38" i="4"/>
  <c r="BC98" i="1"/>
  <c r="BK127" i="3" l="1"/>
  <c r="J127" i="3" s="1"/>
  <c r="J99" i="3" s="1"/>
  <c r="R127" i="3"/>
  <c r="R126" i="3" s="1"/>
  <c r="BK118" i="2"/>
  <c r="J118" i="2" s="1"/>
  <c r="J30" i="2" s="1"/>
  <c r="AG95" i="1" s="1"/>
  <c r="P127" i="3"/>
  <c r="P126" i="3"/>
  <c r="AU97" i="1" s="1"/>
  <c r="AU96" i="1" s="1"/>
  <c r="BK126" i="4"/>
  <c r="BK125" i="4"/>
  <c r="J125" i="4"/>
  <c r="J98" i="4"/>
  <c r="T127" i="3"/>
  <c r="T126" i="3"/>
  <c r="J127" i="4"/>
  <c r="J100" i="4"/>
  <c r="BK126" i="3"/>
  <c r="J126" i="3"/>
  <c r="J98" i="3"/>
  <c r="F33" i="2"/>
  <c r="AZ95" i="1"/>
  <c r="J35" i="4"/>
  <c r="AV98" i="1" s="1"/>
  <c r="AT98" i="1" s="1"/>
  <c r="J33" i="2"/>
  <c r="AV95" i="1"/>
  <c r="AT95" i="1" s="1"/>
  <c r="F35" i="4"/>
  <c r="AZ98" i="1" s="1"/>
  <c r="F35" i="3"/>
  <c r="AZ97" i="1" s="1"/>
  <c r="BD96" i="1"/>
  <c r="BA96" i="1"/>
  <c r="AW96" i="1" s="1"/>
  <c r="J35" i="3"/>
  <c r="AV97" i="1" s="1"/>
  <c r="AT97" i="1" s="1"/>
  <c r="BC96" i="1"/>
  <c r="AY96" i="1" s="1"/>
  <c r="BB96" i="1"/>
  <c r="AX96" i="1"/>
  <c r="AN95" i="1" l="1"/>
  <c r="J126" i="4"/>
  <c r="J99" i="4" s="1"/>
  <c r="J96" i="2"/>
  <c r="J39" i="2"/>
  <c r="AU94" i="1"/>
  <c r="J32" i="4"/>
  <c r="AG98" i="1"/>
  <c r="AZ96" i="1"/>
  <c r="AV96" i="1"/>
  <c r="AT96" i="1" s="1"/>
  <c r="BA94" i="1"/>
  <c r="AW94" i="1"/>
  <c r="AK30" i="1"/>
  <c r="J32" i="3"/>
  <c r="AG97" i="1"/>
  <c r="AG96" i="1"/>
  <c r="AG94" i="1"/>
  <c r="AK26" i="1" s="1"/>
  <c r="BC94" i="1"/>
  <c r="AY94" i="1"/>
  <c r="BB94" i="1"/>
  <c r="W31" i="1" s="1"/>
  <c r="BD94" i="1"/>
  <c r="W33" i="1"/>
  <c r="J41" i="4" l="1"/>
  <c r="J41" i="3"/>
  <c r="AN97" i="1"/>
  <c r="AN96" i="1"/>
  <c r="AN98" i="1"/>
  <c r="AZ94" i="1"/>
  <c r="W29" i="1" s="1"/>
  <c r="W30" i="1"/>
  <c r="AX94" i="1"/>
  <c r="W32" i="1"/>
  <c r="AV94" i="1" l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<sst xmlns="http://schemas.openxmlformats.org/spreadsheetml/2006/main" count="2086" uniqueCount="370">
  <si>
    <t>Export Komplet</t>
  </si>
  <si>
    <t/>
  </si>
  <si>
    <t>2.0</t>
  </si>
  <si>
    <t>ZAMOK</t>
  </si>
  <si>
    <t>False</t>
  </si>
  <si>
    <t>{a877be99-adf5-4e93-b578-cbe9ada61423}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</si>
  <si>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</si>
  <si>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</si>
  <si>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</si>
  <si>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</si>
  <si>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</si>
  <si>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</si>
  <si>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</si>
  <si>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</si>
  <si>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2151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</si>
  <si>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</si>
  <si>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</si>
  <si>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Sjezd z pozemku č. 1207/3 na ul. Oderská, k.ú. Starý Bohumín</t>
  </si>
  <si>
    <t>KSO:</t>
  </si>
  <si>
    <t>CC-CZ:</t>
  </si>
  <si>
    <t>Místo:</t>
  </si>
  <si>
    <t>Starý Bohumín</t>
  </si>
  <si>
    <t>Datum:</t>
  </si>
  <si>
    <t>9. 4. 2024</t>
  </si>
  <si>
    <t>Zadavatel:</t>
  </si>
  <si>
    <t>IČ:</t>
  </si>
  <si>
    <t>00297569</t>
  </si>
  <si>
    <t>Město Bohumín</t>
  </si>
  <si>
    <t>DIČ:</t>
  </si>
  <si>
    <t>CZ00297569</t>
  </si>
  <si>
    <t>Uchazeč:</t>
  </si>
  <si>
    <t>Vyplň údaj</t>
  </si>
  <si>
    <t>Projektant:</t>
  </si>
  <si>
    <t>88359115</t>
  </si>
  <si>
    <t>Ing. Miroslav Knápek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</si>
  <si>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</si>
  <si>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</si>
  <si>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</si>
  <si>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</si>
  <si>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</si>
  <si>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</si>
  <si>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</si>
  <si>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</si>
  <si>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</si>
  <si>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</si>
  <si>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</si>
  <si>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</si>
  <si>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</si>
  <si>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</si>
  <si>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</si>
  <si>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</si>
  <si>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</si>
  <si>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</si>
  <si>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</si>
  <si>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</si>
  <si>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</si>
  <si>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</si>
  <si>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</si>
  <si>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</si>
  <si>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</si>
  <si>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</si>
  <si>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</si>
  <si>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</si>
  <si>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</si>
  <si>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</si>
  <si>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</si>
  <si>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</si>
  <si>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</si>
  <si>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</si>
  <si>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</si>
  <si>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</si>
  <si>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</si>
  <si>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</si>
  <si>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</si>
  <si>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</si>
  <si>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</si>
  <si>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</si>
  <si>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</si>
  <si>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</si>
  <si>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</si>
  <si>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</si>
  <si>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</si>
  <si>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</si>
  <si>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</si>
  <si>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Ostatní a vedlejší náklady</t>
  </si>
  <si>
    <t>STA</t>
  </si>
  <si>
    <t>1</t>
  </si>
  <si>
    <t>{21c1531f-ddfc-4b6a-bd8f-640948ad4297}</t>
  </si>
  <si>
    <t>2</t>
  </si>
  <si>
    <t>101</t>
  </si>
  <si>
    <t>Sjezd z pozemku č. 1207/3 na ul. Oderská</t>
  </si>
  <si>
    <t>{a7da0915-3b9f-405a-9ad2-555f647cea40}</t>
  </si>
  <si>
    <t>101.1</t>
  </si>
  <si>
    <t>Sjezd z pozemku č. 1207/3 - stavební práce</t>
  </si>
  <si>
    <t>Soupis</t>
  </si>
  <si>
    <t>{4156f7ec-0681-48ac-b1eb-c978163cdd85}</t>
  </si>
  <si>
    <t>101.2</t>
  </si>
  <si>
    <t>Sjezd z pozemku č. 1207/3 - výměna podloží se souhlasem investora</t>
  </si>
  <si>
    <t>{c20beda5-14e2-409c-b582-7c4ee48c38dc}</t>
  </si>
  <si>
    <t>KRYCÍ LIST SOUPISU PRACÍ</t>
  </si>
  <si>
    <t>Objekt: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</si>
  <si>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</si>
  <si>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</si>
  <si>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</si>
  <si>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</si>
  <si>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</si>
  <si>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</si>
  <si>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</si>
  <si>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</si>
  <si>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</si>
  <si>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</si>
  <si>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</si>
  <si>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</si>
  <si>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</si>
  <si>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</si>
  <si>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</si>
  <si>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</si>
  <si>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</si>
  <si>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</si>
  <si>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</si>
  <si>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</si>
  <si>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</si>
  <si>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</si>
  <si>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</si>
  <si>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</si>
  <si>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</si>
  <si>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</si>
  <si>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</si>
  <si>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</si>
  <si>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soubor</t>
  </si>
  <si>
    <t>CS ÚRS 2024 01</t>
  </si>
  <si>
    <t>1024</t>
  </si>
  <si>
    <t>-1928977560</t>
  </si>
  <si>
    <t>P</t>
  </si>
  <si>
    <t>Poznámka k položce:_x000D_
vytyčení stávajících inženýrských sítí včetně doložení dokladu o provedení vytyčení_x000D_
vytyčení stavby</t>
  </si>
  <si>
    <t>012303000</t>
  </si>
  <si>
    <t>Geodetické práce po výstavbě</t>
  </si>
  <si>
    <t>1407789694</t>
  </si>
  <si>
    <t>Poznámka k položce:_x000D_
polohové vytyčení objektů - umístění v terénu vč. doložení dokladu o provedeném vytyčení stavby.</t>
  </si>
  <si>
    <t>3</t>
  </si>
  <si>
    <t>012303000a</t>
  </si>
  <si>
    <t>Geodetické práce po výstavbě-geometrické plány</t>
  </si>
  <si>
    <t>-1059906626</t>
  </si>
  <si>
    <t>Poznámka k položce:_x000D_
Zaměření a vypracování geometrických (oddělovacích) plánů.</t>
  </si>
  <si>
    <t>013254000</t>
  </si>
  <si>
    <t>Dokumentace skutečného provedení stavby</t>
  </si>
  <si>
    <t>1436111553</t>
  </si>
  <si>
    <t>Poznámka k položce:_x000D_
Dokumentace pro kolaudaci a závěrečná zpráva pro všechny objekty stavby</t>
  </si>
  <si>
    <t>5</t>
  </si>
  <si>
    <t>043103000</t>
  </si>
  <si>
    <t>Zkoušky bez rozlišení</t>
  </si>
  <si>
    <t>306538887</t>
  </si>
  <si>
    <t>Poznámka k položce:_x000D_
pořet zkoušek vychází z kontrolního zkušební plánu stavby zpracovaného zhotovitelem dle platných předpisů (ČSN a TKP)_x000D_
- statické zatěžovací zkoušky na pláni a konstrukčních vrstvách (1x)</t>
  </si>
  <si>
    <t>6</t>
  </si>
  <si>
    <t>049103000</t>
  </si>
  <si>
    <t>Náklady vzniklé v souvislosti s realizací stavby</t>
  </si>
  <si>
    <t>2071058089</t>
  </si>
  <si>
    <t>Poznámka k položce:_x000D_
Dodavatel zajistí zpracování fotodokumentace průběhu prací na stavbě, kterou následně předá investorovi.</t>
  </si>
  <si>
    <t>7</t>
  </si>
  <si>
    <t>049303000</t>
  </si>
  <si>
    <t>Náklady vzniklé v souvislosti s předáním stavby</t>
  </si>
  <si>
    <t>-1309265842</t>
  </si>
  <si>
    <t>Poznámka k položce:_x000D_
Náklady zhotovitele spojené s předáním stavby a se zajištěním úspěšného kolaudačního řízení.</t>
  </si>
  <si>
    <t>8</t>
  </si>
  <si>
    <t>R</t>
  </si>
  <si>
    <t>Provizorní dopravní značení</t>
  </si>
  <si>
    <t>vlastní</t>
  </si>
  <si>
    <t>2119662117</t>
  </si>
  <si>
    <t>Poznámka k položce:_x000D_
Zřízení, odstranění a vč. příplatku za každý den použití dočasného dopravního značení. Zajištění projednání, povolení a vydání Stanovení DDZ si zajistí dodavatel stavby.</t>
  </si>
  <si>
    <t>VRN</t>
  </si>
  <si>
    <t>Vedlejší rozpočtové náklady</t>
  </si>
  <si>
    <t>9</t>
  </si>
  <si>
    <t>032103000</t>
  </si>
  <si>
    <t>Náklady na zřízení a provoz ZS po dobu stavby a následná likvidace ZS vč. uvedení ploch do původního stavu</t>
  </si>
  <si>
    <t>-797404257</t>
  </si>
  <si>
    <t>101 - Sjezd z pozemku č. 1207/3 na ul. Oderská</t>
  </si>
  <si>
    <t>Soupis:</t>
  </si>
  <si>
    <t>101.1 - Sjezd z pozemku č. 1207/3 - stavební práce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</si>
  <si>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</si>
  <si>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</si>
  <si>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</si>
  <si>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</si>
  <si>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</si>
  <si>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</si>
  <si>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</si>
  <si>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</si>
  <si>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</si>
  <si>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121151113</t>
  </si>
  <si>
    <t>Sejmutí ornice plochy do 500 m2 tl vrstvy do 200 mm strojně</t>
  </si>
  <si>
    <t>m2</t>
  </si>
  <si>
    <t>551817423</t>
  </si>
  <si>
    <t>VV</t>
  </si>
  <si>
    <t>"Strojní sejmutí kulturní vrstvy zeminy v tl. 0,15m + uložení na mezideponii vedle vedle sjezdu =" 70,0</t>
  </si>
  <si>
    <t>Součet</t>
  </si>
  <si>
    <t>122452203</t>
  </si>
  <si>
    <t>Odkopávky a prokopávky nezapažené pro silnice a dálnice v hornině třídy těžitelnosti II objem do 100 m3 strojně</t>
  </si>
  <si>
    <t>m3</t>
  </si>
  <si>
    <t>113851817</t>
  </si>
  <si>
    <t>"Výkop pro sjezd =" 50,0</t>
  </si>
  <si>
    <t>131312532</t>
  </si>
  <si>
    <t>Hloubení jamek objem do 0,5 m3 v nesoudržných horninách třídy těžitelnosti II skupiny 4 ručně</t>
  </si>
  <si>
    <t>-1143974568</t>
  </si>
  <si>
    <t>zemina bude použita v místě uboraného původního základu</t>
  </si>
  <si>
    <t>"hloubení jámy pro základ patky =" 0,50*0,50*1,20</t>
  </si>
  <si>
    <t>162751137</t>
  </si>
  <si>
    <t>Vodorovné přemístění přes 9 000 do 10000 m výkopku/sypaniny z horniny třídy těžitelnosti II skupiny 4 a 5</t>
  </si>
  <si>
    <t>-1484315066</t>
  </si>
  <si>
    <t>"z odkopu pro sjezd =" 50,0</t>
  </si>
  <si>
    <t>162751139</t>
  </si>
  <si>
    <t>Příplatek k vodorovnému přemístění výkopku/sypaniny z horniny třídy těžitelnosti II skupiny 4 a 5 ZKD 1000 m přes 10000 m</t>
  </si>
  <si>
    <t>-67266616</t>
  </si>
  <si>
    <t>celková vzdálenost k odvozu 15 km</t>
  </si>
  <si>
    <t>"z odkopu pro sjezd =" (15-1)*50,0</t>
  </si>
  <si>
    <t>171151111</t>
  </si>
  <si>
    <t>Uložení sypaniny z hornin nesoudržných sypkých do násypů zhutněných strojně</t>
  </si>
  <si>
    <t>-1019004826</t>
  </si>
  <si>
    <t>Nový zásyp mezi ochrannou hrází a sjezdem bude zhutněn po vrstvách min. 0,15m</t>
  </si>
  <si>
    <t>"Hutněný násyp – zeminy vhodná do násypů např. ŠD 0/63 =" 3,0</t>
  </si>
  <si>
    <t>M</t>
  </si>
  <si>
    <t>58344197</t>
  </si>
  <si>
    <t>štěrkodrť frakce 0/63</t>
  </si>
  <si>
    <t>t</t>
  </si>
  <si>
    <t>-342103536</t>
  </si>
  <si>
    <t>"spotřeba =" 2,2*3,0</t>
  </si>
  <si>
    <t>171201231</t>
  </si>
  <si>
    <t>Poplatek za uložení zeminy a kamení na recyklační skládce (skládkovné) kód odpadu 17 05 04</t>
  </si>
  <si>
    <t>1930205401</t>
  </si>
  <si>
    <t>"z odkopu pro sjezd =" 1,80*50,0</t>
  </si>
  <si>
    <t>171251201</t>
  </si>
  <si>
    <t>Uložení sypaniny na skládky nebo meziskládky</t>
  </si>
  <si>
    <t>-1106736036</t>
  </si>
  <si>
    <t>10</t>
  </si>
  <si>
    <t>181411122</t>
  </si>
  <si>
    <t>Založení lučního trávníku výsevem pl do 1000 m2 ve svahu přes 1:5 do 1:2</t>
  </si>
  <si>
    <t>-996156540</t>
  </si>
  <si>
    <t>"založení trávníku =" 70,0</t>
  </si>
  <si>
    <t>11</t>
  </si>
  <si>
    <t>00572472</t>
  </si>
  <si>
    <t>osivo směs travní krajinná-rovinná</t>
  </si>
  <si>
    <t>kg</t>
  </si>
  <si>
    <t>-801209070</t>
  </si>
  <si>
    <t>"spotřeba =" 0,035*70,0</t>
  </si>
  <si>
    <t>182351023</t>
  </si>
  <si>
    <t>Rozprostření ornice pl do 100 m2 ve svahu přes 1:5 tl vrstvy do 200 mm strojně</t>
  </si>
  <si>
    <t>-562857620</t>
  </si>
  <si>
    <t>"rozprostření humozní vrstvy v tl. 150 mm - rozhrnutí z mezideponie =" 70,0</t>
  </si>
  <si>
    <t>13</t>
  </si>
  <si>
    <t>183403115</t>
  </si>
  <si>
    <t>Obdělání půdy kultivátorováním ve svahu přes 1:5 do 1:2</t>
  </si>
  <si>
    <t>485947001</t>
  </si>
  <si>
    <t>"zpětná úprava ploch ve svahu =" 70,0</t>
  </si>
  <si>
    <t>14</t>
  </si>
  <si>
    <t>183403253</t>
  </si>
  <si>
    <t>Obdělání půdy hrabáním ve svahu přes 1:5 do 1:2</t>
  </si>
  <si>
    <t>-1055774287</t>
  </si>
  <si>
    <t>15</t>
  </si>
  <si>
    <t>183403261</t>
  </si>
  <si>
    <t>Obdělání půdy válením ve svahu přes 1:5 do 1:2</t>
  </si>
  <si>
    <t>713459931</t>
  </si>
  <si>
    <t>Vodorovné konstrukce</t>
  </si>
  <si>
    <t>16</t>
  </si>
  <si>
    <t>452313151</t>
  </si>
  <si>
    <t>Podkladní bloky z betonu prostého bez zvýšených nároků na prostředí tř. C 20/25 otevřený výkop</t>
  </si>
  <si>
    <t>-1850407589</t>
  </si>
  <si>
    <t>"základová patka pro osazení zábrany =" 0,50*0,50*1,20</t>
  </si>
  <si>
    <t>Komunikace pozemní</t>
  </si>
  <si>
    <t>17</t>
  </si>
  <si>
    <t>564851011</t>
  </si>
  <si>
    <t>Podklad ze štěrkodrtě ŠD plochy do 100 m2 tl 150 mm</t>
  </si>
  <si>
    <t>521682382</t>
  </si>
  <si>
    <t>"ŠDb 0/63; 150 mm =" 150,0</t>
  </si>
  <si>
    <t>"ŠDa 0/32; 150 mm =" 150,0</t>
  </si>
  <si>
    <t>18</t>
  </si>
  <si>
    <t>565135111</t>
  </si>
  <si>
    <t>Asfaltový beton vrstva podkladní ACP 16 (obalované kamenivo OKS) tl 50 mm š do 3 m</t>
  </si>
  <si>
    <t>180332602</t>
  </si>
  <si>
    <t>"ACP 16+;  50 mm =" 150,0</t>
  </si>
  <si>
    <t>19</t>
  </si>
  <si>
    <t>573231106</t>
  </si>
  <si>
    <t>Postřik živičný spojovací ze silniční emulze v množství 0,30 kg/m2</t>
  </si>
  <si>
    <t>-1430695133</t>
  </si>
  <si>
    <t>"vozovka =" 150,0</t>
  </si>
  <si>
    <t>20</t>
  </si>
  <si>
    <t>577134111</t>
  </si>
  <si>
    <t>Asfaltový beton vrstva obrusná ACO 11 (ABS) tř. I tl 40 mm š do 3 m z nemodifikovaného asfaltu</t>
  </si>
  <si>
    <t>1308880157</t>
  </si>
  <si>
    <t>"ACO 11; 40 mm =" 150,0</t>
  </si>
  <si>
    <t>Ostatní konstrukce a práce, bourání</t>
  </si>
  <si>
    <t>91211111R</t>
  </si>
  <si>
    <t>Montáž zábrany - sloupek v do 1000 mm, zapuštění do betonové patky</t>
  </si>
  <si>
    <t>kus</t>
  </si>
  <si>
    <t>360582330</t>
  </si>
  <si>
    <t>Nová závora bude osazena do místa aby nebylo na hráz možno najet z nového sjezdu</t>
  </si>
  <si>
    <t>"Nová zábrana =" 1</t>
  </si>
  <si>
    <t>22</t>
  </si>
  <si>
    <t>76700D</t>
  </si>
  <si>
    <t>Jednostranná závora otočného typu, délka ramene 0,80 m, provedení bílé</t>
  </si>
  <si>
    <t>-1585150577</t>
  </si>
  <si>
    <t>23</t>
  </si>
  <si>
    <t>912211111</t>
  </si>
  <si>
    <t>Montáž směrového sloupku silničního plastového prosté uložení bez betonového základu</t>
  </si>
  <si>
    <t>1188704357</t>
  </si>
  <si>
    <t>"červený sloupek Z11g =" 2</t>
  </si>
  <si>
    <t>24</t>
  </si>
  <si>
    <t>40445158</t>
  </si>
  <si>
    <t>sloupek směrový silniční plastový kulatý 1,2m</t>
  </si>
  <si>
    <t>10776943</t>
  </si>
  <si>
    <t>25</t>
  </si>
  <si>
    <t>916131113.2</t>
  </si>
  <si>
    <t>Osazení silničního obrubníku betonového ležatého s boční opěrou do lože z betonu prostého C20/25</t>
  </si>
  <si>
    <t>m</t>
  </si>
  <si>
    <t>2068463425</t>
  </si>
  <si>
    <t>"Betonová obruba 15/30 do betonu C20/25 - na vjezdu, naležato =" 8,0</t>
  </si>
  <si>
    <t>26</t>
  </si>
  <si>
    <t>916131213.2</t>
  </si>
  <si>
    <t>Osazení silničního obrubníku betonového stojatého s boční opěrou do lože z betonu prostého C20/25</t>
  </si>
  <si>
    <t>1413955432</t>
  </si>
  <si>
    <t>"Betonová obruba 15/30 do betonu C20/25 =" 72,0</t>
  </si>
  <si>
    <t>27</t>
  </si>
  <si>
    <t>59217034</t>
  </si>
  <si>
    <t>obrubník silniční betonový 1000x150x300mm</t>
  </si>
  <si>
    <t>-1925224783</t>
  </si>
  <si>
    <t>"spotřeba =" (8,0+72,0)*1,01</t>
  </si>
  <si>
    <t>28</t>
  </si>
  <si>
    <t>919732211</t>
  </si>
  <si>
    <t>Styčná spára napojení nového živičného povrchu na stávající za tepla š 15 mm hl 25 mm s prořezáním</t>
  </si>
  <si>
    <t>-214984809</t>
  </si>
  <si>
    <t>"napojení nového a starého krytu =" 8,0</t>
  </si>
  <si>
    <t>29</t>
  </si>
  <si>
    <t>919735111</t>
  </si>
  <si>
    <t>Řezání stávajícího živičného krytu hl do 50 mm</t>
  </si>
  <si>
    <t>1271656322</t>
  </si>
  <si>
    <t>"Zařezání vozovky =" 8,0</t>
  </si>
  <si>
    <t>30</t>
  </si>
  <si>
    <t>96600625R</t>
  </si>
  <si>
    <t>Odstranění zábrany - zabetonovaný sloupek</t>
  </si>
  <si>
    <t>1078613048</t>
  </si>
  <si>
    <t>Stávající patka závory bude seříznuta/ubourána pod úroveň terénu a poté bude terén zarovnán zásypem zeminy</t>
  </si>
  <si>
    <t>"Odstranění stávající zábrany =" 1</t>
  </si>
  <si>
    <t>998</t>
  </si>
  <si>
    <t>Přesun hmot</t>
  </si>
  <si>
    <t>31</t>
  </si>
  <si>
    <t>998225111</t>
  </si>
  <si>
    <t>Přesun hmot pro pozemní komunikace s krytem z kamene, monolitickým betonovým nebo živičným</t>
  </si>
  <si>
    <t>1965720942</t>
  </si>
  <si>
    <t>101.2 - Sjezd z pozemku č. 1207/3 - výměna podloží se souhlasem investora</t>
  </si>
  <si>
    <t>122351102</t>
  </si>
  <si>
    <t>Odkopávky a prokopávky nezapažené v hornině třídy těžitelnosti II skupiny 4 objem do 50 m3 strojně</t>
  </si>
  <si>
    <t>-1972191509</t>
  </si>
  <si>
    <t>"odkop pro výměnu podloží v tl. 0,30 m =" 0,30*150,0</t>
  </si>
  <si>
    <t>1205253236</t>
  </si>
  <si>
    <t>"z odkopu pro výměnu podloží v tl. 0,30 m =" 45,0</t>
  </si>
  <si>
    <t>-1305404563</t>
  </si>
  <si>
    <t>"z odkopu pro výměnu podloží v tl. 0,30 m =" (15-1)*45,0</t>
  </si>
  <si>
    <t>445049137</t>
  </si>
  <si>
    <t>"z odkopu pro výměnu podloží v tl. 0,30 m =" 1,80*45,0</t>
  </si>
  <si>
    <t>1080631637</t>
  </si>
  <si>
    <t>181951114</t>
  </si>
  <si>
    <t>Úprava pláně v hornině třídy těžitelnosti II skupiny 4 a 5 se zhutněním strojně</t>
  </si>
  <si>
    <t>-762997396</t>
  </si>
  <si>
    <t>564851111</t>
  </si>
  <si>
    <t>Podklad ze štěrkodrtě ŠD plochy přes 100 m2 tl 150 mm</t>
  </si>
  <si>
    <t>-1673332194</t>
  </si>
  <si>
    <t>výměna podloží o mocnosti 0,3 m ze štěrkodrti 0/63mm</t>
  </si>
  <si>
    <t>"ve dvou vrstvách tl. 150 mm =" 2*150,0</t>
  </si>
  <si>
    <t>919726122</t>
  </si>
  <si>
    <t>Geotextilie pro ochranu, separaci a filtraci netkaná měrná hm přes 200 do 300 g/m2</t>
  </si>
  <si>
    <t>-887596133</t>
  </si>
  <si>
    <t>"v rámci výměny podloží =" 150,0</t>
  </si>
  <si>
    <t>-354699070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</si>
</sst>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11"/>
      <c r="BS10" s="16" t="s">
        <v>6</v>
      </c>
    </row>
    <row r="11" spans="1:74" ht="18.45" customHeight="1">
      <c r="B11" s="19"/>
      <c r="E11" s="24" t="s">
        <v>27</v>
      </c>
      <c r="AK11" s="26" t="s">
        <v>28</v>
      </c>
      <c r="AN11" s="24" t="s">
        <v>29</v>
      </c>
      <c r="AR11" s="19"/>
      <c r="BE11" s="211"/>
      <c r="BS11" s="16" t="s">
        <v>6</v>
      </c>
    </row>
    <row r="12" spans="1:74" ht="6.9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211"/>
      <c r="BS13" s="16" t="s">
        <v>6</v>
      </c>
    </row>
    <row r="14" spans="1:74" ht="13.2">
      <c r="B14" s="19"/>
      <c r="E14" s="216" t="s">
        <v>31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28</v>
      </c>
      <c r="AN14" s="28" t="s">
        <v>31</v>
      </c>
      <c r="AR14" s="19"/>
      <c r="BE14" s="211"/>
      <c r="BS14" s="16" t="s">
        <v>6</v>
      </c>
    </row>
    <row r="15" spans="1:74" ht="6.9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211"/>
      <c r="BS16" s="16" t="s">
        <v>4</v>
      </c>
    </row>
    <row r="17" spans="2:71" ht="18.45" customHeight="1">
      <c r="B17" s="19"/>
      <c r="E17" s="24" t="s">
        <v>34</v>
      </c>
      <c r="AK17" s="26" t="s">
        <v>28</v>
      </c>
      <c r="AN17" s="24" t="s">
        <v>1</v>
      </c>
      <c r="AR17" s="19"/>
      <c r="BE17" s="211"/>
      <c r="BS17" s="16" t="s">
        <v>35</v>
      </c>
    </row>
    <row r="18" spans="2:71" ht="6.9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36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45" customHeight="1">
      <c r="B20" s="19"/>
      <c r="E20" s="24" t="s">
        <v>37</v>
      </c>
      <c r="AK20" s="26" t="s">
        <v>28</v>
      </c>
      <c r="AN20" s="24" t="s">
        <v>1</v>
      </c>
      <c r="AR20" s="19"/>
      <c r="BE20" s="211"/>
      <c r="BS20" s="16" t="s">
        <v>35</v>
      </c>
    </row>
    <row r="21" spans="2:71" ht="6.9" customHeight="1">
      <c r="B21" s="19"/>
      <c r="AR21" s="19"/>
      <c r="BE21" s="211"/>
    </row>
    <row r="22" spans="2:71" ht="12" customHeight="1">
      <c r="B22" s="19"/>
      <c r="D22" s="26" t="s">
        <v>38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" customHeight="1">
      <c r="B24" s="19"/>
      <c r="AR24" s="19"/>
      <c r="BE24" s="21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5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" customHeight="1">
      <c r="B27" s="31"/>
      <c r="AR27" s="31"/>
      <c r="BE27" s="211"/>
    </row>
    <row r="28" spans="2:71" s="1" customFormat="1" ht="13.2">
      <c r="B28" s="31"/>
      <c r="L28" s="221" t="s">
        <v>40</v>
      </c>
      <c r="M28" s="221"/>
      <c r="N28" s="221"/>
      <c r="O28" s="221"/>
      <c r="P28" s="221"/>
      <c r="W28" s="221" t="s">
        <v>41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42</v>
      </c>
      <c r="AL28" s="221"/>
      <c r="AM28" s="221"/>
      <c r="AN28" s="221"/>
      <c r="AO28" s="221"/>
      <c r="AR28" s="31"/>
      <c r="BE28" s="211"/>
    </row>
    <row r="29" spans="2:71" s="2" customFormat="1" ht="14.4" customHeight="1">
      <c r="B29" s="35"/>
      <c r="D29" s="26" t="s">
        <v>43</v>
      </c>
      <c r="F29" s="26" t="s">
        <v>44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" customHeight="1">
      <c r="B30" s="35"/>
      <c r="F30" s="26" t="s">
        <v>45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" hidden="1" customHeight="1">
      <c r="B31" s="35"/>
      <c r="F31" s="26" t="s">
        <v>46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" hidden="1" customHeight="1">
      <c r="B32" s="35"/>
      <c r="F32" s="26" t="s">
        <v>47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" hidden="1" customHeight="1">
      <c r="B33" s="35"/>
      <c r="F33" s="26" t="s">
        <v>48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" customHeight="1">
      <c r="B34" s="31"/>
      <c r="AR34" s="31"/>
      <c r="BE34" s="211"/>
    </row>
    <row r="35" spans="2:57" s="1" customFormat="1" ht="25.95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28" t="s">
        <v>51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58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2151</v>
      </c>
      <c r="AR84" s="47"/>
    </row>
    <row r="85" spans="1:91" s="4" customFormat="1" ht="36.9" customHeight="1">
      <c r="B85" s="48"/>
      <c r="C85" s="49" t="s">
        <v>16</v>
      </c>
      <c r="L85" s="187" t="str">
        <f>K6</f>
        <v>Sjezd z pozemku č. 1207/3 na ul. Oderská, k.ú. Starý Bohumín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Starý Bohumín</v>
      </c>
      <c r="AI87" s="26" t="s">
        <v>22</v>
      </c>
      <c r="AM87" s="189" t="str">
        <f>IF(AN8= "","",AN8)</f>
        <v>9. 4. 2024</v>
      </c>
      <c r="AN87" s="189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>Město Bohumín</v>
      </c>
      <c r="AI89" s="26" t="s">
        <v>32</v>
      </c>
      <c r="AM89" s="190" t="str">
        <f>IF(E17="","",E17)</f>
        <v>Ing. Miroslav Knápek</v>
      </c>
      <c r="AN89" s="191"/>
      <c r="AO89" s="191"/>
      <c r="AP89" s="191"/>
      <c r="AR89" s="31"/>
      <c r="AS89" s="192" t="s">
        <v>59</v>
      </c>
      <c r="AT89" s="19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30</v>
      </c>
      <c r="L90" s="3" t="str">
        <f>IF(E14= "Vyplň údaj","",E14)</f>
        <v/>
      </c>
      <c r="AI90" s="26" t="s">
        <v>36</v>
      </c>
      <c r="AM90" s="190" t="str">
        <f>IF(E20="","",E20)</f>
        <v xml:space="preserve"> </v>
      </c>
      <c r="AN90" s="191"/>
      <c r="AO90" s="191"/>
      <c r="AP90" s="191"/>
      <c r="AR90" s="31"/>
      <c r="AS90" s="194"/>
      <c r="AT90" s="195"/>
      <c r="BD90" s="55"/>
    </row>
    <row r="91" spans="1:91" s="1" customFormat="1" ht="10.8" customHeight="1">
      <c r="B91" s="31"/>
      <c r="AR91" s="31"/>
      <c r="AS91" s="194"/>
      <c r="AT91" s="195"/>
      <c r="BD91" s="55"/>
    </row>
    <row r="92" spans="1:91" s="1" customFormat="1" ht="29.25" customHeight="1">
      <c r="B92" s="31"/>
      <c r="C92" s="196" t="s">
        <v>60</v>
      </c>
      <c r="D92" s="197"/>
      <c r="E92" s="197"/>
      <c r="F92" s="197"/>
      <c r="G92" s="197"/>
      <c r="H92" s="56"/>
      <c r="I92" s="199" t="s">
        <v>61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62</v>
      </c>
      <c r="AH92" s="197"/>
      <c r="AI92" s="197"/>
      <c r="AJ92" s="197"/>
      <c r="AK92" s="197"/>
      <c r="AL92" s="197"/>
      <c r="AM92" s="197"/>
      <c r="AN92" s="199" t="s">
        <v>63</v>
      </c>
      <c r="AO92" s="197"/>
      <c r="AP92" s="200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ROUND(AG95+AG96,2)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66" t="s">
        <v>1</v>
      </c>
      <c r="AR94" s="62"/>
      <c r="AS94" s="67">
        <f>ROUND(AS95+AS96,2)</f>
        <v>0</v>
      </c>
      <c r="AT94" s="68">
        <f>ROUND(SUM(AV94:AW94),2)</f>
        <v>0</v>
      </c>
      <c r="AU94" s="69">
        <f>ROUND(AU95+AU96,5)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ROUND(AZ95+AZ96,2)</f>
        <v>0</v>
      </c>
      <c r="BA94" s="68">
        <f>ROUND(BA95+BA96,2)</f>
        <v>0</v>
      </c>
      <c r="BB94" s="68">
        <f>ROUND(BB95+BB96,2)</f>
        <v>0</v>
      </c>
      <c r="BC94" s="68">
        <f>ROUND(BC95+BC96,2)</f>
        <v>0</v>
      </c>
      <c r="BD94" s="70">
        <f>ROUND(BD95+BD96,2)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16.5" customHeight="1">
      <c r="A95" s="73" t="s">
        <v>83</v>
      </c>
      <c r="B95" s="74"/>
      <c r="C95" s="75"/>
      <c r="D95" s="203" t="s">
        <v>79</v>
      </c>
      <c r="E95" s="203"/>
      <c r="F95" s="203"/>
      <c r="G95" s="203"/>
      <c r="H95" s="203"/>
      <c r="I95" s="76"/>
      <c r="J95" s="203" t="s">
        <v>84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'0 - Ostatní a vedlejší ná...'!J30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77" t="s">
        <v>85</v>
      </c>
      <c r="AR95" s="74"/>
      <c r="AS95" s="78">
        <v>0</v>
      </c>
      <c r="AT95" s="79">
        <f>ROUND(SUM(AV95:AW95),2)</f>
        <v>0</v>
      </c>
      <c r="AU95" s="80">
        <f>'0 - Ostatní a vedlejší ná...'!P118</f>
        <v>0</v>
      </c>
      <c r="AV95" s="79">
        <f>'0 - Ostatní a vedlejší ná...'!J33</f>
        <v>0</v>
      </c>
      <c r="AW95" s="79">
        <f>'0 - Ostatní a vedlejší ná...'!J34</f>
        <v>0</v>
      </c>
      <c r="AX95" s="79">
        <f>'0 - Ostatní a vedlejší ná...'!J35</f>
        <v>0</v>
      </c>
      <c r="AY95" s="79">
        <f>'0 - Ostatní a vedlejší ná...'!J36</f>
        <v>0</v>
      </c>
      <c r="AZ95" s="79">
        <f>'0 - Ostatní a vedlejší ná...'!F33</f>
        <v>0</v>
      </c>
      <c r="BA95" s="79">
        <f>'0 - Ostatní a vedlejší ná...'!F34</f>
        <v>0</v>
      </c>
      <c r="BB95" s="79">
        <f>'0 - Ostatní a vedlejší ná...'!F35</f>
        <v>0</v>
      </c>
      <c r="BC95" s="79">
        <f>'0 - Ostatní a vedlejší ná...'!F36</f>
        <v>0</v>
      </c>
      <c r="BD95" s="81">
        <f>'0 - Ostatní a vedlejší ná...'!F37</f>
        <v>0</v>
      </c>
      <c r="BT95" s="82" t="s">
        <v>86</v>
      </c>
      <c r="BV95" s="82" t="s">
        <v>81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6" customFormat="1" ht="24.75" customHeight="1">
      <c r="B96" s="74"/>
      <c r="C96" s="75"/>
      <c r="D96" s="203" t="s">
        <v>89</v>
      </c>
      <c r="E96" s="203"/>
      <c r="F96" s="203"/>
      <c r="G96" s="203"/>
      <c r="H96" s="203"/>
      <c r="I96" s="76"/>
      <c r="J96" s="203" t="s">
        <v>90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4">
        <f>ROUND(SUM(AG97:AG98),2)</f>
        <v>0</v>
      </c>
      <c r="AH96" s="202"/>
      <c r="AI96" s="202"/>
      <c r="AJ96" s="202"/>
      <c r="AK96" s="202"/>
      <c r="AL96" s="202"/>
      <c r="AM96" s="202"/>
      <c r="AN96" s="201">
        <f>SUM(AG96,AT96)</f>
        <v>0</v>
      </c>
      <c r="AO96" s="202"/>
      <c r="AP96" s="202"/>
      <c r="AQ96" s="77" t="s">
        <v>85</v>
      </c>
      <c r="AR96" s="74"/>
      <c r="AS96" s="78">
        <f>ROUND(SUM(AS97:AS98),2)</f>
        <v>0</v>
      </c>
      <c r="AT96" s="79">
        <f>ROUND(SUM(AV96:AW96),2)</f>
        <v>0</v>
      </c>
      <c r="AU96" s="80">
        <f>ROUND(SUM(AU97:AU98),5)</f>
        <v>0</v>
      </c>
      <c r="AV96" s="79">
        <f>ROUND(AZ96*L29,2)</f>
        <v>0</v>
      </c>
      <c r="AW96" s="79">
        <f>ROUND(BA96*L30,2)</f>
        <v>0</v>
      </c>
      <c r="AX96" s="79">
        <f>ROUND(BB96*L29,2)</f>
        <v>0</v>
      </c>
      <c r="AY96" s="79">
        <f>ROUND(BC96*L30,2)</f>
        <v>0</v>
      </c>
      <c r="AZ96" s="79">
        <f>ROUND(SUM(AZ97:AZ98),2)</f>
        <v>0</v>
      </c>
      <c r="BA96" s="79">
        <f>ROUND(SUM(BA97:BA98),2)</f>
        <v>0</v>
      </c>
      <c r="BB96" s="79">
        <f>ROUND(SUM(BB97:BB98),2)</f>
        <v>0</v>
      </c>
      <c r="BC96" s="79">
        <f>ROUND(SUM(BC97:BC98),2)</f>
        <v>0</v>
      </c>
      <c r="BD96" s="81">
        <f>ROUND(SUM(BD97:BD98),2)</f>
        <v>0</v>
      </c>
      <c r="BS96" s="82" t="s">
        <v>78</v>
      </c>
      <c r="BT96" s="82" t="s">
        <v>86</v>
      </c>
      <c r="BU96" s="82" t="s">
        <v>80</v>
      </c>
      <c r="BV96" s="82" t="s">
        <v>81</v>
      </c>
      <c r="BW96" s="82" t="s">
        <v>91</v>
      </c>
      <c r="BX96" s="82" t="s">
        <v>5</v>
      </c>
      <c r="CL96" s="82" t="s">
        <v>1</v>
      </c>
      <c r="CM96" s="82" t="s">
        <v>88</v>
      </c>
    </row>
    <row r="97" spans="1:90" s="3" customFormat="1" ht="23.25" customHeight="1">
      <c r="A97" s="73" t="s">
        <v>83</v>
      </c>
      <c r="B97" s="47"/>
      <c r="C97" s="11"/>
      <c r="D97" s="11"/>
      <c r="E97" s="205" t="s">
        <v>92</v>
      </c>
      <c r="F97" s="205"/>
      <c r="G97" s="205"/>
      <c r="H97" s="205"/>
      <c r="I97" s="205"/>
      <c r="J97" s="11"/>
      <c r="K97" s="205" t="s">
        <v>93</v>
      </c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6">
        <f>'101.1 - Sjezd z pozemku č...'!J32</f>
        <v>0</v>
      </c>
      <c r="AH97" s="207"/>
      <c r="AI97" s="207"/>
      <c r="AJ97" s="207"/>
      <c r="AK97" s="207"/>
      <c r="AL97" s="207"/>
      <c r="AM97" s="207"/>
      <c r="AN97" s="206">
        <f>SUM(AG97,AT97)</f>
        <v>0</v>
      </c>
      <c r="AO97" s="207"/>
      <c r="AP97" s="207"/>
      <c r="AQ97" s="83" t="s">
        <v>94</v>
      </c>
      <c r="AR97" s="47"/>
      <c r="AS97" s="84">
        <v>0</v>
      </c>
      <c r="AT97" s="85">
        <f>ROUND(SUM(AV97:AW97),2)</f>
        <v>0</v>
      </c>
      <c r="AU97" s="86">
        <f>'101.1 - Sjezd z pozemku č...'!P126</f>
        <v>0</v>
      </c>
      <c r="AV97" s="85">
        <f>'101.1 - Sjezd z pozemku č...'!J35</f>
        <v>0</v>
      </c>
      <c r="AW97" s="85">
        <f>'101.1 - Sjezd z pozemku č...'!J36</f>
        <v>0</v>
      </c>
      <c r="AX97" s="85">
        <f>'101.1 - Sjezd z pozemku č...'!J37</f>
        <v>0</v>
      </c>
      <c r="AY97" s="85">
        <f>'101.1 - Sjezd z pozemku č...'!J38</f>
        <v>0</v>
      </c>
      <c r="AZ97" s="85">
        <f>'101.1 - Sjezd z pozemku č...'!F35</f>
        <v>0</v>
      </c>
      <c r="BA97" s="85">
        <f>'101.1 - Sjezd z pozemku č...'!F36</f>
        <v>0</v>
      </c>
      <c r="BB97" s="85">
        <f>'101.1 - Sjezd z pozemku č...'!F37</f>
        <v>0</v>
      </c>
      <c r="BC97" s="85">
        <f>'101.1 - Sjezd z pozemku č...'!F38</f>
        <v>0</v>
      </c>
      <c r="BD97" s="87">
        <f>'101.1 - Sjezd z pozemku č...'!F39</f>
        <v>0</v>
      </c>
      <c r="BT97" s="24" t="s">
        <v>88</v>
      </c>
      <c r="BV97" s="24" t="s">
        <v>81</v>
      </c>
      <c r="BW97" s="24" t="s">
        <v>95</v>
      </c>
      <c r="BX97" s="24" t="s">
        <v>91</v>
      </c>
      <c r="CL97" s="24" t="s">
        <v>1</v>
      </c>
    </row>
    <row r="98" spans="1:90" s="3" customFormat="1" ht="23.25" customHeight="1">
      <c r="A98" s="73" t="s">
        <v>83</v>
      </c>
      <c r="B98" s="47"/>
      <c r="C98" s="11"/>
      <c r="D98" s="11"/>
      <c r="E98" s="205" t="s">
        <v>96</v>
      </c>
      <c r="F98" s="205"/>
      <c r="G98" s="205"/>
      <c r="H98" s="205"/>
      <c r="I98" s="205"/>
      <c r="J98" s="11"/>
      <c r="K98" s="205" t="s">
        <v>97</v>
      </c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6">
        <f>'101.2 - Sjezd z pozemku č...'!J32</f>
        <v>0</v>
      </c>
      <c r="AH98" s="207"/>
      <c r="AI98" s="207"/>
      <c r="AJ98" s="207"/>
      <c r="AK98" s="207"/>
      <c r="AL98" s="207"/>
      <c r="AM98" s="207"/>
      <c r="AN98" s="206">
        <f>SUM(AG98,AT98)</f>
        <v>0</v>
      </c>
      <c r="AO98" s="207"/>
      <c r="AP98" s="207"/>
      <c r="AQ98" s="83" t="s">
        <v>94</v>
      </c>
      <c r="AR98" s="47"/>
      <c r="AS98" s="88">
        <v>0</v>
      </c>
      <c r="AT98" s="89">
        <f>ROUND(SUM(AV98:AW98),2)</f>
        <v>0</v>
      </c>
      <c r="AU98" s="90">
        <f>'101.2 - Sjezd z pozemku č...'!P125</f>
        <v>0</v>
      </c>
      <c r="AV98" s="89">
        <f>'101.2 - Sjezd z pozemku č...'!J35</f>
        <v>0</v>
      </c>
      <c r="AW98" s="89">
        <f>'101.2 - Sjezd z pozemku č...'!J36</f>
        <v>0</v>
      </c>
      <c r="AX98" s="89">
        <f>'101.2 - Sjezd z pozemku č...'!J37</f>
        <v>0</v>
      </c>
      <c r="AY98" s="89">
        <f>'101.2 - Sjezd z pozemku č...'!J38</f>
        <v>0</v>
      </c>
      <c r="AZ98" s="89">
        <f>'101.2 - Sjezd z pozemku č...'!F35</f>
        <v>0</v>
      </c>
      <c r="BA98" s="89">
        <f>'101.2 - Sjezd z pozemku č...'!F36</f>
        <v>0</v>
      </c>
      <c r="BB98" s="89">
        <f>'101.2 - Sjezd z pozemku č...'!F37</f>
        <v>0</v>
      </c>
      <c r="BC98" s="89">
        <f>'101.2 - Sjezd z pozemku č...'!F38</f>
        <v>0</v>
      </c>
      <c r="BD98" s="91">
        <f>'101.2 - Sjezd z pozemku č...'!F39</f>
        <v>0</v>
      </c>
      <c r="BT98" s="24" t="s">
        <v>88</v>
      </c>
      <c r="BV98" s="24" t="s">
        <v>81</v>
      </c>
      <c r="BW98" s="24" t="s">
        <v>98</v>
      </c>
      <c r="BX98" s="24" t="s">
        <v>91</v>
      </c>
      <c r="CL98" s="24" t="s">
        <v>1</v>
      </c>
    </row>
    <row r="99" spans="1:90" s="1" customFormat="1" ht="30" customHeight="1">
      <c r="B99" s="31"/>
      <c r="AR99" s="31"/>
    </row>
    <row r="100" spans="1:90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sheetProtection algorithmName="SHA-512" hashValue="wyMjVMlXSIi9/0jUmFATNufNgHKn1PRVoHogBwE4Fsjb/6voI+ZU/3rnRlbye6YRy6cwSLBeLnineru97eShUA==" saltValue="lG1hgQZCp2ZpdH3cRRlLZlajtATOhLRJ+6E1JdaxN45ztTi5NDsd1Dqayp5IHugc0VmDY8S+KDkEnlwmpRnIIA==" spinCount="100000" sheet="1" objects="1" scenarios="1" formatColumns="0" formatRows="0"/>
  <mergeCells count="54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G98:AM98"/>
    <mergeCell ref="AN98:AP98"/>
    <mergeCell ref="E98:I98"/>
    <mergeCell ref="K98:AF98"/>
    <mergeCell ref="AG94:AM94"/>
    <mergeCell ref="AN94:AP94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5" location="'0 - Ostatní a vedlejší ná...'!C2" display="/" xr:uid="{00000000-0004-0000-0000-000000000000}"/>
    <hyperlink ref="A97" location="'101.1 - Sjezd z pozemku č...'!C2" display="/" xr:uid="{00000000-0004-0000-0000-000001000000}"/>
    <hyperlink ref="A98" location="'101.2 - Sjezd z pozemku č...'!C2" display="/" xr:uid="{00000000-0004-0000-0000-000002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" customHeight="1">
      <c r="B4" s="19"/>
      <c r="D4" s="20" t="s">
        <v>99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Sjezd z pozemku č. 1207/3 na ul. Oderská, k.ú. Starý Bohumín</v>
      </c>
      <c r="F7" s="230"/>
      <c r="G7" s="230"/>
      <c r="H7" s="230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6.5" customHeight="1">
      <c r="B9" s="31"/>
      <c r="E9" s="187" t="s">
        <v>101</v>
      </c>
      <c r="F9" s="231"/>
      <c r="G9" s="231"/>
      <c r="H9" s="231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9. 4. 2024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2" t="str">
        <f>'Rekapitulace stavby'!E14</f>
        <v>Vyplň údaj</v>
      </c>
      <c r="F18" s="213"/>
      <c r="G18" s="213"/>
      <c r="H18" s="213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93"/>
      <c r="E27" s="218" t="s">
        <v>1</v>
      </c>
      <c r="F27" s="218"/>
      <c r="G27" s="218"/>
      <c r="H27" s="218"/>
      <c r="L27" s="93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39</v>
      </c>
      <c r="J30" s="65">
        <f>ROUND(J118,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" customHeight="1">
      <c r="B33" s="31"/>
      <c r="D33" s="54" t="s">
        <v>43</v>
      </c>
      <c r="E33" s="26" t="s">
        <v>44</v>
      </c>
      <c r="F33" s="85">
        <f>ROUND((SUM(BE118:BE137)),  2)</f>
        <v>0</v>
      </c>
      <c r="I33" s="95">
        <v>0.21</v>
      </c>
      <c r="J33" s="85">
        <f>ROUND(((SUM(BE118:BE137))*I33),  2)</f>
        <v>0</v>
      </c>
      <c r="L33" s="31"/>
    </row>
    <row r="34" spans="2:12" s="1" customFormat="1" ht="14.4" customHeight="1">
      <c r="B34" s="31"/>
      <c r="E34" s="26" t="s">
        <v>45</v>
      </c>
      <c r="F34" s="85">
        <f>ROUND((SUM(BF118:BF137)),  2)</f>
        <v>0</v>
      </c>
      <c r="I34" s="95">
        <v>0.12</v>
      </c>
      <c r="J34" s="85">
        <f>ROUND(((SUM(BF118:BF137))*I34),  2)</f>
        <v>0</v>
      </c>
      <c r="L34" s="31"/>
    </row>
    <row r="35" spans="2:12" s="1" customFormat="1" ht="14.4" hidden="1" customHeight="1">
      <c r="B35" s="31"/>
      <c r="E35" s="26" t="s">
        <v>46</v>
      </c>
      <c r="F35" s="85">
        <f>ROUND((SUM(BG118:BG137)),  2)</f>
        <v>0</v>
      </c>
      <c r="I35" s="95">
        <v>0.21</v>
      </c>
      <c r="J35" s="85">
        <f>0</f>
        <v>0</v>
      </c>
      <c r="L35" s="31"/>
    </row>
    <row r="36" spans="2:12" s="1" customFormat="1" ht="14.4" hidden="1" customHeight="1">
      <c r="B36" s="31"/>
      <c r="E36" s="26" t="s">
        <v>47</v>
      </c>
      <c r="F36" s="85">
        <f>ROUND((SUM(BH118:BH137)),  2)</f>
        <v>0</v>
      </c>
      <c r="I36" s="95">
        <v>0.12</v>
      </c>
      <c r="J36" s="85">
        <f>0</f>
        <v>0</v>
      </c>
      <c r="L36" s="31"/>
    </row>
    <row r="37" spans="2:12" s="1" customFormat="1" ht="14.4" hidden="1" customHeight="1">
      <c r="B37" s="31"/>
      <c r="E37" s="26" t="s">
        <v>48</v>
      </c>
      <c r="F37" s="85">
        <f>ROUND((SUM(BI118:BI137)),  2)</f>
        <v>0</v>
      </c>
      <c r="I37" s="95">
        <v>0</v>
      </c>
      <c r="J37" s="85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6"/>
      <c r="D39" s="97" t="s">
        <v>49</v>
      </c>
      <c r="E39" s="56"/>
      <c r="F39" s="56"/>
      <c r="G39" s="98" t="s">
        <v>50</v>
      </c>
      <c r="H39" s="99" t="s">
        <v>51</v>
      </c>
      <c r="I39" s="56"/>
      <c r="J39" s="100">
        <f>SUM(J30:J37)</f>
        <v>0</v>
      </c>
      <c r="K39" s="101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54</v>
      </c>
      <c r="E61" s="33"/>
      <c r="F61" s="102" t="s">
        <v>55</v>
      </c>
      <c r="G61" s="42" t="s">
        <v>54</v>
      </c>
      <c r="H61" s="33"/>
      <c r="I61" s="33"/>
      <c r="J61" s="103" t="s">
        <v>55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54</v>
      </c>
      <c r="E76" s="33"/>
      <c r="F76" s="102" t="s">
        <v>55</v>
      </c>
      <c r="G76" s="42" t="s">
        <v>54</v>
      </c>
      <c r="H76" s="33"/>
      <c r="I76" s="33"/>
      <c r="J76" s="103" t="s">
        <v>55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102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9" t="str">
        <f>E7</f>
        <v>Sjezd z pozemku č. 1207/3 na ul. Oderská, k.ú. Starý Bohumín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6.5" customHeight="1">
      <c r="B87" s="31"/>
      <c r="E87" s="187" t="str">
        <f>E9</f>
        <v>0 - Ostatní a vedlejší náklady</v>
      </c>
      <c r="F87" s="231"/>
      <c r="G87" s="231"/>
      <c r="H87" s="231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Starý Bohumín</v>
      </c>
      <c r="I89" s="26" t="s">
        <v>22</v>
      </c>
      <c r="J89" s="51" t="str">
        <f>IF(J12="","",J12)</f>
        <v>9. 4. 2024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>Město Bohumín</v>
      </c>
      <c r="I91" s="26" t="s">
        <v>32</v>
      </c>
      <c r="J91" s="29" t="str">
        <f>E21</f>
        <v>Ing. Miroslav Knápek</v>
      </c>
      <c r="L91" s="31"/>
    </row>
    <row r="92" spans="2:47" s="1" customFormat="1" ht="15.15" customHeight="1">
      <c r="B92" s="31"/>
      <c r="C92" s="26" t="s">
        <v>30</v>
      </c>
      <c r="F92" s="24" t="str">
        <f>IF(E18="","",E18)</f>
        <v>Vyplň údaj</v>
      </c>
      <c r="I92" s="26" t="s">
        <v>36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103</v>
      </c>
      <c r="D94" s="96"/>
      <c r="E94" s="96"/>
      <c r="F94" s="96"/>
      <c r="G94" s="96"/>
      <c r="H94" s="96"/>
      <c r="I94" s="96"/>
      <c r="J94" s="105" t="s">
        <v>104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6" t="s">
        <v>105</v>
      </c>
      <c r="J96" s="65">
        <f>J118</f>
        <v>0</v>
      </c>
      <c r="L96" s="31"/>
      <c r="AU96" s="16" t="s">
        <v>106</v>
      </c>
    </row>
    <row r="97" spans="2:12" s="8" customFormat="1" ht="24.9" customHeight="1">
      <c r="B97" s="107"/>
      <c r="D97" s="108" t="s">
        <v>107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2:12" s="8" customFormat="1" ht="24.9" customHeight="1">
      <c r="B98" s="107"/>
      <c r="D98" s="108" t="s">
        <v>108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12" s="1" customFormat="1" ht="21.75" customHeight="1">
      <c r="B99" s="31"/>
      <c r="L99" s="31"/>
    </row>
    <row r="100" spans="2:12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" customHeight="1">
      <c r="B105" s="31"/>
      <c r="C105" s="20" t="s">
        <v>109</v>
      </c>
      <c r="L105" s="31"/>
    </row>
    <row r="106" spans="2:12" s="1" customFormat="1" ht="6.9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9" t="str">
        <f>E7</f>
        <v>Sjezd z pozemku č. 1207/3 na ul. Oderská, k.ú. Starý Bohumín</v>
      </c>
      <c r="F108" s="230"/>
      <c r="G108" s="230"/>
      <c r="H108" s="230"/>
      <c r="L108" s="31"/>
    </row>
    <row r="109" spans="2:12" s="1" customFormat="1" ht="12" customHeight="1">
      <c r="B109" s="31"/>
      <c r="C109" s="26" t="s">
        <v>100</v>
      </c>
      <c r="L109" s="31"/>
    </row>
    <row r="110" spans="2:12" s="1" customFormat="1" ht="16.5" customHeight="1">
      <c r="B110" s="31"/>
      <c r="E110" s="187" t="str">
        <f>E9</f>
        <v>0 - Ostatní a vedlejší náklady</v>
      </c>
      <c r="F110" s="231"/>
      <c r="G110" s="231"/>
      <c r="H110" s="231"/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Starý Bohumín</v>
      </c>
      <c r="I112" s="26" t="s">
        <v>22</v>
      </c>
      <c r="J112" s="51" t="str">
        <f>IF(J12="","",J12)</f>
        <v>9. 4. 2024</v>
      </c>
      <c r="L112" s="31"/>
    </row>
    <row r="113" spans="2:65" s="1" customFormat="1" ht="6.9" customHeight="1">
      <c r="B113" s="31"/>
      <c r="L113" s="31"/>
    </row>
    <row r="114" spans="2:65" s="1" customFormat="1" ht="15.15" customHeight="1">
      <c r="B114" s="31"/>
      <c r="C114" s="26" t="s">
        <v>24</v>
      </c>
      <c r="F114" s="24" t="str">
        <f>E15</f>
        <v>Město Bohumín</v>
      </c>
      <c r="I114" s="26" t="s">
        <v>32</v>
      </c>
      <c r="J114" s="29" t="str">
        <f>E21</f>
        <v>Ing. Miroslav Knápek</v>
      </c>
      <c r="L114" s="31"/>
    </row>
    <row r="115" spans="2:65" s="1" customFormat="1" ht="15.15" customHeight="1">
      <c r="B115" s="31"/>
      <c r="C115" s="26" t="s">
        <v>30</v>
      </c>
      <c r="F115" s="24" t="str">
        <f>IF(E18="","",E18)</f>
        <v>Vyplň údaj</v>
      </c>
      <c r="I115" s="26" t="s">
        <v>36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9" customFormat="1" ht="29.25" customHeight="1">
      <c r="B117" s="111"/>
      <c r="C117" s="112" t="s">
        <v>110</v>
      </c>
      <c r="D117" s="113" t="s">
        <v>64</v>
      </c>
      <c r="E117" s="113" t="s">
        <v>60</v>
      </c>
      <c r="F117" s="113" t="s">
        <v>61</v>
      </c>
      <c r="G117" s="113" t="s">
        <v>111</v>
      </c>
      <c r="H117" s="113" t="s">
        <v>112</v>
      </c>
      <c r="I117" s="113" t="s">
        <v>113</v>
      </c>
      <c r="J117" s="113" t="s">
        <v>104</v>
      </c>
      <c r="K117" s="114" t="s">
        <v>114</v>
      </c>
      <c r="L117" s="111"/>
      <c r="M117" s="58" t="s">
        <v>1</v>
      </c>
      <c r="N117" s="59" t="s">
        <v>43</v>
      </c>
      <c r="O117" s="59" t="s">
        <v>115</v>
      </c>
      <c r="P117" s="59" t="s">
        <v>116</v>
      </c>
      <c r="Q117" s="59" t="s">
        <v>117</v>
      </c>
      <c r="R117" s="59" t="s">
        <v>118</v>
      </c>
      <c r="S117" s="59" t="s">
        <v>119</v>
      </c>
      <c r="T117" s="60" t="s">
        <v>120</v>
      </c>
    </row>
    <row r="118" spans="2:65" s="1" customFormat="1" ht="22.8" customHeight="1">
      <c r="B118" s="31"/>
      <c r="C118" s="63" t="s">
        <v>121</v>
      </c>
      <c r="J118" s="115">
        <f>BK118</f>
        <v>0</v>
      </c>
      <c r="L118" s="31"/>
      <c r="M118" s="61"/>
      <c r="N118" s="52"/>
      <c r="O118" s="52"/>
      <c r="P118" s="116">
        <f>P119+P136</f>
        <v>0</v>
      </c>
      <c r="Q118" s="52"/>
      <c r="R118" s="116">
        <f>R119+R136</f>
        <v>0</v>
      </c>
      <c r="S118" s="52"/>
      <c r="T118" s="117">
        <f>T119+T136</f>
        <v>0</v>
      </c>
      <c r="AT118" s="16" t="s">
        <v>78</v>
      </c>
      <c r="AU118" s="16" t="s">
        <v>106</v>
      </c>
      <c r="BK118" s="118">
        <f>BK119+BK136</f>
        <v>0</v>
      </c>
    </row>
    <row r="119" spans="2:65" s="10" customFormat="1" ht="25.95" customHeight="1">
      <c r="B119" s="119"/>
      <c r="D119" s="120" t="s">
        <v>78</v>
      </c>
      <c r="E119" s="121" t="s">
        <v>122</v>
      </c>
      <c r="F119" s="121" t="s">
        <v>123</v>
      </c>
      <c r="I119" s="122"/>
      <c r="J119" s="123">
        <f>BK119</f>
        <v>0</v>
      </c>
      <c r="L119" s="119"/>
      <c r="M119" s="124"/>
      <c r="P119" s="125">
        <f>SUM(P120:P135)</f>
        <v>0</v>
      </c>
      <c r="R119" s="125">
        <f>SUM(R120:R135)</f>
        <v>0</v>
      </c>
      <c r="T119" s="126">
        <f>SUM(T120:T135)</f>
        <v>0</v>
      </c>
      <c r="AR119" s="120" t="s">
        <v>124</v>
      </c>
      <c r="AT119" s="127" t="s">
        <v>78</v>
      </c>
      <c r="AU119" s="127" t="s">
        <v>79</v>
      </c>
      <c r="AY119" s="120" t="s">
        <v>125</v>
      </c>
      <c r="BK119" s="128">
        <f>SUM(BK120:BK135)</f>
        <v>0</v>
      </c>
    </row>
    <row r="120" spans="2:65" s="1" customFormat="1" ht="16.5" customHeight="1">
      <c r="B120" s="31"/>
      <c r="C120" s="129" t="s">
        <v>86</v>
      </c>
      <c r="D120" s="129" t="s">
        <v>126</v>
      </c>
      <c r="E120" s="130" t="s">
        <v>127</v>
      </c>
      <c r="F120" s="131" t="s">
        <v>128</v>
      </c>
      <c r="G120" s="132" t="s">
        <v>129</v>
      </c>
      <c r="H120" s="133">
        <v>1</v>
      </c>
      <c r="I120" s="134"/>
      <c r="J120" s="135">
        <f>ROUND(I120*H120,2)</f>
        <v>0</v>
      </c>
      <c r="K120" s="131" t="s">
        <v>130</v>
      </c>
      <c r="L120" s="31"/>
      <c r="M120" s="136" t="s">
        <v>1</v>
      </c>
      <c r="N120" s="137" t="s">
        <v>44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131</v>
      </c>
      <c r="AT120" s="140" t="s">
        <v>126</v>
      </c>
      <c r="AU120" s="140" t="s">
        <v>86</v>
      </c>
      <c r="AY120" s="16" t="s">
        <v>125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6" t="s">
        <v>86</v>
      </c>
      <c r="BK120" s="141">
        <f>ROUND(I120*H120,2)</f>
        <v>0</v>
      </c>
      <c r="BL120" s="16" t="s">
        <v>131</v>
      </c>
      <c r="BM120" s="140" t="s">
        <v>132</v>
      </c>
    </row>
    <row r="121" spans="2:65" s="1" customFormat="1" ht="38.4">
      <c r="B121" s="31"/>
      <c r="D121" s="142" t="s">
        <v>133</v>
      </c>
      <c r="F121" s="143" t="s">
        <v>134</v>
      </c>
      <c r="I121" s="144"/>
      <c r="L121" s="31"/>
      <c r="M121" s="145"/>
      <c r="T121" s="55"/>
      <c r="AT121" s="16" t="s">
        <v>133</v>
      </c>
      <c r="AU121" s="16" t="s">
        <v>86</v>
      </c>
    </row>
    <row r="122" spans="2:65" s="1" customFormat="1" ht="16.5" customHeight="1">
      <c r="B122" s="31"/>
      <c r="C122" s="129" t="s">
        <v>88</v>
      </c>
      <c r="D122" s="129" t="s">
        <v>126</v>
      </c>
      <c r="E122" s="130" t="s">
        <v>135</v>
      </c>
      <c r="F122" s="131" t="s">
        <v>136</v>
      </c>
      <c r="G122" s="132" t="s">
        <v>129</v>
      </c>
      <c r="H122" s="133">
        <v>1</v>
      </c>
      <c r="I122" s="134"/>
      <c r="J122" s="135">
        <f>ROUND(I122*H122,2)</f>
        <v>0</v>
      </c>
      <c r="K122" s="131" t="s">
        <v>130</v>
      </c>
      <c r="L122" s="31"/>
      <c r="M122" s="136" t="s">
        <v>1</v>
      </c>
      <c r="N122" s="137" t="s">
        <v>44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131</v>
      </c>
      <c r="AT122" s="140" t="s">
        <v>126</v>
      </c>
      <c r="AU122" s="140" t="s">
        <v>86</v>
      </c>
      <c r="AY122" s="16" t="s">
        <v>125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6" t="s">
        <v>86</v>
      </c>
      <c r="BK122" s="141">
        <f>ROUND(I122*H122,2)</f>
        <v>0</v>
      </c>
      <c r="BL122" s="16" t="s">
        <v>131</v>
      </c>
      <c r="BM122" s="140" t="s">
        <v>137</v>
      </c>
    </row>
    <row r="123" spans="2:65" s="1" customFormat="1" ht="28.8">
      <c r="B123" s="31"/>
      <c r="D123" s="142" t="s">
        <v>133</v>
      </c>
      <c r="F123" s="143" t="s">
        <v>138</v>
      </c>
      <c r="I123" s="144"/>
      <c r="L123" s="31"/>
      <c r="M123" s="145"/>
      <c r="T123" s="55"/>
      <c r="AT123" s="16" t="s">
        <v>133</v>
      </c>
      <c r="AU123" s="16" t="s">
        <v>86</v>
      </c>
    </row>
    <row r="124" spans="2:65" s="1" customFormat="1" ht="16.5" customHeight="1">
      <c r="B124" s="31"/>
      <c r="C124" s="129" t="s">
        <v>139</v>
      </c>
      <c r="D124" s="129" t="s">
        <v>126</v>
      </c>
      <c r="E124" s="130" t="s">
        <v>140</v>
      </c>
      <c r="F124" s="131" t="s">
        <v>141</v>
      </c>
      <c r="G124" s="132" t="s">
        <v>129</v>
      </c>
      <c r="H124" s="133">
        <v>1</v>
      </c>
      <c r="I124" s="134"/>
      <c r="J124" s="135">
        <f>ROUND(I124*H124,2)</f>
        <v>0</v>
      </c>
      <c r="K124" s="131" t="s">
        <v>130</v>
      </c>
      <c r="L124" s="31"/>
      <c r="M124" s="136" t="s">
        <v>1</v>
      </c>
      <c r="N124" s="137" t="s">
        <v>44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131</v>
      </c>
      <c r="AT124" s="140" t="s">
        <v>126</v>
      </c>
      <c r="AU124" s="140" t="s">
        <v>86</v>
      </c>
      <c r="AY124" s="16" t="s">
        <v>125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6" t="s">
        <v>86</v>
      </c>
      <c r="BK124" s="141">
        <f>ROUND(I124*H124,2)</f>
        <v>0</v>
      </c>
      <c r="BL124" s="16" t="s">
        <v>131</v>
      </c>
      <c r="BM124" s="140" t="s">
        <v>142</v>
      </c>
    </row>
    <row r="125" spans="2:65" s="1" customFormat="1" ht="19.2">
      <c r="B125" s="31"/>
      <c r="D125" s="142" t="s">
        <v>133</v>
      </c>
      <c r="F125" s="143" t="s">
        <v>143</v>
      </c>
      <c r="I125" s="144"/>
      <c r="L125" s="31"/>
      <c r="M125" s="145"/>
      <c r="T125" s="55"/>
      <c r="AT125" s="16" t="s">
        <v>133</v>
      </c>
      <c r="AU125" s="16" t="s">
        <v>86</v>
      </c>
    </row>
    <row r="126" spans="2:65" s="1" customFormat="1" ht="16.5" customHeight="1">
      <c r="B126" s="31"/>
      <c r="C126" s="129" t="s">
        <v>124</v>
      </c>
      <c r="D126" s="129" t="s">
        <v>126</v>
      </c>
      <c r="E126" s="130" t="s">
        <v>144</v>
      </c>
      <c r="F126" s="131" t="s">
        <v>145</v>
      </c>
      <c r="G126" s="132" t="s">
        <v>129</v>
      </c>
      <c r="H126" s="133">
        <v>1</v>
      </c>
      <c r="I126" s="134"/>
      <c r="J126" s="135">
        <f>ROUND(I126*H126,2)</f>
        <v>0</v>
      </c>
      <c r="K126" s="131" t="s">
        <v>130</v>
      </c>
      <c r="L126" s="31"/>
      <c r="M126" s="136" t="s">
        <v>1</v>
      </c>
      <c r="N126" s="137" t="s">
        <v>44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131</v>
      </c>
      <c r="AT126" s="140" t="s">
        <v>126</v>
      </c>
      <c r="AU126" s="140" t="s">
        <v>86</v>
      </c>
      <c r="AY126" s="16" t="s">
        <v>125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6" t="s">
        <v>86</v>
      </c>
      <c r="BK126" s="141">
        <f>ROUND(I126*H126,2)</f>
        <v>0</v>
      </c>
      <c r="BL126" s="16" t="s">
        <v>131</v>
      </c>
      <c r="BM126" s="140" t="s">
        <v>146</v>
      </c>
    </row>
    <row r="127" spans="2:65" s="1" customFormat="1" ht="28.8">
      <c r="B127" s="31"/>
      <c r="D127" s="142" t="s">
        <v>133</v>
      </c>
      <c r="F127" s="143" t="s">
        <v>147</v>
      </c>
      <c r="I127" s="144"/>
      <c r="L127" s="31"/>
      <c r="M127" s="145"/>
      <c r="T127" s="55"/>
      <c r="AT127" s="16" t="s">
        <v>133</v>
      </c>
      <c r="AU127" s="16" t="s">
        <v>86</v>
      </c>
    </row>
    <row r="128" spans="2:65" s="1" customFormat="1" ht="16.5" customHeight="1">
      <c r="B128" s="31"/>
      <c r="C128" s="129" t="s">
        <v>148</v>
      </c>
      <c r="D128" s="129" t="s">
        <v>126</v>
      </c>
      <c r="E128" s="130" t="s">
        <v>149</v>
      </c>
      <c r="F128" s="131" t="s">
        <v>150</v>
      </c>
      <c r="G128" s="132" t="s">
        <v>129</v>
      </c>
      <c r="H128" s="133">
        <v>1</v>
      </c>
      <c r="I128" s="134"/>
      <c r="J128" s="135">
        <f>ROUND(I128*H128,2)</f>
        <v>0</v>
      </c>
      <c r="K128" s="131" t="s">
        <v>130</v>
      </c>
      <c r="L128" s="31"/>
      <c r="M128" s="136" t="s">
        <v>1</v>
      </c>
      <c r="N128" s="137" t="s">
        <v>44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131</v>
      </c>
      <c r="AT128" s="140" t="s">
        <v>126</v>
      </c>
      <c r="AU128" s="140" t="s">
        <v>86</v>
      </c>
      <c r="AY128" s="16" t="s">
        <v>125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86</v>
      </c>
      <c r="BK128" s="141">
        <f>ROUND(I128*H128,2)</f>
        <v>0</v>
      </c>
      <c r="BL128" s="16" t="s">
        <v>131</v>
      </c>
      <c r="BM128" s="140" t="s">
        <v>151</v>
      </c>
    </row>
    <row r="129" spans="2:65" s="1" customFormat="1" ht="57.6">
      <c r="B129" s="31"/>
      <c r="D129" s="142" t="s">
        <v>133</v>
      </c>
      <c r="F129" s="143" t="s">
        <v>152</v>
      </c>
      <c r="I129" s="144"/>
      <c r="L129" s="31"/>
      <c r="M129" s="145"/>
      <c r="T129" s="55"/>
      <c r="AT129" s="16" t="s">
        <v>133</v>
      </c>
      <c r="AU129" s="16" t="s">
        <v>86</v>
      </c>
    </row>
    <row r="130" spans="2:65" s="1" customFormat="1" ht="16.5" customHeight="1">
      <c r="B130" s="31"/>
      <c r="C130" s="129" t="s">
        <v>153</v>
      </c>
      <c r="D130" s="129" t="s">
        <v>126</v>
      </c>
      <c r="E130" s="130" t="s">
        <v>154</v>
      </c>
      <c r="F130" s="131" t="s">
        <v>155</v>
      </c>
      <c r="G130" s="132" t="s">
        <v>129</v>
      </c>
      <c r="H130" s="133">
        <v>1</v>
      </c>
      <c r="I130" s="134"/>
      <c r="J130" s="135">
        <f>ROUND(I130*H130,2)</f>
        <v>0</v>
      </c>
      <c r="K130" s="131" t="s">
        <v>130</v>
      </c>
      <c r="L130" s="31"/>
      <c r="M130" s="136" t="s">
        <v>1</v>
      </c>
      <c r="N130" s="137" t="s">
        <v>44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131</v>
      </c>
      <c r="AT130" s="140" t="s">
        <v>126</v>
      </c>
      <c r="AU130" s="140" t="s">
        <v>86</v>
      </c>
      <c r="AY130" s="16" t="s">
        <v>125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86</v>
      </c>
      <c r="BK130" s="141">
        <f>ROUND(I130*H130,2)</f>
        <v>0</v>
      </c>
      <c r="BL130" s="16" t="s">
        <v>131</v>
      </c>
      <c r="BM130" s="140" t="s">
        <v>156</v>
      </c>
    </row>
    <row r="131" spans="2:65" s="1" customFormat="1" ht="28.8">
      <c r="B131" s="31"/>
      <c r="D131" s="142" t="s">
        <v>133</v>
      </c>
      <c r="F131" s="143" t="s">
        <v>157</v>
      </c>
      <c r="I131" s="144"/>
      <c r="L131" s="31"/>
      <c r="M131" s="145"/>
      <c r="T131" s="55"/>
      <c r="AT131" s="16" t="s">
        <v>133</v>
      </c>
      <c r="AU131" s="16" t="s">
        <v>86</v>
      </c>
    </row>
    <row r="132" spans="2:65" s="1" customFormat="1" ht="16.5" customHeight="1">
      <c r="B132" s="31"/>
      <c r="C132" s="129" t="s">
        <v>158</v>
      </c>
      <c r="D132" s="129" t="s">
        <v>126</v>
      </c>
      <c r="E132" s="130" t="s">
        <v>159</v>
      </c>
      <c r="F132" s="131" t="s">
        <v>160</v>
      </c>
      <c r="G132" s="132" t="s">
        <v>129</v>
      </c>
      <c r="H132" s="133">
        <v>1</v>
      </c>
      <c r="I132" s="134"/>
      <c r="J132" s="135">
        <f>ROUND(I132*H132,2)</f>
        <v>0</v>
      </c>
      <c r="K132" s="131" t="s">
        <v>130</v>
      </c>
      <c r="L132" s="31"/>
      <c r="M132" s="136" t="s">
        <v>1</v>
      </c>
      <c r="N132" s="137" t="s">
        <v>44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131</v>
      </c>
      <c r="AT132" s="140" t="s">
        <v>126</v>
      </c>
      <c r="AU132" s="140" t="s">
        <v>86</v>
      </c>
      <c r="AY132" s="16" t="s">
        <v>125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86</v>
      </c>
      <c r="BK132" s="141">
        <f>ROUND(I132*H132,2)</f>
        <v>0</v>
      </c>
      <c r="BL132" s="16" t="s">
        <v>131</v>
      </c>
      <c r="BM132" s="140" t="s">
        <v>161</v>
      </c>
    </row>
    <row r="133" spans="2:65" s="1" customFormat="1" ht="28.8">
      <c r="B133" s="31"/>
      <c r="D133" s="142" t="s">
        <v>133</v>
      </c>
      <c r="F133" s="143" t="s">
        <v>162</v>
      </c>
      <c r="I133" s="144"/>
      <c r="L133" s="31"/>
      <c r="M133" s="145"/>
      <c r="T133" s="55"/>
      <c r="AT133" s="16" t="s">
        <v>133</v>
      </c>
      <c r="AU133" s="16" t="s">
        <v>86</v>
      </c>
    </row>
    <row r="134" spans="2:65" s="1" customFormat="1" ht="16.5" customHeight="1">
      <c r="B134" s="31"/>
      <c r="C134" s="129" t="s">
        <v>163</v>
      </c>
      <c r="D134" s="129" t="s">
        <v>126</v>
      </c>
      <c r="E134" s="130" t="s">
        <v>164</v>
      </c>
      <c r="F134" s="131" t="s">
        <v>165</v>
      </c>
      <c r="G134" s="132" t="s">
        <v>129</v>
      </c>
      <c r="H134" s="133">
        <v>1</v>
      </c>
      <c r="I134" s="134"/>
      <c r="J134" s="135">
        <f>ROUND(I134*H134,2)</f>
        <v>0</v>
      </c>
      <c r="K134" s="131" t="s">
        <v>166</v>
      </c>
      <c r="L134" s="31"/>
      <c r="M134" s="136" t="s">
        <v>1</v>
      </c>
      <c r="N134" s="137" t="s">
        <v>44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131</v>
      </c>
      <c r="AT134" s="140" t="s">
        <v>126</v>
      </c>
      <c r="AU134" s="140" t="s">
        <v>86</v>
      </c>
      <c r="AY134" s="16" t="s">
        <v>125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86</v>
      </c>
      <c r="BK134" s="141">
        <f>ROUND(I134*H134,2)</f>
        <v>0</v>
      </c>
      <c r="BL134" s="16" t="s">
        <v>131</v>
      </c>
      <c r="BM134" s="140" t="s">
        <v>167</v>
      </c>
    </row>
    <row r="135" spans="2:65" s="1" customFormat="1" ht="38.4">
      <c r="B135" s="31"/>
      <c r="D135" s="142" t="s">
        <v>133</v>
      </c>
      <c r="F135" s="143" t="s">
        <v>168</v>
      </c>
      <c r="I135" s="144"/>
      <c r="L135" s="31"/>
      <c r="M135" s="145"/>
      <c r="T135" s="55"/>
      <c r="AT135" s="16" t="s">
        <v>133</v>
      </c>
      <c r="AU135" s="16" t="s">
        <v>86</v>
      </c>
    </row>
    <row r="136" spans="2:65" s="10" customFormat="1" ht="25.95" customHeight="1">
      <c r="B136" s="119"/>
      <c r="D136" s="120" t="s">
        <v>78</v>
      </c>
      <c r="E136" s="121" t="s">
        <v>169</v>
      </c>
      <c r="F136" s="121" t="s">
        <v>170</v>
      </c>
      <c r="I136" s="122"/>
      <c r="J136" s="123">
        <f>BK136</f>
        <v>0</v>
      </c>
      <c r="L136" s="119"/>
      <c r="M136" s="124"/>
      <c r="P136" s="125">
        <f>P137</f>
        <v>0</v>
      </c>
      <c r="R136" s="125">
        <f>R137</f>
        <v>0</v>
      </c>
      <c r="T136" s="126">
        <f>T137</f>
        <v>0</v>
      </c>
      <c r="AR136" s="120" t="s">
        <v>148</v>
      </c>
      <c r="AT136" s="127" t="s">
        <v>78</v>
      </c>
      <c r="AU136" s="127" t="s">
        <v>79</v>
      </c>
      <c r="AY136" s="120" t="s">
        <v>125</v>
      </c>
      <c r="BK136" s="128">
        <f>BK137</f>
        <v>0</v>
      </c>
    </row>
    <row r="137" spans="2:65" s="1" customFormat="1" ht="37.799999999999997" customHeight="1">
      <c r="B137" s="31"/>
      <c r="C137" s="129" t="s">
        <v>171</v>
      </c>
      <c r="D137" s="129" t="s">
        <v>126</v>
      </c>
      <c r="E137" s="130" t="s">
        <v>172</v>
      </c>
      <c r="F137" s="131" t="s">
        <v>173</v>
      </c>
      <c r="G137" s="132" t="s">
        <v>129</v>
      </c>
      <c r="H137" s="133">
        <v>1</v>
      </c>
      <c r="I137" s="134"/>
      <c r="J137" s="135">
        <f>ROUND(I137*H137,2)</f>
        <v>0</v>
      </c>
      <c r="K137" s="131" t="s">
        <v>130</v>
      </c>
      <c r="L137" s="31"/>
      <c r="M137" s="146" t="s">
        <v>1</v>
      </c>
      <c r="N137" s="147" t="s">
        <v>44</v>
      </c>
      <c r="O137" s="148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40" t="s">
        <v>131</v>
      </c>
      <c r="AT137" s="140" t="s">
        <v>126</v>
      </c>
      <c r="AU137" s="140" t="s">
        <v>86</v>
      </c>
      <c r="AY137" s="16" t="s">
        <v>125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86</v>
      </c>
      <c r="BK137" s="141">
        <f>ROUND(I137*H137,2)</f>
        <v>0</v>
      </c>
      <c r="BL137" s="16" t="s">
        <v>131</v>
      </c>
      <c r="BM137" s="140" t="s">
        <v>174</v>
      </c>
    </row>
    <row r="138" spans="2:65" s="1" customFormat="1" ht="6.9" customHeight="1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31"/>
    </row>
  </sheetData>
  <sheetProtection algorithmName="SHA-512" hashValue="W/mJwyYtkciDS4KYnMm65mZFCMfybUSgaqfMmiLmPDPYNwWSBsNIRn3DXsrkDXYqZbgBAQUMBNsNWQtd+9m0BA==" saltValue="+0jjsNHWBggWuCKLUECkiGbppJ9iK+x458WzPpMRcdVILJt9eHi1Ss/R8wvXsNDDvkcjm7EU/J/vVM3VOCQv0Q==" spinCount="100000" sheet="1" objects="1" scenarios="1" formatColumns="0" formatRows="0" autoFilter="0"/>
  <autoFilter ref="C117:K137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" customHeight="1">
      <c r="B4" s="19"/>
      <c r="D4" s="20" t="s">
        <v>99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Sjezd z pozemku č. 1207/3 na ul. Oderská, k.ú. Starý Bohumín</v>
      </c>
      <c r="F7" s="230"/>
      <c r="G7" s="230"/>
      <c r="H7" s="230"/>
      <c r="L7" s="19"/>
    </row>
    <row r="8" spans="2:46" ht="12" customHeight="1">
      <c r="B8" s="19"/>
      <c r="D8" s="26" t="s">
        <v>100</v>
      </c>
      <c r="L8" s="19"/>
    </row>
    <row r="9" spans="2:46" s="1" customFormat="1" ht="16.5" customHeight="1">
      <c r="B9" s="31"/>
      <c r="E9" s="229" t="s">
        <v>175</v>
      </c>
      <c r="F9" s="231"/>
      <c r="G9" s="231"/>
      <c r="H9" s="231"/>
      <c r="L9" s="31"/>
    </row>
    <row r="10" spans="2:46" s="1" customFormat="1" ht="12" customHeight="1">
      <c r="B10" s="31"/>
      <c r="D10" s="26" t="s">
        <v>176</v>
      </c>
      <c r="L10" s="31"/>
    </row>
    <row r="11" spans="2:46" s="1" customFormat="1" ht="16.5" customHeight="1">
      <c r="B11" s="31"/>
      <c r="E11" s="187" t="s">
        <v>177</v>
      </c>
      <c r="F11" s="231"/>
      <c r="G11" s="231"/>
      <c r="H11" s="231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9. 4. 2024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26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29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30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32</v>
      </c>
      <c r="I22" s="26" t="s">
        <v>25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26" t="s">
        <v>28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36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38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39</v>
      </c>
      <c r="J32" s="65">
        <f>ROUND(J126,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41</v>
      </c>
      <c r="I34" s="34" t="s">
        <v>40</v>
      </c>
      <c r="J34" s="34" t="s">
        <v>42</v>
      </c>
      <c r="L34" s="31"/>
    </row>
    <row r="35" spans="2:12" s="1" customFormat="1" ht="14.4" customHeight="1">
      <c r="B35" s="31"/>
      <c r="D35" s="54" t="s">
        <v>43</v>
      </c>
      <c r="E35" s="26" t="s">
        <v>44</v>
      </c>
      <c r="F35" s="85">
        <f>ROUND((SUM(BE126:BE227)),  2)</f>
        <v>0</v>
      </c>
      <c r="I35" s="95">
        <v>0.21</v>
      </c>
      <c r="J35" s="85">
        <f>ROUND(((SUM(BE126:BE227))*I35),  2)</f>
        <v>0</v>
      </c>
      <c r="L35" s="31"/>
    </row>
    <row r="36" spans="2:12" s="1" customFormat="1" ht="14.4" customHeight="1">
      <c r="B36" s="31"/>
      <c r="E36" s="26" t="s">
        <v>45</v>
      </c>
      <c r="F36" s="85">
        <f>ROUND((SUM(BF126:BF227)),  2)</f>
        <v>0</v>
      </c>
      <c r="I36" s="95">
        <v>0.12</v>
      </c>
      <c r="J36" s="85">
        <f>ROUND(((SUM(BF126:BF227))*I36),  2)</f>
        <v>0</v>
      </c>
      <c r="L36" s="31"/>
    </row>
    <row r="37" spans="2:12" s="1" customFormat="1" ht="14.4" hidden="1" customHeight="1">
      <c r="B37" s="31"/>
      <c r="E37" s="26" t="s">
        <v>46</v>
      </c>
      <c r="F37" s="85">
        <f>ROUND((SUM(BG126:BG227)),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47</v>
      </c>
      <c r="F38" s="85">
        <f>ROUND((SUM(BH126:BH227)),  2)</f>
        <v>0</v>
      </c>
      <c r="I38" s="95">
        <v>0.12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48</v>
      </c>
      <c r="F39" s="85">
        <f>ROUND((SUM(BI126:BI227)),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49</v>
      </c>
      <c r="E41" s="56"/>
      <c r="F41" s="56"/>
      <c r="G41" s="98" t="s">
        <v>50</v>
      </c>
      <c r="H41" s="99" t="s">
        <v>51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54</v>
      </c>
      <c r="E61" s="33"/>
      <c r="F61" s="102" t="s">
        <v>55</v>
      </c>
      <c r="G61" s="42" t="s">
        <v>54</v>
      </c>
      <c r="H61" s="33"/>
      <c r="I61" s="33"/>
      <c r="J61" s="103" t="s">
        <v>55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54</v>
      </c>
      <c r="E76" s="33"/>
      <c r="F76" s="102" t="s">
        <v>55</v>
      </c>
      <c r="G76" s="42" t="s">
        <v>54</v>
      </c>
      <c r="H76" s="33"/>
      <c r="I76" s="33"/>
      <c r="J76" s="103" t="s">
        <v>55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102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Sjezd z pozemku č. 1207/3 na ul. Oderská, k.ú. Starý Bohumín</v>
      </c>
      <c r="F85" s="230"/>
      <c r="G85" s="230"/>
      <c r="H85" s="230"/>
      <c r="L85" s="31"/>
    </row>
    <row r="86" spans="2:12" ht="12" customHeight="1">
      <c r="B86" s="19"/>
      <c r="C86" s="26" t="s">
        <v>100</v>
      </c>
      <c r="L86" s="19"/>
    </row>
    <row r="87" spans="2:12" s="1" customFormat="1" ht="16.5" customHeight="1">
      <c r="B87" s="31"/>
      <c r="E87" s="229" t="s">
        <v>175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176</v>
      </c>
      <c r="L88" s="31"/>
    </row>
    <row r="89" spans="2:12" s="1" customFormat="1" ht="16.5" customHeight="1">
      <c r="B89" s="31"/>
      <c r="E89" s="187" t="str">
        <f>E11</f>
        <v>101.1 - Sjezd z pozemku č. 1207/3 - stavební práce</v>
      </c>
      <c r="F89" s="231"/>
      <c r="G89" s="231"/>
      <c r="H89" s="231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Starý Bohumín</v>
      </c>
      <c r="I91" s="26" t="s">
        <v>22</v>
      </c>
      <c r="J91" s="51" t="str">
        <f>IF(J14="","",J14)</f>
        <v>9. 4. 2024</v>
      </c>
      <c r="L91" s="31"/>
    </row>
    <row r="92" spans="2:12" s="1" customFormat="1" ht="6.9" customHeight="1">
      <c r="B92" s="31"/>
      <c r="L92" s="31"/>
    </row>
    <row r="93" spans="2:12" s="1" customFormat="1" ht="15.15" customHeight="1">
      <c r="B93" s="31"/>
      <c r="C93" s="26" t="s">
        <v>24</v>
      </c>
      <c r="F93" s="24" t="str">
        <f>E17</f>
        <v>Město Bohumín</v>
      </c>
      <c r="I93" s="26" t="s">
        <v>32</v>
      </c>
      <c r="J93" s="29" t="str">
        <f>E23</f>
        <v>Ing. Miroslav Knápek</v>
      </c>
      <c r="L93" s="31"/>
    </row>
    <row r="94" spans="2:12" s="1" customFormat="1" ht="15.15" customHeight="1">
      <c r="B94" s="31"/>
      <c r="C94" s="26" t="s">
        <v>30</v>
      </c>
      <c r="F94" s="24" t="str">
        <f>IF(E20="","",E20)</f>
        <v>Vyplň údaj</v>
      </c>
      <c r="I94" s="26" t="s">
        <v>36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103</v>
      </c>
      <c r="D96" s="96"/>
      <c r="E96" s="96"/>
      <c r="F96" s="96"/>
      <c r="G96" s="96"/>
      <c r="H96" s="96"/>
      <c r="I96" s="96"/>
      <c r="J96" s="105" t="s">
        <v>104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105</v>
      </c>
      <c r="J98" s="65">
        <f>J126</f>
        <v>0</v>
      </c>
      <c r="L98" s="31"/>
      <c r="AU98" s="16" t="s">
        <v>106</v>
      </c>
    </row>
    <row r="99" spans="2:47" s="8" customFormat="1" ht="24.9" customHeight="1">
      <c r="B99" s="107"/>
      <c r="D99" s="108" t="s">
        <v>178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11" customFormat="1" ht="19.95" customHeight="1">
      <c r="B100" s="151"/>
      <c r="D100" s="152" t="s">
        <v>179</v>
      </c>
      <c r="E100" s="153"/>
      <c r="F100" s="153"/>
      <c r="G100" s="153"/>
      <c r="H100" s="153"/>
      <c r="I100" s="153"/>
      <c r="J100" s="154">
        <f>J128</f>
        <v>0</v>
      </c>
      <c r="L100" s="151"/>
    </row>
    <row r="101" spans="2:47" s="11" customFormat="1" ht="19.95" customHeight="1">
      <c r="B101" s="151"/>
      <c r="D101" s="152" t="s">
        <v>180</v>
      </c>
      <c r="E101" s="153"/>
      <c r="F101" s="153"/>
      <c r="G101" s="153"/>
      <c r="H101" s="153"/>
      <c r="I101" s="153"/>
      <c r="J101" s="154">
        <f>J177</f>
        <v>0</v>
      </c>
      <c r="L101" s="151"/>
    </row>
    <row r="102" spans="2:47" s="11" customFormat="1" ht="19.95" customHeight="1">
      <c r="B102" s="151"/>
      <c r="D102" s="152" t="s">
        <v>181</v>
      </c>
      <c r="E102" s="153"/>
      <c r="F102" s="153"/>
      <c r="G102" s="153"/>
      <c r="H102" s="153"/>
      <c r="I102" s="153"/>
      <c r="J102" s="154">
        <f>J181</f>
        <v>0</v>
      </c>
      <c r="L102" s="151"/>
    </row>
    <row r="103" spans="2:47" s="11" customFormat="1" ht="19.95" customHeight="1">
      <c r="B103" s="151"/>
      <c r="D103" s="152" t="s">
        <v>182</v>
      </c>
      <c r="E103" s="153"/>
      <c r="F103" s="153"/>
      <c r="G103" s="153"/>
      <c r="H103" s="153"/>
      <c r="I103" s="153"/>
      <c r="J103" s="154">
        <f>J195</f>
        <v>0</v>
      </c>
      <c r="L103" s="151"/>
    </row>
    <row r="104" spans="2:47" s="11" customFormat="1" ht="19.95" customHeight="1">
      <c r="B104" s="151"/>
      <c r="D104" s="152" t="s">
        <v>183</v>
      </c>
      <c r="E104" s="153"/>
      <c r="F104" s="153"/>
      <c r="G104" s="153"/>
      <c r="H104" s="153"/>
      <c r="I104" s="153"/>
      <c r="J104" s="154">
        <f>J226</f>
        <v>0</v>
      </c>
      <c r="L104" s="151"/>
    </row>
    <row r="105" spans="2:47" s="1" customFormat="1" ht="21.75" customHeight="1">
      <c r="B105" s="31"/>
      <c r="L105" s="31"/>
    </row>
    <row r="106" spans="2:47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" customHeight="1">
      <c r="B111" s="31"/>
      <c r="C111" s="20" t="s">
        <v>109</v>
      </c>
      <c r="L111" s="31"/>
    </row>
    <row r="112" spans="2:47" s="1" customFormat="1" ht="6.9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29" t="str">
        <f>E7</f>
        <v>Sjezd z pozemku č. 1207/3 na ul. Oderská, k.ú. Starý Bohumín</v>
      </c>
      <c r="F114" s="230"/>
      <c r="G114" s="230"/>
      <c r="H114" s="230"/>
      <c r="L114" s="31"/>
    </row>
    <row r="115" spans="2:63" ht="12" customHeight="1">
      <c r="B115" s="19"/>
      <c r="C115" s="26" t="s">
        <v>100</v>
      </c>
      <c r="L115" s="19"/>
    </row>
    <row r="116" spans="2:63" s="1" customFormat="1" ht="16.5" customHeight="1">
      <c r="B116" s="31"/>
      <c r="E116" s="229" t="s">
        <v>175</v>
      </c>
      <c r="F116" s="231"/>
      <c r="G116" s="231"/>
      <c r="H116" s="231"/>
      <c r="L116" s="31"/>
    </row>
    <row r="117" spans="2:63" s="1" customFormat="1" ht="12" customHeight="1">
      <c r="B117" s="31"/>
      <c r="C117" s="26" t="s">
        <v>176</v>
      </c>
      <c r="L117" s="31"/>
    </row>
    <row r="118" spans="2:63" s="1" customFormat="1" ht="16.5" customHeight="1">
      <c r="B118" s="31"/>
      <c r="E118" s="187" t="str">
        <f>E11</f>
        <v>101.1 - Sjezd z pozemku č. 1207/3 - stavební práce</v>
      </c>
      <c r="F118" s="231"/>
      <c r="G118" s="231"/>
      <c r="H118" s="231"/>
      <c r="L118" s="31"/>
    </row>
    <row r="119" spans="2:63" s="1" customFormat="1" ht="6.9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>Starý Bohumín</v>
      </c>
      <c r="I120" s="26" t="s">
        <v>22</v>
      </c>
      <c r="J120" s="51" t="str">
        <f>IF(J14="","",J14)</f>
        <v>9. 4. 2024</v>
      </c>
      <c r="L120" s="31"/>
    </row>
    <row r="121" spans="2:63" s="1" customFormat="1" ht="6.9" customHeight="1">
      <c r="B121" s="31"/>
      <c r="L121" s="31"/>
    </row>
    <row r="122" spans="2:63" s="1" customFormat="1" ht="15.15" customHeight="1">
      <c r="B122" s="31"/>
      <c r="C122" s="26" t="s">
        <v>24</v>
      </c>
      <c r="F122" s="24" t="str">
        <f>E17</f>
        <v>Město Bohumín</v>
      </c>
      <c r="I122" s="26" t="s">
        <v>32</v>
      </c>
      <c r="J122" s="29" t="str">
        <f>E23</f>
        <v>Ing. Miroslav Knápek</v>
      </c>
      <c r="L122" s="31"/>
    </row>
    <row r="123" spans="2:63" s="1" customFormat="1" ht="15.15" customHeight="1">
      <c r="B123" s="31"/>
      <c r="C123" s="26" t="s">
        <v>30</v>
      </c>
      <c r="F123" s="24" t="str">
        <f>IF(E20="","",E20)</f>
        <v>Vyplň údaj</v>
      </c>
      <c r="I123" s="26" t="s">
        <v>36</v>
      </c>
      <c r="J123" s="29" t="str">
        <f>E26</f>
        <v xml:space="preserve"> </v>
      </c>
      <c r="L123" s="31"/>
    </row>
    <row r="124" spans="2:63" s="1" customFormat="1" ht="10.35" customHeight="1">
      <c r="B124" s="31"/>
      <c r="L124" s="31"/>
    </row>
    <row r="125" spans="2:63" s="9" customFormat="1" ht="29.25" customHeight="1">
      <c r="B125" s="111"/>
      <c r="C125" s="112" t="s">
        <v>110</v>
      </c>
      <c r="D125" s="113" t="s">
        <v>64</v>
      </c>
      <c r="E125" s="113" t="s">
        <v>60</v>
      </c>
      <c r="F125" s="113" t="s">
        <v>61</v>
      </c>
      <c r="G125" s="113" t="s">
        <v>111</v>
      </c>
      <c r="H125" s="113" t="s">
        <v>112</v>
      </c>
      <c r="I125" s="113" t="s">
        <v>113</v>
      </c>
      <c r="J125" s="113" t="s">
        <v>104</v>
      </c>
      <c r="K125" s="114" t="s">
        <v>114</v>
      </c>
      <c r="L125" s="111"/>
      <c r="M125" s="58" t="s">
        <v>1</v>
      </c>
      <c r="N125" s="59" t="s">
        <v>43</v>
      </c>
      <c r="O125" s="59" t="s">
        <v>115</v>
      </c>
      <c r="P125" s="59" t="s">
        <v>116</v>
      </c>
      <c r="Q125" s="59" t="s">
        <v>117</v>
      </c>
      <c r="R125" s="59" t="s">
        <v>118</v>
      </c>
      <c r="S125" s="59" t="s">
        <v>119</v>
      </c>
      <c r="T125" s="60" t="s">
        <v>120</v>
      </c>
    </row>
    <row r="126" spans="2:63" s="1" customFormat="1" ht="22.8" customHeight="1">
      <c r="B126" s="31"/>
      <c r="C126" s="63" t="s">
        <v>121</v>
      </c>
      <c r="J126" s="115">
        <f>BK126</f>
        <v>0</v>
      </c>
      <c r="L126" s="31"/>
      <c r="M126" s="61"/>
      <c r="N126" s="52"/>
      <c r="O126" s="52"/>
      <c r="P126" s="116">
        <f>P127</f>
        <v>0</v>
      </c>
      <c r="Q126" s="52"/>
      <c r="R126" s="116">
        <f>R127</f>
        <v>131.27115999999998</v>
      </c>
      <c r="S126" s="52"/>
      <c r="T126" s="117">
        <f>T127</f>
        <v>0.108</v>
      </c>
      <c r="AT126" s="16" t="s">
        <v>78</v>
      </c>
      <c r="AU126" s="16" t="s">
        <v>106</v>
      </c>
      <c r="BK126" s="118">
        <f>BK127</f>
        <v>0</v>
      </c>
    </row>
    <row r="127" spans="2:63" s="10" customFormat="1" ht="25.95" customHeight="1">
      <c r="B127" s="119"/>
      <c r="D127" s="120" t="s">
        <v>78</v>
      </c>
      <c r="E127" s="121" t="s">
        <v>184</v>
      </c>
      <c r="F127" s="121" t="s">
        <v>185</v>
      </c>
      <c r="I127" s="122"/>
      <c r="J127" s="123">
        <f>BK127</f>
        <v>0</v>
      </c>
      <c r="L127" s="119"/>
      <c r="M127" s="124"/>
      <c r="P127" s="125">
        <f>P128+P177+P181+P195+P226</f>
        <v>0</v>
      </c>
      <c r="R127" s="125">
        <f>R128+R177+R181+R195+R226</f>
        <v>131.27115999999998</v>
      </c>
      <c r="T127" s="126">
        <f>T128+T177+T181+T195+T226</f>
        <v>0.108</v>
      </c>
      <c r="AR127" s="120" t="s">
        <v>86</v>
      </c>
      <c r="AT127" s="127" t="s">
        <v>78</v>
      </c>
      <c r="AU127" s="127" t="s">
        <v>79</v>
      </c>
      <c r="AY127" s="120" t="s">
        <v>125</v>
      </c>
      <c r="BK127" s="128">
        <f>BK128+BK177+BK181+BK195+BK226</f>
        <v>0</v>
      </c>
    </row>
    <row r="128" spans="2:63" s="10" customFormat="1" ht="22.8" customHeight="1">
      <c r="B128" s="119"/>
      <c r="D128" s="120" t="s">
        <v>78</v>
      </c>
      <c r="E128" s="155" t="s">
        <v>86</v>
      </c>
      <c r="F128" s="155" t="s">
        <v>186</v>
      </c>
      <c r="I128" s="122"/>
      <c r="J128" s="156">
        <f>BK128</f>
        <v>0</v>
      </c>
      <c r="L128" s="119"/>
      <c r="M128" s="124"/>
      <c r="P128" s="125">
        <f>SUM(P129:P176)</f>
        <v>0</v>
      </c>
      <c r="R128" s="125">
        <f>SUM(R129:R176)</f>
        <v>6.6024499999999993</v>
      </c>
      <c r="T128" s="126">
        <f>SUM(T129:T176)</f>
        <v>0</v>
      </c>
      <c r="AR128" s="120" t="s">
        <v>86</v>
      </c>
      <c r="AT128" s="127" t="s">
        <v>78</v>
      </c>
      <c r="AU128" s="127" t="s">
        <v>86</v>
      </c>
      <c r="AY128" s="120" t="s">
        <v>125</v>
      </c>
      <c r="BK128" s="128">
        <f>SUM(BK129:BK176)</f>
        <v>0</v>
      </c>
    </row>
    <row r="129" spans="2:65" s="1" customFormat="1" ht="24.15" customHeight="1">
      <c r="B129" s="31"/>
      <c r="C129" s="129" t="s">
        <v>86</v>
      </c>
      <c r="D129" s="129" t="s">
        <v>126</v>
      </c>
      <c r="E129" s="130" t="s">
        <v>187</v>
      </c>
      <c r="F129" s="131" t="s">
        <v>188</v>
      </c>
      <c r="G129" s="132" t="s">
        <v>189</v>
      </c>
      <c r="H129" s="133">
        <v>70</v>
      </c>
      <c r="I129" s="134"/>
      <c r="J129" s="135">
        <f>ROUND(I129*H129,2)</f>
        <v>0</v>
      </c>
      <c r="K129" s="131" t="s">
        <v>130</v>
      </c>
      <c r="L129" s="31"/>
      <c r="M129" s="136" t="s">
        <v>1</v>
      </c>
      <c r="N129" s="137" t="s">
        <v>44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124</v>
      </c>
      <c r="AT129" s="140" t="s">
        <v>126</v>
      </c>
      <c r="AU129" s="140" t="s">
        <v>88</v>
      </c>
      <c r="AY129" s="16" t="s">
        <v>125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86</v>
      </c>
      <c r="BK129" s="141">
        <f>ROUND(I129*H129,2)</f>
        <v>0</v>
      </c>
      <c r="BL129" s="16" t="s">
        <v>124</v>
      </c>
      <c r="BM129" s="140" t="s">
        <v>190</v>
      </c>
    </row>
    <row r="130" spans="2:65" s="12" customFormat="1" ht="20.399999999999999">
      <c r="B130" s="157"/>
      <c r="D130" s="142" t="s">
        <v>191</v>
      </c>
      <c r="E130" s="158" t="s">
        <v>1</v>
      </c>
      <c r="F130" s="159" t="s">
        <v>192</v>
      </c>
      <c r="H130" s="160">
        <v>70</v>
      </c>
      <c r="I130" s="161"/>
      <c r="L130" s="157"/>
      <c r="M130" s="162"/>
      <c r="T130" s="163"/>
      <c r="AT130" s="158" t="s">
        <v>191</v>
      </c>
      <c r="AU130" s="158" t="s">
        <v>88</v>
      </c>
      <c r="AV130" s="12" t="s">
        <v>88</v>
      </c>
      <c r="AW130" s="12" t="s">
        <v>35</v>
      </c>
      <c r="AX130" s="12" t="s">
        <v>79</v>
      </c>
      <c r="AY130" s="158" t="s">
        <v>125</v>
      </c>
    </row>
    <row r="131" spans="2:65" s="13" customFormat="1" ht="10.199999999999999">
      <c r="B131" s="164"/>
      <c r="D131" s="142" t="s">
        <v>191</v>
      </c>
      <c r="E131" s="165" t="s">
        <v>1</v>
      </c>
      <c r="F131" s="166" t="s">
        <v>193</v>
      </c>
      <c r="H131" s="167">
        <v>70</v>
      </c>
      <c r="I131" s="168"/>
      <c r="L131" s="164"/>
      <c r="M131" s="169"/>
      <c r="T131" s="170"/>
      <c r="AT131" s="165" t="s">
        <v>191</v>
      </c>
      <c r="AU131" s="165" t="s">
        <v>88</v>
      </c>
      <c r="AV131" s="13" t="s">
        <v>124</v>
      </c>
      <c r="AW131" s="13" t="s">
        <v>35</v>
      </c>
      <c r="AX131" s="13" t="s">
        <v>86</v>
      </c>
      <c r="AY131" s="165" t="s">
        <v>125</v>
      </c>
    </row>
    <row r="132" spans="2:65" s="1" customFormat="1" ht="37.799999999999997" customHeight="1">
      <c r="B132" s="31"/>
      <c r="C132" s="129" t="s">
        <v>88</v>
      </c>
      <c r="D132" s="129" t="s">
        <v>126</v>
      </c>
      <c r="E132" s="130" t="s">
        <v>194</v>
      </c>
      <c r="F132" s="131" t="s">
        <v>195</v>
      </c>
      <c r="G132" s="132" t="s">
        <v>196</v>
      </c>
      <c r="H132" s="133">
        <v>50</v>
      </c>
      <c r="I132" s="134"/>
      <c r="J132" s="135">
        <f>ROUND(I132*H132,2)</f>
        <v>0</v>
      </c>
      <c r="K132" s="131" t="s">
        <v>130</v>
      </c>
      <c r="L132" s="31"/>
      <c r="M132" s="136" t="s">
        <v>1</v>
      </c>
      <c r="N132" s="137" t="s">
        <v>44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124</v>
      </c>
      <c r="AT132" s="140" t="s">
        <v>126</v>
      </c>
      <c r="AU132" s="140" t="s">
        <v>88</v>
      </c>
      <c r="AY132" s="16" t="s">
        <v>125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86</v>
      </c>
      <c r="BK132" s="141">
        <f>ROUND(I132*H132,2)</f>
        <v>0</v>
      </c>
      <c r="BL132" s="16" t="s">
        <v>124</v>
      </c>
      <c r="BM132" s="140" t="s">
        <v>197</v>
      </c>
    </row>
    <row r="133" spans="2:65" s="12" customFormat="1" ht="10.199999999999999">
      <c r="B133" s="157"/>
      <c r="D133" s="142" t="s">
        <v>191</v>
      </c>
      <c r="E133" s="158" t="s">
        <v>1</v>
      </c>
      <c r="F133" s="159" t="s">
        <v>198</v>
      </c>
      <c r="H133" s="160">
        <v>50</v>
      </c>
      <c r="I133" s="161"/>
      <c r="L133" s="157"/>
      <c r="M133" s="162"/>
      <c r="T133" s="163"/>
      <c r="AT133" s="158" t="s">
        <v>191</v>
      </c>
      <c r="AU133" s="158" t="s">
        <v>88</v>
      </c>
      <c r="AV133" s="12" t="s">
        <v>88</v>
      </c>
      <c r="AW133" s="12" t="s">
        <v>35</v>
      </c>
      <c r="AX133" s="12" t="s">
        <v>79</v>
      </c>
      <c r="AY133" s="158" t="s">
        <v>125</v>
      </c>
    </row>
    <row r="134" spans="2:65" s="13" customFormat="1" ht="10.199999999999999">
      <c r="B134" s="164"/>
      <c r="D134" s="142" t="s">
        <v>191</v>
      </c>
      <c r="E134" s="165" t="s">
        <v>1</v>
      </c>
      <c r="F134" s="166" t="s">
        <v>193</v>
      </c>
      <c r="H134" s="167">
        <v>50</v>
      </c>
      <c r="I134" s="168"/>
      <c r="L134" s="164"/>
      <c r="M134" s="169"/>
      <c r="T134" s="170"/>
      <c r="AT134" s="165" t="s">
        <v>191</v>
      </c>
      <c r="AU134" s="165" t="s">
        <v>88</v>
      </c>
      <c r="AV134" s="13" t="s">
        <v>124</v>
      </c>
      <c r="AW134" s="13" t="s">
        <v>35</v>
      </c>
      <c r="AX134" s="13" t="s">
        <v>86</v>
      </c>
      <c r="AY134" s="165" t="s">
        <v>125</v>
      </c>
    </row>
    <row r="135" spans="2:65" s="1" customFormat="1" ht="33" customHeight="1">
      <c r="B135" s="31"/>
      <c r="C135" s="129" t="s">
        <v>139</v>
      </c>
      <c r="D135" s="129" t="s">
        <v>126</v>
      </c>
      <c r="E135" s="130" t="s">
        <v>199</v>
      </c>
      <c r="F135" s="131" t="s">
        <v>200</v>
      </c>
      <c r="G135" s="132" t="s">
        <v>196</v>
      </c>
      <c r="H135" s="133">
        <v>0.3</v>
      </c>
      <c r="I135" s="134"/>
      <c r="J135" s="135">
        <f>ROUND(I135*H135,2)</f>
        <v>0</v>
      </c>
      <c r="K135" s="131" t="s">
        <v>130</v>
      </c>
      <c r="L135" s="31"/>
      <c r="M135" s="136" t="s">
        <v>1</v>
      </c>
      <c r="N135" s="137" t="s">
        <v>44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124</v>
      </c>
      <c r="AT135" s="140" t="s">
        <v>126</v>
      </c>
      <c r="AU135" s="140" t="s">
        <v>88</v>
      </c>
      <c r="AY135" s="16" t="s">
        <v>125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86</v>
      </c>
      <c r="BK135" s="141">
        <f>ROUND(I135*H135,2)</f>
        <v>0</v>
      </c>
      <c r="BL135" s="16" t="s">
        <v>124</v>
      </c>
      <c r="BM135" s="140" t="s">
        <v>201</v>
      </c>
    </row>
    <row r="136" spans="2:65" s="14" customFormat="1" ht="10.199999999999999">
      <c r="B136" s="171"/>
      <c r="D136" s="142" t="s">
        <v>191</v>
      </c>
      <c r="E136" s="172" t="s">
        <v>1</v>
      </c>
      <c r="F136" s="173" t="s">
        <v>202</v>
      </c>
      <c r="H136" s="172" t="s">
        <v>1</v>
      </c>
      <c r="I136" s="174"/>
      <c r="L136" s="171"/>
      <c r="M136" s="175"/>
      <c r="T136" s="176"/>
      <c r="AT136" s="172" t="s">
        <v>191</v>
      </c>
      <c r="AU136" s="172" t="s">
        <v>88</v>
      </c>
      <c r="AV136" s="14" t="s">
        <v>86</v>
      </c>
      <c r="AW136" s="14" t="s">
        <v>35</v>
      </c>
      <c r="AX136" s="14" t="s">
        <v>79</v>
      </c>
      <c r="AY136" s="172" t="s">
        <v>125</v>
      </c>
    </row>
    <row r="137" spans="2:65" s="12" customFormat="1" ht="10.199999999999999">
      <c r="B137" s="157"/>
      <c r="D137" s="142" t="s">
        <v>191</v>
      </c>
      <c r="E137" s="158" t="s">
        <v>1</v>
      </c>
      <c r="F137" s="159" t="s">
        <v>203</v>
      </c>
      <c r="H137" s="160">
        <v>0.3</v>
      </c>
      <c r="I137" s="161"/>
      <c r="L137" s="157"/>
      <c r="M137" s="162"/>
      <c r="T137" s="163"/>
      <c r="AT137" s="158" t="s">
        <v>191</v>
      </c>
      <c r="AU137" s="158" t="s">
        <v>88</v>
      </c>
      <c r="AV137" s="12" t="s">
        <v>88</v>
      </c>
      <c r="AW137" s="12" t="s">
        <v>35</v>
      </c>
      <c r="AX137" s="12" t="s">
        <v>79</v>
      </c>
      <c r="AY137" s="158" t="s">
        <v>125</v>
      </c>
    </row>
    <row r="138" spans="2:65" s="13" customFormat="1" ht="10.199999999999999">
      <c r="B138" s="164"/>
      <c r="D138" s="142" t="s">
        <v>191</v>
      </c>
      <c r="E138" s="165" t="s">
        <v>1</v>
      </c>
      <c r="F138" s="166" t="s">
        <v>193</v>
      </c>
      <c r="H138" s="167">
        <v>0.3</v>
      </c>
      <c r="I138" s="168"/>
      <c r="L138" s="164"/>
      <c r="M138" s="169"/>
      <c r="T138" s="170"/>
      <c r="AT138" s="165" t="s">
        <v>191</v>
      </c>
      <c r="AU138" s="165" t="s">
        <v>88</v>
      </c>
      <c r="AV138" s="13" t="s">
        <v>124</v>
      </c>
      <c r="AW138" s="13" t="s">
        <v>35</v>
      </c>
      <c r="AX138" s="13" t="s">
        <v>86</v>
      </c>
      <c r="AY138" s="165" t="s">
        <v>125</v>
      </c>
    </row>
    <row r="139" spans="2:65" s="1" customFormat="1" ht="37.799999999999997" customHeight="1">
      <c r="B139" s="31"/>
      <c r="C139" s="129" t="s">
        <v>124</v>
      </c>
      <c r="D139" s="129" t="s">
        <v>126</v>
      </c>
      <c r="E139" s="130" t="s">
        <v>204</v>
      </c>
      <c r="F139" s="131" t="s">
        <v>205</v>
      </c>
      <c r="G139" s="132" t="s">
        <v>196</v>
      </c>
      <c r="H139" s="133">
        <v>50</v>
      </c>
      <c r="I139" s="134"/>
      <c r="J139" s="135">
        <f>ROUND(I139*H139,2)</f>
        <v>0</v>
      </c>
      <c r="K139" s="131" t="s">
        <v>130</v>
      </c>
      <c r="L139" s="31"/>
      <c r="M139" s="136" t="s">
        <v>1</v>
      </c>
      <c r="N139" s="137" t="s">
        <v>44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124</v>
      </c>
      <c r="AT139" s="140" t="s">
        <v>126</v>
      </c>
      <c r="AU139" s="140" t="s">
        <v>88</v>
      </c>
      <c r="AY139" s="16" t="s">
        <v>125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86</v>
      </c>
      <c r="BK139" s="141">
        <f>ROUND(I139*H139,2)</f>
        <v>0</v>
      </c>
      <c r="BL139" s="16" t="s">
        <v>124</v>
      </c>
      <c r="BM139" s="140" t="s">
        <v>206</v>
      </c>
    </row>
    <row r="140" spans="2:65" s="12" customFormat="1" ht="10.199999999999999">
      <c r="B140" s="157"/>
      <c r="D140" s="142" t="s">
        <v>191</v>
      </c>
      <c r="E140" s="158" t="s">
        <v>1</v>
      </c>
      <c r="F140" s="159" t="s">
        <v>207</v>
      </c>
      <c r="H140" s="160">
        <v>50</v>
      </c>
      <c r="I140" s="161"/>
      <c r="L140" s="157"/>
      <c r="M140" s="162"/>
      <c r="T140" s="163"/>
      <c r="AT140" s="158" t="s">
        <v>191</v>
      </c>
      <c r="AU140" s="158" t="s">
        <v>88</v>
      </c>
      <c r="AV140" s="12" t="s">
        <v>88</v>
      </c>
      <c r="AW140" s="12" t="s">
        <v>35</v>
      </c>
      <c r="AX140" s="12" t="s">
        <v>79</v>
      </c>
      <c r="AY140" s="158" t="s">
        <v>125</v>
      </c>
    </row>
    <row r="141" spans="2:65" s="13" customFormat="1" ht="10.199999999999999">
      <c r="B141" s="164"/>
      <c r="D141" s="142" t="s">
        <v>191</v>
      </c>
      <c r="E141" s="165" t="s">
        <v>1</v>
      </c>
      <c r="F141" s="166" t="s">
        <v>193</v>
      </c>
      <c r="H141" s="167">
        <v>50</v>
      </c>
      <c r="I141" s="168"/>
      <c r="L141" s="164"/>
      <c r="M141" s="169"/>
      <c r="T141" s="170"/>
      <c r="AT141" s="165" t="s">
        <v>191</v>
      </c>
      <c r="AU141" s="165" t="s">
        <v>88</v>
      </c>
      <c r="AV141" s="13" t="s">
        <v>124</v>
      </c>
      <c r="AW141" s="13" t="s">
        <v>35</v>
      </c>
      <c r="AX141" s="13" t="s">
        <v>86</v>
      </c>
      <c r="AY141" s="165" t="s">
        <v>125</v>
      </c>
    </row>
    <row r="142" spans="2:65" s="1" customFormat="1" ht="37.799999999999997" customHeight="1">
      <c r="B142" s="31"/>
      <c r="C142" s="129" t="s">
        <v>148</v>
      </c>
      <c r="D142" s="129" t="s">
        <v>126</v>
      </c>
      <c r="E142" s="130" t="s">
        <v>208</v>
      </c>
      <c r="F142" s="131" t="s">
        <v>209</v>
      </c>
      <c r="G142" s="132" t="s">
        <v>196</v>
      </c>
      <c r="H142" s="133">
        <v>700</v>
      </c>
      <c r="I142" s="134"/>
      <c r="J142" s="135">
        <f>ROUND(I142*H142,2)</f>
        <v>0</v>
      </c>
      <c r="K142" s="131" t="s">
        <v>130</v>
      </c>
      <c r="L142" s="31"/>
      <c r="M142" s="136" t="s">
        <v>1</v>
      </c>
      <c r="N142" s="137" t="s">
        <v>44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124</v>
      </c>
      <c r="AT142" s="140" t="s">
        <v>126</v>
      </c>
      <c r="AU142" s="140" t="s">
        <v>88</v>
      </c>
      <c r="AY142" s="16" t="s">
        <v>125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86</v>
      </c>
      <c r="BK142" s="141">
        <f>ROUND(I142*H142,2)</f>
        <v>0</v>
      </c>
      <c r="BL142" s="16" t="s">
        <v>124</v>
      </c>
      <c r="BM142" s="140" t="s">
        <v>210</v>
      </c>
    </row>
    <row r="143" spans="2:65" s="14" customFormat="1" ht="10.199999999999999">
      <c r="B143" s="171"/>
      <c r="D143" s="142" t="s">
        <v>191</v>
      </c>
      <c r="E143" s="172" t="s">
        <v>1</v>
      </c>
      <c r="F143" s="173" t="s">
        <v>211</v>
      </c>
      <c r="H143" s="172" t="s">
        <v>1</v>
      </c>
      <c r="I143" s="174"/>
      <c r="L143" s="171"/>
      <c r="M143" s="175"/>
      <c r="T143" s="176"/>
      <c r="AT143" s="172" t="s">
        <v>191</v>
      </c>
      <c r="AU143" s="172" t="s">
        <v>88</v>
      </c>
      <c r="AV143" s="14" t="s">
        <v>86</v>
      </c>
      <c r="AW143" s="14" t="s">
        <v>35</v>
      </c>
      <c r="AX143" s="14" t="s">
        <v>79</v>
      </c>
      <c r="AY143" s="172" t="s">
        <v>125</v>
      </c>
    </row>
    <row r="144" spans="2:65" s="12" customFormat="1" ht="10.199999999999999">
      <c r="B144" s="157"/>
      <c r="D144" s="142" t="s">
        <v>191</v>
      </c>
      <c r="E144" s="158" t="s">
        <v>1</v>
      </c>
      <c r="F144" s="159" t="s">
        <v>212</v>
      </c>
      <c r="H144" s="160">
        <v>700</v>
      </c>
      <c r="I144" s="161"/>
      <c r="L144" s="157"/>
      <c r="M144" s="162"/>
      <c r="T144" s="163"/>
      <c r="AT144" s="158" t="s">
        <v>191</v>
      </c>
      <c r="AU144" s="158" t="s">
        <v>88</v>
      </c>
      <c r="AV144" s="12" t="s">
        <v>88</v>
      </c>
      <c r="AW144" s="12" t="s">
        <v>35</v>
      </c>
      <c r="AX144" s="12" t="s">
        <v>79</v>
      </c>
      <c r="AY144" s="158" t="s">
        <v>125</v>
      </c>
    </row>
    <row r="145" spans="2:65" s="13" customFormat="1" ht="10.199999999999999">
      <c r="B145" s="164"/>
      <c r="D145" s="142" t="s">
        <v>191</v>
      </c>
      <c r="E145" s="165" t="s">
        <v>1</v>
      </c>
      <c r="F145" s="166" t="s">
        <v>193</v>
      </c>
      <c r="H145" s="167">
        <v>700</v>
      </c>
      <c r="I145" s="168"/>
      <c r="L145" s="164"/>
      <c r="M145" s="169"/>
      <c r="T145" s="170"/>
      <c r="AT145" s="165" t="s">
        <v>191</v>
      </c>
      <c r="AU145" s="165" t="s">
        <v>88</v>
      </c>
      <c r="AV145" s="13" t="s">
        <v>124</v>
      </c>
      <c r="AW145" s="13" t="s">
        <v>35</v>
      </c>
      <c r="AX145" s="13" t="s">
        <v>86</v>
      </c>
      <c r="AY145" s="165" t="s">
        <v>125</v>
      </c>
    </row>
    <row r="146" spans="2:65" s="1" customFormat="1" ht="24.15" customHeight="1">
      <c r="B146" s="31"/>
      <c r="C146" s="129" t="s">
        <v>153</v>
      </c>
      <c r="D146" s="129" t="s">
        <v>126</v>
      </c>
      <c r="E146" s="130" t="s">
        <v>213</v>
      </c>
      <c r="F146" s="131" t="s">
        <v>214</v>
      </c>
      <c r="G146" s="132" t="s">
        <v>196</v>
      </c>
      <c r="H146" s="133">
        <v>3</v>
      </c>
      <c r="I146" s="134"/>
      <c r="J146" s="135">
        <f>ROUND(I146*H146,2)</f>
        <v>0</v>
      </c>
      <c r="K146" s="131" t="s">
        <v>130</v>
      </c>
      <c r="L146" s="31"/>
      <c r="M146" s="136" t="s">
        <v>1</v>
      </c>
      <c r="N146" s="137" t="s">
        <v>44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124</v>
      </c>
      <c r="AT146" s="140" t="s">
        <v>126</v>
      </c>
      <c r="AU146" s="140" t="s">
        <v>88</v>
      </c>
      <c r="AY146" s="16" t="s">
        <v>125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86</v>
      </c>
      <c r="BK146" s="141">
        <f>ROUND(I146*H146,2)</f>
        <v>0</v>
      </c>
      <c r="BL146" s="16" t="s">
        <v>124</v>
      </c>
      <c r="BM146" s="140" t="s">
        <v>215</v>
      </c>
    </row>
    <row r="147" spans="2:65" s="14" customFormat="1" ht="20.399999999999999">
      <c r="B147" s="171"/>
      <c r="D147" s="142" t="s">
        <v>191</v>
      </c>
      <c r="E147" s="172" t="s">
        <v>1</v>
      </c>
      <c r="F147" s="173" t="s">
        <v>216</v>
      </c>
      <c r="H147" s="172" t="s">
        <v>1</v>
      </c>
      <c r="I147" s="174"/>
      <c r="L147" s="171"/>
      <c r="M147" s="175"/>
      <c r="T147" s="176"/>
      <c r="AT147" s="172" t="s">
        <v>191</v>
      </c>
      <c r="AU147" s="172" t="s">
        <v>88</v>
      </c>
      <c r="AV147" s="14" t="s">
        <v>86</v>
      </c>
      <c r="AW147" s="14" t="s">
        <v>35</v>
      </c>
      <c r="AX147" s="14" t="s">
        <v>79</v>
      </c>
      <c r="AY147" s="172" t="s">
        <v>125</v>
      </c>
    </row>
    <row r="148" spans="2:65" s="12" customFormat="1" ht="20.399999999999999">
      <c r="B148" s="157"/>
      <c r="D148" s="142" t="s">
        <v>191</v>
      </c>
      <c r="E148" s="158" t="s">
        <v>1</v>
      </c>
      <c r="F148" s="159" t="s">
        <v>217</v>
      </c>
      <c r="H148" s="160">
        <v>3</v>
      </c>
      <c r="I148" s="161"/>
      <c r="L148" s="157"/>
      <c r="M148" s="162"/>
      <c r="T148" s="163"/>
      <c r="AT148" s="158" t="s">
        <v>191</v>
      </c>
      <c r="AU148" s="158" t="s">
        <v>88</v>
      </c>
      <c r="AV148" s="12" t="s">
        <v>88</v>
      </c>
      <c r="AW148" s="12" t="s">
        <v>35</v>
      </c>
      <c r="AX148" s="12" t="s">
        <v>79</v>
      </c>
      <c r="AY148" s="158" t="s">
        <v>125</v>
      </c>
    </row>
    <row r="149" spans="2:65" s="13" customFormat="1" ht="10.199999999999999">
      <c r="B149" s="164"/>
      <c r="D149" s="142" t="s">
        <v>191</v>
      </c>
      <c r="E149" s="165" t="s">
        <v>1</v>
      </c>
      <c r="F149" s="166" t="s">
        <v>193</v>
      </c>
      <c r="H149" s="167">
        <v>3</v>
      </c>
      <c r="I149" s="168"/>
      <c r="L149" s="164"/>
      <c r="M149" s="169"/>
      <c r="T149" s="170"/>
      <c r="AT149" s="165" t="s">
        <v>191</v>
      </c>
      <c r="AU149" s="165" t="s">
        <v>88</v>
      </c>
      <c r="AV149" s="13" t="s">
        <v>124</v>
      </c>
      <c r="AW149" s="13" t="s">
        <v>35</v>
      </c>
      <c r="AX149" s="13" t="s">
        <v>86</v>
      </c>
      <c r="AY149" s="165" t="s">
        <v>125</v>
      </c>
    </row>
    <row r="150" spans="2:65" s="1" customFormat="1" ht="16.5" customHeight="1">
      <c r="B150" s="31"/>
      <c r="C150" s="177" t="s">
        <v>158</v>
      </c>
      <c r="D150" s="177" t="s">
        <v>218</v>
      </c>
      <c r="E150" s="178" t="s">
        <v>219</v>
      </c>
      <c r="F150" s="179" t="s">
        <v>220</v>
      </c>
      <c r="G150" s="180" t="s">
        <v>221</v>
      </c>
      <c r="H150" s="181">
        <v>6.6</v>
      </c>
      <c r="I150" s="182"/>
      <c r="J150" s="183">
        <f>ROUND(I150*H150,2)</f>
        <v>0</v>
      </c>
      <c r="K150" s="179" t="s">
        <v>130</v>
      </c>
      <c r="L150" s="184"/>
      <c r="M150" s="185" t="s">
        <v>1</v>
      </c>
      <c r="N150" s="186" t="s">
        <v>44</v>
      </c>
      <c r="P150" s="138">
        <f>O150*H150</f>
        <v>0</v>
      </c>
      <c r="Q150" s="138">
        <v>1</v>
      </c>
      <c r="R150" s="138">
        <f>Q150*H150</f>
        <v>6.6</v>
      </c>
      <c r="S150" s="138">
        <v>0</v>
      </c>
      <c r="T150" s="139">
        <f>S150*H150</f>
        <v>0</v>
      </c>
      <c r="AR150" s="140" t="s">
        <v>163</v>
      </c>
      <c r="AT150" s="140" t="s">
        <v>218</v>
      </c>
      <c r="AU150" s="140" t="s">
        <v>88</v>
      </c>
      <c r="AY150" s="16" t="s">
        <v>125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86</v>
      </c>
      <c r="BK150" s="141">
        <f>ROUND(I150*H150,2)</f>
        <v>0</v>
      </c>
      <c r="BL150" s="16" t="s">
        <v>124</v>
      </c>
      <c r="BM150" s="140" t="s">
        <v>222</v>
      </c>
    </row>
    <row r="151" spans="2:65" s="12" customFormat="1" ht="10.199999999999999">
      <c r="B151" s="157"/>
      <c r="D151" s="142" t="s">
        <v>191</v>
      </c>
      <c r="E151" s="158" t="s">
        <v>1</v>
      </c>
      <c r="F151" s="159" t="s">
        <v>223</v>
      </c>
      <c r="H151" s="160">
        <v>6.6</v>
      </c>
      <c r="I151" s="161"/>
      <c r="L151" s="157"/>
      <c r="M151" s="162"/>
      <c r="T151" s="163"/>
      <c r="AT151" s="158" t="s">
        <v>191</v>
      </c>
      <c r="AU151" s="158" t="s">
        <v>88</v>
      </c>
      <c r="AV151" s="12" t="s">
        <v>88</v>
      </c>
      <c r="AW151" s="12" t="s">
        <v>35</v>
      </c>
      <c r="AX151" s="12" t="s">
        <v>79</v>
      </c>
      <c r="AY151" s="158" t="s">
        <v>125</v>
      </c>
    </row>
    <row r="152" spans="2:65" s="13" customFormat="1" ht="10.199999999999999">
      <c r="B152" s="164"/>
      <c r="D152" s="142" t="s">
        <v>191</v>
      </c>
      <c r="E152" s="165" t="s">
        <v>1</v>
      </c>
      <c r="F152" s="166" t="s">
        <v>193</v>
      </c>
      <c r="H152" s="167">
        <v>6.6</v>
      </c>
      <c r="I152" s="168"/>
      <c r="L152" s="164"/>
      <c r="M152" s="169"/>
      <c r="T152" s="170"/>
      <c r="AT152" s="165" t="s">
        <v>191</v>
      </c>
      <c r="AU152" s="165" t="s">
        <v>88</v>
      </c>
      <c r="AV152" s="13" t="s">
        <v>124</v>
      </c>
      <c r="AW152" s="13" t="s">
        <v>35</v>
      </c>
      <c r="AX152" s="13" t="s">
        <v>86</v>
      </c>
      <c r="AY152" s="165" t="s">
        <v>125</v>
      </c>
    </row>
    <row r="153" spans="2:65" s="1" customFormat="1" ht="33" customHeight="1">
      <c r="B153" s="31"/>
      <c r="C153" s="129" t="s">
        <v>163</v>
      </c>
      <c r="D153" s="129" t="s">
        <v>126</v>
      </c>
      <c r="E153" s="130" t="s">
        <v>224</v>
      </c>
      <c r="F153" s="131" t="s">
        <v>225</v>
      </c>
      <c r="G153" s="132" t="s">
        <v>221</v>
      </c>
      <c r="H153" s="133">
        <v>90</v>
      </c>
      <c r="I153" s="134"/>
      <c r="J153" s="135">
        <f>ROUND(I153*H153,2)</f>
        <v>0</v>
      </c>
      <c r="K153" s="131" t="s">
        <v>130</v>
      </c>
      <c r="L153" s="31"/>
      <c r="M153" s="136" t="s">
        <v>1</v>
      </c>
      <c r="N153" s="137" t="s">
        <v>44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124</v>
      </c>
      <c r="AT153" s="140" t="s">
        <v>126</v>
      </c>
      <c r="AU153" s="140" t="s">
        <v>88</v>
      </c>
      <c r="AY153" s="16" t="s">
        <v>125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86</v>
      </c>
      <c r="BK153" s="141">
        <f>ROUND(I153*H153,2)</f>
        <v>0</v>
      </c>
      <c r="BL153" s="16" t="s">
        <v>124</v>
      </c>
      <c r="BM153" s="140" t="s">
        <v>226</v>
      </c>
    </row>
    <row r="154" spans="2:65" s="12" customFormat="1" ht="10.199999999999999">
      <c r="B154" s="157"/>
      <c r="D154" s="142" t="s">
        <v>191</v>
      </c>
      <c r="E154" s="158" t="s">
        <v>1</v>
      </c>
      <c r="F154" s="159" t="s">
        <v>227</v>
      </c>
      <c r="H154" s="160">
        <v>90</v>
      </c>
      <c r="I154" s="161"/>
      <c r="L154" s="157"/>
      <c r="M154" s="162"/>
      <c r="T154" s="163"/>
      <c r="AT154" s="158" t="s">
        <v>191</v>
      </c>
      <c r="AU154" s="158" t="s">
        <v>88</v>
      </c>
      <c r="AV154" s="12" t="s">
        <v>88</v>
      </c>
      <c r="AW154" s="12" t="s">
        <v>35</v>
      </c>
      <c r="AX154" s="12" t="s">
        <v>79</v>
      </c>
      <c r="AY154" s="158" t="s">
        <v>125</v>
      </c>
    </row>
    <row r="155" spans="2:65" s="13" customFormat="1" ht="10.199999999999999">
      <c r="B155" s="164"/>
      <c r="D155" s="142" t="s">
        <v>191</v>
      </c>
      <c r="E155" s="165" t="s">
        <v>1</v>
      </c>
      <c r="F155" s="166" t="s">
        <v>193</v>
      </c>
      <c r="H155" s="167">
        <v>90</v>
      </c>
      <c r="I155" s="168"/>
      <c r="L155" s="164"/>
      <c r="M155" s="169"/>
      <c r="T155" s="170"/>
      <c r="AT155" s="165" t="s">
        <v>191</v>
      </c>
      <c r="AU155" s="165" t="s">
        <v>88</v>
      </c>
      <c r="AV155" s="13" t="s">
        <v>124</v>
      </c>
      <c r="AW155" s="13" t="s">
        <v>35</v>
      </c>
      <c r="AX155" s="13" t="s">
        <v>86</v>
      </c>
      <c r="AY155" s="165" t="s">
        <v>125</v>
      </c>
    </row>
    <row r="156" spans="2:65" s="1" customFormat="1" ht="16.5" customHeight="1">
      <c r="B156" s="31"/>
      <c r="C156" s="129" t="s">
        <v>171</v>
      </c>
      <c r="D156" s="129" t="s">
        <v>126</v>
      </c>
      <c r="E156" s="130" t="s">
        <v>228</v>
      </c>
      <c r="F156" s="131" t="s">
        <v>229</v>
      </c>
      <c r="G156" s="132" t="s">
        <v>196</v>
      </c>
      <c r="H156" s="133">
        <v>50</v>
      </c>
      <c r="I156" s="134"/>
      <c r="J156" s="135">
        <f>ROUND(I156*H156,2)</f>
        <v>0</v>
      </c>
      <c r="K156" s="131" t="s">
        <v>130</v>
      </c>
      <c r="L156" s="31"/>
      <c r="M156" s="136" t="s">
        <v>1</v>
      </c>
      <c r="N156" s="137" t="s">
        <v>44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124</v>
      </c>
      <c r="AT156" s="140" t="s">
        <v>126</v>
      </c>
      <c r="AU156" s="140" t="s">
        <v>88</v>
      </c>
      <c r="AY156" s="16" t="s">
        <v>125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86</v>
      </c>
      <c r="BK156" s="141">
        <f>ROUND(I156*H156,2)</f>
        <v>0</v>
      </c>
      <c r="BL156" s="16" t="s">
        <v>124</v>
      </c>
      <c r="BM156" s="140" t="s">
        <v>230</v>
      </c>
    </row>
    <row r="157" spans="2:65" s="12" customFormat="1" ht="10.199999999999999">
      <c r="B157" s="157"/>
      <c r="D157" s="142" t="s">
        <v>191</v>
      </c>
      <c r="E157" s="158" t="s">
        <v>1</v>
      </c>
      <c r="F157" s="159" t="s">
        <v>207</v>
      </c>
      <c r="H157" s="160">
        <v>50</v>
      </c>
      <c r="I157" s="161"/>
      <c r="L157" s="157"/>
      <c r="M157" s="162"/>
      <c r="T157" s="163"/>
      <c r="AT157" s="158" t="s">
        <v>191</v>
      </c>
      <c r="AU157" s="158" t="s">
        <v>88</v>
      </c>
      <c r="AV157" s="12" t="s">
        <v>88</v>
      </c>
      <c r="AW157" s="12" t="s">
        <v>35</v>
      </c>
      <c r="AX157" s="12" t="s">
        <v>79</v>
      </c>
      <c r="AY157" s="158" t="s">
        <v>125</v>
      </c>
    </row>
    <row r="158" spans="2:65" s="13" customFormat="1" ht="10.199999999999999">
      <c r="B158" s="164"/>
      <c r="D158" s="142" t="s">
        <v>191</v>
      </c>
      <c r="E158" s="165" t="s">
        <v>1</v>
      </c>
      <c r="F158" s="166" t="s">
        <v>193</v>
      </c>
      <c r="H158" s="167">
        <v>50</v>
      </c>
      <c r="I158" s="168"/>
      <c r="L158" s="164"/>
      <c r="M158" s="169"/>
      <c r="T158" s="170"/>
      <c r="AT158" s="165" t="s">
        <v>191</v>
      </c>
      <c r="AU158" s="165" t="s">
        <v>88</v>
      </c>
      <c r="AV158" s="13" t="s">
        <v>124</v>
      </c>
      <c r="AW158" s="13" t="s">
        <v>35</v>
      </c>
      <c r="AX158" s="13" t="s">
        <v>86</v>
      </c>
      <c r="AY158" s="165" t="s">
        <v>125</v>
      </c>
    </row>
    <row r="159" spans="2:65" s="1" customFormat="1" ht="24.15" customHeight="1">
      <c r="B159" s="31"/>
      <c r="C159" s="129" t="s">
        <v>231</v>
      </c>
      <c r="D159" s="129" t="s">
        <v>126</v>
      </c>
      <c r="E159" s="130" t="s">
        <v>232</v>
      </c>
      <c r="F159" s="131" t="s">
        <v>233</v>
      </c>
      <c r="G159" s="132" t="s">
        <v>189</v>
      </c>
      <c r="H159" s="133">
        <v>70</v>
      </c>
      <c r="I159" s="134"/>
      <c r="J159" s="135">
        <f>ROUND(I159*H159,2)</f>
        <v>0</v>
      </c>
      <c r="K159" s="131" t="s">
        <v>130</v>
      </c>
      <c r="L159" s="31"/>
      <c r="M159" s="136" t="s">
        <v>1</v>
      </c>
      <c r="N159" s="137" t="s">
        <v>44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124</v>
      </c>
      <c r="AT159" s="140" t="s">
        <v>126</v>
      </c>
      <c r="AU159" s="140" t="s">
        <v>88</v>
      </c>
      <c r="AY159" s="16" t="s">
        <v>125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86</v>
      </c>
      <c r="BK159" s="141">
        <f>ROUND(I159*H159,2)</f>
        <v>0</v>
      </c>
      <c r="BL159" s="16" t="s">
        <v>124</v>
      </c>
      <c r="BM159" s="140" t="s">
        <v>234</v>
      </c>
    </row>
    <row r="160" spans="2:65" s="12" customFormat="1" ht="10.199999999999999">
      <c r="B160" s="157"/>
      <c r="D160" s="142" t="s">
        <v>191</v>
      </c>
      <c r="E160" s="158" t="s">
        <v>1</v>
      </c>
      <c r="F160" s="159" t="s">
        <v>235</v>
      </c>
      <c r="H160" s="160">
        <v>70</v>
      </c>
      <c r="I160" s="161"/>
      <c r="L160" s="157"/>
      <c r="M160" s="162"/>
      <c r="T160" s="163"/>
      <c r="AT160" s="158" t="s">
        <v>191</v>
      </c>
      <c r="AU160" s="158" t="s">
        <v>88</v>
      </c>
      <c r="AV160" s="12" t="s">
        <v>88</v>
      </c>
      <c r="AW160" s="12" t="s">
        <v>35</v>
      </c>
      <c r="AX160" s="12" t="s">
        <v>79</v>
      </c>
      <c r="AY160" s="158" t="s">
        <v>125</v>
      </c>
    </row>
    <row r="161" spans="2:65" s="13" customFormat="1" ht="10.199999999999999">
      <c r="B161" s="164"/>
      <c r="D161" s="142" t="s">
        <v>191</v>
      </c>
      <c r="E161" s="165" t="s">
        <v>1</v>
      </c>
      <c r="F161" s="166" t="s">
        <v>193</v>
      </c>
      <c r="H161" s="167">
        <v>70</v>
      </c>
      <c r="I161" s="168"/>
      <c r="L161" s="164"/>
      <c r="M161" s="169"/>
      <c r="T161" s="170"/>
      <c r="AT161" s="165" t="s">
        <v>191</v>
      </c>
      <c r="AU161" s="165" t="s">
        <v>88</v>
      </c>
      <c r="AV161" s="13" t="s">
        <v>124</v>
      </c>
      <c r="AW161" s="13" t="s">
        <v>35</v>
      </c>
      <c r="AX161" s="13" t="s">
        <v>86</v>
      </c>
      <c r="AY161" s="165" t="s">
        <v>125</v>
      </c>
    </row>
    <row r="162" spans="2:65" s="1" customFormat="1" ht="16.5" customHeight="1">
      <c r="B162" s="31"/>
      <c r="C162" s="177" t="s">
        <v>236</v>
      </c>
      <c r="D162" s="177" t="s">
        <v>218</v>
      </c>
      <c r="E162" s="178" t="s">
        <v>237</v>
      </c>
      <c r="F162" s="179" t="s">
        <v>238</v>
      </c>
      <c r="G162" s="180" t="s">
        <v>239</v>
      </c>
      <c r="H162" s="181">
        <v>2.4500000000000002</v>
      </c>
      <c r="I162" s="182"/>
      <c r="J162" s="183">
        <f>ROUND(I162*H162,2)</f>
        <v>0</v>
      </c>
      <c r="K162" s="179" t="s">
        <v>130</v>
      </c>
      <c r="L162" s="184"/>
      <c r="M162" s="185" t="s">
        <v>1</v>
      </c>
      <c r="N162" s="186" t="s">
        <v>44</v>
      </c>
      <c r="P162" s="138">
        <f>O162*H162</f>
        <v>0</v>
      </c>
      <c r="Q162" s="138">
        <v>1E-3</v>
      </c>
      <c r="R162" s="138">
        <f>Q162*H162</f>
        <v>2.4500000000000004E-3</v>
      </c>
      <c r="S162" s="138">
        <v>0</v>
      </c>
      <c r="T162" s="139">
        <f>S162*H162</f>
        <v>0</v>
      </c>
      <c r="AR162" s="140" t="s">
        <v>163</v>
      </c>
      <c r="AT162" s="140" t="s">
        <v>218</v>
      </c>
      <c r="AU162" s="140" t="s">
        <v>88</v>
      </c>
      <c r="AY162" s="16" t="s">
        <v>125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86</v>
      </c>
      <c r="BK162" s="141">
        <f>ROUND(I162*H162,2)</f>
        <v>0</v>
      </c>
      <c r="BL162" s="16" t="s">
        <v>124</v>
      </c>
      <c r="BM162" s="140" t="s">
        <v>240</v>
      </c>
    </row>
    <row r="163" spans="2:65" s="12" customFormat="1" ht="10.199999999999999">
      <c r="B163" s="157"/>
      <c r="D163" s="142" t="s">
        <v>191</v>
      </c>
      <c r="E163" s="158" t="s">
        <v>1</v>
      </c>
      <c r="F163" s="159" t="s">
        <v>241</v>
      </c>
      <c r="H163" s="160">
        <v>2.4500000000000002</v>
      </c>
      <c r="I163" s="161"/>
      <c r="L163" s="157"/>
      <c r="M163" s="162"/>
      <c r="T163" s="163"/>
      <c r="AT163" s="158" t="s">
        <v>191</v>
      </c>
      <c r="AU163" s="158" t="s">
        <v>88</v>
      </c>
      <c r="AV163" s="12" t="s">
        <v>88</v>
      </c>
      <c r="AW163" s="12" t="s">
        <v>35</v>
      </c>
      <c r="AX163" s="12" t="s">
        <v>79</v>
      </c>
      <c r="AY163" s="158" t="s">
        <v>125</v>
      </c>
    </row>
    <row r="164" spans="2:65" s="13" customFormat="1" ht="10.199999999999999">
      <c r="B164" s="164"/>
      <c r="D164" s="142" t="s">
        <v>191</v>
      </c>
      <c r="E164" s="165" t="s">
        <v>1</v>
      </c>
      <c r="F164" s="166" t="s">
        <v>193</v>
      </c>
      <c r="H164" s="167">
        <v>2.4500000000000002</v>
      </c>
      <c r="I164" s="168"/>
      <c r="L164" s="164"/>
      <c r="M164" s="169"/>
      <c r="T164" s="170"/>
      <c r="AT164" s="165" t="s">
        <v>191</v>
      </c>
      <c r="AU164" s="165" t="s">
        <v>88</v>
      </c>
      <c r="AV164" s="13" t="s">
        <v>124</v>
      </c>
      <c r="AW164" s="13" t="s">
        <v>35</v>
      </c>
      <c r="AX164" s="13" t="s">
        <v>86</v>
      </c>
      <c r="AY164" s="165" t="s">
        <v>125</v>
      </c>
    </row>
    <row r="165" spans="2:65" s="1" customFormat="1" ht="24.15" customHeight="1">
      <c r="B165" s="31"/>
      <c r="C165" s="129" t="s">
        <v>8</v>
      </c>
      <c r="D165" s="129" t="s">
        <v>126</v>
      </c>
      <c r="E165" s="130" t="s">
        <v>242</v>
      </c>
      <c r="F165" s="131" t="s">
        <v>243</v>
      </c>
      <c r="G165" s="132" t="s">
        <v>189</v>
      </c>
      <c r="H165" s="133">
        <v>70</v>
      </c>
      <c r="I165" s="134"/>
      <c r="J165" s="135">
        <f>ROUND(I165*H165,2)</f>
        <v>0</v>
      </c>
      <c r="K165" s="131" t="s">
        <v>130</v>
      </c>
      <c r="L165" s="31"/>
      <c r="M165" s="136" t="s">
        <v>1</v>
      </c>
      <c r="N165" s="137" t="s">
        <v>44</v>
      </c>
      <c r="P165" s="138">
        <f>O165*H165</f>
        <v>0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124</v>
      </c>
      <c r="AT165" s="140" t="s">
        <v>126</v>
      </c>
      <c r="AU165" s="140" t="s">
        <v>88</v>
      </c>
      <c r="AY165" s="16" t="s">
        <v>125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86</v>
      </c>
      <c r="BK165" s="141">
        <f>ROUND(I165*H165,2)</f>
        <v>0</v>
      </c>
      <c r="BL165" s="16" t="s">
        <v>124</v>
      </c>
      <c r="BM165" s="140" t="s">
        <v>244</v>
      </c>
    </row>
    <row r="166" spans="2:65" s="12" customFormat="1" ht="20.399999999999999">
      <c r="B166" s="157"/>
      <c r="D166" s="142" t="s">
        <v>191</v>
      </c>
      <c r="E166" s="158" t="s">
        <v>1</v>
      </c>
      <c r="F166" s="159" t="s">
        <v>245</v>
      </c>
      <c r="H166" s="160">
        <v>70</v>
      </c>
      <c r="I166" s="161"/>
      <c r="L166" s="157"/>
      <c r="M166" s="162"/>
      <c r="T166" s="163"/>
      <c r="AT166" s="158" t="s">
        <v>191</v>
      </c>
      <c r="AU166" s="158" t="s">
        <v>88</v>
      </c>
      <c r="AV166" s="12" t="s">
        <v>88</v>
      </c>
      <c r="AW166" s="12" t="s">
        <v>35</v>
      </c>
      <c r="AX166" s="12" t="s">
        <v>79</v>
      </c>
      <c r="AY166" s="158" t="s">
        <v>125</v>
      </c>
    </row>
    <row r="167" spans="2:65" s="13" customFormat="1" ht="10.199999999999999">
      <c r="B167" s="164"/>
      <c r="D167" s="142" t="s">
        <v>191</v>
      </c>
      <c r="E167" s="165" t="s">
        <v>1</v>
      </c>
      <c r="F167" s="166" t="s">
        <v>193</v>
      </c>
      <c r="H167" s="167">
        <v>70</v>
      </c>
      <c r="I167" s="168"/>
      <c r="L167" s="164"/>
      <c r="M167" s="169"/>
      <c r="T167" s="170"/>
      <c r="AT167" s="165" t="s">
        <v>191</v>
      </c>
      <c r="AU167" s="165" t="s">
        <v>88</v>
      </c>
      <c r="AV167" s="13" t="s">
        <v>124</v>
      </c>
      <c r="AW167" s="13" t="s">
        <v>35</v>
      </c>
      <c r="AX167" s="13" t="s">
        <v>86</v>
      </c>
      <c r="AY167" s="165" t="s">
        <v>125</v>
      </c>
    </row>
    <row r="168" spans="2:65" s="1" customFormat="1" ht="24.15" customHeight="1">
      <c r="B168" s="31"/>
      <c r="C168" s="129" t="s">
        <v>246</v>
      </c>
      <c r="D168" s="129" t="s">
        <v>126</v>
      </c>
      <c r="E168" s="130" t="s">
        <v>247</v>
      </c>
      <c r="F168" s="131" t="s">
        <v>248</v>
      </c>
      <c r="G168" s="132" t="s">
        <v>189</v>
      </c>
      <c r="H168" s="133">
        <v>70</v>
      </c>
      <c r="I168" s="134"/>
      <c r="J168" s="135">
        <f>ROUND(I168*H168,2)</f>
        <v>0</v>
      </c>
      <c r="K168" s="131" t="s">
        <v>130</v>
      </c>
      <c r="L168" s="31"/>
      <c r="M168" s="136" t="s">
        <v>1</v>
      </c>
      <c r="N168" s="137" t="s">
        <v>44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124</v>
      </c>
      <c r="AT168" s="140" t="s">
        <v>126</v>
      </c>
      <c r="AU168" s="140" t="s">
        <v>88</v>
      </c>
      <c r="AY168" s="16" t="s">
        <v>125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86</v>
      </c>
      <c r="BK168" s="141">
        <f>ROUND(I168*H168,2)</f>
        <v>0</v>
      </c>
      <c r="BL168" s="16" t="s">
        <v>124</v>
      </c>
      <c r="BM168" s="140" t="s">
        <v>249</v>
      </c>
    </row>
    <row r="169" spans="2:65" s="12" customFormat="1" ht="10.199999999999999">
      <c r="B169" s="157"/>
      <c r="D169" s="142" t="s">
        <v>191</v>
      </c>
      <c r="E169" s="158" t="s">
        <v>1</v>
      </c>
      <c r="F169" s="159" t="s">
        <v>250</v>
      </c>
      <c r="H169" s="160">
        <v>70</v>
      </c>
      <c r="I169" s="161"/>
      <c r="L169" s="157"/>
      <c r="M169" s="162"/>
      <c r="T169" s="163"/>
      <c r="AT169" s="158" t="s">
        <v>191</v>
      </c>
      <c r="AU169" s="158" t="s">
        <v>88</v>
      </c>
      <c r="AV169" s="12" t="s">
        <v>88</v>
      </c>
      <c r="AW169" s="12" t="s">
        <v>35</v>
      </c>
      <c r="AX169" s="12" t="s">
        <v>79</v>
      </c>
      <c r="AY169" s="158" t="s">
        <v>125</v>
      </c>
    </row>
    <row r="170" spans="2:65" s="13" customFormat="1" ht="10.199999999999999">
      <c r="B170" s="164"/>
      <c r="D170" s="142" t="s">
        <v>191</v>
      </c>
      <c r="E170" s="165" t="s">
        <v>1</v>
      </c>
      <c r="F170" s="166" t="s">
        <v>193</v>
      </c>
      <c r="H170" s="167">
        <v>70</v>
      </c>
      <c r="I170" s="168"/>
      <c r="L170" s="164"/>
      <c r="M170" s="169"/>
      <c r="T170" s="170"/>
      <c r="AT170" s="165" t="s">
        <v>191</v>
      </c>
      <c r="AU170" s="165" t="s">
        <v>88</v>
      </c>
      <c r="AV170" s="13" t="s">
        <v>124</v>
      </c>
      <c r="AW170" s="13" t="s">
        <v>35</v>
      </c>
      <c r="AX170" s="13" t="s">
        <v>86</v>
      </c>
      <c r="AY170" s="165" t="s">
        <v>125</v>
      </c>
    </row>
    <row r="171" spans="2:65" s="1" customFormat="1" ht="21.75" customHeight="1">
      <c r="B171" s="31"/>
      <c r="C171" s="129" t="s">
        <v>251</v>
      </c>
      <c r="D171" s="129" t="s">
        <v>126</v>
      </c>
      <c r="E171" s="130" t="s">
        <v>252</v>
      </c>
      <c r="F171" s="131" t="s">
        <v>253</v>
      </c>
      <c r="G171" s="132" t="s">
        <v>189</v>
      </c>
      <c r="H171" s="133">
        <v>70</v>
      </c>
      <c r="I171" s="134"/>
      <c r="J171" s="135">
        <f>ROUND(I171*H171,2)</f>
        <v>0</v>
      </c>
      <c r="K171" s="131" t="s">
        <v>130</v>
      </c>
      <c r="L171" s="31"/>
      <c r="M171" s="136" t="s">
        <v>1</v>
      </c>
      <c r="N171" s="137" t="s">
        <v>44</v>
      </c>
      <c r="P171" s="138">
        <f>O171*H171</f>
        <v>0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124</v>
      </c>
      <c r="AT171" s="140" t="s">
        <v>126</v>
      </c>
      <c r="AU171" s="140" t="s">
        <v>88</v>
      </c>
      <c r="AY171" s="16" t="s">
        <v>125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86</v>
      </c>
      <c r="BK171" s="141">
        <f>ROUND(I171*H171,2)</f>
        <v>0</v>
      </c>
      <c r="BL171" s="16" t="s">
        <v>124</v>
      </c>
      <c r="BM171" s="140" t="s">
        <v>254</v>
      </c>
    </row>
    <row r="172" spans="2:65" s="12" customFormat="1" ht="10.199999999999999">
      <c r="B172" s="157"/>
      <c r="D172" s="142" t="s">
        <v>191</v>
      </c>
      <c r="E172" s="158" t="s">
        <v>1</v>
      </c>
      <c r="F172" s="159" t="s">
        <v>250</v>
      </c>
      <c r="H172" s="160">
        <v>70</v>
      </c>
      <c r="I172" s="161"/>
      <c r="L172" s="157"/>
      <c r="M172" s="162"/>
      <c r="T172" s="163"/>
      <c r="AT172" s="158" t="s">
        <v>191</v>
      </c>
      <c r="AU172" s="158" t="s">
        <v>88</v>
      </c>
      <c r="AV172" s="12" t="s">
        <v>88</v>
      </c>
      <c r="AW172" s="12" t="s">
        <v>35</v>
      </c>
      <c r="AX172" s="12" t="s">
        <v>79</v>
      </c>
      <c r="AY172" s="158" t="s">
        <v>125</v>
      </c>
    </row>
    <row r="173" spans="2:65" s="13" customFormat="1" ht="10.199999999999999">
      <c r="B173" s="164"/>
      <c r="D173" s="142" t="s">
        <v>191</v>
      </c>
      <c r="E173" s="165" t="s">
        <v>1</v>
      </c>
      <c r="F173" s="166" t="s">
        <v>193</v>
      </c>
      <c r="H173" s="167">
        <v>70</v>
      </c>
      <c r="I173" s="168"/>
      <c r="L173" s="164"/>
      <c r="M173" s="169"/>
      <c r="T173" s="170"/>
      <c r="AT173" s="165" t="s">
        <v>191</v>
      </c>
      <c r="AU173" s="165" t="s">
        <v>88</v>
      </c>
      <c r="AV173" s="13" t="s">
        <v>124</v>
      </c>
      <c r="AW173" s="13" t="s">
        <v>35</v>
      </c>
      <c r="AX173" s="13" t="s">
        <v>86</v>
      </c>
      <c r="AY173" s="165" t="s">
        <v>125</v>
      </c>
    </row>
    <row r="174" spans="2:65" s="1" customFormat="1" ht="21.75" customHeight="1">
      <c r="B174" s="31"/>
      <c r="C174" s="129" t="s">
        <v>255</v>
      </c>
      <c r="D174" s="129" t="s">
        <v>126</v>
      </c>
      <c r="E174" s="130" t="s">
        <v>256</v>
      </c>
      <c r="F174" s="131" t="s">
        <v>257</v>
      </c>
      <c r="G174" s="132" t="s">
        <v>189</v>
      </c>
      <c r="H174" s="133">
        <v>70</v>
      </c>
      <c r="I174" s="134"/>
      <c r="J174" s="135">
        <f>ROUND(I174*H174,2)</f>
        <v>0</v>
      </c>
      <c r="K174" s="131" t="s">
        <v>130</v>
      </c>
      <c r="L174" s="31"/>
      <c r="M174" s="136" t="s">
        <v>1</v>
      </c>
      <c r="N174" s="137" t="s">
        <v>44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124</v>
      </c>
      <c r="AT174" s="140" t="s">
        <v>126</v>
      </c>
      <c r="AU174" s="140" t="s">
        <v>88</v>
      </c>
      <c r="AY174" s="16" t="s">
        <v>125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86</v>
      </c>
      <c r="BK174" s="141">
        <f>ROUND(I174*H174,2)</f>
        <v>0</v>
      </c>
      <c r="BL174" s="16" t="s">
        <v>124</v>
      </c>
      <c r="BM174" s="140" t="s">
        <v>258</v>
      </c>
    </row>
    <row r="175" spans="2:65" s="12" customFormat="1" ht="10.199999999999999">
      <c r="B175" s="157"/>
      <c r="D175" s="142" t="s">
        <v>191</v>
      </c>
      <c r="E175" s="158" t="s">
        <v>1</v>
      </c>
      <c r="F175" s="159" t="s">
        <v>250</v>
      </c>
      <c r="H175" s="160">
        <v>70</v>
      </c>
      <c r="I175" s="161"/>
      <c r="L175" s="157"/>
      <c r="M175" s="162"/>
      <c r="T175" s="163"/>
      <c r="AT175" s="158" t="s">
        <v>191</v>
      </c>
      <c r="AU175" s="158" t="s">
        <v>88</v>
      </c>
      <c r="AV175" s="12" t="s">
        <v>88</v>
      </c>
      <c r="AW175" s="12" t="s">
        <v>35</v>
      </c>
      <c r="AX175" s="12" t="s">
        <v>79</v>
      </c>
      <c r="AY175" s="158" t="s">
        <v>125</v>
      </c>
    </row>
    <row r="176" spans="2:65" s="13" customFormat="1" ht="10.199999999999999">
      <c r="B176" s="164"/>
      <c r="D176" s="142" t="s">
        <v>191</v>
      </c>
      <c r="E176" s="165" t="s">
        <v>1</v>
      </c>
      <c r="F176" s="166" t="s">
        <v>193</v>
      </c>
      <c r="H176" s="167">
        <v>70</v>
      </c>
      <c r="I176" s="168"/>
      <c r="L176" s="164"/>
      <c r="M176" s="169"/>
      <c r="T176" s="170"/>
      <c r="AT176" s="165" t="s">
        <v>191</v>
      </c>
      <c r="AU176" s="165" t="s">
        <v>88</v>
      </c>
      <c r="AV176" s="13" t="s">
        <v>124</v>
      </c>
      <c r="AW176" s="13" t="s">
        <v>35</v>
      </c>
      <c r="AX176" s="13" t="s">
        <v>86</v>
      </c>
      <c r="AY176" s="165" t="s">
        <v>125</v>
      </c>
    </row>
    <row r="177" spans="2:65" s="10" customFormat="1" ht="22.8" customHeight="1">
      <c r="B177" s="119"/>
      <c r="D177" s="120" t="s">
        <v>78</v>
      </c>
      <c r="E177" s="155" t="s">
        <v>124</v>
      </c>
      <c r="F177" s="155" t="s">
        <v>259</v>
      </c>
      <c r="I177" s="122"/>
      <c r="J177" s="156">
        <f>BK177</f>
        <v>0</v>
      </c>
      <c r="L177" s="119"/>
      <c r="M177" s="124"/>
      <c r="P177" s="125">
        <f>SUM(P178:P180)</f>
        <v>0</v>
      </c>
      <c r="R177" s="125">
        <f>SUM(R178:R180)</f>
        <v>0</v>
      </c>
      <c r="T177" s="126">
        <f>SUM(T178:T180)</f>
        <v>0</v>
      </c>
      <c r="AR177" s="120" t="s">
        <v>86</v>
      </c>
      <c r="AT177" s="127" t="s">
        <v>78</v>
      </c>
      <c r="AU177" s="127" t="s">
        <v>86</v>
      </c>
      <c r="AY177" s="120" t="s">
        <v>125</v>
      </c>
      <c r="BK177" s="128">
        <f>SUM(BK178:BK180)</f>
        <v>0</v>
      </c>
    </row>
    <row r="178" spans="2:65" s="1" customFormat="1" ht="33" customHeight="1">
      <c r="B178" s="31"/>
      <c r="C178" s="129" t="s">
        <v>260</v>
      </c>
      <c r="D178" s="129" t="s">
        <v>126</v>
      </c>
      <c r="E178" s="130" t="s">
        <v>261</v>
      </c>
      <c r="F178" s="131" t="s">
        <v>262</v>
      </c>
      <c r="G178" s="132" t="s">
        <v>196</v>
      </c>
      <c r="H178" s="133">
        <v>0.3</v>
      </c>
      <c r="I178" s="134"/>
      <c r="J178" s="135">
        <f>ROUND(I178*H178,2)</f>
        <v>0</v>
      </c>
      <c r="K178" s="131" t="s">
        <v>130</v>
      </c>
      <c r="L178" s="31"/>
      <c r="M178" s="136" t="s">
        <v>1</v>
      </c>
      <c r="N178" s="137" t="s">
        <v>44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124</v>
      </c>
      <c r="AT178" s="140" t="s">
        <v>126</v>
      </c>
      <c r="AU178" s="140" t="s">
        <v>88</v>
      </c>
      <c r="AY178" s="16" t="s">
        <v>125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6" t="s">
        <v>86</v>
      </c>
      <c r="BK178" s="141">
        <f>ROUND(I178*H178,2)</f>
        <v>0</v>
      </c>
      <c r="BL178" s="16" t="s">
        <v>124</v>
      </c>
      <c r="BM178" s="140" t="s">
        <v>263</v>
      </c>
    </row>
    <row r="179" spans="2:65" s="12" customFormat="1" ht="10.199999999999999">
      <c r="B179" s="157"/>
      <c r="D179" s="142" t="s">
        <v>191</v>
      </c>
      <c r="E179" s="158" t="s">
        <v>1</v>
      </c>
      <c r="F179" s="159" t="s">
        <v>264</v>
      </c>
      <c r="H179" s="160">
        <v>0.3</v>
      </c>
      <c r="I179" s="161"/>
      <c r="L179" s="157"/>
      <c r="M179" s="162"/>
      <c r="T179" s="163"/>
      <c r="AT179" s="158" t="s">
        <v>191</v>
      </c>
      <c r="AU179" s="158" t="s">
        <v>88</v>
      </c>
      <c r="AV179" s="12" t="s">
        <v>88</v>
      </c>
      <c r="AW179" s="12" t="s">
        <v>35</v>
      </c>
      <c r="AX179" s="12" t="s">
        <v>79</v>
      </c>
      <c r="AY179" s="158" t="s">
        <v>125</v>
      </c>
    </row>
    <row r="180" spans="2:65" s="13" customFormat="1" ht="10.199999999999999">
      <c r="B180" s="164"/>
      <c r="D180" s="142" t="s">
        <v>191</v>
      </c>
      <c r="E180" s="165" t="s">
        <v>1</v>
      </c>
      <c r="F180" s="166" t="s">
        <v>193</v>
      </c>
      <c r="H180" s="167">
        <v>0.3</v>
      </c>
      <c r="I180" s="168"/>
      <c r="L180" s="164"/>
      <c r="M180" s="169"/>
      <c r="T180" s="170"/>
      <c r="AT180" s="165" t="s">
        <v>191</v>
      </c>
      <c r="AU180" s="165" t="s">
        <v>88</v>
      </c>
      <c r="AV180" s="13" t="s">
        <v>124</v>
      </c>
      <c r="AW180" s="13" t="s">
        <v>35</v>
      </c>
      <c r="AX180" s="13" t="s">
        <v>86</v>
      </c>
      <c r="AY180" s="165" t="s">
        <v>125</v>
      </c>
    </row>
    <row r="181" spans="2:65" s="10" customFormat="1" ht="22.8" customHeight="1">
      <c r="B181" s="119"/>
      <c r="D181" s="120" t="s">
        <v>78</v>
      </c>
      <c r="E181" s="155" t="s">
        <v>148</v>
      </c>
      <c r="F181" s="155" t="s">
        <v>265</v>
      </c>
      <c r="I181" s="122"/>
      <c r="J181" s="156">
        <f>BK181</f>
        <v>0</v>
      </c>
      <c r="L181" s="119"/>
      <c r="M181" s="124"/>
      <c r="P181" s="125">
        <f>SUM(P182:P194)</f>
        <v>0</v>
      </c>
      <c r="R181" s="125">
        <f>SUM(R182:R194)</f>
        <v>103.49999999999999</v>
      </c>
      <c r="T181" s="126">
        <f>SUM(T182:T194)</f>
        <v>0</v>
      </c>
      <c r="AR181" s="120" t="s">
        <v>86</v>
      </c>
      <c r="AT181" s="127" t="s">
        <v>78</v>
      </c>
      <c r="AU181" s="127" t="s">
        <v>86</v>
      </c>
      <c r="AY181" s="120" t="s">
        <v>125</v>
      </c>
      <c r="BK181" s="128">
        <f>SUM(BK182:BK194)</f>
        <v>0</v>
      </c>
    </row>
    <row r="182" spans="2:65" s="1" customFormat="1" ht="21.75" customHeight="1">
      <c r="B182" s="31"/>
      <c r="C182" s="129" t="s">
        <v>266</v>
      </c>
      <c r="D182" s="129" t="s">
        <v>126</v>
      </c>
      <c r="E182" s="130" t="s">
        <v>267</v>
      </c>
      <c r="F182" s="131" t="s">
        <v>268</v>
      </c>
      <c r="G182" s="132" t="s">
        <v>189</v>
      </c>
      <c r="H182" s="133">
        <v>300</v>
      </c>
      <c r="I182" s="134"/>
      <c r="J182" s="135">
        <f>ROUND(I182*H182,2)</f>
        <v>0</v>
      </c>
      <c r="K182" s="131" t="s">
        <v>130</v>
      </c>
      <c r="L182" s="31"/>
      <c r="M182" s="136" t="s">
        <v>1</v>
      </c>
      <c r="N182" s="137" t="s">
        <v>44</v>
      </c>
      <c r="P182" s="138">
        <f>O182*H182</f>
        <v>0</v>
      </c>
      <c r="Q182" s="138">
        <v>0.34499999999999997</v>
      </c>
      <c r="R182" s="138">
        <f>Q182*H182</f>
        <v>103.49999999999999</v>
      </c>
      <c r="S182" s="138">
        <v>0</v>
      </c>
      <c r="T182" s="139">
        <f>S182*H182</f>
        <v>0</v>
      </c>
      <c r="AR182" s="140" t="s">
        <v>124</v>
      </c>
      <c r="AT182" s="140" t="s">
        <v>126</v>
      </c>
      <c r="AU182" s="140" t="s">
        <v>88</v>
      </c>
      <c r="AY182" s="16" t="s">
        <v>125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6" t="s">
        <v>86</v>
      </c>
      <c r="BK182" s="141">
        <f>ROUND(I182*H182,2)</f>
        <v>0</v>
      </c>
      <c r="BL182" s="16" t="s">
        <v>124</v>
      </c>
      <c r="BM182" s="140" t="s">
        <v>269</v>
      </c>
    </row>
    <row r="183" spans="2:65" s="12" customFormat="1" ht="10.199999999999999">
      <c r="B183" s="157"/>
      <c r="D183" s="142" t="s">
        <v>191</v>
      </c>
      <c r="E183" s="158" t="s">
        <v>1</v>
      </c>
      <c r="F183" s="159" t="s">
        <v>270</v>
      </c>
      <c r="H183" s="160">
        <v>150</v>
      </c>
      <c r="I183" s="161"/>
      <c r="L183" s="157"/>
      <c r="M183" s="162"/>
      <c r="T183" s="163"/>
      <c r="AT183" s="158" t="s">
        <v>191</v>
      </c>
      <c r="AU183" s="158" t="s">
        <v>88</v>
      </c>
      <c r="AV183" s="12" t="s">
        <v>88</v>
      </c>
      <c r="AW183" s="12" t="s">
        <v>35</v>
      </c>
      <c r="AX183" s="12" t="s">
        <v>79</v>
      </c>
      <c r="AY183" s="158" t="s">
        <v>125</v>
      </c>
    </row>
    <row r="184" spans="2:65" s="12" customFormat="1" ht="10.199999999999999">
      <c r="B184" s="157"/>
      <c r="D184" s="142" t="s">
        <v>191</v>
      </c>
      <c r="E184" s="158" t="s">
        <v>1</v>
      </c>
      <c r="F184" s="159" t="s">
        <v>271</v>
      </c>
      <c r="H184" s="160">
        <v>150</v>
      </c>
      <c r="I184" s="161"/>
      <c r="L184" s="157"/>
      <c r="M184" s="162"/>
      <c r="T184" s="163"/>
      <c r="AT184" s="158" t="s">
        <v>191</v>
      </c>
      <c r="AU184" s="158" t="s">
        <v>88</v>
      </c>
      <c r="AV184" s="12" t="s">
        <v>88</v>
      </c>
      <c r="AW184" s="12" t="s">
        <v>35</v>
      </c>
      <c r="AX184" s="12" t="s">
        <v>79</v>
      </c>
      <c r="AY184" s="158" t="s">
        <v>125</v>
      </c>
    </row>
    <row r="185" spans="2:65" s="13" customFormat="1" ht="10.199999999999999">
      <c r="B185" s="164"/>
      <c r="D185" s="142" t="s">
        <v>191</v>
      </c>
      <c r="E185" s="165" t="s">
        <v>1</v>
      </c>
      <c r="F185" s="166" t="s">
        <v>193</v>
      </c>
      <c r="H185" s="167">
        <v>300</v>
      </c>
      <c r="I185" s="168"/>
      <c r="L185" s="164"/>
      <c r="M185" s="169"/>
      <c r="T185" s="170"/>
      <c r="AT185" s="165" t="s">
        <v>191</v>
      </c>
      <c r="AU185" s="165" t="s">
        <v>88</v>
      </c>
      <c r="AV185" s="13" t="s">
        <v>124</v>
      </c>
      <c r="AW185" s="13" t="s">
        <v>35</v>
      </c>
      <c r="AX185" s="13" t="s">
        <v>86</v>
      </c>
      <c r="AY185" s="165" t="s">
        <v>125</v>
      </c>
    </row>
    <row r="186" spans="2:65" s="1" customFormat="1" ht="33" customHeight="1">
      <c r="B186" s="31"/>
      <c r="C186" s="129" t="s">
        <v>272</v>
      </c>
      <c r="D186" s="129" t="s">
        <v>126</v>
      </c>
      <c r="E186" s="130" t="s">
        <v>273</v>
      </c>
      <c r="F186" s="131" t="s">
        <v>274</v>
      </c>
      <c r="G186" s="132" t="s">
        <v>189</v>
      </c>
      <c r="H186" s="133">
        <v>150</v>
      </c>
      <c r="I186" s="134"/>
      <c r="J186" s="135">
        <f>ROUND(I186*H186,2)</f>
        <v>0</v>
      </c>
      <c r="K186" s="131" t="s">
        <v>130</v>
      </c>
      <c r="L186" s="31"/>
      <c r="M186" s="136" t="s">
        <v>1</v>
      </c>
      <c r="N186" s="137" t="s">
        <v>44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124</v>
      </c>
      <c r="AT186" s="140" t="s">
        <v>126</v>
      </c>
      <c r="AU186" s="140" t="s">
        <v>88</v>
      </c>
      <c r="AY186" s="16" t="s">
        <v>125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86</v>
      </c>
      <c r="BK186" s="141">
        <f>ROUND(I186*H186,2)</f>
        <v>0</v>
      </c>
      <c r="BL186" s="16" t="s">
        <v>124</v>
      </c>
      <c r="BM186" s="140" t="s">
        <v>275</v>
      </c>
    </row>
    <row r="187" spans="2:65" s="12" customFormat="1" ht="10.199999999999999">
      <c r="B187" s="157"/>
      <c r="D187" s="142" t="s">
        <v>191</v>
      </c>
      <c r="E187" s="158" t="s">
        <v>1</v>
      </c>
      <c r="F187" s="159" t="s">
        <v>276</v>
      </c>
      <c r="H187" s="160">
        <v>150</v>
      </c>
      <c r="I187" s="161"/>
      <c r="L187" s="157"/>
      <c r="M187" s="162"/>
      <c r="T187" s="163"/>
      <c r="AT187" s="158" t="s">
        <v>191</v>
      </c>
      <c r="AU187" s="158" t="s">
        <v>88</v>
      </c>
      <c r="AV187" s="12" t="s">
        <v>88</v>
      </c>
      <c r="AW187" s="12" t="s">
        <v>35</v>
      </c>
      <c r="AX187" s="12" t="s">
        <v>79</v>
      </c>
      <c r="AY187" s="158" t="s">
        <v>125</v>
      </c>
    </row>
    <row r="188" spans="2:65" s="13" customFormat="1" ht="10.199999999999999">
      <c r="B188" s="164"/>
      <c r="D188" s="142" t="s">
        <v>191</v>
      </c>
      <c r="E188" s="165" t="s">
        <v>1</v>
      </c>
      <c r="F188" s="166" t="s">
        <v>193</v>
      </c>
      <c r="H188" s="167">
        <v>150</v>
      </c>
      <c r="I188" s="168"/>
      <c r="L188" s="164"/>
      <c r="M188" s="169"/>
      <c r="T188" s="170"/>
      <c r="AT188" s="165" t="s">
        <v>191</v>
      </c>
      <c r="AU188" s="165" t="s">
        <v>88</v>
      </c>
      <c r="AV188" s="13" t="s">
        <v>124</v>
      </c>
      <c r="AW188" s="13" t="s">
        <v>35</v>
      </c>
      <c r="AX188" s="13" t="s">
        <v>86</v>
      </c>
      <c r="AY188" s="165" t="s">
        <v>125</v>
      </c>
    </row>
    <row r="189" spans="2:65" s="1" customFormat="1" ht="24.15" customHeight="1">
      <c r="B189" s="31"/>
      <c r="C189" s="129" t="s">
        <v>277</v>
      </c>
      <c r="D189" s="129" t="s">
        <v>126</v>
      </c>
      <c r="E189" s="130" t="s">
        <v>278</v>
      </c>
      <c r="F189" s="131" t="s">
        <v>279</v>
      </c>
      <c r="G189" s="132" t="s">
        <v>189</v>
      </c>
      <c r="H189" s="133">
        <v>150</v>
      </c>
      <c r="I189" s="134"/>
      <c r="J189" s="135">
        <f>ROUND(I189*H189,2)</f>
        <v>0</v>
      </c>
      <c r="K189" s="131" t="s">
        <v>130</v>
      </c>
      <c r="L189" s="31"/>
      <c r="M189" s="136" t="s">
        <v>1</v>
      </c>
      <c r="N189" s="137" t="s">
        <v>44</v>
      </c>
      <c r="P189" s="138">
        <f>O189*H189</f>
        <v>0</v>
      </c>
      <c r="Q189" s="138">
        <v>0</v>
      </c>
      <c r="R189" s="138">
        <f>Q189*H189</f>
        <v>0</v>
      </c>
      <c r="S189" s="138">
        <v>0</v>
      </c>
      <c r="T189" s="139">
        <f>S189*H189</f>
        <v>0</v>
      </c>
      <c r="AR189" s="140" t="s">
        <v>124</v>
      </c>
      <c r="AT189" s="140" t="s">
        <v>126</v>
      </c>
      <c r="AU189" s="140" t="s">
        <v>88</v>
      </c>
      <c r="AY189" s="16" t="s">
        <v>125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86</v>
      </c>
      <c r="BK189" s="141">
        <f>ROUND(I189*H189,2)</f>
        <v>0</v>
      </c>
      <c r="BL189" s="16" t="s">
        <v>124</v>
      </c>
      <c r="BM189" s="140" t="s">
        <v>280</v>
      </c>
    </row>
    <row r="190" spans="2:65" s="12" customFormat="1" ht="10.199999999999999">
      <c r="B190" s="157"/>
      <c r="D190" s="142" t="s">
        <v>191</v>
      </c>
      <c r="E190" s="158" t="s">
        <v>1</v>
      </c>
      <c r="F190" s="159" t="s">
        <v>281</v>
      </c>
      <c r="H190" s="160">
        <v>150</v>
      </c>
      <c r="I190" s="161"/>
      <c r="L190" s="157"/>
      <c r="M190" s="162"/>
      <c r="T190" s="163"/>
      <c r="AT190" s="158" t="s">
        <v>191</v>
      </c>
      <c r="AU190" s="158" t="s">
        <v>88</v>
      </c>
      <c r="AV190" s="12" t="s">
        <v>88</v>
      </c>
      <c r="AW190" s="12" t="s">
        <v>35</v>
      </c>
      <c r="AX190" s="12" t="s">
        <v>79</v>
      </c>
      <c r="AY190" s="158" t="s">
        <v>125</v>
      </c>
    </row>
    <row r="191" spans="2:65" s="13" customFormat="1" ht="10.199999999999999">
      <c r="B191" s="164"/>
      <c r="D191" s="142" t="s">
        <v>191</v>
      </c>
      <c r="E191" s="165" t="s">
        <v>1</v>
      </c>
      <c r="F191" s="166" t="s">
        <v>193</v>
      </c>
      <c r="H191" s="167">
        <v>150</v>
      </c>
      <c r="I191" s="168"/>
      <c r="L191" s="164"/>
      <c r="M191" s="169"/>
      <c r="T191" s="170"/>
      <c r="AT191" s="165" t="s">
        <v>191</v>
      </c>
      <c r="AU191" s="165" t="s">
        <v>88</v>
      </c>
      <c r="AV191" s="13" t="s">
        <v>124</v>
      </c>
      <c r="AW191" s="13" t="s">
        <v>35</v>
      </c>
      <c r="AX191" s="13" t="s">
        <v>86</v>
      </c>
      <c r="AY191" s="165" t="s">
        <v>125</v>
      </c>
    </row>
    <row r="192" spans="2:65" s="1" customFormat="1" ht="33" customHeight="1">
      <c r="B192" s="31"/>
      <c r="C192" s="129" t="s">
        <v>282</v>
      </c>
      <c r="D192" s="129" t="s">
        <v>126</v>
      </c>
      <c r="E192" s="130" t="s">
        <v>283</v>
      </c>
      <c r="F192" s="131" t="s">
        <v>284</v>
      </c>
      <c r="G192" s="132" t="s">
        <v>189</v>
      </c>
      <c r="H192" s="133">
        <v>150</v>
      </c>
      <c r="I192" s="134"/>
      <c r="J192" s="135">
        <f>ROUND(I192*H192,2)</f>
        <v>0</v>
      </c>
      <c r="K192" s="131" t="s">
        <v>130</v>
      </c>
      <c r="L192" s="31"/>
      <c r="M192" s="136" t="s">
        <v>1</v>
      </c>
      <c r="N192" s="137" t="s">
        <v>44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124</v>
      </c>
      <c r="AT192" s="140" t="s">
        <v>126</v>
      </c>
      <c r="AU192" s="140" t="s">
        <v>88</v>
      </c>
      <c r="AY192" s="16" t="s">
        <v>125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86</v>
      </c>
      <c r="BK192" s="141">
        <f>ROUND(I192*H192,2)</f>
        <v>0</v>
      </c>
      <c r="BL192" s="16" t="s">
        <v>124</v>
      </c>
      <c r="BM192" s="140" t="s">
        <v>285</v>
      </c>
    </row>
    <row r="193" spans="2:65" s="12" customFormat="1" ht="10.199999999999999">
      <c r="B193" s="157"/>
      <c r="D193" s="142" t="s">
        <v>191</v>
      </c>
      <c r="E193" s="158" t="s">
        <v>1</v>
      </c>
      <c r="F193" s="159" t="s">
        <v>286</v>
      </c>
      <c r="H193" s="160">
        <v>150</v>
      </c>
      <c r="I193" s="161"/>
      <c r="L193" s="157"/>
      <c r="M193" s="162"/>
      <c r="T193" s="163"/>
      <c r="AT193" s="158" t="s">
        <v>191</v>
      </c>
      <c r="AU193" s="158" t="s">
        <v>88</v>
      </c>
      <c r="AV193" s="12" t="s">
        <v>88</v>
      </c>
      <c r="AW193" s="12" t="s">
        <v>35</v>
      </c>
      <c r="AX193" s="12" t="s">
        <v>79</v>
      </c>
      <c r="AY193" s="158" t="s">
        <v>125</v>
      </c>
    </row>
    <row r="194" spans="2:65" s="13" customFormat="1" ht="10.199999999999999">
      <c r="B194" s="164"/>
      <c r="D194" s="142" t="s">
        <v>191</v>
      </c>
      <c r="E194" s="165" t="s">
        <v>1</v>
      </c>
      <c r="F194" s="166" t="s">
        <v>193</v>
      </c>
      <c r="H194" s="167">
        <v>150</v>
      </c>
      <c r="I194" s="168"/>
      <c r="L194" s="164"/>
      <c r="M194" s="169"/>
      <c r="T194" s="170"/>
      <c r="AT194" s="165" t="s">
        <v>191</v>
      </c>
      <c r="AU194" s="165" t="s">
        <v>88</v>
      </c>
      <c r="AV194" s="13" t="s">
        <v>124</v>
      </c>
      <c r="AW194" s="13" t="s">
        <v>35</v>
      </c>
      <c r="AX194" s="13" t="s">
        <v>86</v>
      </c>
      <c r="AY194" s="165" t="s">
        <v>125</v>
      </c>
    </row>
    <row r="195" spans="2:65" s="10" customFormat="1" ht="22.8" customHeight="1">
      <c r="B195" s="119"/>
      <c r="D195" s="120" t="s">
        <v>78</v>
      </c>
      <c r="E195" s="155" t="s">
        <v>171</v>
      </c>
      <c r="F195" s="155" t="s">
        <v>287</v>
      </c>
      <c r="I195" s="122"/>
      <c r="J195" s="156">
        <f>BK195</f>
        <v>0</v>
      </c>
      <c r="L195" s="119"/>
      <c r="M195" s="124"/>
      <c r="P195" s="125">
        <f>SUM(P196:P225)</f>
        <v>0</v>
      </c>
      <c r="R195" s="125">
        <f>SUM(R196:R225)</f>
        <v>21.168710000000001</v>
      </c>
      <c r="T195" s="126">
        <f>SUM(T196:T225)</f>
        <v>0.108</v>
      </c>
      <c r="AR195" s="120" t="s">
        <v>86</v>
      </c>
      <c r="AT195" s="127" t="s">
        <v>78</v>
      </c>
      <c r="AU195" s="127" t="s">
        <v>86</v>
      </c>
      <c r="AY195" s="120" t="s">
        <v>125</v>
      </c>
      <c r="BK195" s="128">
        <f>SUM(BK196:BK225)</f>
        <v>0</v>
      </c>
    </row>
    <row r="196" spans="2:65" s="1" customFormat="1" ht="24.15" customHeight="1">
      <c r="B196" s="31"/>
      <c r="C196" s="129" t="s">
        <v>7</v>
      </c>
      <c r="D196" s="129" t="s">
        <v>126</v>
      </c>
      <c r="E196" s="130" t="s">
        <v>288</v>
      </c>
      <c r="F196" s="131" t="s">
        <v>289</v>
      </c>
      <c r="G196" s="132" t="s">
        <v>290</v>
      </c>
      <c r="H196" s="133">
        <v>1</v>
      </c>
      <c r="I196" s="134"/>
      <c r="J196" s="135">
        <f>ROUND(I196*H196,2)</f>
        <v>0</v>
      </c>
      <c r="K196" s="131" t="s">
        <v>166</v>
      </c>
      <c r="L196" s="31"/>
      <c r="M196" s="136" t="s">
        <v>1</v>
      </c>
      <c r="N196" s="137" t="s">
        <v>44</v>
      </c>
      <c r="P196" s="138">
        <f>O196*H196</f>
        <v>0</v>
      </c>
      <c r="Q196" s="138">
        <v>0.11171</v>
      </c>
      <c r="R196" s="138">
        <f>Q196*H196</f>
        <v>0.11171</v>
      </c>
      <c r="S196" s="138">
        <v>0</v>
      </c>
      <c r="T196" s="139">
        <f>S196*H196</f>
        <v>0</v>
      </c>
      <c r="AR196" s="140" t="s">
        <v>124</v>
      </c>
      <c r="AT196" s="140" t="s">
        <v>126</v>
      </c>
      <c r="AU196" s="140" t="s">
        <v>88</v>
      </c>
      <c r="AY196" s="16" t="s">
        <v>125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86</v>
      </c>
      <c r="BK196" s="141">
        <f>ROUND(I196*H196,2)</f>
        <v>0</v>
      </c>
      <c r="BL196" s="16" t="s">
        <v>124</v>
      </c>
      <c r="BM196" s="140" t="s">
        <v>291</v>
      </c>
    </row>
    <row r="197" spans="2:65" s="14" customFormat="1" ht="20.399999999999999">
      <c r="B197" s="171"/>
      <c r="D197" s="142" t="s">
        <v>191</v>
      </c>
      <c r="E197" s="172" t="s">
        <v>1</v>
      </c>
      <c r="F197" s="173" t="s">
        <v>292</v>
      </c>
      <c r="H197" s="172" t="s">
        <v>1</v>
      </c>
      <c r="I197" s="174"/>
      <c r="L197" s="171"/>
      <c r="M197" s="175"/>
      <c r="T197" s="176"/>
      <c r="AT197" s="172" t="s">
        <v>191</v>
      </c>
      <c r="AU197" s="172" t="s">
        <v>88</v>
      </c>
      <c r="AV197" s="14" t="s">
        <v>86</v>
      </c>
      <c r="AW197" s="14" t="s">
        <v>35</v>
      </c>
      <c r="AX197" s="14" t="s">
        <v>79</v>
      </c>
      <c r="AY197" s="172" t="s">
        <v>125</v>
      </c>
    </row>
    <row r="198" spans="2:65" s="12" customFormat="1" ht="10.199999999999999">
      <c r="B198" s="157"/>
      <c r="D198" s="142" t="s">
        <v>191</v>
      </c>
      <c r="E198" s="158" t="s">
        <v>1</v>
      </c>
      <c r="F198" s="159" t="s">
        <v>293</v>
      </c>
      <c r="H198" s="160">
        <v>1</v>
      </c>
      <c r="I198" s="161"/>
      <c r="L198" s="157"/>
      <c r="M198" s="162"/>
      <c r="T198" s="163"/>
      <c r="AT198" s="158" t="s">
        <v>191</v>
      </c>
      <c r="AU198" s="158" t="s">
        <v>88</v>
      </c>
      <c r="AV198" s="12" t="s">
        <v>88</v>
      </c>
      <c r="AW198" s="12" t="s">
        <v>35</v>
      </c>
      <c r="AX198" s="12" t="s">
        <v>79</v>
      </c>
      <c r="AY198" s="158" t="s">
        <v>125</v>
      </c>
    </row>
    <row r="199" spans="2:65" s="13" customFormat="1" ht="10.199999999999999">
      <c r="B199" s="164"/>
      <c r="D199" s="142" t="s">
        <v>191</v>
      </c>
      <c r="E199" s="165" t="s">
        <v>1</v>
      </c>
      <c r="F199" s="166" t="s">
        <v>193</v>
      </c>
      <c r="H199" s="167">
        <v>1</v>
      </c>
      <c r="I199" s="168"/>
      <c r="L199" s="164"/>
      <c r="M199" s="169"/>
      <c r="T199" s="170"/>
      <c r="AT199" s="165" t="s">
        <v>191</v>
      </c>
      <c r="AU199" s="165" t="s">
        <v>88</v>
      </c>
      <c r="AV199" s="13" t="s">
        <v>124</v>
      </c>
      <c r="AW199" s="13" t="s">
        <v>35</v>
      </c>
      <c r="AX199" s="13" t="s">
        <v>86</v>
      </c>
      <c r="AY199" s="165" t="s">
        <v>125</v>
      </c>
    </row>
    <row r="200" spans="2:65" s="1" customFormat="1" ht="24.15" customHeight="1">
      <c r="B200" s="31"/>
      <c r="C200" s="177" t="s">
        <v>294</v>
      </c>
      <c r="D200" s="177" t="s">
        <v>218</v>
      </c>
      <c r="E200" s="178" t="s">
        <v>295</v>
      </c>
      <c r="F200" s="179" t="s">
        <v>296</v>
      </c>
      <c r="G200" s="180" t="s">
        <v>290</v>
      </c>
      <c r="H200" s="181">
        <v>1</v>
      </c>
      <c r="I200" s="182"/>
      <c r="J200" s="183">
        <f>ROUND(I200*H200,2)</f>
        <v>0</v>
      </c>
      <c r="K200" s="179" t="s">
        <v>166</v>
      </c>
      <c r="L200" s="184"/>
      <c r="M200" s="185" t="s">
        <v>1</v>
      </c>
      <c r="N200" s="186" t="s">
        <v>44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163</v>
      </c>
      <c r="AT200" s="140" t="s">
        <v>218</v>
      </c>
      <c r="AU200" s="140" t="s">
        <v>88</v>
      </c>
      <c r="AY200" s="16" t="s">
        <v>125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6" t="s">
        <v>86</v>
      </c>
      <c r="BK200" s="141">
        <f>ROUND(I200*H200,2)</f>
        <v>0</v>
      </c>
      <c r="BL200" s="16" t="s">
        <v>124</v>
      </c>
      <c r="BM200" s="140" t="s">
        <v>297</v>
      </c>
    </row>
    <row r="201" spans="2:65" s="1" customFormat="1" ht="24.15" customHeight="1">
      <c r="B201" s="31"/>
      <c r="C201" s="129" t="s">
        <v>298</v>
      </c>
      <c r="D201" s="129" t="s">
        <v>126</v>
      </c>
      <c r="E201" s="130" t="s">
        <v>299</v>
      </c>
      <c r="F201" s="131" t="s">
        <v>300</v>
      </c>
      <c r="G201" s="132" t="s">
        <v>290</v>
      </c>
      <c r="H201" s="133">
        <v>2</v>
      </c>
      <c r="I201" s="134"/>
      <c r="J201" s="135">
        <f>ROUND(I201*H201,2)</f>
        <v>0</v>
      </c>
      <c r="K201" s="131" t="s">
        <v>130</v>
      </c>
      <c r="L201" s="31"/>
      <c r="M201" s="136" t="s">
        <v>1</v>
      </c>
      <c r="N201" s="137" t="s">
        <v>44</v>
      </c>
      <c r="P201" s="138">
        <f>O201*H201</f>
        <v>0</v>
      </c>
      <c r="Q201" s="138">
        <v>0</v>
      </c>
      <c r="R201" s="138">
        <f>Q201*H201</f>
        <v>0</v>
      </c>
      <c r="S201" s="138">
        <v>0</v>
      </c>
      <c r="T201" s="139">
        <f>S201*H201</f>
        <v>0</v>
      </c>
      <c r="AR201" s="140" t="s">
        <v>124</v>
      </c>
      <c r="AT201" s="140" t="s">
        <v>126</v>
      </c>
      <c r="AU201" s="140" t="s">
        <v>88</v>
      </c>
      <c r="AY201" s="16" t="s">
        <v>125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6" t="s">
        <v>86</v>
      </c>
      <c r="BK201" s="141">
        <f>ROUND(I201*H201,2)</f>
        <v>0</v>
      </c>
      <c r="BL201" s="16" t="s">
        <v>124</v>
      </c>
      <c r="BM201" s="140" t="s">
        <v>301</v>
      </c>
    </row>
    <row r="202" spans="2:65" s="12" customFormat="1" ht="10.199999999999999">
      <c r="B202" s="157"/>
      <c r="D202" s="142" t="s">
        <v>191</v>
      </c>
      <c r="E202" s="158" t="s">
        <v>1</v>
      </c>
      <c r="F202" s="159" t="s">
        <v>302</v>
      </c>
      <c r="H202" s="160">
        <v>2</v>
      </c>
      <c r="I202" s="161"/>
      <c r="L202" s="157"/>
      <c r="M202" s="162"/>
      <c r="T202" s="163"/>
      <c r="AT202" s="158" t="s">
        <v>191</v>
      </c>
      <c r="AU202" s="158" t="s">
        <v>88</v>
      </c>
      <c r="AV202" s="12" t="s">
        <v>88</v>
      </c>
      <c r="AW202" s="12" t="s">
        <v>35</v>
      </c>
      <c r="AX202" s="12" t="s">
        <v>79</v>
      </c>
      <c r="AY202" s="158" t="s">
        <v>125</v>
      </c>
    </row>
    <row r="203" spans="2:65" s="13" customFormat="1" ht="10.199999999999999">
      <c r="B203" s="164"/>
      <c r="D203" s="142" t="s">
        <v>191</v>
      </c>
      <c r="E203" s="165" t="s">
        <v>1</v>
      </c>
      <c r="F203" s="166" t="s">
        <v>193</v>
      </c>
      <c r="H203" s="167">
        <v>2</v>
      </c>
      <c r="I203" s="168"/>
      <c r="L203" s="164"/>
      <c r="M203" s="169"/>
      <c r="T203" s="170"/>
      <c r="AT203" s="165" t="s">
        <v>191</v>
      </c>
      <c r="AU203" s="165" t="s">
        <v>88</v>
      </c>
      <c r="AV203" s="13" t="s">
        <v>124</v>
      </c>
      <c r="AW203" s="13" t="s">
        <v>35</v>
      </c>
      <c r="AX203" s="13" t="s">
        <v>86</v>
      </c>
      <c r="AY203" s="165" t="s">
        <v>125</v>
      </c>
    </row>
    <row r="204" spans="2:65" s="1" customFormat="1" ht="16.5" customHeight="1">
      <c r="B204" s="31"/>
      <c r="C204" s="177" t="s">
        <v>303</v>
      </c>
      <c r="D204" s="177" t="s">
        <v>218</v>
      </c>
      <c r="E204" s="178" t="s">
        <v>304</v>
      </c>
      <c r="F204" s="179" t="s">
        <v>305</v>
      </c>
      <c r="G204" s="180" t="s">
        <v>290</v>
      </c>
      <c r="H204" s="181">
        <v>2</v>
      </c>
      <c r="I204" s="182"/>
      <c r="J204" s="183">
        <f>ROUND(I204*H204,2)</f>
        <v>0</v>
      </c>
      <c r="K204" s="179" t="s">
        <v>166</v>
      </c>
      <c r="L204" s="184"/>
      <c r="M204" s="185" t="s">
        <v>1</v>
      </c>
      <c r="N204" s="186" t="s">
        <v>44</v>
      </c>
      <c r="P204" s="138">
        <f>O204*H204</f>
        <v>0</v>
      </c>
      <c r="Q204" s="138">
        <v>2.0999999999999999E-3</v>
      </c>
      <c r="R204" s="138">
        <f>Q204*H204</f>
        <v>4.1999999999999997E-3</v>
      </c>
      <c r="S204" s="138">
        <v>0</v>
      </c>
      <c r="T204" s="139">
        <f>S204*H204</f>
        <v>0</v>
      </c>
      <c r="AR204" s="140" t="s">
        <v>163</v>
      </c>
      <c r="AT204" s="140" t="s">
        <v>218</v>
      </c>
      <c r="AU204" s="140" t="s">
        <v>88</v>
      </c>
      <c r="AY204" s="16" t="s">
        <v>125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6" t="s">
        <v>86</v>
      </c>
      <c r="BK204" s="141">
        <f>ROUND(I204*H204,2)</f>
        <v>0</v>
      </c>
      <c r="BL204" s="16" t="s">
        <v>124</v>
      </c>
      <c r="BM204" s="140" t="s">
        <v>306</v>
      </c>
    </row>
    <row r="205" spans="2:65" s="12" customFormat="1" ht="10.199999999999999">
      <c r="B205" s="157"/>
      <c r="D205" s="142" t="s">
        <v>191</v>
      </c>
      <c r="E205" s="158" t="s">
        <v>1</v>
      </c>
      <c r="F205" s="159" t="s">
        <v>302</v>
      </c>
      <c r="H205" s="160">
        <v>2</v>
      </c>
      <c r="I205" s="161"/>
      <c r="L205" s="157"/>
      <c r="M205" s="162"/>
      <c r="T205" s="163"/>
      <c r="AT205" s="158" t="s">
        <v>191</v>
      </c>
      <c r="AU205" s="158" t="s">
        <v>88</v>
      </c>
      <c r="AV205" s="12" t="s">
        <v>88</v>
      </c>
      <c r="AW205" s="12" t="s">
        <v>35</v>
      </c>
      <c r="AX205" s="12" t="s">
        <v>79</v>
      </c>
      <c r="AY205" s="158" t="s">
        <v>125</v>
      </c>
    </row>
    <row r="206" spans="2:65" s="13" customFormat="1" ht="10.199999999999999">
      <c r="B206" s="164"/>
      <c r="D206" s="142" t="s">
        <v>191</v>
      </c>
      <c r="E206" s="165" t="s">
        <v>1</v>
      </c>
      <c r="F206" s="166" t="s">
        <v>193</v>
      </c>
      <c r="H206" s="167">
        <v>2</v>
      </c>
      <c r="I206" s="168"/>
      <c r="L206" s="164"/>
      <c r="M206" s="169"/>
      <c r="T206" s="170"/>
      <c r="AT206" s="165" t="s">
        <v>191</v>
      </c>
      <c r="AU206" s="165" t="s">
        <v>88</v>
      </c>
      <c r="AV206" s="13" t="s">
        <v>124</v>
      </c>
      <c r="AW206" s="13" t="s">
        <v>35</v>
      </c>
      <c r="AX206" s="13" t="s">
        <v>86</v>
      </c>
      <c r="AY206" s="165" t="s">
        <v>125</v>
      </c>
    </row>
    <row r="207" spans="2:65" s="1" customFormat="1" ht="33" customHeight="1">
      <c r="B207" s="31"/>
      <c r="C207" s="129" t="s">
        <v>307</v>
      </c>
      <c r="D207" s="129" t="s">
        <v>126</v>
      </c>
      <c r="E207" s="130" t="s">
        <v>308</v>
      </c>
      <c r="F207" s="131" t="s">
        <v>309</v>
      </c>
      <c r="G207" s="132" t="s">
        <v>310</v>
      </c>
      <c r="H207" s="133">
        <v>8</v>
      </c>
      <c r="I207" s="134"/>
      <c r="J207" s="135">
        <f>ROUND(I207*H207,2)</f>
        <v>0</v>
      </c>
      <c r="K207" s="131" t="s">
        <v>166</v>
      </c>
      <c r="L207" s="31"/>
      <c r="M207" s="136" t="s">
        <v>1</v>
      </c>
      <c r="N207" s="137" t="s">
        <v>44</v>
      </c>
      <c r="P207" s="138">
        <f>O207*H207</f>
        <v>0</v>
      </c>
      <c r="Q207" s="138">
        <v>0.20219000000000001</v>
      </c>
      <c r="R207" s="138">
        <f>Q207*H207</f>
        <v>1.6175200000000001</v>
      </c>
      <c r="S207" s="138">
        <v>0</v>
      </c>
      <c r="T207" s="139">
        <f>S207*H207</f>
        <v>0</v>
      </c>
      <c r="AR207" s="140" t="s">
        <v>124</v>
      </c>
      <c r="AT207" s="140" t="s">
        <v>126</v>
      </c>
      <c r="AU207" s="140" t="s">
        <v>88</v>
      </c>
      <c r="AY207" s="16" t="s">
        <v>125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6" t="s">
        <v>86</v>
      </c>
      <c r="BK207" s="141">
        <f>ROUND(I207*H207,2)</f>
        <v>0</v>
      </c>
      <c r="BL207" s="16" t="s">
        <v>124</v>
      </c>
      <c r="BM207" s="140" t="s">
        <v>311</v>
      </c>
    </row>
    <row r="208" spans="2:65" s="12" customFormat="1" ht="20.399999999999999">
      <c r="B208" s="157"/>
      <c r="D208" s="142" t="s">
        <v>191</v>
      </c>
      <c r="E208" s="158" t="s">
        <v>1</v>
      </c>
      <c r="F208" s="159" t="s">
        <v>312</v>
      </c>
      <c r="H208" s="160">
        <v>8</v>
      </c>
      <c r="I208" s="161"/>
      <c r="L208" s="157"/>
      <c r="M208" s="162"/>
      <c r="T208" s="163"/>
      <c r="AT208" s="158" t="s">
        <v>191</v>
      </c>
      <c r="AU208" s="158" t="s">
        <v>88</v>
      </c>
      <c r="AV208" s="12" t="s">
        <v>88</v>
      </c>
      <c r="AW208" s="12" t="s">
        <v>35</v>
      </c>
      <c r="AX208" s="12" t="s">
        <v>79</v>
      </c>
      <c r="AY208" s="158" t="s">
        <v>125</v>
      </c>
    </row>
    <row r="209" spans="2:65" s="13" customFormat="1" ht="10.199999999999999">
      <c r="B209" s="164"/>
      <c r="D209" s="142" t="s">
        <v>191</v>
      </c>
      <c r="E209" s="165" t="s">
        <v>1</v>
      </c>
      <c r="F209" s="166" t="s">
        <v>193</v>
      </c>
      <c r="H209" s="167">
        <v>8</v>
      </c>
      <c r="I209" s="168"/>
      <c r="L209" s="164"/>
      <c r="M209" s="169"/>
      <c r="T209" s="170"/>
      <c r="AT209" s="165" t="s">
        <v>191</v>
      </c>
      <c r="AU209" s="165" t="s">
        <v>88</v>
      </c>
      <c r="AV209" s="13" t="s">
        <v>124</v>
      </c>
      <c r="AW209" s="13" t="s">
        <v>35</v>
      </c>
      <c r="AX209" s="13" t="s">
        <v>86</v>
      </c>
      <c r="AY209" s="165" t="s">
        <v>125</v>
      </c>
    </row>
    <row r="210" spans="2:65" s="1" customFormat="1" ht="33" customHeight="1">
      <c r="B210" s="31"/>
      <c r="C210" s="129" t="s">
        <v>313</v>
      </c>
      <c r="D210" s="129" t="s">
        <v>126</v>
      </c>
      <c r="E210" s="130" t="s">
        <v>314</v>
      </c>
      <c r="F210" s="131" t="s">
        <v>315</v>
      </c>
      <c r="G210" s="132" t="s">
        <v>310</v>
      </c>
      <c r="H210" s="133">
        <v>72</v>
      </c>
      <c r="I210" s="134"/>
      <c r="J210" s="135">
        <f>ROUND(I210*H210,2)</f>
        <v>0</v>
      </c>
      <c r="K210" s="131" t="s">
        <v>166</v>
      </c>
      <c r="L210" s="31"/>
      <c r="M210" s="136" t="s">
        <v>1</v>
      </c>
      <c r="N210" s="137" t="s">
        <v>44</v>
      </c>
      <c r="P210" s="138">
        <f>O210*H210</f>
        <v>0</v>
      </c>
      <c r="Q210" s="138">
        <v>0.15540000000000001</v>
      </c>
      <c r="R210" s="138">
        <f>Q210*H210</f>
        <v>11.188800000000001</v>
      </c>
      <c r="S210" s="138">
        <v>0</v>
      </c>
      <c r="T210" s="139">
        <f>S210*H210</f>
        <v>0</v>
      </c>
      <c r="AR210" s="140" t="s">
        <v>124</v>
      </c>
      <c r="AT210" s="140" t="s">
        <v>126</v>
      </c>
      <c r="AU210" s="140" t="s">
        <v>88</v>
      </c>
      <c r="AY210" s="16" t="s">
        <v>125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6" t="s">
        <v>86</v>
      </c>
      <c r="BK210" s="141">
        <f>ROUND(I210*H210,2)</f>
        <v>0</v>
      </c>
      <c r="BL210" s="16" t="s">
        <v>124</v>
      </c>
      <c r="BM210" s="140" t="s">
        <v>316</v>
      </c>
    </row>
    <row r="211" spans="2:65" s="12" customFormat="1" ht="10.199999999999999">
      <c r="B211" s="157"/>
      <c r="D211" s="142" t="s">
        <v>191</v>
      </c>
      <c r="E211" s="158" t="s">
        <v>1</v>
      </c>
      <c r="F211" s="159" t="s">
        <v>317</v>
      </c>
      <c r="H211" s="160">
        <v>72</v>
      </c>
      <c r="I211" s="161"/>
      <c r="L211" s="157"/>
      <c r="M211" s="162"/>
      <c r="T211" s="163"/>
      <c r="AT211" s="158" t="s">
        <v>191</v>
      </c>
      <c r="AU211" s="158" t="s">
        <v>88</v>
      </c>
      <c r="AV211" s="12" t="s">
        <v>88</v>
      </c>
      <c r="AW211" s="12" t="s">
        <v>35</v>
      </c>
      <c r="AX211" s="12" t="s">
        <v>79</v>
      </c>
      <c r="AY211" s="158" t="s">
        <v>125</v>
      </c>
    </row>
    <row r="212" spans="2:65" s="13" customFormat="1" ht="10.199999999999999">
      <c r="B212" s="164"/>
      <c r="D212" s="142" t="s">
        <v>191</v>
      </c>
      <c r="E212" s="165" t="s">
        <v>1</v>
      </c>
      <c r="F212" s="166" t="s">
        <v>193</v>
      </c>
      <c r="H212" s="167">
        <v>72</v>
      </c>
      <c r="I212" s="168"/>
      <c r="L212" s="164"/>
      <c r="M212" s="169"/>
      <c r="T212" s="170"/>
      <c r="AT212" s="165" t="s">
        <v>191</v>
      </c>
      <c r="AU212" s="165" t="s">
        <v>88</v>
      </c>
      <c r="AV212" s="13" t="s">
        <v>124</v>
      </c>
      <c r="AW212" s="13" t="s">
        <v>35</v>
      </c>
      <c r="AX212" s="13" t="s">
        <v>86</v>
      </c>
      <c r="AY212" s="165" t="s">
        <v>125</v>
      </c>
    </row>
    <row r="213" spans="2:65" s="1" customFormat="1" ht="16.5" customHeight="1">
      <c r="B213" s="31"/>
      <c r="C213" s="177" t="s">
        <v>318</v>
      </c>
      <c r="D213" s="177" t="s">
        <v>218</v>
      </c>
      <c r="E213" s="178" t="s">
        <v>319</v>
      </c>
      <c r="F213" s="179" t="s">
        <v>320</v>
      </c>
      <c r="G213" s="180" t="s">
        <v>310</v>
      </c>
      <c r="H213" s="181">
        <v>80.8</v>
      </c>
      <c r="I213" s="182"/>
      <c r="J213" s="183">
        <f>ROUND(I213*H213,2)</f>
        <v>0</v>
      </c>
      <c r="K213" s="179" t="s">
        <v>130</v>
      </c>
      <c r="L213" s="184"/>
      <c r="M213" s="185" t="s">
        <v>1</v>
      </c>
      <c r="N213" s="186" t="s">
        <v>44</v>
      </c>
      <c r="P213" s="138">
        <f>O213*H213</f>
        <v>0</v>
      </c>
      <c r="Q213" s="138">
        <v>0.10199999999999999</v>
      </c>
      <c r="R213" s="138">
        <f>Q213*H213</f>
        <v>8.2416</v>
      </c>
      <c r="S213" s="138">
        <v>0</v>
      </c>
      <c r="T213" s="139">
        <f>S213*H213</f>
        <v>0</v>
      </c>
      <c r="AR213" s="140" t="s">
        <v>163</v>
      </c>
      <c r="AT213" s="140" t="s">
        <v>218</v>
      </c>
      <c r="AU213" s="140" t="s">
        <v>88</v>
      </c>
      <c r="AY213" s="16" t="s">
        <v>125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6" t="s">
        <v>86</v>
      </c>
      <c r="BK213" s="141">
        <f>ROUND(I213*H213,2)</f>
        <v>0</v>
      </c>
      <c r="BL213" s="16" t="s">
        <v>124</v>
      </c>
      <c r="BM213" s="140" t="s">
        <v>321</v>
      </c>
    </row>
    <row r="214" spans="2:65" s="12" customFormat="1" ht="10.199999999999999">
      <c r="B214" s="157"/>
      <c r="D214" s="142" t="s">
        <v>191</v>
      </c>
      <c r="E214" s="158" t="s">
        <v>1</v>
      </c>
      <c r="F214" s="159" t="s">
        <v>322</v>
      </c>
      <c r="H214" s="160">
        <v>80.8</v>
      </c>
      <c r="I214" s="161"/>
      <c r="L214" s="157"/>
      <c r="M214" s="162"/>
      <c r="T214" s="163"/>
      <c r="AT214" s="158" t="s">
        <v>191</v>
      </c>
      <c r="AU214" s="158" t="s">
        <v>88</v>
      </c>
      <c r="AV214" s="12" t="s">
        <v>88</v>
      </c>
      <c r="AW214" s="12" t="s">
        <v>35</v>
      </c>
      <c r="AX214" s="12" t="s">
        <v>79</v>
      </c>
      <c r="AY214" s="158" t="s">
        <v>125</v>
      </c>
    </row>
    <row r="215" spans="2:65" s="13" customFormat="1" ht="10.199999999999999">
      <c r="B215" s="164"/>
      <c r="D215" s="142" t="s">
        <v>191</v>
      </c>
      <c r="E215" s="165" t="s">
        <v>1</v>
      </c>
      <c r="F215" s="166" t="s">
        <v>193</v>
      </c>
      <c r="H215" s="167">
        <v>80.8</v>
      </c>
      <c r="I215" s="168"/>
      <c r="L215" s="164"/>
      <c r="M215" s="169"/>
      <c r="T215" s="170"/>
      <c r="AT215" s="165" t="s">
        <v>191</v>
      </c>
      <c r="AU215" s="165" t="s">
        <v>88</v>
      </c>
      <c r="AV215" s="13" t="s">
        <v>124</v>
      </c>
      <c r="AW215" s="13" t="s">
        <v>35</v>
      </c>
      <c r="AX215" s="13" t="s">
        <v>86</v>
      </c>
      <c r="AY215" s="165" t="s">
        <v>125</v>
      </c>
    </row>
    <row r="216" spans="2:65" s="1" customFormat="1" ht="33" customHeight="1">
      <c r="B216" s="31"/>
      <c r="C216" s="129" t="s">
        <v>323</v>
      </c>
      <c r="D216" s="129" t="s">
        <v>126</v>
      </c>
      <c r="E216" s="130" t="s">
        <v>324</v>
      </c>
      <c r="F216" s="131" t="s">
        <v>325</v>
      </c>
      <c r="G216" s="132" t="s">
        <v>310</v>
      </c>
      <c r="H216" s="133">
        <v>8</v>
      </c>
      <c r="I216" s="134"/>
      <c r="J216" s="135">
        <f>ROUND(I216*H216,2)</f>
        <v>0</v>
      </c>
      <c r="K216" s="131" t="s">
        <v>130</v>
      </c>
      <c r="L216" s="31"/>
      <c r="M216" s="136" t="s">
        <v>1</v>
      </c>
      <c r="N216" s="137" t="s">
        <v>44</v>
      </c>
      <c r="P216" s="138">
        <f>O216*H216</f>
        <v>0</v>
      </c>
      <c r="Q216" s="138">
        <v>6.0999999999999997E-4</v>
      </c>
      <c r="R216" s="138">
        <f>Q216*H216</f>
        <v>4.8799999999999998E-3</v>
      </c>
      <c r="S216" s="138">
        <v>0</v>
      </c>
      <c r="T216" s="139">
        <f>S216*H216</f>
        <v>0</v>
      </c>
      <c r="AR216" s="140" t="s">
        <v>124</v>
      </c>
      <c r="AT216" s="140" t="s">
        <v>126</v>
      </c>
      <c r="AU216" s="140" t="s">
        <v>88</v>
      </c>
      <c r="AY216" s="16" t="s">
        <v>125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6" t="s">
        <v>86</v>
      </c>
      <c r="BK216" s="141">
        <f>ROUND(I216*H216,2)</f>
        <v>0</v>
      </c>
      <c r="BL216" s="16" t="s">
        <v>124</v>
      </c>
      <c r="BM216" s="140" t="s">
        <v>326</v>
      </c>
    </row>
    <row r="217" spans="2:65" s="12" customFormat="1" ht="10.199999999999999">
      <c r="B217" s="157"/>
      <c r="D217" s="142" t="s">
        <v>191</v>
      </c>
      <c r="E217" s="158" t="s">
        <v>1</v>
      </c>
      <c r="F217" s="159" t="s">
        <v>327</v>
      </c>
      <c r="H217" s="160">
        <v>8</v>
      </c>
      <c r="I217" s="161"/>
      <c r="L217" s="157"/>
      <c r="M217" s="162"/>
      <c r="T217" s="163"/>
      <c r="AT217" s="158" t="s">
        <v>191</v>
      </c>
      <c r="AU217" s="158" t="s">
        <v>88</v>
      </c>
      <c r="AV217" s="12" t="s">
        <v>88</v>
      </c>
      <c r="AW217" s="12" t="s">
        <v>35</v>
      </c>
      <c r="AX217" s="12" t="s">
        <v>79</v>
      </c>
      <c r="AY217" s="158" t="s">
        <v>125</v>
      </c>
    </row>
    <row r="218" spans="2:65" s="13" customFormat="1" ht="10.199999999999999">
      <c r="B218" s="164"/>
      <c r="D218" s="142" t="s">
        <v>191</v>
      </c>
      <c r="E218" s="165" t="s">
        <v>1</v>
      </c>
      <c r="F218" s="166" t="s">
        <v>193</v>
      </c>
      <c r="H218" s="167">
        <v>8</v>
      </c>
      <c r="I218" s="168"/>
      <c r="L218" s="164"/>
      <c r="M218" s="169"/>
      <c r="T218" s="170"/>
      <c r="AT218" s="165" t="s">
        <v>191</v>
      </c>
      <c r="AU218" s="165" t="s">
        <v>88</v>
      </c>
      <c r="AV218" s="13" t="s">
        <v>124</v>
      </c>
      <c r="AW218" s="13" t="s">
        <v>35</v>
      </c>
      <c r="AX218" s="13" t="s">
        <v>86</v>
      </c>
      <c r="AY218" s="165" t="s">
        <v>125</v>
      </c>
    </row>
    <row r="219" spans="2:65" s="1" customFormat="1" ht="16.5" customHeight="1">
      <c r="B219" s="31"/>
      <c r="C219" s="129" t="s">
        <v>328</v>
      </c>
      <c r="D219" s="129" t="s">
        <v>126</v>
      </c>
      <c r="E219" s="130" t="s">
        <v>329</v>
      </c>
      <c r="F219" s="131" t="s">
        <v>330</v>
      </c>
      <c r="G219" s="132" t="s">
        <v>310</v>
      </c>
      <c r="H219" s="133">
        <v>8</v>
      </c>
      <c r="I219" s="134"/>
      <c r="J219" s="135">
        <f>ROUND(I219*H219,2)</f>
        <v>0</v>
      </c>
      <c r="K219" s="131" t="s">
        <v>130</v>
      </c>
      <c r="L219" s="31"/>
      <c r="M219" s="136" t="s">
        <v>1</v>
      </c>
      <c r="N219" s="137" t="s">
        <v>44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124</v>
      </c>
      <c r="AT219" s="140" t="s">
        <v>126</v>
      </c>
      <c r="AU219" s="140" t="s">
        <v>88</v>
      </c>
      <c r="AY219" s="16" t="s">
        <v>125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6" t="s">
        <v>86</v>
      </c>
      <c r="BK219" s="141">
        <f>ROUND(I219*H219,2)</f>
        <v>0</v>
      </c>
      <c r="BL219" s="16" t="s">
        <v>124</v>
      </c>
      <c r="BM219" s="140" t="s">
        <v>331</v>
      </c>
    </row>
    <row r="220" spans="2:65" s="12" customFormat="1" ht="10.199999999999999">
      <c r="B220" s="157"/>
      <c r="D220" s="142" t="s">
        <v>191</v>
      </c>
      <c r="E220" s="158" t="s">
        <v>1</v>
      </c>
      <c r="F220" s="159" t="s">
        <v>332</v>
      </c>
      <c r="H220" s="160">
        <v>8</v>
      </c>
      <c r="I220" s="161"/>
      <c r="L220" s="157"/>
      <c r="M220" s="162"/>
      <c r="T220" s="163"/>
      <c r="AT220" s="158" t="s">
        <v>191</v>
      </c>
      <c r="AU220" s="158" t="s">
        <v>88</v>
      </c>
      <c r="AV220" s="12" t="s">
        <v>88</v>
      </c>
      <c r="AW220" s="12" t="s">
        <v>35</v>
      </c>
      <c r="AX220" s="12" t="s">
        <v>79</v>
      </c>
      <c r="AY220" s="158" t="s">
        <v>125</v>
      </c>
    </row>
    <row r="221" spans="2:65" s="13" customFormat="1" ht="10.199999999999999">
      <c r="B221" s="164"/>
      <c r="D221" s="142" t="s">
        <v>191</v>
      </c>
      <c r="E221" s="165" t="s">
        <v>1</v>
      </c>
      <c r="F221" s="166" t="s">
        <v>193</v>
      </c>
      <c r="H221" s="167">
        <v>8</v>
      </c>
      <c r="I221" s="168"/>
      <c r="L221" s="164"/>
      <c r="M221" s="169"/>
      <c r="T221" s="170"/>
      <c r="AT221" s="165" t="s">
        <v>191</v>
      </c>
      <c r="AU221" s="165" t="s">
        <v>88</v>
      </c>
      <c r="AV221" s="13" t="s">
        <v>124</v>
      </c>
      <c r="AW221" s="13" t="s">
        <v>35</v>
      </c>
      <c r="AX221" s="13" t="s">
        <v>86</v>
      </c>
      <c r="AY221" s="165" t="s">
        <v>125</v>
      </c>
    </row>
    <row r="222" spans="2:65" s="1" customFormat="1" ht="16.5" customHeight="1">
      <c r="B222" s="31"/>
      <c r="C222" s="129" t="s">
        <v>333</v>
      </c>
      <c r="D222" s="129" t="s">
        <v>126</v>
      </c>
      <c r="E222" s="130" t="s">
        <v>334</v>
      </c>
      <c r="F222" s="131" t="s">
        <v>335</v>
      </c>
      <c r="G222" s="132" t="s">
        <v>290</v>
      </c>
      <c r="H222" s="133">
        <v>1</v>
      </c>
      <c r="I222" s="134"/>
      <c r="J222" s="135">
        <f>ROUND(I222*H222,2)</f>
        <v>0</v>
      </c>
      <c r="K222" s="131" t="s">
        <v>166</v>
      </c>
      <c r="L222" s="31"/>
      <c r="M222" s="136" t="s">
        <v>1</v>
      </c>
      <c r="N222" s="137" t="s">
        <v>44</v>
      </c>
      <c r="P222" s="138">
        <f>O222*H222</f>
        <v>0</v>
      </c>
      <c r="Q222" s="138">
        <v>0</v>
      </c>
      <c r="R222" s="138">
        <f>Q222*H222</f>
        <v>0</v>
      </c>
      <c r="S222" s="138">
        <v>0.108</v>
      </c>
      <c r="T222" s="139">
        <f>S222*H222</f>
        <v>0.108</v>
      </c>
      <c r="AR222" s="140" t="s">
        <v>124</v>
      </c>
      <c r="AT222" s="140" t="s">
        <v>126</v>
      </c>
      <c r="AU222" s="140" t="s">
        <v>88</v>
      </c>
      <c r="AY222" s="16" t="s">
        <v>125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86</v>
      </c>
      <c r="BK222" s="141">
        <f>ROUND(I222*H222,2)</f>
        <v>0</v>
      </c>
      <c r="BL222" s="16" t="s">
        <v>124</v>
      </c>
      <c r="BM222" s="140" t="s">
        <v>336</v>
      </c>
    </row>
    <row r="223" spans="2:65" s="14" customFormat="1" ht="20.399999999999999">
      <c r="B223" s="171"/>
      <c r="D223" s="142" t="s">
        <v>191</v>
      </c>
      <c r="E223" s="172" t="s">
        <v>1</v>
      </c>
      <c r="F223" s="173" t="s">
        <v>337</v>
      </c>
      <c r="H223" s="172" t="s">
        <v>1</v>
      </c>
      <c r="I223" s="174"/>
      <c r="L223" s="171"/>
      <c r="M223" s="175"/>
      <c r="T223" s="176"/>
      <c r="AT223" s="172" t="s">
        <v>191</v>
      </c>
      <c r="AU223" s="172" t="s">
        <v>88</v>
      </c>
      <c r="AV223" s="14" t="s">
        <v>86</v>
      </c>
      <c r="AW223" s="14" t="s">
        <v>35</v>
      </c>
      <c r="AX223" s="14" t="s">
        <v>79</v>
      </c>
      <c r="AY223" s="172" t="s">
        <v>125</v>
      </c>
    </row>
    <row r="224" spans="2:65" s="12" customFormat="1" ht="10.199999999999999">
      <c r="B224" s="157"/>
      <c r="D224" s="142" t="s">
        <v>191</v>
      </c>
      <c r="E224" s="158" t="s">
        <v>1</v>
      </c>
      <c r="F224" s="159" t="s">
        <v>338</v>
      </c>
      <c r="H224" s="160">
        <v>1</v>
      </c>
      <c r="I224" s="161"/>
      <c r="L224" s="157"/>
      <c r="M224" s="162"/>
      <c r="T224" s="163"/>
      <c r="AT224" s="158" t="s">
        <v>191</v>
      </c>
      <c r="AU224" s="158" t="s">
        <v>88</v>
      </c>
      <c r="AV224" s="12" t="s">
        <v>88</v>
      </c>
      <c r="AW224" s="12" t="s">
        <v>35</v>
      </c>
      <c r="AX224" s="12" t="s">
        <v>79</v>
      </c>
      <c r="AY224" s="158" t="s">
        <v>125</v>
      </c>
    </row>
    <row r="225" spans="2:65" s="13" customFormat="1" ht="10.199999999999999">
      <c r="B225" s="164"/>
      <c r="D225" s="142" t="s">
        <v>191</v>
      </c>
      <c r="E225" s="165" t="s">
        <v>1</v>
      </c>
      <c r="F225" s="166" t="s">
        <v>193</v>
      </c>
      <c r="H225" s="167">
        <v>1</v>
      </c>
      <c r="I225" s="168"/>
      <c r="L225" s="164"/>
      <c r="M225" s="169"/>
      <c r="T225" s="170"/>
      <c r="AT225" s="165" t="s">
        <v>191</v>
      </c>
      <c r="AU225" s="165" t="s">
        <v>88</v>
      </c>
      <c r="AV225" s="13" t="s">
        <v>124</v>
      </c>
      <c r="AW225" s="13" t="s">
        <v>35</v>
      </c>
      <c r="AX225" s="13" t="s">
        <v>86</v>
      </c>
      <c r="AY225" s="165" t="s">
        <v>125</v>
      </c>
    </row>
    <row r="226" spans="2:65" s="10" customFormat="1" ht="22.8" customHeight="1">
      <c r="B226" s="119"/>
      <c r="D226" s="120" t="s">
        <v>78</v>
      </c>
      <c r="E226" s="155" t="s">
        <v>339</v>
      </c>
      <c r="F226" s="155" t="s">
        <v>340</v>
      </c>
      <c r="I226" s="122"/>
      <c r="J226" s="156">
        <f>BK226</f>
        <v>0</v>
      </c>
      <c r="L226" s="119"/>
      <c r="M226" s="124"/>
      <c r="P226" s="125">
        <f>P227</f>
        <v>0</v>
      </c>
      <c r="R226" s="125">
        <f>R227</f>
        <v>0</v>
      </c>
      <c r="T226" s="126">
        <f>T227</f>
        <v>0</v>
      </c>
      <c r="AR226" s="120" t="s">
        <v>86</v>
      </c>
      <c r="AT226" s="127" t="s">
        <v>78</v>
      </c>
      <c r="AU226" s="127" t="s">
        <v>86</v>
      </c>
      <c r="AY226" s="120" t="s">
        <v>125</v>
      </c>
      <c r="BK226" s="128">
        <f>BK227</f>
        <v>0</v>
      </c>
    </row>
    <row r="227" spans="2:65" s="1" customFormat="1" ht="33" customHeight="1">
      <c r="B227" s="31"/>
      <c r="C227" s="129" t="s">
        <v>341</v>
      </c>
      <c r="D227" s="129" t="s">
        <v>126</v>
      </c>
      <c r="E227" s="130" t="s">
        <v>342</v>
      </c>
      <c r="F227" s="131" t="s">
        <v>343</v>
      </c>
      <c r="G227" s="132" t="s">
        <v>221</v>
      </c>
      <c r="H227" s="133">
        <v>131.27099999999999</v>
      </c>
      <c r="I227" s="134"/>
      <c r="J227" s="135">
        <f>ROUND(I227*H227,2)</f>
        <v>0</v>
      </c>
      <c r="K227" s="131" t="s">
        <v>130</v>
      </c>
      <c r="L227" s="31"/>
      <c r="M227" s="146" t="s">
        <v>1</v>
      </c>
      <c r="N227" s="147" t="s">
        <v>44</v>
      </c>
      <c r="O227" s="148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AR227" s="140" t="s">
        <v>124</v>
      </c>
      <c r="AT227" s="140" t="s">
        <v>126</v>
      </c>
      <c r="AU227" s="140" t="s">
        <v>88</v>
      </c>
      <c r="AY227" s="16" t="s">
        <v>125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6" t="s">
        <v>86</v>
      </c>
      <c r="BK227" s="141">
        <f>ROUND(I227*H227,2)</f>
        <v>0</v>
      </c>
      <c r="BL227" s="16" t="s">
        <v>124</v>
      </c>
      <c r="BM227" s="140" t="s">
        <v>344</v>
      </c>
    </row>
    <row r="228" spans="2:65" s="1" customFormat="1" ht="6.9" customHeight="1">
      <c r="B228" s="43"/>
      <c r="C228" s="44"/>
      <c r="D228" s="44"/>
      <c r="E228" s="44"/>
      <c r="F228" s="44"/>
      <c r="G228" s="44"/>
      <c r="H228" s="44"/>
      <c r="I228" s="44"/>
      <c r="J228" s="44"/>
      <c r="K228" s="44"/>
      <c r="L228" s="31"/>
    </row>
  </sheetData>
  <sheetProtection algorithmName="SHA-512" hashValue="KxvZU9+MPk+rE3TLyI8BTryYija0pkq306kr2B/KevGy+70FElK9pWbL7PO8b9vBtu4Qlp+vfilc6LxED9OoMg==" saltValue="bHi/qWuXthGP+GQtRp9Gs6rax8oDsLZh3AuD1YLvO1Rx2+22CzBo6lXSCHfjSrHjbWST8GLrBD/hEYHt2AFFBg==" spinCount="100000" sheet="1" objects="1" scenarios="1" formatColumns="0" formatRows="0" autoFilter="0"/>
  <autoFilter ref="C125:K227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" customHeight="1">
      <c r="B4" s="19"/>
      <c r="D4" s="20" t="s">
        <v>99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Sjezd z pozemku č. 1207/3 na ul. Oderská, k.ú. Starý Bohumín</v>
      </c>
      <c r="F7" s="230"/>
      <c r="G7" s="230"/>
      <c r="H7" s="230"/>
      <c r="L7" s="19"/>
    </row>
    <row r="8" spans="2:46" ht="12" customHeight="1">
      <c r="B8" s="19"/>
      <c r="D8" s="26" t="s">
        <v>100</v>
      </c>
      <c r="L8" s="19"/>
    </row>
    <row r="9" spans="2:46" s="1" customFormat="1" ht="16.5" customHeight="1">
      <c r="B9" s="31"/>
      <c r="E9" s="229" t="s">
        <v>175</v>
      </c>
      <c r="F9" s="231"/>
      <c r="G9" s="231"/>
      <c r="H9" s="231"/>
      <c r="L9" s="31"/>
    </row>
    <row r="10" spans="2:46" s="1" customFormat="1" ht="12" customHeight="1">
      <c r="B10" s="31"/>
      <c r="D10" s="26" t="s">
        <v>176</v>
      </c>
      <c r="L10" s="31"/>
    </row>
    <row r="11" spans="2:46" s="1" customFormat="1" ht="30" customHeight="1">
      <c r="B11" s="31"/>
      <c r="E11" s="187" t="s">
        <v>345</v>
      </c>
      <c r="F11" s="231"/>
      <c r="G11" s="231"/>
      <c r="H11" s="231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9. 4. 2024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26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29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30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32</v>
      </c>
      <c r="I22" s="26" t="s">
        <v>25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26" t="s">
        <v>28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36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38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39</v>
      </c>
      <c r="J32" s="65">
        <f>ROUND(J125,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41</v>
      </c>
      <c r="I34" s="34" t="s">
        <v>40</v>
      </c>
      <c r="J34" s="34" t="s">
        <v>42</v>
      </c>
      <c r="L34" s="31"/>
    </row>
    <row r="35" spans="2:12" s="1" customFormat="1" ht="14.4" customHeight="1">
      <c r="B35" s="31"/>
      <c r="D35" s="54" t="s">
        <v>43</v>
      </c>
      <c r="E35" s="26" t="s">
        <v>44</v>
      </c>
      <c r="F35" s="85">
        <f>ROUND((SUM(BE125:BE155)),  2)</f>
        <v>0</v>
      </c>
      <c r="I35" s="95">
        <v>0.21</v>
      </c>
      <c r="J35" s="85">
        <f>ROUND(((SUM(BE125:BE155))*I35),  2)</f>
        <v>0</v>
      </c>
      <c r="L35" s="31"/>
    </row>
    <row r="36" spans="2:12" s="1" customFormat="1" ht="14.4" customHeight="1">
      <c r="B36" s="31"/>
      <c r="E36" s="26" t="s">
        <v>45</v>
      </c>
      <c r="F36" s="85">
        <f>ROUND((SUM(BF125:BF155)),  2)</f>
        <v>0</v>
      </c>
      <c r="I36" s="95">
        <v>0.12</v>
      </c>
      <c r="J36" s="85">
        <f>ROUND(((SUM(BF125:BF155))*I36),  2)</f>
        <v>0</v>
      </c>
      <c r="L36" s="31"/>
    </row>
    <row r="37" spans="2:12" s="1" customFormat="1" ht="14.4" hidden="1" customHeight="1">
      <c r="B37" s="31"/>
      <c r="E37" s="26" t="s">
        <v>46</v>
      </c>
      <c r="F37" s="85">
        <f>ROUND((SUM(BG125:BG155)),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47</v>
      </c>
      <c r="F38" s="85">
        <f>ROUND((SUM(BH125:BH155)),  2)</f>
        <v>0</v>
      </c>
      <c r="I38" s="95">
        <v>0.12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48</v>
      </c>
      <c r="F39" s="85">
        <f>ROUND((SUM(BI125:BI155)),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49</v>
      </c>
      <c r="E41" s="56"/>
      <c r="F41" s="56"/>
      <c r="G41" s="98" t="s">
        <v>50</v>
      </c>
      <c r="H41" s="99" t="s">
        <v>51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54</v>
      </c>
      <c r="E61" s="33"/>
      <c r="F61" s="102" t="s">
        <v>55</v>
      </c>
      <c r="G61" s="42" t="s">
        <v>54</v>
      </c>
      <c r="H61" s="33"/>
      <c r="I61" s="33"/>
      <c r="J61" s="103" t="s">
        <v>55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54</v>
      </c>
      <c r="E76" s="33"/>
      <c r="F76" s="102" t="s">
        <v>55</v>
      </c>
      <c r="G76" s="42" t="s">
        <v>54</v>
      </c>
      <c r="H76" s="33"/>
      <c r="I76" s="33"/>
      <c r="J76" s="103" t="s">
        <v>55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102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Sjezd z pozemku č. 1207/3 na ul. Oderská, k.ú. Starý Bohumín</v>
      </c>
      <c r="F85" s="230"/>
      <c r="G85" s="230"/>
      <c r="H85" s="230"/>
      <c r="L85" s="31"/>
    </row>
    <row r="86" spans="2:12" ht="12" customHeight="1">
      <c r="B86" s="19"/>
      <c r="C86" s="26" t="s">
        <v>100</v>
      </c>
      <c r="L86" s="19"/>
    </row>
    <row r="87" spans="2:12" s="1" customFormat="1" ht="16.5" customHeight="1">
      <c r="B87" s="31"/>
      <c r="E87" s="229" t="s">
        <v>175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176</v>
      </c>
      <c r="L88" s="31"/>
    </row>
    <row r="89" spans="2:12" s="1" customFormat="1" ht="30" customHeight="1">
      <c r="B89" s="31"/>
      <c r="E89" s="187" t="str">
        <f>E11</f>
        <v>101.2 - Sjezd z pozemku č. 1207/3 - výměna podloží se souhlasem investora</v>
      </c>
      <c r="F89" s="231"/>
      <c r="G89" s="231"/>
      <c r="H89" s="231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Starý Bohumín</v>
      </c>
      <c r="I91" s="26" t="s">
        <v>22</v>
      </c>
      <c r="J91" s="51" t="str">
        <f>IF(J14="","",J14)</f>
        <v>9. 4. 2024</v>
      </c>
      <c r="L91" s="31"/>
    </row>
    <row r="92" spans="2:12" s="1" customFormat="1" ht="6.9" customHeight="1">
      <c r="B92" s="31"/>
      <c r="L92" s="31"/>
    </row>
    <row r="93" spans="2:12" s="1" customFormat="1" ht="15.15" customHeight="1">
      <c r="B93" s="31"/>
      <c r="C93" s="26" t="s">
        <v>24</v>
      </c>
      <c r="F93" s="24" t="str">
        <f>E17</f>
        <v>Město Bohumín</v>
      </c>
      <c r="I93" s="26" t="s">
        <v>32</v>
      </c>
      <c r="J93" s="29" t="str">
        <f>E23</f>
        <v>Ing. Miroslav Knápek</v>
      </c>
      <c r="L93" s="31"/>
    </row>
    <row r="94" spans="2:12" s="1" customFormat="1" ht="15.15" customHeight="1">
      <c r="B94" s="31"/>
      <c r="C94" s="26" t="s">
        <v>30</v>
      </c>
      <c r="F94" s="24" t="str">
        <f>IF(E20="","",E20)</f>
        <v>Vyplň údaj</v>
      </c>
      <c r="I94" s="26" t="s">
        <v>36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103</v>
      </c>
      <c r="D96" s="96"/>
      <c r="E96" s="96"/>
      <c r="F96" s="96"/>
      <c r="G96" s="96"/>
      <c r="H96" s="96"/>
      <c r="I96" s="96"/>
      <c r="J96" s="105" t="s">
        <v>104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105</v>
      </c>
      <c r="J98" s="65">
        <f>J125</f>
        <v>0</v>
      </c>
      <c r="L98" s="31"/>
      <c r="AU98" s="16" t="s">
        <v>106</v>
      </c>
    </row>
    <row r="99" spans="2:47" s="8" customFormat="1" ht="24.9" customHeight="1">
      <c r="B99" s="107"/>
      <c r="D99" s="108" t="s">
        <v>178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11" customFormat="1" ht="19.95" customHeight="1">
      <c r="B100" s="151"/>
      <c r="D100" s="152" t="s">
        <v>179</v>
      </c>
      <c r="E100" s="153"/>
      <c r="F100" s="153"/>
      <c r="G100" s="153"/>
      <c r="H100" s="153"/>
      <c r="I100" s="153"/>
      <c r="J100" s="154">
        <f>J127</f>
        <v>0</v>
      </c>
      <c r="L100" s="151"/>
    </row>
    <row r="101" spans="2:47" s="11" customFormat="1" ht="19.95" customHeight="1">
      <c r="B101" s="151"/>
      <c r="D101" s="152" t="s">
        <v>181</v>
      </c>
      <c r="E101" s="153"/>
      <c r="F101" s="153"/>
      <c r="G101" s="153"/>
      <c r="H101" s="153"/>
      <c r="I101" s="153"/>
      <c r="J101" s="154">
        <f>J145</f>
        <v>0</v>
      </c>
      <c r="L101" s="151"/>
    </row>
    <row r="102" spans="2:47" s="11" customFormat="1" ht="19.95" customHeight="1">
      <c r="B102" s="151"/>
      <c r="D102" s="152" t="s">
        <v>182</v>
      </c>
      <c r="E102" s="153"/>
      <c r="F102" s="153"/>
      <c r="G102" s="153"/>
      <c r="H102" s="153"/>
      <c r="I102" s="153"/>
      <c r="J102" s="154">
        <f>J150</f>
        <v>0</v>
      </c>
      <c r="L102" s="151"/>
    </row>
    <row r="103" spans="2:47" s="11" customFormat="1" ht="19.95" customHeight="1">
      <c r="B103" s="151"/>
      <c r="D103" s="152" t="s">
        <v>183</v>
      </c>
      <c r="E103" s="153"/>
      <c r="F103" s="153"/>
      <c r="G103" s="153"/>
      <c r="H103" s="153"/>
      <c r="I103" s="153"/>
      <c r="J103" s="154">
        <f>J154</f>
        <v>0</v>
      </c>
      <c r="L103" s="151"/>
    </row>
    <row r="104" spans="2:47" s="1" customFormat="1" ht="21.75" customHeight="1">
      <c r="B104" s="31"/>
      <c r="L104" s="31"/>
    </row>
    <row r="105" spans="2:47" s="1" customFormat="1" ht="6.9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47" s="1" customFormat="1" ht="6.9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" customHeight="1">
      <c r="B110" s="31"/>
      <c r="C110" s="20" t="s">
        <v>109</v>
      </c>
      <c r="L110" s="31"/>
    </row>
    <row r="111" spans="2:47" s="1" customFormat="1" ht="6.9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29" t="str">
        <f>E7</f>
        <v>Sjezd z pozemku č. 1207/3 na ul. Oderská, k.ú. Starý Bohumín</v>
      </c>
      <c r="F113" s="230"/>
      <c r="G113" s="230"/>
      <c r="H113" s="230"/>
      <c r="L113" s="31"/>
    </row>
    <row r="114" spans="2:65" ht="12" customHeight="1">
      <c r="B114" s="19"/>
      <c r="C114" s="26" t="s">
        <v>100</v>
      </c>
      <c r="L114" s="19"/>
    </row>
    <row r="115" spans="2:65" s="1" customFormat="1" ht="16.5" customHeight="1">
      <c r="B115" s="31"/>
      <c r="E115" s="229" t="s">
        <v>175</v>
      </c>
      <c r="F115" s="231"/>
      <c r="G115" s="231"/>
      <c r="H115" s="231"/>
      <c r="L115" s="31"/>
    </row>
    <row r="116" spans="2:65" s="1" customFormat="1" ht="12" customHeight="1">
      <c r="B116" s="31"/>
      <c r="C116" s="26" t="s">
        <v>176</v>
      </c>
      <c r="L116" s="31"/>
    </row>
    <row r="117" spans="2:65" s="1" customFormat="1" ht="30" customHeight="1">
      <c r="B117" s="31"/>
      <c r="E117" s="187" t="str">
        <f>E11</f>
        <v>101.2 - Sjezd z pozemku č. 1207/3 - výměna podloží se souhlasem investora</v>
      </c>
      <c r="F117" s="231"/>
      <c r="G117" s="231"/>
      <c r="H117" s="231"/>
      <c r="L117" s="31"/>
    </row>
    <row r="118" spans="2:65" s="1" customFormat="1" ht="6.9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>Starý Bohumín</v>
      </c>
      <c r="I119" s="26" t="s">
        <v>22</v>
      </c>
      <c r="J119" s="51" t="str">
        <f>IF(J14="","",J14)</f>
        <v>9. 4. 2024</v>
      </c>
      <c r="L119" s="31"/>
    </row>
    <row r="120" spans="2:65" s="1" customFormat="1" ht="6.9" customHeight="1">
      <c r="B120" s="31"/>
      <c r="L120" s="31"/>
    </row>
    <row r="121" spans="2:65" s="1" customFormat="1" ht="15.15" customHeight="1">
      <c r="B121" s="31"/>
      <c r="C121" s="26" t="s">
        <v>24</v>
      </c>
      <c r="F121" s="24" t="str">
        <f>E17</f>
        <v>Město Bohumín</v>
      </c>
      <c r="I121" s="26" t="s">
        <v>32</v>
      </c>
      <c r="J121" s="29" t="str">
        <f>E23</f>
        <v>Ing. Miroslav Knápek</v>
      </c>
      <c r="L121" s="31"/>
    </row>
    <row r="122" spans="2:65" s="1" customFormat="1" ht="15.15" customHeight="1">
      <c r="B122" s="31"/>
      <c r="C122" s="26" t="s">
        <v>30</v>
      </c>
      <c r="F122" s="24" t="str">
        <f>IF(E20="","",E20)</f>
        <v>Vyplň údaj</v>
      </c>
      <c r="I122" s="26" t="s">
        <v>36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9" customFormat="1" ht="29.25" customHeight="1">
      <c r="B124" s="111"/>
      <c r="C124" s="112" t="s">
        <v>110</v>
      </c>
      <c r="D124" s="113" t="s">
        <v>64</v>
      </c>
      <c r="E124" s="113" t="s">
        <v>60</v>
      </c>
      <c r="F124" s="113" t="s">
        <v>61</v>
      </c>
      <c r="G124" s="113" t="s">
        <v>111</v>
      </c>
      <c r="H124" s="113" t="s">
        <v>112</v>
      </c>
      <c r="I124" s="113" t="s">
        <v>113</v>
      </c>
      <c r="J124" s="113" t="s">
        <v>104</v>
      </c>
      <c r="K124" s="114" t="s">
        <v>114</v>
      </c>
      <c r="L124" s="111"/>
      <c r="M124" s="58" t="s">
        <v>1</v>
      </c>
      <c r="N124" s="59" t="s">
        <v>43</v>
      </c>
      <c r="O124" s="59" t="s">
        <v>115</v>
      </c>
      <c r="P124" s="59" t="s">
        <v>116</v>
      </c>
      <c r="Q124" s="59" t="s">
        <v>117</v>
      </c>
      <c r="R124" s="59" t="s">
        <v>118</v>
      </c>
      <c r="S124" s="59" t="s">
        <v>119</v>
      </c>
      <c r="T124" s="60" t="s">
        <v>120</v>
      </c>
    </row>
    <row r="125" spans="2:65" s="1" customFormat="1" ht="22.8" customHeight="1">
      <c r="B125" s="31"/>
      <c r="C125" s="63" t="s">
        <v>121</v>
      </c>
      <c r="J125" s="115">
        <f>BK125</f>
        <v>0</v>
      </c>
      <c r="L125" s="31"/>
      <c r="M125" s="61"/>
      <c r="N125" s="52"/>
      <c r="O125" s="52"/>
      <c r="P125" s="116">
        <f>P126</f>
        <v>0</v>
      </c>
      <c r="Q125" s="52"/>
      <c r="R125" s="116">
        <f>R126</f>
        <v>103.57049999999998</v>
      </c>
      <c r="S125" s="52"/>
      <c r="T125" s="117">
        <f>T126</f>
        <v>0</v>
      </c>
      <c r="AT125" s="16" t="s">
        <v>78</v>
      </c>
      <c r="AU125" s="16" t="s">
        <v>106</v>
      </c>
      <c r="BK125" s="118">
        <f>BK126</f>
        <v>0</v>
      </c>
    </row>
    <row r="126" spans="2:65" s="10" customFormat="1" ht="25.95" customHeight="1">
      <c r="B126" s="119"/>
      <c r="D126" s="120" t="s">
        <v>78</v>
      </c>
      <c r="E126" s="121" t="s">
        <v>184</v>
      </c>
      <c r="F126" s="121" t="s">
        <v>185</v>
      </c>
      <c r="I126" s="122"/>
      <c r="J126" s="123">
        <f>BK126</f>
        <v>0</v>
      </c>
      <c r="L126" s="119"/>
      <c r="M126" s="124"/>
      <c r="P126" s="125">
        <f>P127+P145+P150+P154</f>
        <v>0</v>
      </c>
      <c r="R126" s="125">
        <f>R127+R145+R150+R154</f>
        <v>103.57049999999998</v>
      </c>
      <c r="T126" s="126">
        <f>T127+T145+T150+T154</f>
        <v>0</v>
      </c>
      <c r="AR126" s="120" t="s">
        <v>86</v>
      </c>
      <c r="AT126" s="127" t="s">
        <v>78</v>
      </c>
      <c r="AU126" s="127" t="s">
        <v>79</v>
      </c>
      <c r="AY126" s="120" t="s">
        <v>125</v>
      </c>
      <c r="BK126" s="128">
        <f>BK127+BK145+BK150+BK154</f>
        <v>0</v>
      </c>
    </row>
    <row r="127" spans="2:65" s="10" customFormat="1" ht="22.8" customHeight="1">
      <c r="B127" s="119"/>
      <c r="D127" s="120" t="s">
        <v>78</v>
      </c>
      <c r="E127" s="155" t="s">
        <v>86</v>
      </c>
      <c r="F127" s="155" t="s">
        <v>186</v>
      </c>
      <c r="I127" s="122"/>
      <c r="J127" s="156">
        <f>BK127</f>
        <v>0</v>
      </c>
      <c r="L127" s="119"/>
      <c r="M127" s="124"/>
      <c r="P127" s="125">
        <f>SUM(P128:P144)</f>
        <v>0</v>
      </c>
      <c r="R127" s="125">
        <f>SUM(R128:R144)</f>
        <v>0</v>
      </c>
      <c r="T127" s="126">
        <f>SUM(T128:T144)</f>
        <v>0</v>
      </c>
      <c r="AR127" s="120" t="s">
        <v>86</v>
      </c>
      <c r="AT127" s="127" t="s">
        <v>78</v>
      </c>
      <c r="AU127" s="127" t="s">
        <v>86</v>
      </c>
      <c r="AY127" s="120" t="s">
        <v>125</v>
      </c>
      <c r="BK127" s="128">
        <f>SUM(BK128:BK144)</f>
        <v>0</v>
      </c>
    </row>
    <row r="128" spans="2:65" s="1" customFormat="1" ht="33" customHeight="1">
      <c r="B128" s="31"/>
      <c r="C128" s="129" t="s">
        <v>86</v>
      </c>
      <c r="D128" s="129" t="s">
        <v>126</v>
      </c>
      <c r="E128" s="130" t="s">
        <v>346</v>
      </c>
      <c r="F128" s="131" t="s">
        <v>347</v>
      </c>
      <c r="G128" s="132" t="s">
        <v>196</v>
      </c>
      <c r="H128" s="133">
        <v>45</v>
      </c>
      <c r="I128" s="134"/>
      <c r="J128" s="135">
        <f>ROUND(I128*H128,2)</f>
        <v>0</v>
      </c>
      <c r="K128" s="131" t="s">
        <v>130</v>
      </c>
      <c r="L128" s="31"/>
      <c r="M128" s="136" t="s">
        <v>1</v>
      </c>
      <c r="N128" s="137" t="s">
        <v>44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124</v>
      </c>
      <c r="AT128" s="140" t="s">
        <v>126</v>
      </c>
      <c r="AU128" s="140" t="s">
        <v>88</v>
      </c>
      <c r="AY128" s="16" t="s">
        <v>125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86</v>
      </c>
      <c r="BK128" s="141">
        <f>ROUND(I128*H128,2)</f>
        <v>0</v>
      </c>
      <c r="BL128" s="16" t="s">
        <v>124</v>
      </c>
      <c r="BM128" s="140" t="s">
        <v>348</v>
      </c>
    </row>
    <row r="129" spans="2:65" s="12" customFormat="1" ht="10.199999999999999">
      <c r="B129" s="157"/>
      <c r="D129" s="142" t="s">
        <v>191</v>
      </c>
      <c r="E129" s="158" t="s">
        <v>1</v>
      </c>
      <c r="F129" s="159" t="s">
        <v>349</v>
      </c>
      <c r="H129" s="160">
        <v>45</v>
      </c>
      <c r="I129" s="161"/>
      <c r="L129" s="157"/>
      <c r="M129" s="162"/>
      <c r="T129" s="163"/>
      <c r="AT129" s="158" t="s">
        <v>191</v>
      </c>
      <c r="AU129" s="158" t="s">
        <v>88</v>
      </c>
      <c r="AV129" s="12" t="s">
        <v>88</v>
      </c>
      <c r="AW129" s="12" t="s">
        <v>35</v>
      </c>
      <c r="AX129" s="12" t="s">
        <v>79</v>
      </c>
      <c r="AY129" s="158" t="s">
        <v>125</v>
      </c>
    </row>
    <row r="130" spans="2:65" s="13" customFormat="1" ht="10.199999999999999">
      <c r="B130" s="164"/>
      <c r="D130" s="142" t="s">
        <v>191</v>
      </c>
      <c r="E130" s="165" t="s">
        <v>1</v>
      </c>
      <c r="F130" s="166" t="s">
        <v>193</v>
      </c>
      <c r="H130" s="167">
        <v>45</v>
      </c>
      <c r="I130" s="168"/>
      <c r="L130" s="164"/>
      <c r="M130" s="169"/>
      <c r="T130" s="170"/>
      <c r="AT130" s="165" t="s">
        <v>191</v>
      </c>
      <c r="AU130" s="165" t="s">
        <v>88</v>
      </c>
      <c r="AV130" s="13" t="s">
        <v>124</v>
      </c>
      <c r="AW130" s="13" t="s">
        <v>35</v>
      </c>
      <c r="AX130" s="13" t="s">
        <v>86</v>
      </c>
      <c r="AY130" s="165" t="s">
        <v>125</v>
      </c>
    </row>
    <row r="131" spans="2:65" s="1" customFormat="1" ht="37.799999999999997" customHeight="1">
      <c r="B131" s="31"/>
      <c r="C131" s="129" t="s">
        <v>88</v>
      </c>
      <c r="D131" s="129" t="s">
        <v>126</v>
      </c>
      <c r="E131" s="130" t="s">
        <v>204</v>
      </c>
      <c r="F131" s="131" t="s">
        <v>205</v>
      </c>
      <c r="G131" s="132" t="s">
        <v>196</v>
      </c>
      <c r="H131" s="133">
        <v>45</v>
      </c>
      <c r="I131" s="134"/>
      <c r="J131" s="135">
        <f>ROUND(I131*H131,2)</f>
        <v>0</v>
      </c>
      <c r="K131" s="131" t="s">
        <v>130</v>
      </c>
      <c r="L131" s="31"/>
      <c r="M131" s="136" t="s">
        <v>1</v>
      </c>
      <c r="N131" s="137" t="s">
        <v>44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124</v>
      </c>
      <c r="AT131" s="140" t="s">
        <v>126</v>
      </c>
      <c r="AU131" s="140" t="s">
        <v>88</v>
      </c>
      <c r="AY131" s="16" t="s">
        <v>125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86</v>
      </c>
      <c r="BK131" s="141">
        <f>ROUND(I131*H131,2)</f>
        <v>0</v>
      </c>
      <c r="BL131" s="16" t="s">
        <v>124</v>
      </c>
      <c r="BM131" s="140" t="s">
        <v>350</v>
      </c>
    </row>
    <row r="132" spans="2:65" s="12" customFormat="1" ht="10.199999999999999">
      <c r="B132" s="157"/>
      <c r="D132" s="142" t="s">
        <v>191</v>
      </c>
      <c r="E132" s="158" t="s">
        <v>1</v>
      </c>
      <c r="F132" s="159" t="s">
        <v>351</v>
      </c>
      <c r="H132" s="160">
        <v>45</v>
      </c>
      <c r="I132" s="161"/>
      <c r="L132" s="157"/>
      <c r="M132" s="162"/>
      <c r="T132" s="163"/>
      <c r="AT132" s="158" t="s">
        <v>191</v>
      </c>
      <c r="AU132" s="158" t="s">
        <v>88</v>
      </c>
      <c r="AV132" s="12" t="s">
        <v>88</v>
      </c>
      <c r="AW132" s="12" t="s">
        <v>35</v>
      </c>
      <c r="AX132" s="12" t="s">
        <v>79</v>
      </c>
      <c r="AY132" s="158" t="s">
        <v>125</v>
      </c>
    </row>
    <row r="133" spans="2:65" s="13" customFormat="1" ht="10.199999999999999">
      <c r="B133" s="164"/>
      <c r="D133" s="142" t="s">
        <v>191</v>
      </c>
      <c r="E133" s="165" t="s">
        <v>1</v>
      </c>
      <c r="F133" s="166" t="s">
        <v>193</v>
      </c>
      <c r="H133" s="167">
        <v>45</v>
      </c>
      <c r="I133" s="168"/>
      <c r="L133" s="164"/>
      <c r="M133" s="169"/>
      <c r="T133" s="170"/>
      <c r="AT133" s="165" t="s">
        <v>191</v>
      </c>
      <c r="AU133" s="165" t="s">
        <v>88</v>
      </c>
      <c r="AV133" s="13" t="s">
        <v>124</v>
      </c>
      <c r="AW133" s="13" t="s">
        <v>35</v>
      </c>
      <c r="AX133" s="13" t="s">
        <v>86</v>
      </c>
      <c r="AY133" s="165" t="s">
        <v>125</v>
      </c>
    </row>
    <row r="134" spans="2:65" s="1" customFormat="1" ht="37.799999999999997" customHeight="1">
      <c r="B134" s="31"/>
      <c r="C134" s="129" t="s">
        <v>139</v>
      </c>
      <c r="D134" s="129" t="s">
        <v>126</v>
      </c>
      <c r="E134" s="130" t="s">
        <v>208</v>
      </c>
      <c r="F134" s="131" t="s">
        <v>209</v>
      </c>
      <c r="G134" s="132" t="s">
        <v>196</v>
      </c>
      <c r="H134" s="133">
        <v>630</v>
      </c>
      <c r="I134" s="134"/>
      <c r="J134" s="135">
        <f>ROUND(I134*H134,2)</f>
        <v>0</v>
      </c>
      <c r="K134" s="131" t="s">
        <v>130</v>
      </c>
      <c r="L134" s="31"/>
      <c r="M134" s="136" t="s">
        <v>1</v>
      </c>
      <c r="N134" s="137" t="s">
        <v>44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124</v>
      </c>
      <c r="AT134" s="140" t="s">
        <v>126</v>
      </c>
      <c r="AU134" s="140" t="s">
        <v>88</v>
      </c>
      <c r="AY134" s="16" t="s">
        <v>125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86</v>
      </c>
      <c r="BK134" s="141">
        <f>ROUND(I134*H134,2)</f>
        <v>0</v>
      </c>
      <c r="BL134" s="16" t="s">
        <v>124</v>
      </c>
      <c r="BM134" s="140" t="s">
        <v>352</v>
      </c>
    </row>
    <row r="135" spans="2:65" s="14" customFormat="1" ht="10.199999999999999">
      <c r="B135" s="171"/>
      <c r="D135" s="142" t="s">
        <v>191</v>
      </c>
      <c r="E135" s="172" t="s">
        <v>1</v>
      </c>
      <c r="F135" s="173" t="s">
        <v>211</v>
      </c>
      <c r="H135" s="172" t="s">
        <v>1</v>
      </c>
      <c r="I135" s="174"/>
      <c r="L135" s="171"/>
      <c r="M135" s="175"/>
      <c r="T135" s="176"/>
      <c r="AT135" s="172" t="s">
        <v>191</v>
      </c>
      <c r="AU135" s="172" t="s">
        <v>88</v>
      </c>
      <c r="AV135" s="14" t="s">
        <v>86</v>
      </c>
      <c r="AW135" s="14" t="s">
        <v>35</v>
      </c>
      <c r="AX135" s="14" t="s">
        <v>79</v>
      </c>
      <c r="AY135" s="172" t="s">
        <v>125</v>
      </c>
    </row>
    <row r="136" spans="2:65" s="12" customFormat="1" ht="10.199999999999999">
      <c r="B136" s="157"/>
      <c r="D136" s="142" t="s">
        <v>191</v>
      </c>
      <c r="E136" s="158" t="s">
        <v>1</v>
      </c>
      <c r="F136" s="159" t="s">
        <v>353</v>
      </c>
      <c r="H136" s="160">
        <v>630</v>
      </c>
      <c r="I136" s="161"/>
      <c r="L136" s="157"/>
      <c r="M136" s="162"/>
      <c r="T136" s="163"/>
      <c r="AT136" s="158" t="s">
        <v>191</v>
      </c>
      <c r="AU136" s="158" t="s">
        <v>88</v>
      </c>
      <c r="AV136" s="12" t="s">
        <v>88</v>
      </c>
      <c r="AW136" s="12" t="s">
        <v>35</v>
      </c>
      <c r="AX136" s="12" t="s">
        <v>79</v>
      </c>
      <c r="AY136" s="158" t="s">
        <v>125</v>
      </c>
    </row>
    <row r="137" spans="2:65" s="13" customFormat="1" ht="10.199999999999999">
      <c r="B137" s="164"/>
      <c r="D137" s="142" t="s">
        <v>191</v>
      </c>
      <c r="E137" s="165" t="s">
        <v>1</v>
      </c>
      <c r="F137" s="166" t="s">
        <v>193</v>
      </c>
      <c r="H137" s="167">
        <v>630</v>
      </c>
      <c r="I137" s="168"/>
      <c r="L137" s="164"/>
      <c r="M137" s="169"/>
      <c r="T137" s="170"/>
      <c r="AT137" s="165" t="s">
        <v>191</v>
      </c>
      <c r="AU137" s="165" t="s">
        <v>88</v>
      </c>
      <c r="AV137" s="13" t="s">
        <v>124</v>
      </c>
      <c r="AW137" s="13" t="s">
        <v>35</v>
      </c>
      <c r="AX137" s="13" t="s">
        <v>86</v>
      </c>
      <c r="AY137" s="165" t="s">
        <v>125</v>
      </c>
    </row>
    <row r="138" spans="2:65" s="1" customFormat="1" ht="33" customHeight="1">
      <c r="B138" s="31"/>
      <c r="C138" s="129" t="s">
        <v>124</v>
      </c>
      <c r="D138" s="129" t="s">
        <v>126</v>
      </c>
      <c r="E138" s="130" t="s">
        <v>224</v>
      </c>
      <c r="F138" s="131" t="s">
        <v>225</v>
      </c>
      <c r="G138" s="132" t="s">
        <v>221</v>
      </c>
      <c r="H138" s="133">
        <v>81</v>
      </c>
      <c r="I138" s="134"/>
      <c r="J138" s="135">
        <f>ROUND(I138*H138,2)</f>
        <v>0</v>
      </c>
      <c r="K138" s="131" t="s">
        <v>130</v>
      </c>
      <c r="L138" s="31"/>
      <c r="M138" s="136" t="s">
        <v>1</v>
      </c>
      <c r="N138" s="137" t="s">
        <v>44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124</v>
      </c>
      <c r="AT138" s="140" t="s">
        <v>126</v>
      </c>
      <c r="AU138" s="140" t="s">
        <v>88</v>
      </c>
      <c r="AY138" s="16" t="s">
        <v>125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86</v>
      </c>
      <c r="BK138" s="141">
        <f>ROUND(I138*H138,2)</f>
        <v>0</v>
      </c>
      <c r="BL138" s="16" t="s">
        <v>124</v>
      </c>
      <c r="BM138" s="140" t="s">
        <v>354</v>
      </c>
    </row>
    <row r="139" spans="2:65" s="12" customFormat="1" ht="10.199999999999999">
      <c r="B139" s="157"/>
      <c r="D139" s="142" t="s">
        <v>191</v>
      </c>
      <c r="E139" s="158" t="s">
        <v>1</v>
      </c>
      <c r="F139" s="159" t="s">
        <v>355</v>
      </c>
      <c r="H139" s="160">
        <v>81</v>
      </c>
      <c r="I139" s="161"/>
      <c r="L139" s="157"/>
      <c r="M139" s="162"/>
      <c r="T139" s="163"/>
      <c r="AT139" s="158" t="s">
        <v>191</v>
      </c>
      <c r="AU139" s="158" t="s">
        <v>88</v>
      </c>
      <c r="AV139" s="12" t="s">
        <v>88</v>
      </c>
      <c r="AW139" s="12" t="s">
        <v>35</v>
      </c>
      <c r="AX139" s="12" t="s">
        <v>79</v>
      </c>
      <c r="AY139" s="158" t="s">
        <v>125</v>
      </c>
    </row>
    <row r="140" spans="2:65" s="13" customFormat="1" ht="10.199999999999999">
      <c r="B140" s="164"/>
      <c r="D140" s="142" t="s">
        <v>191</v>
      </c>
      <c r="E140" s="165" t="s">
        <v>1</v>
      </c>
      <c r="F140" s="166" t="s">
        <v>193</v>
      </c>
      <c r="H140" s="167">
        <v>81</v>
      </c>
      <c r="I140" s="168"/>
      <c r="L140" s="164"/>
      <c r="M140" s="169"/>
      <c r="T140" s="170"/>
      <c r="AT140" s="165" t="s">
        <v>191</v>
      </c>
      <c r="AU140" s="165" t="s">
        <v>88</v>
      </c>
      <c r="AV140" s="13" t="s">
        <v>124</v>
      </c>
      <c r="AW140" s="13" t="s">
        <v>35</v>
      </c>
      <c r="AX140" s="13" t="s">
        <v>86</v>
      </c>
      <c r="AY140" s="165" t="s">
        <v>125</v>
      </c>
    </row>
    <row r="141" spans="2:65" s="1" customFormat="1" ht="16.5" customHeight="1">
      <c r="B141" s="31"/>
      <c r="C141" s="129" t="s">
        <v>148</v>
      </c>
      <c r="D141" s="129" t="s">
        <v>126</v>
      </c>
      <c r="E141" s="130" t="s">
        <v>228</v>
      </c>
      <c r="F141" s="131" t="s">
        <v>229</v>
      </c>
      <c r="G141" s="132" t="s">
        <v>196</v>
      </c>
      <c r="H141" s="133">
        <v>45</v>
      </c>
      <c r="I141" s="134"/>
      <c r="J141" s="135">
        <f>ROUND(I141*H141,2)</f>
        <v>0</v>
      </c>
      <c r="K141" s="131" t="s">
        <v>130</v>
      </c>
      <c r="L141" s="31"/>
      <c r="M141" s="136" t="s">
        <v>1</v>
      </c>
      <c r="N141" s="137" t="s">
        <v>44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124</v>
      </c>
      <c r="AT141" s="140" t="s">
        <v>126</v>
      </c>
      <c r="AU141" s="140" t="s">
        <v>88</v>
      </c>
      <c r="AY141" s="16" t="s">
        <v>125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86</v>
      </c>
      <c r="BK141" s="141">
        <f>ROUND(I141*H141,2)</f>
        <v>0</v>
      </c>
      <c r="BL141" s="16" t="s">
        <v>124</v>
      </c>
      <c r="BM141" s="140" t="s">
        <v>356</v>
      </c>
    </row>
    <row r="142" spans="2:65" s="12" customFormat="1" ht="10.199999999999999">
      <c r="B142" s="157"/>
      <c r="D142" s="142" t="s">
        <v>191</v>
      </c>
      <c r="E142" s="158" t="s">
        <v>1</v>
      </c>
      <c r="F142" s="159" t="s">
        <v>351</v>
      </c>
      <c r="H142" s="160">
        <v>45</v>
      </c>
      <c r="I142" s="161"/>
      <c r="L142" s="157"/>
      <c r="M142" s="162"/>
      <c r="T142" s="163"/>
      <c r="AT142" s="158" t="s">
        <v>191</v>
      </c>
      <c r="AU142" s="158" t="s">
        <v>88</v>
      </c>
      <c r="AV142" s="12" t="s">
        <v>88</v>
      </c>
      <c r="AW142" s="12" t="s">
        <v>35</v>
      </c>
      <c r="AX142" s="12" t="s">
        <v>79</v>
      </c>
      <c r="AY142" s="158" t="s">
        <v>125</v>
      </c>
    </row>
    <row r="143" spans="2:65" s="13" customFormat="1" ht="10.199999999999999">
      <c r="B143" s="164"/>
      <c r="D143" s="142" t="s">
        <v>191</v>
      </c>
      <c r="E143" s="165" t="s">
        <v>1</v>
      </c>
      <c r="F143" s="166" t="s">
        <v>193</v>
      </c>
      <c r="H143" s="167">
        <v>45</v>
      </c>
      <c r="I143" s="168"/>
      <c r="L143" s="164"/>
      <c r="M143" s="169"/>
      <c r="T143" s="170"/>
      <c r="AT143" s="165" t="s">
        <v>191</v>
      </c>
      <c r="AU143" s="165" t="s">
        <v>88</v>
      </c>
      <c r="AV143" s="13" t="s">
        <v>124</v>
      </c>
      <c r="AW143" s="13" t="s">
        <v>35</v>
      </c>
      <c r="AX143" s="13" t="s">
        <v>86</v>
      </c>
      <c r="AY143" s="165" t="s">
        <v>125</v>
      </c>
    </row>
    <row r="144" spans="2:65" s="1" customFormat="1" ht="24.15" customHeight="1">
      <c r="B144" s="31"/>
      <c r="C144" s="129" t="s">
        <v>153</v>
      </c>
      <c r="D144" s="129" t="s">
        <v>126</v>
      </c>
      <c r="E144" s="130" t="s">
        <v>357</v>
      </c>
      <c r="F144" s="131" t="s">
        <v>358</v>
      </c>
      <c r="G144" s="132" t="s">
        <v>189</v>
      </c>
      <c r="H144" s="133">
        <v>150</v>
      </c>
      <c r="I144" s="134"/>
      <c r="J144" s="135">
        <f>ROUND(I144*H144,2)</f>
        <v>0</v>
      </c>
      <c r="K144" s="131" t="s">
        <v>130</v>
      </c>
      <c r="L144" s="31"/>
      <c r="M144" s="136" t="s">
        <v>1</v>
      </c>
      <c r="N144" s="137" t="s">
        <v>44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124</v>
      </c>
      <c r="AT144" s="140" t="s">
        <v>126</v>
      </c>
      <c r="AU144" s="140" t="s">
        <v>88</v>
      </c>
      <c r="AY144" s="16" t="s">
        <v>125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86</v>
      </c>
      <c r="BK144" s="141">
        <f>ROUND(I144*H144,2)</f>
        <v>0</v>
      </c>
      <c r="BL144" s="16" t="s">
        <v>124</v>
      </c>
      <c r="BM144" s="140" t="s">
        <v>359</v>
      </c>
    </row>
    <row r="145" spans="2:65" s="10" customFormat="1" ht="22.8" customHeight="1">
      <c r="B145" s="119"/>
      <c r="D145" s="120" t="s">
        <v>78</v>
      </c>
      <c r="E145" s="155" t="s">
        <v>148</v>
      </c>
      <c r="F145" s="155" t="s">
        <v>265</v>
      </c>
      <c r="I145" s="122"/>
      <c r="J145" s="156">
        <f>BK145</f>
        <v>0</v>
      </c>
      <c r="L145" s="119"/>
      <c r="M145" s="124"/>
      <c r="P145" s="125">
        <f>SUM(P146:P149)</f>
        <v>0</v>
      </c>
      <c r="R145" s="125">
        <f>SUM(R146:R149)</f>
        <v>103.49999999999999</v>
      </c>
      <c r="T145" s="126">
        <f>SUM(T146:T149)</f>
        <v>0</v>
      </c>
      <c r="AR145" s="120" t="s">
        <v>86</v>
      </c>
      <c r="AT145" s="127" t="s">
        <v>78</v>
      </c>
      <c r="AU145" s="127" t="s">
        <v>86</v>
      </c>
      <c r="AY145" s="120" t="s">
        <v>125</v>
      </c>
      <c r="BK145" s="128">
        <f>SUM(BK146:BK149)</f>
        <v>0</v>
      </c>
    </row>
    <row r="146" spans="2:65" s="1" customFormat="1" ht="24.15" customHeight="1">
      <c r="B146" s="31"/>
      <c r="C146" s="129" t="s">
        <v>158</v>
      </c>
      <c r="D146" s="129" t="s">
        <v>126</v>
      </c>
      <c r="E146" s="130" t="s">
        <v>360</v>
      </c>
      <c r="F146" s="131" t="s">
        <v>361</v>
      </c>
      <c r="G146" s="132" t="s">
        <v>189</v>
      </c>
      <c r="H146" s="133">
        <v>300</v>
      </c>
      <c r="I146" s="134"/>
      <c r="J146" s="135">
        <f>ROUND(I146*H146,2)</f>
        <v>0</v>
      </c>
      <c r="K146" s="131" t="s">
        <v>130</v>
      </c>
      <c r="L146" s="31"/>
      <c r="M146" s="136" t="s">
        <v>1</v>
      </c>
      <c r="N146" s="137" t="s">
        <v>44</v>
      </c>
      <c r="P146" s="138">
        <f>O146*H146</f>
        <v>0</v>
      </c>
      <c r="Q146" s="138">
        <v>0.34499999999999997</v>
      </c>
      <c r="R146" s="138">
        <f>Q146*H146</f>
        <v>103.49999999999999</v>
      </c>
      <c r="S146" s="138">
        <v>0</v>
      </c>
      <c r="T146" s="139">
        <f>S146*H146</f>
        <v>0</v>
      </c>
      <c r="AR146" s="140" t="s">
        <v>124</v>
      </c>
      <c r="AT146" s="140" t="s">
        <v>126</v>
      </c>
      <c r="AU146" s="140" t="s">
        <v>88</v>
      </c>
      <c r="AY146" s="16" t="s">
        <v>125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86</v>
      </c>
      <c r="BK146" s="141">
        <f>ROUND(I146*H146,2)</f>
        <v>0</v>
      </c>
      <c r="BL146" s="16" t="s">
        <v>124</v>
      </c>
      <c r="BM146" s="140" t="s">
        <v>362</v>
      </c>
    </row>
    <row r="147" spans="2:65" s="14" customFormat="1" ht="10.199999999999999">
      <c r="B147" s="171"/>
      <c r="D147" s="142" t="s">
        <v>191</v>
      </c>
      <c r="E147" s="172" t="s">
        <v>1</v>
      </c>
      <c r="F147" s="173" t="s">
        <v>363</v>
      </c>
      <c r="H147" s="172" t="s">
        <v>1</v>
      </c>
      <c r="I147" s="174"/>
      <c r="L147" s="171"/>
      <c r="M147" s="175"/>
      <c r="T147" s="176"/>
      <c r="AT147" s="172" t="s">
        <v>191</v>
      </c>
      <c r="AU147" s="172" t="s">
        <v>88</v>
      </c>
      <c r="AV147" s="14" t="s">
        <v>86</v>
      </c>
      <c r="AW147" s="14" t="s">
        <v>35</v>
      </c>
      <c r="AX147" s="14" t="s">
        <v>79</v>
      </c>
      <c r="AY147" s="172" t="s">
        <v>125</v>
      </c>
    </row>
    <row r="148" spans="2:65" s="12" customFormat="1" ht="10.199999999999999">
      <c r="B148" s="157"/>
      <c r="D148" s="142" t="s">
        <v>191</v>
      </c>
      <c r="E148" s="158" t="s">
        <v>1</v>
      </c>
      <c r="F148" s="159" t="s">
        <v>364</v>
      </c>
      <c r="H148" s="160">
        <v>300</v>
      </c>
      <c r="I148" s="161"/>
      <c r="L148" s="157"/>
      <c r="M148" s="162"/>
      <c r="T148" s="163"/>
      <c r="AT148" s="158" t="s">
        <v>191</v>
      </c>
      <c r="AU148" s="158" t="s">
        <v>88</v>
      </c>
      <c r="AV148" s="12" t="s">
        <v>88</v>
      </c>
      <c r="AW148" s="12" t="s">
        <v>35</v>
      </c>
      <c r="AX148" s="12" t="s">
        <v>79</v>
      </c>
      <c r="AY148" s="158" t="s">
        <v>125</v>
      </c>
    </row>
    <row r="149" spans="2:65" s="13" customFormat="1" ht="10.199999999999999">
      <c r="B149" s="164"/>
      <c r="D149" s="142" t="s">
        <v>191</v>
      </c>
      <c r="E149" s="165" t="s">
        <v>1</v>
      </c>
      <c r="F149" s="166" t="s">
        <v>193</v>
      </c>
      <c r="H149" s="167">
        <v>300</v>
      </c>
      <c r="I149" s="168"/>
      <c r="L149" s="164"/>
      <c r="M149" s="169"/>
      <c r="T149" s="170"/>
      <c r="AT149" s="165" t="s">
        <v>191</v>
      </c>
      <c r="AU149" s="165" t="s">
        <v>88</v>
      </c>
      <c r="AV149" s="13" t="s">
        <v>124</v>
      </c>
      <c r="AW149" s="13" t="s">
        <v>35</v>
      </c>
      <c r="AX149" s="13" t="s">
        <v>86</v>
      </c>
      <c r="AY149" s="165" t="s">
        <v>125</v>
      </c>
    </row>
    <row r="150" spans="2:65" s="10" customFormat="1" ht="22.8" customHeight="1">
      <c r="B150" s="119"/>
      <c r="D150" s="120" t="s">
        <v>78</v>
      </c>
      <c r="E150" s="155" t="s">
        <v>171</v>
      </c>
      <c r="F150" s="155" t="s">
        <v>287</v>
      </c>
      <c r="I150" s="122"/>
      <c r="J150" s="156">
        <f>BK150</f>
        <v>0</v>
      </c>
      <c r="L150" s="119"/>
      <c r="M150" s="124"/>
      <c r="P150" s="125">
        <f>SUM(P151:P153)</f>
        <v>0</v>
      </c>
      <c r="R150" s="125">
        <f>SUM(R151:R153)</f>
        <v>7.0499999999999993E-2</v>
      </c>
      <c r="T150" s="126">
        <f>SUM(T151:T153)</f>
        <v>0</v>
      </c>
      <c r="AR150" s="120" t="s">
        <v>86</v>
      </c>
      <c r="AT150" s="127" t="s">
        <v>78</v>
      </c>
      <c r="AU150" s="127" t="s">
        <v>86</v>
      </c>
      <c r="AY150" s="120" t="s">
        <v>125</v>
      </c>
      <c r="BK150" s="128">
        <f>SUM(BK151:BK153)</f>
        <v>0</v>
      </c>
    </row>
    <row r="151" spans="2:65" s="1" customFormat="1" ht="24.15" customHeight="1">
      <c r="B151" s="31"/>
      <c r="C151" s="129" t="s">
        <v>163</v>
      </c>
      <c r="D151" s="129" t="s">
        <v>126</v>
      </c>
      <c r="E151" s="130" t="s">
        <v>365</v>
      </c>
      <c r="F151" s="131" t="s">
        <v>366</v>
      </c>
      <c r="G151" s="132" t="s">
        <v>189</v>
      </c>
      <c r="H151" s="133">
        <v>150</v>
      </c>
      <c r="I151" s="134"/>
      <c r="J151" s="135">
        <f>ROUND(I151*H151,2)</f>
        <v>0</v>
      </c>
      <c r="K151" s="131" t="s">
        <v>130</v>
      </c>
      <c r="L151" s="31"/>
      <c r="M151" s="136" t="s">
        <v>1</v>
      </c>
      <c r="N151" s="137" t="s">
        <v>44</v>
      </c>
      <c r="P151" s="138">
        <f>O151*H151</f>
        <v>0</v>
      </c>
      <c r="Q151" s="138">
        <v>4.6999999999999999E-4</v>
      </c>
      <c r="R151" s="138">
        <f>Q151*H151</f>
        <v>7.0499999999999993E-2</v>
      </c>
      <c r="S151" s="138">
        <v>0</v>
      </c>
      <c r="T151" s="139">
        <f>S151*H151</f>
        <v>0</v>
      </c>
      <c r="AR151" s="140" t="s">
        <v>124</v>
      </c>
      <c r="AT151" s="140" t="s">
        <v>126</v>
      </c>
      <c r="AU151" s="140" t="s">
        <v>88</v>
      </c>
      <c r="AY151" s="16" t="s">
        <v>125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6" t="s">
        <v>86</v>
      </c>
      <c r="BK151" s="141">
        <f>ROUND(I151*H151,2)</f>
        <v>0</v>
      </c>
      <c r="BL151" s="16" t="s">
        <v>124</v>
      </c>
      <c r="BM151" s="140" t="s">
        <v>367</v>
      </c>
    </row>
    <row r="152" spans="2:65" s="12" customFormat="1" ht="10.199999999999999">
      <c r="B152" s="157"/>
      <c r="D152" s="142" t="s">
        <v>191</v>
      </c>
      <c r="E152" s="158" t="s">
        <v>1</v>
      </c>
      <c r="F152" s="159" t="s">
        <v>368</v>
      </c>
      <c r="H152" s="160">
        <v>150</v>
      </c>
      <c r="I152" s="161"/>
      <c r="L152" s="157"/>
      <c r="M152" s="162"/>
      <c r="T152" s="163"/>
      <c r="AT152" s="158" t="s">
        <v>191</v>
      </c>
      <c r="AU152" s="158" t="s">
        <v>88</v>
      </c>
      <c r="AV152" s="12" t="s">
        <v>88</v>
      </c>
      <c r="AW152" s="12" t="s">
        <v>35</v>
      </c>
      <c r="AX152" s="12" t="s">
        <v>79</v>
      </c>
      <c r="AY152" s="158" t="s">
        <v>125</v>
      </c>
    </row>
    <row r="153" spans="2:65" s="13" customFormat="1" ht="10.199999999999999">
      <c r="B153" s="164"/>
      <c r="D153" s="142" t="s">
        <v>191</v>
      </c>
      <c r="E153" s="165" t="s">
        <v>1</v>
      </c>
      <c r="F153" s="166" t="s">
        <v>193</v>
      </c>
      <c r="H153" s="167">
        <v>150</v>
      </c>
      <c r="I153" s="168"/>
      <c r="L153" s="164"/>
      <c r="M153" s="169"/>
      <c r="T153" s="170"/>
      <c r="AT153" s="165" t="s">
        <v>191</v>
      </c>
      <c r="AU153" s="165" t="s">
        <v>88</v>
      </c>
      <c r="AV153" s="13" t="s">
        <v>124</v>
      </c>
      <c r="AW153" s="13" t="s">
        <v>35</v>
      </c>
      <c r="AX153" s="13" t="s">
        <v>86</v>
      </c>
      <c r="AY153" s="165" t="s">
        <v>125</v>
      </c>
    </row>
    <row r="154" spans="2:65" s="10" customFormat="1" ht="22.8" customHeight="1">
      <c r="B154" s="119"/>
      <c r="D154" s="120" t="s">
        <v>78</v>
      </c>
      <c r="E154" s="155" t="s">
        <v>339</v>
      </c>
      <c r="F154" s="155" t="s">
        <v>340</v>
      </c>
      <c r="I154" s="122"/>
      <c r="J154" s="156">
        <f>BK154</f>
        <v>0</v>
      </c>
      <c r="L154" s="119"/>
      <c r="M154" s="124"/>
      <c r="P154" s="125">
        <f>P155</f>
        <v>0</v>
      </c>
      <c r="R154" s="125">
        <f>R155</f>
        <v>0</v>
      </c>
      <c r="T154" s="126">
        <f>T155</f>
        <v>0</v>
      </c>
      <c r="AR154" s="120" t="s">
        <v>86</v>
      </c>
      <c r="AT154" s="127" t="s">
        <v>78</v>
      </c>
      <c r="AU154" s="127" t="s">
        <v>86</v>
      </c>
      <c r="AY154" s="120" t="s">
        <v>125</v>
      </c>
      <c r="BK154" s="128">
        <f>BK155</f>
        <v>0</v>
      </c>
    </row>
    <row r="155" spans="2:65" s="1" customFormat="1" ht="33" customHeight="1">
      <c r="B155" s="31"/>
      <c r="C155" s="129" t="s">
        <v>171</v>
      </c>
      <c r="D155" s="129" t="s">
        <v>126</v>
      </c>
      <c r="E155" s="130" t="s">
        <v>342</v>
      </c>
      <c r="F155" s="131" t="s">
        <v>343</v>
      </c>
      <c r="G155" s="132" t="s">
        <v>221</v>
      </c>
      <c r="H155" s="133">
        <v>103.571</v>
      </c>
      <c r="I155" s="134"/>
      <c r="J155" s="135">
        <f>ROUND(I155*H155,2)</f>
        <v>0</v>
      </c>
      <c r="K155" s="131" t="s">
        <v>130</v>
      </c>
      <c r="L155" s="31"/>
      <c r="M155" s="146" t="s">
        <v>1</v>
      </c>
      <c r="N155" s="147" t="s">
        <v>44</v>
      </c>
      <c r="O155" s="148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AR155" s="140" t="s">
        <v>124</v>
      </c>
      <c r="AT155" s="140" t="s">
        <v>126</v>
      </c>
      <c r="AU155" s="140" t="s">
        <v>88</v>
      </c>
      <c r="AY155" s="16" t="s">
        <v>125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86</v>
      </c>
      <c r="BK155" s="141">
        <f>ROUND(I155*H155,2)</f>
        <v>0</v>
      </c>
      <c r="BL155" s="16" t="s">
        <v>124</v>
      </c>
      <c r="BM155" s="140" t="s">
        <v>369</v>
      </c>
    </row>
    <row r="156" spans="2:65" s="1" customFormat="1" ht="6.9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31"/>
    </row>
  </sheetData>
  <sheetProtection algorithmName="SHA-512" hashValue="7GWoHUvC9jrzwvcI8MZxALIWaxcsJcvwFFfvOIVfPbzR3LJ60shcoKGNQQ7PsLzI1BDGeEjPnEPT2n/Z2F09Kg==" saltValue="2JX6wZMZE922ESgV/GbpOostW4+kyOjJukDdU3PrRBFAaODVZtMdt7b+4Miu/eCuoiNNznyGAdoHJ0JLYRGUig==" spinCount="100000" sheet="1" objects="1" scenarios="1" formatColumns="0" formatRows="0" autoFilter="0"/>
  <autoFilter ref="C124:K155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0 - Ostatní a vedlejší ná...</vt:lpstr>
      <vt:lpstr>101.1 - Sjezd z pozemku č...</vt:lpstr>
      <vt:lpstr>101.2 - Sjezd z pozemku č...</vt:lpstr>
      <vt:lpstr>'0 - Ostatní a vedlejší ná...'!Názvy_tisku</vt:lpstr>
      <vt:lpstr>'101.1 - Sjezd z pozemku č...'!Názvy_tisku</vt:lpstr>
      <vt:lpstr>'101.2 - Sjezd z pozemku č...'!Názvy_tisku</vt:lpstr>
      <vt:lpstr>'Rekapitulace stavby'!Názvy_tisku</vt:lpstr>
      <vt:lpstr>'0 - Ostatní a vedlejší ná...'!Oblast_tisku</vt:lpstr>
      <vt:lpstr>'101.1 - Sjezd z pozemku č...'!Oblast_tisku</vt:lpstr>
      <vt:lpstr>'101.2 - Sjezd z pozemku č...'!Oblast_tisku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LAPTOP-PTG2KFLL\Miloš Drábek</dc:creator>
  <cp:lastModifiedBy>Miloš Drábek</cp:lastModifiedBy>
  <cp:lastPrinted>2024-04-09T15:46:06Z</cp:lastPrinted>
  <dcterms:created xsi:type="dcterms:W3CDTF">2024-04-09T15:44:22Z</dcterms:created>
  <dcterms:modified xsi:type="dcterms:W3CDTF">2024-04-09T15:46:16Z</dcterms:modified>
</cp:coreProperties>
</file>