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850" activeTab="0"/>
  </bookViews>
  <sheets>
    <sheet name="Rekapitulace stavby" sheetId="1" r:id="rId1"/>
    <sheet name="001 - Vybudování interakt..." sheetId="2" r:id="rId2"/>
    <sheet name="002 - Elektroinstalace" sheetId="3" r:id="rId3"/>
    <sheet name="003 - Zdravotechnika " sheetId="4" r:id="rId4"/>
    <sheet name="004 - Bezbariérovost " sheetId="5" r:id="rId5"/>
    <sheet name="005 - Ostatní a vedlejší ..." sheetId="6" r:id="rId6"/>
    <sheet name="006 - Vzduchotechnika" sheetId="7" r:id="rId7"/>
    <sheet name="Pokyny pro vyplnění" sheetId="8" r:id="rId8"/>
  </sheets>
  <definedNames>
    <definedName name="_xlnm._FilterDatabase" localSheetId="1" hidden="1">'001 - Vybudování interakt...'!$C$92:$K$227</definedName>
    <definedName name="_xlnm._FilterDatabase" localSheetId="2" hidden="1">'002 - Elektroinstalace'!$C$83:$K$171</definedName>
    <definedName name="_xlnm._FilterDatabase" localSheetId="3" hidden="1">'003 - Zdravotechnika '!$C$85:$K$200</definedName>
    <definedName name="_xlnm._FilterDatabase" localSheetId="4" hidden="1">'004 - Bezbariérovost '!$C$92:$K$244</definedName>
    <definedName name="_xlnm._FilterDatabase" localSheetId="5" hidden="1">'005 - Ostatní a vedlejší ...'!$C$81:$K$100</definedName>
    <definedName name="_xlnm._FilterDatabase" localSheetId="6" hidden="1">'006 - Vzduchotechnika'!$C$79:$K$100</definedName>
    <definedName name="_xlnm.Print_Area" localSheetId="1">'001 - Vybudování interakt...'!$C$4:$J$36,'001 - Vybudování interakt...'!$C$42:$J$74,'001 - Vybudování interakt...'!$C$80:$K$227</definedName>
    <definedName name="_xlnm.Print_Area" localSheetId="2">'002 - Elektroinstalace'!$C$4:$J$36,'002 - Elektroinstalace'!$C$42:$J$65,'002 - Elektroinstalace'!$C$71:$K$171</definedName>
    <definedName name="_xlnm.Print_Area" localSheetId="3">'003 - Zdravotechnika '!$C$4:$J$36,'003 - Zdravotechnika '!$C$42:$J$67,'003 - Zdravotechnika '!$C$73:$K$200</definedName>
    <definedName name="_xlnm.Print_Area" localSheetId="4">'004 - Bezbariérovost '!$C$4:$J$36,'004 - Bezbariérovost '!$C$42:$J$74,'004 - Bezbariérovost '!$C$80:$K$244</definedName>
    <definedName name="_xlnm.Print_Area" localSheetId="5">'005 - Ostatní a vedlejší ...'!$C$4:$J$36,'005 - Ostatní a vedlejší ...'!$C$42:$J$63,'005 - Ostatní a vedlejší ...'!$C$69:$K$100</definedName>
    <definedName name="_xlnm.Print_Area" localSheetId="6">'006 - Vzduchotechnika'!$C$4:$J$36,'006 - Vzduchotechnika'!$C$42:$J$61,'006 - Vzduchotechnika'!$C$67:$K$100</definedName>
    <definedName name="_xlnm.Print_Area" localSheetId="7">'Pokyny pro vyplnění'!$B$2:$K$69,'Pokyny pro vyplnění'!$B$72:$K$116,'Pokyny pro vyplnění'!$B$119:$K$188,'Pokyny pro vyplnění'!$B$196:$K$216</definedName>
    <definedName name="_xlnm.Print_Area" localSheetId="0">'Rekapitulace stavby'!$D$4:$AO$33,'Rekapitulace stavby'!$C$39:$AQ$58</definedName>
    <definedName name="_xlnm.Print_Titles" localSheetId="0">'Rekapitulace stavby'!$49:$49</definedName>
    <definedName name="_xlnm.Print_Titles" localSheetId="1">'001 - Vybudování interakt...'!$92:$92</definedName>
    <definedName name="_xlnm.Print_Titles" localSheetId="2">'002 - Elektroinstalace'!$83:$83</definedName>
    <definedName name="_xlnm.Print_Titles" localSheetId="3">'003 - Zdravotechnika '!$85:$85</definedName>
    <definedName name="_xlnm.Print_Titles" localSheetId="4">'004 - Bezbariérovost '!$92:$92</definedName>
    <definedName name="_xlnm.Print_Titles" localSheetId="5">'005 - Ostatní a vedlejší ...'!$81:$81</definedName>
    <definedName name="_xlnm.Print_Titles" localSheetId="6">'006 - Vzduchotechnika'!$79:$79</definedName>
  </definedNames>
  <calcPr calcId="162913"/>
</workbook>
</file>

<file path=xl/sharedStrings.xml><?xml version="1.0" encoding="utf-8"?>
<sst xmlns="http://schemas.openxmlformats.org/spreadsheetml/2006/main" count="7538" uniqueCount="1391">
  <si>
    <t>Export VZ</t>
  </si>
  <si>
    <t>List obsahuje:</t>
  </si>
  <si>
    <t>1) Rekapitulace stavby</t>
  </si>
  <si>
    <t>2) Rekapitulace objektů stavby a soupisů prací</t>
  </si>
  <si>
    <t>3.0</t>
  </si>
  <si>
    <t/>
  </si>
  <si>
    <t>False</t>
  </si>
  <si>
    <t>{8b381ee3-f2c7-40f6-951c-0876eecc4609}</t>
  </si>
  <si>
    <t>&gt;&gt;  skryté sloupce  &lt;&lt;</t>
  </si>
  <si>
    <t>0,01</t>
  </si>
  <si>
    <t>21</t>
  </si>
  <si>
    <t>15</t>
  </si>
  <si>
    <t>REKAPITULACE STAVBY</t>
  </si>
  <si>
    <t>v ---  níže se nacházejí doplnkové a pomocné údaje k sestavám  --- v</t>
  </si>
  <si>
    <t>Návod na vyplnění</t>
  </si>
  <si>
    <t>0,001</t>
  </si>
  <si>
    <t>Kód:</t>
  </si>
  <si>
    <t>20182501001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</si>
  <si>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</si>
  <si>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</si>
  <si>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Vybudování interaktivní učebny a zřízení bezbariérovosti v ZŠ E. beneše v Bohumíně - stavba</t>
  </si>
  <si>
    <t>KSO:</t>
  </si>
  <si>
    <t>801 32</t>
  </si>
  <si>
    <t>CC-CZ:</t>
  </si>
  <si>
    <t>Místo:</t>
  </si>
  <si>
    <t>Bohumín</t>
  </si>
  <si>
    <t>Datum:</t>
  </si>
  <si>
    <t>26. 1. 2018</t>
  </si>
  <si>
    <t>Zadavatel:</t>
  </si>
  <si>
    <t>IČ:</t>
  </si>
  <si>
    <t>ZŠ E. Beneše Bohumín</t>
  </si>
  <si>
    <t>DIČ:</t>
  </si>
  <si>
    <t>Uchazeč:</t>
  </si>
  <si>
    <t>Vyplň údaj</t>
  </si>
  <si>
    <t>Projektant:</t>
  </si>
  <si>
    <t>ATRIS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</si>
  <si>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</si>
  <si>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</si>
  <si>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</si>
  <si>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</si>
  <si>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</si>
  <si>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</si>
  <si>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</si>
  <si>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</si>
  <si>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</si>
  <si>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</si>
  <si>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</si>
  <si>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</si>
  <si>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</si>
  <si>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</si>
  <si>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</si>
  <si>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</si>
  <si>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</si>
  <si>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</si>
  <si>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</si>
  <si>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</si>
  <si>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</si>
  <si>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</si>
  <si>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</si>
  <si>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</si>
  <si>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</si>
  <si>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</si>
  <si>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</si>
  <si>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</si>
  <si>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</si>
  <si>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</si>
  <si>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</si>
  <si>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</si>
  <si>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</si>
  <si>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</si>
  <si>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</si>
  <si>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</si>
  <si>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</si>
  <si>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</si>
  <si>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</si>
  <si>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</si>
  <si>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</si>
  <si>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001</t>
  </si>
  <si>
    <t>STA</t>
  </si>
  <si>
    <t>1</t>
  </si>
  <si>
    <t>{93961f7d-3e16-44b3-87b7-40e29ee012f1}</t>
  </si>
  <si>
    <t>2</t>
  </si>
  <si>
    <t>002</t>
  </si>
  <si>
    <t>Elektroinstalace</t>
  </si>
  <si>
    <t>{213f670e-a2c3-4c0c-a269-d0eca4a03f59}</t>
  </si>
  <si>
    <t>003</t>
  </si>
  <si>
    <t xml:space="preserve">Zdravotechnika </t>
  </si>
  <si>
    <t>{e63324d4-69a4-48cf-b7f7-417c7faf21c5}</t>
  </si>
  <si>
    <t>004</t>
  </si>
  <si>
    <t xml:space="preserve">Bezbariérovost </t>
  </si>
  <si>
    <t>{8c09f2b8-ecdb-4066-97e8-d47db45fbf3c}</t>
  </si>
  <si>
    <t>005</t>
  </si>
  <si>
    <t xml:space="preserve">Ostatní a vedlejší náklady </t>
  </si>
  <si>
    <t>{fe8cc29b-3bfb-4757-80c8-bec74511d447}</t>
  </si>
  <si>
    <t>801 3</t>
  </si>
  <si>
    <t>006</t>
  </si>
  <si>
    <t>Vzduchotechnika</t>
  </si>
  <si>
    <t>{ff66e21e-8fac-490a-8529-ade4805e1f54}</t>
  </si>
  <si>
    <t>1) Krycí list soupisu</t>
  </si>
  <si>
    <t>2) Rekapitulace</t>
  </si>
  <si>
    <t>3) Soupis prací</t>
  </si>
  <si>
    <t>Zpět na list:</t>
  </si>
  <si>
    <t>Rekapitulace stavby</t>
  </si>
  <si>
    <t>KRYCÍ LIST SOUPISU</t>
  </si>
  <si>
    <t>Objekt:</t>
  </si>
  <si>
    <t>001 - Vybudování interaktivní učebny a zřízení bezbariérovosti v ZŠ E. beneše v Bohumíně - stavba</t>
  </si>
  <si>
    <t>REKAPITULACE ČLENĚNÍ SOUPISU PRACÍ</t>
  </si>
  <si>
    <t>Kód dílu - Popis</t>
  </si>
  <si>
    <t>Cena celkem [CZK]</t>
  </si>
  <si>
    <t>Náklady soupisu celkem</t>
  </si>
  <si>
    <t>-1</t>
  </si>
  <si>
    <t>HSV - Práce a dodávky HSV</t>
  </si>
  <si>
    <t xml:space="preserve">    6 - Úpravy povrchu, podlahy, osazení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</si>
  <si>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</si>
  <si>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</si>
  <si>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</si>
  <si>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</si>
  <si>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</si>
  <si>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</si>
  <si>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730 - Vytápění</t>
  </si>
  <si>
    <t xml:space="preserve">    763 - Konstrukce suché výstavby</t>
  </si>
  <si>
    <t xml:space="preserve">    766 - Konstrukce truhlářské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</si>
  <si>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</si>
  <si>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</si>
  <si>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</si>
  <si>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</si>
  <si>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</si>
  <si>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</si>
  <si>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</si>
  <si>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</si>
  <si>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</si>
  <si>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</si>
  <si>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</si>
  <si>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</si>
  <si>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</si>
  <si>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</si>
  <si>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</si>
  <si>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</si>
  <si>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</si>
  <si>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</si>
  <si>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</si>
  <si>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</si>
  <si>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</si>
  <si>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</si>
  <si>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</si>
  <si>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</si>
  <si>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povrchu, podlahy, osazení</t>
  </si>
  <si>
    <t>K</t>
  </si>
  <si>
    <t>611325422</t>
  </si>
  <si>
    <t xml:space="preserve">Příprava podkladu stropů  před provedením malířských prací - předpoklad 30% nové omítky vč. dodávky materiálu </t>
  </si>
  <si>
    <t>m2</t>
  </si>
  <si>
    <t>CS ÚRS 2017 01</t>
  </si>
  <si>
    <t>4</t>
  </si>
  <si>
    <t>-255598352</t>
  </si>
  <si>
    <t>VV</t>
  </si>
  <si>
    <t>"viz.v.č D.1.1.b)01,02"56,77</t>
  </si>
  <si>
    <t>612325422</t>
  </si>
  <si>
    <t xml:space="preserve">Příprava podkladu stěn před provedením malířských prací - předpoklad 30% nové omítky vč. dodávky materiálu </t>
  </si>
  <si>
    <t>CS ÚRS 2016 01</t>
  </si>
  <si>
    <t>-1160905191</t>
  </si>
  <si>
    <t>"viz.v.č D.1.1.b)01,02"8,4*4*2+6,8*4*2</t>
  </si>
  <si>
    <t>3</t>
  </si>
  <si>
    <t>612331121</t>
  </si>
  <si>
    <t>Cementová omítka hladká jednovrstvá vnitřních stěn nanášená ručně</t>
  </si>
  <si>
    <t>1591427843</t>
  </si>
  <si>
    <t>"viz.v.č D.1.1.b)02-pod obklad"1,5*1,5</t>
  </si>
  <si>
    <t>619991001</t>
  </si>
  <si>
    <t>Zakrytí podlah fólií přilepenou lepící páskou</t>
  </si>
  <si>
    <t>-670847863</t>
  </si>
  <si>
    <t>"viz.v.č D.1.1.b)01,02"60</t>
  </si>
  <si>
    <t>5</t>
  </si>
  <si>
    <t>619995001</t>
  </si>
  <si>
    <t>Začištění omítek kolem oken, dveří, podlah nebo obkladů</t>
  </si>
  <si>
    <t>m</t>
  </si>
  <si>
    <t>-1253214539</t>
  </si>
  <si>
    <t>"viz.v.č. D.1.1.b)01,02-kolem měněných dveří, kolem měněných podlah, "8,4*2+6,8*2+1,5*3+0,8*2+2*4</t>
  </si>
  <si>
    <t>629991011</t>
  </si>
  <si>
    <t>Zakrytí výplní otvorů a svislých ploch fólií přilepenou lepící páskou</t>
  </si>
  <si>
    <t>-1379607378</t>
  </si>
  <si>
    <t>7</t>
  </si>
  <si>
    <t>632450134</t>
  </si>
  <si>
    <t>Vyrovnávací cementový potěr tl do 50 mm ze suchých směsí provedený v ploše</t>
  </si>
  <si>
    <t>-1686454453</t>
  </si>
  <si>
    <t>"viz.v.č. D.1.1.b)02-skladba S1"56,77</t>
  </si>
  <si>
    <t>8</t>
  </si>
  <si>
    <t>R-6222503</t>
  </si>
  <si>
    <t xml:space="preserve">Zajištění bezbariérovosti v přechodu dveří do chodby - úprava podlahy, vč. dodávky materiálu </t>
  </si>
  <si>
    <t>1415971507</t>
  </si>
  <si>
    <t>9</t>
  </si>
  <si>
    <t>R-6320016</t>
  </si>
  <si>
    <t>Vyčištění, vybroušení, vyrovnání st. podlahy do tl. 50 mm vč. dodávky materiálu</t>
  </si>
  <si>
    <t>1113356613</t>
  </si>
  <si>
    <t>"viz.v.č. D.1.1.b)01,02"56,77</t>
  </si>
  <si>
    <t>Ostatní konstrukce a práce, bourání</t>
  </si>
  <si>
    <t>10</t>
  </si>
  <si>
    <t>949101112</t>
  </si>
  <si>
    <t>Lešení pomocné pro objekty pozemních staveb s lešeňovou podlahou v do 3,5 m zatížení do 150 kg/m2</t>
  </si>
  <si>
    <t>382710678</t>
  </si>
  <si>
    <t>11</t>
  </si>
  <si>
    <t>952901111</t>
  </si>
  <si>
    <t>Vyčištění budov bytové a občanské výstavby při výšce podlaží do 4 m</t>
  </si>
  <si>
    <t>-1370234526</t>
  </si>
  <si>
    <t>"viz.v.č D.1.1.b)01,02"56,77+30</t>
  </si>
  <si>
    <t>12</t>
  </si>
  <si>
    <t>965043431</t>
  </si>
  <si>
    <t>Bourání podkladů pod dlažby betonových s potěrem nebo teracem tl do 150 mm pl do 4 m2</t>
  </si>
  <si>
    <t>m3</t>
  </si>
  <si>
    <t>1726988359</t>
  </si>
  <si>
    <t>"viz.v.č D.1.1.b)01"56,77*0,15</t>
  </si>
  <si>
    <t>13</t>
  </si>
  <si>
    <t>968072455</t>
  </si>
  <si>
    <t>Vybourání kovových dveřních zárubní pl do 2 m2</t>
  </si>
  <si>
    <t>-649554187</t>
  </si>
  <si>
    <t>"viz.v.č D.1.1.b)01"0,8*2</t>
  </si>
  <si>
    <t>14</t>
  </si>
  <si>
    <t>978011141</t>
  </si>
  <si>
    <t>Otlučení vnitřní vápenné nebo vápenocementové omítky stropů v rozsahu do 30 %</t>
  </si>
  <si>
    <t>-133764157</t>
  </si>
  <si>
    <t>978013141</t>
  </si>
  <si>
    <t>Otlučení (osekání) vnitřní vápenné nebo vápenocementové omítky stěn v rozsahu do 30 %</t>
  </si>
  <si>
    <t>CS ÚRS 2018 01</t>
  </si>
  <si>
    <t>-1554008865</t>
  </si>
  <si>
    <t>PSC</t>
  </si>
  <si>
    <t xml:space="preserve">Poznámka k souboru cen:
1. Položky lze použít i pro ocenění otlučení sádrových, hliněných apod. vnitřních omítek. </t>
  </si>
  <si>
    <t>16</t>
  </si>
  <si>
    <t>978059511</t>
  </si>
  <si>
    <t>Odsekání a odebrání obkladů stěn z vnitřních obkládaček plochy do 1 m2</t>
  </si>
  <si>
    <t>2147169241</t>
  </si>
  <si>
    <t xml:space="preserve">Poznámka k souboru cen:
1. Odsekání soklíků se oceňuje cenami souboru cen 965 08. </t>
  </si>
  <si>
    <t>"viz.v.č. D.1.1.b)01,02"1,5*1,5</t>
  </si>
  <si>
    <t>997</t>
  </si>
  <si>
    <t>Přesun sutě</t>
  </si>
  <si>
    <t>17</t>
  </si>
  <si>
    <t>997013213</t>
  </si>
  <si>
    <t>Vnitrostaveništní doprava suti a vybouraných hmot pro budovy v do 12 m ručně</t>
  </si>
  <si>
    <t>t</t>
  </si>
  <si>
    <t>-2104907866</t>
  </si>
  <si>
    <t>18</t>
  </si>
  <si>
    <t>997013219</t>
  </si>
  <si>
    <t>Příplatek k vnitrostaveništní dopravě suti a vybouraných hmot za zvětšenou dopravu suti ZKD 10 m</t>
  </si>
  <si>
    <t>1221785640</t>
  </si>
  <si>
    <t>21,212*10 'Přepočtené koeficientem množství</t>
  </si>
  <si>
    <t>19</t>
  </si>
  <si>
    <t>997013501</t>
  </si>
  <si>
    <t>Odvoz suti a vybouraných hmot na skládku nebo meziskládku do 1 km se složením</t>
  </si>
  <si>
    <t>-1650215048</t>
  </si>
  <si>
    <t>20</t>
  </si>
  <si>
    <t>997013509</t>
  </si>
  <si>
    <t>Příplatek k odvozu suti a vybouraných hmot na skládku ZKD 1 km přes 1 km</t>
  </si>
  <si>
    <t>323501327</t>
  </si>
  <si>
    <t>21,212*19 'Přepočtené koeficientem množství</t>
  </si>
  <si>
    <t>997013831</t>
  </si>
  <si>
    <t>Poplatek za uložení stavebního směsného odpadu na skládce (skládkovné)</t>
  </si>
  <si>
    <t>2070265125</t>
  </si>
  <si>
    <t>998</t>
  </si>
  <si>
    <t>Přesun hmot</t>
  </si>
  <si>
    <t>22</t>
  </si>
  <si>
    <t>998011002</t>
  </si>
  <si>
    <t>Přesun hmot pro budovy zděné v do 12 m</t>
  </si>
  <si>
    <t>404181597</t>
  </si>
  <si>
    <t>23</t>
  </si>
  <si>
    <t>998011014</t>
  </si>
  <si>
    <t>Příplatek k přesunu hmot pro budovy zděné za zvětšený přesun do 500 m</t>
  </si>
  <si>
    <t>1260234600</t>
  </si>
  <si>
    <t>PSV</t>
  </si>
  <si>
    <t>Práce a dodávky PSV</t>
  </si>
  <si>
    <t>711</t>
  </si>
  <si>
    <t>Izolace proti vodě, vlhkosti a plynům</t>
  </si>
  <si>
    <t>24</t>
  </si>
  <si>
    <t>711111002</t>
  </si>
  <si>
    <t>Provedení izolace proti zemní vlhkosti vodorovné za studena lakem asfaltovým</t>
  </si>
  <si>
    <t>1816539438</t>
  </si>
  <si>
    <t>"viz.v.č. D.1.1.b)02-skladba S1"56,77+6,8*0,3*2+8,4*0,3*2</t>
  </si>
  <si>
    <t>25</t>
  </si>
  <si>
    <t>M</t>
  </si>
  <si>
    <t>111631500</t>
  </si>
  <si>
    <t>lak asfaltový ALP/9 (MJ t) bal 9 kg</t>
  </si>
  <si>
    <t>32</t>
  </si>
  <si>
    <t>1120024154</t>
  </si>
  <si>
    <t>P</t>
  </si>
  <si>
    <t>Poznámka k položce:
Spotřeba 0,3-0,4kg/m2 dle povrchu, ředidlo technický benzín</t>
  </si>
  <si>
    <t>"viz. pol. montáže"65,89*0,0002</t>
  </si>
  <si>
    <t>26</t>
  </si>
  <si>
    <t>711141559</t>
  </si>
  <si>
    <t>Provedení izolace proti zemní vlhkosti pásy přitavením vodorovné NAIP</t>
  </si>
  <si>
    <t>-1051869697</t>
  </si>
  <si>
    <t>27</t>
  </si>
  <si>
    <t>628321340</t>
  </si>
  <si>
    <t xml:space="preserve">pás těžký asfaltovaný modifikovaný </t>
  </si>
  <si>
    <t>-1382369917</t>
  </si>
  <si>
    <t>"viz. pol. mOntáže"65,89*1,2</t>
  </si>
  <si>
    <t>79,068*1,15 'Přepočtené koeficientem množství</t>
  </si>
  <si>
    <t>28</t>
  </si>
  <si>
    <t>998711202</t>
  </si>
  <si>
    <t>Přesun hmot procentní pro izolace proti vodě, vlhkosti a plynům v objektech v do 12 m</t>
  </si>
  <si>
    <t>%</t>
  </si>
  <si>
    <t>630068849</t>
  </si>
  <si>
    <t>29</t>
  </si>
  <si>
    <t>998711292</t>
  </si>
  <si>
    <t>Příplatek k přesunu hmot procentní 711 za zvětšený přesun do 100 m</t>
  </si>
  <si>
    <t>19879082</t>
  </si>
  <si>
    <t>713</t>
  </si>
  <si>
    <t>Izolace tepelné</t>
  </si>
  <si>
    <t>30</t>
  </si>
  <si>
    <t>713121121</t>
  </si>
  <si>
    <t>Montáž izolace tepelné podlah volně kladenými rohožemi, pásy, dílci, deskami 2 vrstvy</t>
  </si>
  <si>
    <t>1808180059</t>
  </si>
  <si>
    <t>"viz.v.č. D.1.1.b)15-skladba S1"56,77</t>
  </si>
  <si>
    <t>31</t>
  </si>
  <si>
    <t>283759080</t>
  </si>
  <si>
    <t>deska z pěnového polystyrenu EPS 150 S 1000 x 500 x 40mm</t>
  </si>
  <si>
    <t>-1857819446</t>
  </si>
  <si>
    <t>Poznámka k položce:
lambda=0,035 [W / m K]</t>
  </si>
  <si>
    <t>"viz. položka montáže"56,77*2*1,1</t>
  </si>
  <si>
    <t>713191132</t>
  </si>
  <si>
    <t>Montáž izolace tepelné podlah, stropů vrchem nebo střech překrytí separační fólií z PE</t>
  </si>
  <si>
    <t>-11157395</t>
  </si>
  <si>
    <t>33</t>
  </si>
  <si>
    <t>283231500</t>
  </si>
  <si>
    <t>fólie separační PE bal. 100 m2</t>
  </si>
  <si>
    <t>-2072657122</t>
  </si>
  <si>
    <t>Poznámka k položce:
oddělení betonových nebo samonivelačních vyrovnávacích vrstev</t>
  </si>
  <si>
    <t>"viz.v.č. D.1.1.b)02-skladba S1"56,77*1,15</t>
  </si>
  <si>
    <t>34</t>
  </si>
  <si>
    <t>998713202</t>
  </si>
  <si>
    <t>Přesun hmot procentní pro izolace tepelné v objektech v do 12 m</t>
  </si>
  <si>
    <t>1680013169</t>
  </si>
  <si>
    <t>35</t>
  </si>
  <si>
    <t>998713292</t>
  </si>
  <si>
    <t>Příplatek k přesunu hmot procentní 713 za zvětšený přesun do 100 m</t>
  </si>
  <si>
    <t>-1831623413</t>
  </si>
  <si>
    <t>730</t>
  </si>
  <si>
    <t>Vytápění</t>
  </si>
  <si>
    <t>36</t>
  </si>
  <si>
    <t>R-7300010</t>
  </si>
  <si>
    <t xml:space="preserve">Vypuštění otopného systému </t>
  </si>
  <si>
    <t>soubor</t>
  </si>
  <si>
    <t>-2146029250</t>
  </si>
  <si>
    <t>37</t>
  </si>
  <si>
    <t>R-7300011</t>
  </si>
  <si>
    <t>Demontáž, obroušení, nátěr otopného tělesa, zpětná montáž</t>
  </si>
  <si>
    <t>ussoubor</t>
  </si>
  <si>
    <t>-1941528923</t>
  </si>
  <si>
    <t>38</t>
  </si>
  <si>
    <t>R-7300012</t>
  </si>
  <si>
    <t>Napuštění otopného systému</t>
  </si>
  <si>
    <t>1274915981</t>
  </si>
  <si>
    <t>39</t>
  </si>
  <si>
    <t>R-7300013</t>
  </si>
  <si>
    <t xml:space="preserve">Provedení topné zkoušky </t>
  </si>
  <si>
    <t>-1918993380</t>
  </si>
  <si>
    <t>763</t>
  </si>
  <si>
    <t>Konstrukce suché výstavby</t>
  </si>
  <si>
    <t>40</t>
  </si>
  <si>
    <t>998763201</t>
  </si>
  <si>
    <t>Přesun hmot procentní pro dřevostavby v objektech v do 12 m</t>
  </si>
  <si>
    <t>-991004509</t>
  </si>
  <si>
    <t>41</t>
  </si>
  <si>
    <t>998763294</t>
  </si>
  <si>
    <t>Příplatek k přesunu hmot procentní 763 za zvětšený přesun do 1000 m</t>
  </si>
  <si>
    <t>-1705512450</t>
  </si>
  <si>
    <t>42</t>
  </si>
  <si>
    <t>R-7630015</t>
  </si>
  <si>
    <t xml:space="preserve">D+M podhledu a  podhledu vč. podkladního roštu,, vč. všech příslušenství a doplňků - viz. technické podmínky výrobků </t>
  </si>
  <si>
    <t>-1807156515</t>
  </si>
  <si>
    <t>"viz.v.č D.1.1.b)02"36</t>
  </si>
  <si>
    <t>43</t>
  </si>
  <si>
    <t>R-7630016</t>
  </si>
  <si>
    <t xml:space="preserve">D+M podhledu b  podhledu vč. podkladního roštu,, vč. všech příslušenství a doplňků - viz. technické podmínky výrobků </t>
  </si>
  <si>
    <t>216450921</t>
  </si>
  <si>
    <t>"viz.v.č D.1.1.b)02"10,56*2</t>
  </si>
  <si>
    <t>44</t>
  </si>
  <si>
    <t>R-7630023</t>
  </si>
  <si>
    <t xml:space="preserve">D+M akustického obkladu - viz. technické podmínky výrobů, vč. podkladního roštu, vč. všech systémových lišt a doplňků </t>
  </si>
  <si>
    <t>222475589</t>
  </si>
  <si>
    <t>766</t>
  </si>
  <si>
    <t>Konstrukce truhlářské</t>
  </si>
  <si>
    <t>45</t>
  </si>
  <si>
    <t>766691915</t>
  </si>
  <si>
    <t>Vyvěšení nebo zavěšení dřevěných křídel dveří pl přes 2 m2</t>
  </si>
  <si>
    <t>kus</t>
  </si>
  <si>
    <t>769139980</t>
  </si>
  <si>
    <t>46</t>
  </si>
  <si>
    <t>998766202</t>
  </si>
  <si>
    <t>Přesun hmot procentní pro konstrukce truhlářské v objektech v do 12 m</t>
  </si>
  <si>
    <t>597749535</t>
  </si>
  <si>
    <t>47</t>
  </si>
  <si>
    <t>998766292</t>
  </si>
  <si>
    <t>Příplatek k přesunu hmot procentní 766 za zvětšený přesun do 100 m</t>
  </si>
  <si>
    <t>-1591684673</t>
  </si>
  <si>
    <t>48</t>
  </si>
  <si>
    <t>R-7660201</t>
  </si>
  <si>
    <t xml:space="preserve">D+M vnitřních dveří vč. zárubně  - viz. D01 - vč. všech příslušenství a doplńků </t>
  </si>
  <si>
    <t>-1029624002</t>
  </si>
  <si>
    <t>771</t>
  </si>
  <si>
    <t>Podlahy z dlaždic</t>
  </si>
  <si>
    <t>49</t>
  </si>
  <si>
    <t>771591111</t>
  </si>
  <si>
    <t>Podlahy penetrace podkladu</t>
  </si>
  <si>
    <t>1124018473</t>
  </si>
  <si>
    <t>"viz.v.č. D.1.1.b)15-skladba S1"56,77*3</t>
  </si>
  <si>
    <t>50</t>
  </si>
  <si>
    <t>998771202</t>
  </si>
  <si>
    <t>Přesun hmot procentní pro podlahy z dlaždic v objektech v do 12 m</t>
  </si>
  <si>
    <t>-1675468219</t>
  </si>
  <si>
    <t>51</t>
  </si>
  <si>
    <t>998771292</t>
  </si>
  <si>
    <t>Příplatek k přesunu hmot procentní 771 za zvětšený přesun do 100 m</t>
  </si>
  <si>
    <t>1576213724</t>
  </si>
  <si>
    <t>776</t>
  </si>
  <si>
    <t>Podlahy povlakové</t>
  </si>
  <si>
    <t>52</t>
  </si>
  <si>
    <t>776201812</t>
  </si>
  <si>
    <t xml:space="preserve">Demontáž nášlapných vrstev podlah </t>
  </si>
  <si>
    <t>1124481640</t>
  </si>
  <si>
    <t>"viz.v.č D...b1)04-předpoklad 2 vrstvy"56,77*2</t>
  </si>
  <si>
    <t>53</t>
  </si>
  <si>
    <t>998776202</t>
  </si>
  <si>
    <t>Přesun hmot procentní pro podlahy povlakové v objektech v do 12 m</t>
  </si>
  <si>
    <t>-417131335</t>
  </si>
  <si>
    <t>54</t>
  </si>
  <si>
    <t>998776292</t>
  </si>
  <si>
    <t>Příplatek k přesunu hmot procentní 776 za zvětšený přesun do 100 m</t>
  </si>
  <si>
    <t>-2107970901</t>
  </si>
  <si>
    <t>55</t>
  </si>
  <si>
    <t>R-7760011</t>
  </si>
  <si>
    <t xml:space="preserve">D+M PVC podlahy- viz. technické podmínky výrobků, vč. dodávky a montáže podlahového soklíku, vč. všech příslušenství a doplňků </t>
  </si>
  <si>
    <t>1259784168</t>
  </si>
  <si>
    <t xml:space="preserve">Poznámka k položce:
Položka obsahuje i množství podlahové krytiny pro prořezy, položka obsahuje i dodávka  amontáž PVC podlahy stupínky, vč. dodávky a montáže schodišťové hrany stupínku. </t>
  </si>
  <si>
    <t>777</t>
  </si>
  <si>
    <t>Podlahy lité</t>
  </si>
  <si>
    <t>56</t>
  </si>
  <si>
    <t>998777202</t>
  </si>
  <si>
    <t>Přesun hmot procentní pro podlahy lité v objektech v do 12 m</t>
  </si>
  <si>
    <t>-274581655</t>
  </si>
  <si>
    <t>57</t>
  </si>
  <si>
    <t>998777292</t>
  </si>
  <si>
    <t>Příplatek k přesunu hmot procentní 777 za zvětšený přesun do 100 m</t>
  </si>
  <si>
    <t>1506410454</t>
  </si>
  <si>
    <t>58</t>
  </si>
  <si>
    <t>R-7775511</t>
  </si>
  <si>
    <t xml:space="preserve">Samoniovelační stěrka tl. do 10 mm vč. dodávky materiálu </t>
  </si>
  <si>
    <t>-1676306274</t>
  </si>
  <si>
    <t>781</t>
  </si>
  <si>
    <t>Dokončovací práce - obklady</t>
  </si>
  <si>
    <t>59</t>
  </si>
  <si>
    <t>781414114</t>
  </si>
  <si>
    <t>Montáž obkladaček vnitřních pórovinových pravoúhlých lepených flexibilním lepidlem</t>
  </si>
  <si>
    <t>-1239175437</t>
  </si>
  <si>
    <t>"viz.v.č D.1.1.b)02"1,5*1,5</t>
  </si>
  <si>
    <t>60</t>
  </si>
  <si>
    <t>R-7810010</t>
  </si>
  <si>
    <t xml:space="preserve">Obklad keramický </t>
  </si>
  <si>
    <t>-1318162966</t>
  </si>
  <si>
    <t>"viz.v.č D.1.1.b)02"1,5*1,5*1,1</t>
  </si>
  <si>
    <t>61</t>
  </si>
  <si>
    <t>781419191</t>
  </si>
  <si>
    <t>Příplatek k montáži obkladů vnitřních pórovinových za plochu do 10 m2</t>
  </si>
  <si>
    <t>-325452592</t>
  </si>
  <si>
    <t>62</t>
  </si>
  <si>
    <t>781419195</t>
  </si>
  <si>
    <t xml:space="preserve">Příplatek k montáži obkladů vnitřních pórovinových za spárování hydroizolační spárovací hmotou </t>
  </si>
  <si>
    <t>-1633363981</t>
  </si>
  <si>
    <t>63</t>
  </si>
  <si>
    <t>781495111</t>
  </si>
  <si>
    <t>Penetrace podkladu vnitřních obkladů</t>
  </si>
  <si>
    <t>-1019407524</t>
  </si>
  <si>
    <t>64</t>
  </si>
  <si>
    <t>998781203</t>
  </si>
  <si>
    <t>Přesun hmot procentní pro obklady keramické v objektech v do 24 m</t>
  </si>
  <si>
    <t>-1393908114</t>
  </si>
  <si>
    <t>65</t>
  </si>
  <si>
    <t>998781293</t>
  </si>
  <si>
    <t>Příplatek k přesunu hmot procentní 781 za zvětšený přesun do 500 m</t>
  </si>
  <si>
    <t>1423672720</t>
  </si>
  <si>
    <t>66</t>
  </si>
  <si>
    <t>R-7814945</t>
  </si>
  <si>
    <t>Hliníkové   profily ukončovací lepené flexibilním lepidlem vč. dodávky lišt a lepidla</t>
  </si>
  <si>
    <t>-1075005695</t>
  </si>
  <si>
    <t>"viz.v.č D.1.1.b)12"1,5*3</t>
  </si>
  <si>
    <t>783</t>
  </si>
  <si>
    <t>Dokončovací práce - nátěry</t>
  </si>
  <si>
    <t>67</t>
  </si>
  <si>
    <t>R-7830010</t>
  </si>
  <si>
    <t xml:space="preserve">Očištění, obrooušení, nátěr ocelové zárubně </t>
  </si>
  <si>
    <t>-125728889</t>
  </si>
  <si>
    <t>784</t>
  </si>
  <si>
    <t>Dokončovací práce - malby</t>
  </si>
  <si>
    <t>68</t>
  </si>
  <si>
    <t>784121001</t>
  </si>
  <si>
    <t>Oškrabání malby v mísnostech výšky do 3,80 m</t>
  </si>
  <si>
    <t>1566557400</t>
  </si>
  <si>
    <t>"viz.v.č D.1.1.b)01,02"6,8*4*2+8,4*4*2+40</t>
  </si>
  <si>
    <t>69</t>
  </si>
  <si>
    <t>784181111</t>
  </si>
  <si>
    <t>Základní silikátová jednonásobná penetrace podkladu v místnostech výšky do 3,80m</t>
  </si>
  <si>
    <t>966834001</t>
  </si>
  <si>
    <t>70</t>
  </si>
  <si>
    <t>784221111</t>
  </si>
  <si>
    <t>Dvojnásobné bílé malby  ze směsí za sucha středně otěruvzdorných v místnostech do 3,80 m</t>
  </si>
  <si>
    <t>1379315067</t>
  </si>
  <si>
    <t>"viz.v.č D.1.1.b)01,02"6,8*4*2+8,4*4*2+40-57,6</t>
  </si>
  <si>
    <t>71</t>
  </si>
  <si>
    <t>784221151</t>
  </si>
  <si>
    <t>Příplatek k cenám 2x maleb za sucha otěruvzdorných za barevnou malbu v odstínu světlém</t>
  </si>
  <si>
    <t>651003844</t>
  </si>
  <si>
    <t>72</t>
  </si>
  <si>
    <t>R-7840010</t>
  </si>
  <si>
    <t xml:space="preserve">Malba dvojnásobná omyvatelná vč. dodávky materiálu </t>
  </si>
  <si>
    <t>1149071669</t>
  </si>
  <si>
    <t>"viz.v.č D.1.1.b)01,02"6,8*1,5*2+8,4*1,5*2+12</t>
  </si>
  <si>
    <t>002 - Elektroinstalace</t>
  </si>
  <si>
    <t xml:space="preserve"> </t>
  </si>
  <si>
    <t>C21M - Elektromontáže</t>
  </si>
  <si>
    <t>C22M - Sdělovací, signal. a zabezpečovací zařízení</t>
  </si>
  <si>
    <t>C801-3 - Stavební práce - výseky, kapsy, rýhy</t>
  </si>
  <si>
    <t>M26 - Materiály</t>
  </si>
  <si>
    <t>M27 - Dodávky zařízení (specifikace)</t>
  </si>
  <si>
    <t>101 - HZS</t>
  </si>
  <si>
    <t>M - Materiály</t>
  </si>
  <si>
    <t xml:space="preserve">    991 - Ostatní </t>
  </si>
  <si>
    <t>C21M</t>
  </si>
  <si>
    <t>Elektromontáže</t>
  </si>
  <si>
    <t>krab.přístrojová 1901,68L/1,KP 64/2  bez zapojení</t>
  </si>
  <si>
    <t>ks</t>
  </si>
  <si>
    <t>krab.odb. (1903;KR 68, KU68/3L)  vč.zap.</t>
  </si>
  <si>
    <t>ukonč.vod.v rozv.vč.zap.a konc.do 6mm2</t>
  </si>
  <si>
    <t>ukonč.kab.smršt.zákl.do 4x10 mm2</t>
  </si>
  <si>
    <t>ukonč.kab.smršt.zákl.do 5x4 mm2</t>
  </si>
  <si>
    <t>ukonč.kab.smršt.zákl.do 5x10 mm2</t>
  </si>
  <si>
    <t>spín.včet.zap. č.1</t>
  </si>
  <si>
    <t>schodišť. automat  časové relé</t>
  </si>
  <si>
    <t>sporák.přípojka 16A,20A , zápust.vč.doutn.</t>
  </si>
  <si>
    <t>zás.5512(3) .....  dvojitá ,průběž.montáž</t>
  </si>
  <si>
    <t>zás.5512(3) ... dvojitá+přep.ochr. ,průběž.montáž</t>
  </si>
  <si>
    <t>jistič bez krytu (IJV-IJM-P0)</t>
  </si>
  <si>
    <t>jistič bez krytu vč. sig.kont., (jistič s proud.chráničem)</t>
  </si>
  <si>
    <t>jistič 3-pólový bez krytu</t>
  </si>
  <si>
    <t>transformátor pro signalizač.syst. do krabice(FLM1000)</t>
  </si>
  <si>
    <t>spínač tahový se  šňůrkou  signální FAP3002</t>
  </si>
  <si>
    <t>spínač tlačítko reset.  modul  FAP2001</t>
  </si>
  <si>
    <t>mont.oceloplech.rozvodnic do 20kg</t>
  </si>
  <si>
    <t>svít.zářiv.1x58W,stropní+ závěs 2M</t>
  </si>
  <si>
    <t>svit.nouzové LED 3W stropní , IP41,</t>
  </si>
  <si>
    <t>svit.zářiv.LED 12(18)W stropní , IP20-40,44 ,</t>
  </si>
  <si>
    <t>svit.zářiv. 4x18W, vestavné M600,</t>
  </si>
  <si>
    <t>CYKY J 3x1.5 mm2 750V (PO) (do LV nebo žlabu)</t>
  </si>
  <si>
    <t>CYKY O 3x1.5 mm2 750V (PO) (do LV nebo žlabu)</t>
  </si>
  <si>
    <t>CYKY J 3x2.5 mm2 750V (PO) (do LV nebo žlabu)</t>
  </si>
  <si>
    <t>CYKY J 5x6   mm2  750V  (PO) (do LV nebo žlabu)</t>
  </si>
  <si>
    <t>osaz.hmožd.do zdi tvrd.kamene/žel.bet. HM 8</t>
  </si>
  <si>
    <t>C22M</t>
  </si>
  <si>
    <t>Sdělovací, signal. a zabezpečovací zařízení</t>
  </si>
  <si>
    <t>1.1</t>
  </si>
  <si>
    <t>SYK(F)Y 1x2x0,5 až  15x2x0,5mm  (PO)</t>
  </si>
  <si>
    <t>2.1</t>
  </si>
  <si>
    <t>zapojení 10 drátů vč. vyformování</t>
  </si>
  <si>
    <t>C801-3</t>
  </si>
  <si>
    <t>Stavební práce - výseky, kapsy, rýhy</t>
  </si>
  <si>
    <t>1.2</t>
  </si>
  <si>
    <t>vybour.otv.cihl.malt.cem. do R=60mm tl.do 150mm</t>
  </si>
  <si>
    <t>2.2</t>
  </si>
  <si>
    <t>vybour.otv.cihl.malt.cem. do R=60mm tl.do 300mm</t>
  </si>
  <si>
    <t>3.1</t>
  </si>
  <si>
    <t>vysek.zdi cihl.kapsy-krab.&lt;100x100x50mm</t>
  </si>
  <si>
    <t>4.1</t>
  </si>
  <si>
    <t>vysek.rýh cihla do hl.50mm š.do 70mm</t>
  </si>
  <si>
    <t>5.1</t>
  </si>
  <si>
    <t>vysek.rýh cihla do hl.50mm š.do 150mm</t>
  </si>
  <si>
    <t>6.1</t>
  </si>
  <si>
    <t>Odvoz suti a vybouraných hmot na skládku do 1km</t>
  </si>
  <si>
    <t>7.1</t>
  </si>
  <si>
    <t>Odvoz suti na skládku za každý další 1 km</t>
  </si>
  <si>
    <t>km</t>
  </si>
  <si>
    <t>8.1</t>
  </si>
  <si>
    <t>Vnitrostaveništní doprava suti do 10m</t>
  </si>
  <si>
    <t>74</t>
  </si>
  <si>
    <t>9.1</t>
  </si>
  <si>
    <t>Poplatek na skladce</t>
  </si>
  <si>
    <t>76</t>
  </si>
  <si>
    <t>M26</t>
  </si>
  <si>
    <t>Materiály</t>
  </si>
  <si>
    <t>1.3</t>
  </si>
  <si>
    <t>CYKY-O  3X1,5 (A)</t>
  </si>
  <si>
    <t>78</t>
  </si>
  <si>
    <t>2.3</t>
  </si>
  <si>
    <t>CYKY-J  3X1,5 (C)</t>
  </si>
  <si>
    <t>80</t>
  </si>
  <si>
    <t>3.2</t>
  </si>
  <si>
    <t>CYKY-J  3X2,5 (C)</t>
  </si>
  <si>
    <t>82</t>
  </si>
  <si>
    <t>4.2</t>
  </si>
  <si>
    <t>CYKY-J  5x 6 (C)</t>
  </si>
  <si>
    <t>84</t>
  </si>
  <si>
    <t>5.2</t>
  </si>
  <si>
    <t>SYKFY   2X2X0,5</t>
  </si>
  <si>
    <t>86</t>
  </si>
  <si>
    <t>6.2</t>
  </si>
  <si>
    <t>WAGO 273-104 3X1-2,5</t>
  </si>
  <si>
    <t>Ks</t>
  </si>
  <si>
    <t>88</t>
  </si>
  <si>
    <t>7.2</t>
  </si>
  <si>
    <t>WAGO 273-112 2X1-2,5</t>
  </si>
  <si>
    <t>KS</t>
  </si>
  <si>
    <t>90</t>
  </si>
  <si>
    <t>8.2</t>
  </si>
  <si>
    <t>WAGO 273-102 4X1-2,5</t>
  </si>
  <si>
    <t>92</t>
  </si>
  <si>
    <t>9.2</t>
  </si>
  <si>
    <t>DOUTNAVKA 3916-62220 SIGNALIZACNI</t>
  </si>
  <si>
    <t>94</t>
  </si>
  <si>
    <t>10.1</t>
  </si>
  <si>
    <t>SP.TG.3558-651B KRYT JEDNODUCHY</t>
  </si>
  <si>
    <t>96</t>
  </si>
  <si>
    <t>11.1</t>
  </si>
  <si>
    <t>SP.TG.3558-01340 STROJEK</t>
  </si>
  <si>
    <t>98</t>
  </si>
  <si>
    <t>12.1</t>
  </si>
  <si>
    <t>SP.TG.3901-B10B RAM.JEDN.</t>
  </si>
  <si>
    <t>100</t>
  </si>
  <si>
    <t>13.1</t>
  </si>
  <si>
    <t>SP.TLAČ.TAHOVÝ  SIGNÁLNÍ    FAP 3002</t>
  </si>
  <si>
    <t>102</t>
  </si>
  <si>
    <t>14.1</t>
  </si>
  <si>
    <t>Spínač FAP 2001 tlačítko reset.</t>
  </si>
  <si>
    <t>104</t>
  </si>
  <si>
    <t>15.1</t>
  </si>
  <si>
    <t>SP.CS 3-1B CASOVY SPINAC VENT.25MIN</t>
  </si>
  <si>
    <t>106</t>
  </si>
  <si>
    <t>16.1</t>
  </si>
  <si>
    <t>ZAS.TG.5513A-C02357B DVOJ.NATOCENA</t>
  </si>
  <si>
    <t>108</t>
  </si>
  <si>
    <t>17.1</t>
  </si>
  <si>
    <t>A-1011-0-0816CZ SP.TROJPOLOVY</t>
  </si>
  <si>
    <t>110</t>
  </si>
  <si>
    <t>18.1</t>
  </si>
  <si>
    <t>SP.TG.3558-933B CZ KRYT+PRUZOR</t>
  </si>
  <si>
    <t>112</t>
  </si>
  <si>
    <t>19.1</t>
  </si>
  <si>
    <t>ZAS.TG.5593A-02357 B</t>
  </si>
  <si>
    <t>114</t>
  </si>
  <si>
    <t>20.1</t>
  </si>
  <si>
    <t>KR.KU 68-1902</t>
  </si>
  <si>
    <t>116</t>
  </si>
  <si>
    <t>21.1</t>
  </si>
  <si>
    <t>KR.KU 68-1901</t>
  </si>
  <si>
    <t>118</t>
  </si>
  <si>
    <t>22.1</t>
  </si>
  <si>
    <t>SVIT: LED 18W, SMART R,   IP44 ,</t>
  </si>
  <si>
    <t>120</t>
  </si>
  <si>
    <t>23.1</t>
  </si>
  <si>
    <t>Trafo FLM 1000</t>
  </si>
  <si>
    <t>122</t>
  </si>
  <si>
    <t>24.1</t>
  </si>
  <si>
    <t>SV.LED  NOUZ., 3W/1,5H IP20, PŘISAZ.,</t>
  </si>
  <si>
    <t>124</t>
  </si>
  <si>
    <t>25.1</t>
  </si>
  <si>
    <t>SLIM 1X58W ASYM EP + závěs 2m s přív.šňůrou</t>
  </si>
  <si>
    <t>126</t>
  </si>
  <si>
    <t>26.1</t>
  </si>
  <si>
    <t>I  4X18W M600 ALU/ EP</t>
  </si>
  <si>
    <t>128</t>
  </si>
  <si>
    <t>27.1</t>
  </si>
  <si>
    <t>TRUBICE 58W/84</t>
  </si>
  <si>
    <t>130</t>
  </si>
  <si>
    <t>TRUBICE 18W/84 + ekolog.likv.</t>
  </si>
  <si>
    <t>132</t>
  </si>
  <si>
    <t>M27</t>
  </si>
  <si>
    <t>Dodávky zařízení (specifikace)</t>
  </si>
  <si>
    <t>1.4</t>
  </si>
  <si>
    <t>ROZV.RUĆ   S VYZBROJI DLE PROJEKTU</t>
  </si>
  <si>
    <t>134</t>
  </si>
  <si>
    <t>2.4</t>
  </si>
  <si>
    <t>JISTIČ+PROUD.CHR.10/1N/0.03/B</t>
  </si>
  <si>
    <t>136</t>
  </si>
  <si>
    <t>3.3</t>
  </si>
  <si>
    <t>JISTIC  B16/1</t>
  </si>
  <si>
    <t>138</t>
  </si>
  <si>
    <t>4.3</t>
  </si>
  <si>
    <t>JISTIC  B25/3</t>
  </si>
  <si>
    <t>140</t>
  </si>
  <si>
    <t>101</t>
  </si>
  <si>
    <t>HZS</t>
  </si>
  <si>
    <t>1.5</t>
  </si>
  <si>
    <t>Úprava stavaj. rozvaděče R1</t>
  </si>
  <si>
    <t>hod.</t>
  </si>
  <si>
    <t>142</t>
  </si>
  <si>
    <t>2.5</t>
  </si>
  <si>
    <t>Vyhledání původ.obvodů</t>
  </si>
  <si>
    <t>144</t>
  </si>
  <si>
    <t>73</t>
  </si>
  <si>
    <t>3.4</t>
  </si>
  <si>
    <t>Revize elektro</t>
  </si>
  <si>
    <t>146</t>
  </si>
  <si>
    <t>4.4</t>
  </si>
  <si>
    <t>Demontáž el.zařízení</t>
  </si>
  <si>
    <t>148</t>
  </si>
  <si>
    <t>991</t>
  </si>
  <si>
    <t xml:space="preserve">Ostatní </t>
  </si>
  <si>
    <t>75</t>
  </si>
  <si>
    <t>99101</t>
  </si>
  <si>
    <t xml:space="preserve">Podružný materiál </t>
  </si>
  <si>
    <t>-7684237</t>
  </si>
  <si>
    <t>99102</t>
  </si>
  <si>
    <t>Podíl přidružených výkonů z C21M a navázaného materiálu</t>
  </si>
  <si>
    <t>690191199</t>
  </si>
  <si>
    <t>77</t>
  </si>
  <si>
    <t>99103</t>
  </si>
  <si>
    <t>Přesun dodávek</t>
  </si>
  <si>
    <t>822967675</t>
  </si>
  <si>
    <t>99104</t>
  </si>
  <si>
    <t>Doprava  dodávek</t>
  </si>
  <si>
    <t>-1238378937</t>
  </si>
  <si>
    <t>79</t>
  </si>
  <si>
    <t>99105</t>
  </si>
  <si>
    <t xml:space="preserve">Ostatní materiál nosný </t>
  </si>
  <si>
    <t>-2058282605</t>
  </si>
  <si>
    <t xml:space="preserve">003 - Zdravotechnika </t>
  </si>
  <si>
    <t xml:space="preserve">    722 - Zdravotechnika - vnitřní vodovod</t>
  </si>
  <si>
    <t xml:space="preserve">    721 - Zdravotechnika - vnitřní kanalizace</t>
  </si>
  <si>
    <t xml:space="preserve">    725 - Zdravotechnika - zařizovací předměty</t>
  </si>
  <si>
    <t>612135101</t>
  </si>
  <si>
    <t>Hrubá výplň rýh ve stěnách maltou jakékoli šířky rýhy</t>
  </si>
  <si>
    <t>1884847982</t>
  </si>
  <si>
    <t>612325121</t>
  </si>
  <si>
    <t>Vápenocementová štuková omítka rýh ve stěnách šířky do 150 mm</t>
  </si>
  <si>
    <t>997418182</t>
  </si>
  <si>
    <t>631312141</t>
  </si>
  <si>
    <t>Doplnění rýh v dosavadních mazaninách betonem prostým</t>
  </si>
  <si>
    <t>2128509215</t>
  </si>
  <si>
    <t>4*0,15*0,15</t>
  </si>
  <si>
    <t>974031157</t>
  </si>
  <si>
    <t>Vysekání rýh ve zdivu cihelném hl do 100 mm š do 300 mm</t>
  </si>
  <si>
    <t>-177005796</t>
  </si>
  <si>
    <t>974042564</t>
  </si>
  <si>
    <t>Vysekání rýh v dlažbě betonové nebo jiné monolitické hl do 150 mm š do 150 mm</t>
  </si>
  <si>
    <t>-1591054930</t>
  </si>
  <si>
    <t>977312113</t>
  </si>
  <si>
    <t>Řezání stávajících betonových mazanin vyztužených hl do 150 mm</t>
  </si>
  <si>
    <t>282547056</t>
  </si>
  <si>
    <t>4*2</t>
  </si>
  <si>
    <t>1240840977</t>
  </si>
  <si>
    <t>-1037402442</t>
  </si>
  <si>
    <t>2,134*10 'Přepočtené koeficientem množství</t>
  </si>
  <si>
    <t>-2131900168</t>
  </si>
  <si>
    <t>1858163159</t>
  </si>
  <si>
    <t>2,134*19 'Přepočtené koeficientem množství</t>
  </si>
  <si>
    <t>-853400314</t>
  </si>
  <si>
    <t>-1289638403</t>
  </si>
  <si>
    <t>-1994262119</t>
  </si>
  <si>
    <t>722</t>
  </si>
  <si>
    <t>Zdravotechnika - vnitřní vodovod</t>
  </si>
  <si>
    <t>722130803</t>
  </si>
  <si>
    <t xml:space="preserve">Demontáž st. vodovodního potrubí </t>
  </si>
  <si>
    <t>23586184</t>
  </si>
  <si>
    <t>"st. potrubí"5</t>
  </si>
  <si>
    <t>722174002</t>
  </si>
  <si>
    <t>Potrubí vodovodní plastové PPR svar polyfuze PN 16 D 20 x 2,8 mm</t>
  </si>
  <si>
    <t>1617033741</t>
  </si>
  <si>
    <t>"viz.v.č D.1.4.b)03,04"11</t>
  </si>
  <si>
    <t>722220121</t>
  </si>
  <si>
    <t>Nástěnka závitová K 247 pro baterii G 1/2 s jedním závitem</t>
  </si>
  <si>
    <t>pár</t>
  </si>
  <si>
    <t>-1957888225</t>
  </si>
  <si>
    <t>"viz.v.č D.1.4.b)03,04"2</t>
  </si>
  <si>
    <t>722290229</t>
  </si>
  <si>
    <t>Zkouška těsnosti vodovodního potrubí závitového do DN 100</t>
  </si>
  <si>
    <t>CS ÚRS 2015 01</t>
  </si>
  <si>
    <t>1119319410</t>
  </si>
  <si>
    <t>722290234</t>
  </si>
  <si>
    <t>Proplach a dezinfekce vodovodního potrubí do DN 80</t>
  </si>
  <si>
    <t>1345277667</t>
  </si>
  <si>
    <t>998722202</t>
  </si>
  <si>
    <t>Přesun hmot procentní pro vnitřní vodovod v objektech v do 12 m</t>
  </si>
  <si>
    <t>-2073216678</t>
  </si>
  <si>
    <t>998722293</t>
  </si>
  <si>
    <t>Příplatek k přesunu hmot procentní 722 za zvětšený přesun do 500 m</t>
  </si>
  <si>
    <t>461722638</t>
  </si>
  <si>
    <t>R-7221003</t>
  </si>
  <si>
    <t xml:space="preserve">Hygienický rozbor vody </t>
  </si>
  <si>
    <t>719704660</t>
  </si>
  <si>
    <t>R-7221007</t>
  </si>
  <si>
    <t xml:space="preserve">Zstavení a otevření hlavního přívodu vody </t>
  </si>
  <si>
    <t>330356884</t>
  </si>
  <si>
    <t>R-7221009</t>
  </si>
  <si>
    <t xml:space="preserve">Napojení nového rozvodu vody na stávající rozvod </t>
  </si>
  <si>
    <t>-868290122</t>
  </si>
  <si>
    <t>713410833</t>
  </si>
  <si>
    <t>Odstanění izolace tepelné potrubí pásy nebo rohožemi s AL fólií staženými drátem tl přes 50 mm</t>
  </si>
  <si>
    <t>-1297077891</t>
  </si>
  <si>
    <t>"st. izolace potrubí"15</t>
  </si>
  <si>
    <t>713463121</t>
  </si>
  <si>
    <t>Montáž izolace tepelné potrubí potrubními pouzdry bez úpravy uchycenými sponami 1x</t>
  </si>
  <si>
    <t>1167892538</t>
  </si>
  <si>
    <t>283771040</t>
  </si>
  <si>
    <t xml:space="preserve">izolace potrubí  22 x 13 mm vč. T-kusů a spojek </t>
  </si>
  <si>
    <t>1062028486</t>
  </si>
  <si>
    <t>Poznámka k položce:
návlekové trubice dutého profilu z pěnového polyetylenu</t>
  </si>
  <si>
    <t>"viz.v.č D.1.4.b)03,04"3</t>
  </si>
  <si>
    <t>283771030</t>
  </si>
  <si>
    <t xml:space="preserve">izolace potrubí 22 x 9 mm vč. T kusů a spojek </t>
  </si>
  <si>
    <t>2128098272</t>
  </si>
  <si>
    <t>"viz.v.č D.1.4.b)03,04"8</t>
  </si>
  <si>
    <t>-730649424</t>
  </si>
  <si>
    <t>998713293</t>
  </si>
  <si>
    <t>Příplatek k přesunu hmot procentní 713 za zvětšený přesun do 500 m</t>
  </si>
  <si>
    <t>-19555155</t>
  </si>
  <si>
    <t>721</t>
  </si>
  <si>
    <t>Zdravotechnika - vnitřní kanalizace</t>
  </si>
  <si>
    <t>721110806</t>
  </si>
  <si>
    <t xml:space="preserve">Demontáž potrubí </t>
  </si>
  <si>
    <t>-933160572</t>
  </si>
  <si>
    <t>721174025</t>
  </si>
  <si>
    <t>Potrubí kanalizační z PP odpadní DN 100</t>
  </si>
  <si>
    <t>-1510430521</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</si>
  <si>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</si>
  <si>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"viz.v.č D.1.4.b)01-01"2,5</t>
  </si>
  <si>
    <t>721174043</t>
  </si>
  <si>
    <t>Potrubí kanalizační z PP připojovací systém HT DN 50</t>
  </si>
  <si>
    <t>1237630601</t>
  </si>
  <si>
    <t>"viz.v.č D.1.4.b)01-01"5</t>
  </si>
  <si>
    <t>721174045</t>
  </si>
  <si>
    <t>Potrubí kanalizační z PP připojovací systém HT DN 100</t>
  </si>
  <si>
    <t>2076370184</t>
  </si>
  <si>
    <t>"viz.v.č D.1.4.b)01-02"2,5</t>
  </si>
  <si>
    <t>721194104</t>
  </si>
  <si>
    <t>Vyvedení a upevnění odpadních výpustek DN 40/50</t>
  </si>
  <si>
    <t>-1252532009</t>
  </si>
  <si>
    <t>"viz.v.č D.1.4.b)01-02"2</t>
  </si>
  <si>
    <t>721194109</t>
  </si>
  <si>
    <t>Vyvedení a upevnění odpadních výpustek DN 100</t>
  </si>
  <si>
    <t>-606537293</t>
  </si>
  <si>
    <t>"viz.v.č D.1.4.b)01-02"1</t>
  </si>
  <si>
    <t>721290112</t>
  </si>
  <si>
    <t>Zkouška těsnosti potrubí kanalizace vodou do DN 200</t>
  </si>
  <si>
    <t>-446015602</t>
  </si>
  <si>
    <t>998721202</t>
  </si>
  <si>
    <t>Přesun hmot procentní pro vnitřní kanalizace v objektech v do 12 m</t>
  </si>
  <si>
    <t>-351830326</t>
  </si>
  <si>
    <t>998721293</t>
  </si>
  <si>
    <t>Příplatek k přesunu hmot procentní 721 za zvětšený přesun do 500 m</t>
  </si>
  <si>
    <t>-474121167</t>
  </si>
  <si>
    <t>R-7210010</t>
  </si>
  <si>
    <t xml:space="preserve">Napojení nového rozvodu kanalizace na st. potrubí </t>
  </si>
  <si>
    <t>-227244360</t>
  </si>
  <si>
    <t>R-7210020</t>
  </si>
  <si>
    <t>D+M čist. tvarovky DN100</t>
  </si>
  <si>
    <t>-1731928480</t>
  </si>
  <si>
    <t>725</t>
  </si>
  <si>
    <t>Zdravotechnika - zařizovací předměty</t>
  </si>
  <si>
    <t>725113914</t>
  </si>
  <si>
    <t>Montáž manžety WC</t>
  </si>
  <si>
    <t>1639236658</t>
  </si>
  <si>
    <t>"viz.v.č D.1.4.b)01-04"1</t>
  </si>
  <si>
    <t>28651610</t>
  </si>
  <si>
    <t>Manžeta flexi WC</t>
  </si>
  <si>
    <t>866855310</t>
  </si>
  <si>
    <t>725210821</t>
  </si>
  <si>
    <t>Demontáž umyvadel bez výtokových armatur</t>
  </si>
  <si>
    <t>1443276863</t>
  </si>
  <si>
    <t>"viz.výkresy bouracích prací - stavební část "2</t>
  </si>
  <si>
    <t>725219101</t>
  </si>
  <si>
    <t>Montáž umyvadla  vč. polosloupu</t>
  </si>
  <si>
    <t>570296893</t>
  </si>
  <si>
    <t>642143320</t>
  </si>
  <si>
    <t xml:space="preserve">umyvadlo keramické s otvorem oválné 60 cm bílé </t>
  </si>
  <si>
    <t>1407834472</t>
  </si>
  <si>
    <t>642913910</t>
  </si>
  <si>
    <t>polosloup</t>
  </si>
  <si>
    <t>1503574632</t>
  </si>
  <si>
    <t>725219105</t>
  </si>
  <si>
    <t>Montáž umyvadla  pro invalidy vč.   montáže podomítkového sifonu a baterie</t>
  </si>
  <si>
    <t>-884751713</t>
  </si>
  <si>
    <t>642137911</t>
  </si>
  <si>
    <t xml:space="preserve">podomítkový sifon </t>
  </si>
  <si>
    <t>-1496669197</t>
  </si>
  <si>
    <t>551440471</t>
  </si>
  <si>
    <t>baterie umyvadlová páková stojánková - pro invalidy - viz. technické podmínky výrobků</t>
  </si>
  <si>
    <t>1316319575</t>
  </si>
  <si>
    <t>642137910</t>
  </si>
  <si>
    <t xml:space="preserve">umyvadlo keramické s otvorem pro baterii pro invalidy  bílé  640x550-viz. technické podmínky výrobků </t>
  </si>
  <si>
    <t>-881462801</t>
  </si>
  <si>
    <t>725820801</t>
  </si>
  <si>
    <t>Demontáž baterie nástěnné d"stávající"11 G 3 / 4</t>
  </si>
  <si>
    <t>1460148501</t>
  </si>
  <si>
    <t>"viz. výkresy bouracích prací - stavební část"2</t>
  </si>
  <si>
    <t>725829111</t>
  </si>
  <si>
    <t>Montáž baterie stojánkové umyvadlové a dřezové  G 1/2</t>
  </si>
  <si>
    <t>-1885535275</t>
  </si>
  <si>
    <t>551440473</t>
  </si>
  <si>
    <t xml:space="preserve">baterie umyvadlová páková na jednu vodu  - viz. technické podmínky výrobků </t>
  </si>
  <si>
    <t>2127257578</t>
  </si>
  <si>
    <t>998725202</t>
  </si>
  <si>
    <t>Přesun hmot procentní pro zařizovací předměty v objektech v do 12 m</t>
  </si>
  <si>
    <t>1909576447</t>
  </si>
  <si>
    <t>998725293</t>
  </si>
  <si>
    <t>Příplatek k přesunu hmot procentní 725 za zvětšený přesun do 500 m</t>
  </si>
  <si>
    <t>-668015887</t>
  </si>
  <si>
    <t>R-7250019</t>
  </si>
  <si>
    <t xml:space="preserve">D+M beztlakový ohřívač vody, objem 5l </t>
  </si>
  <si>
    <t>879654789</t>
  </si>
  <si>
    <t>R-7250020</t>
  </si>
  <si>
    <t>D+M dvířek 150/300</t>
  </si>
  <si>
    <t>1048683313</t>
  </si>
  <si>
    <t>R-72502</t>
  </si>
  <si>
    <t xml:space="preserve">D+M zásobník na tekuté mýdlo vč. kotvení - viz. technické podmínky výrobků </t>
  </si>
  <si>
    <t>591369702</t>
  </si>
  <si>
    <t>"viz. výkres D.1.4.c)01-04"1</t>
  </si>
  <si>
    <t>"umyvadla v učebnách "1</t>
  </si>
  <si>
    <t>R-7250403</t>
  </si>
  <si>
    <t xml:space="preserve">D+M sklopného zrcadla do koupelen  vč. kotvení a dodávky kotevních prvků  - viz. technické podmínky výrobků </t>
  </si>
  <si>
    <t>558269864</t>
  </si>
  <si>
    <t>R-72505</t>
  </si>
  <si>
    <t xml:space="preserve">D+M WC štětky a držáku , vč. kotvení - viz. technické podmínky výrobků </t>
  </si>
  <si>
    <t>-1819480754</t>
  </si>
  <si>
    <t>R-7250706</t>
  </si>
  <si>
    <t xml:space="preserve">D+M sklopné madlo k WC s držákem toal. papíru nerez , dl. 800mm vč. kotvení a dodávky kotevních prvků </t>
  </si>
  <si>
    <t>-911003779</t>
  </si>
  <si>
    <t>R-7250707</t>
  </si>
  <si>
    <t xml:space="preserve">D+M pevné  madlo k umyvadlu , dl. 900mm vč. kotvení a dodávky kotevních prvků </t>
  </si>
  <si>
    <t>-1924388801</t>
  </si>
  <si>
    <t>R-7250708</t>
  </si>
  <si>
    <t>D+M svislé  madlo k WC , dl. 500mm vč. kotvení a dodávky kotevních prvků , nerez</t>
  </si>
  <si>
    <t>802219912</t>
  </si>
  <si>
    <t>R-7250710</t>
  </si>
  <si>
    <t xml:space="preserve">D+M vodorovné madlo kumyvadlu , dl. 600 mm  vč. kotvení a dodávky kotevních prvků </t>
  </si>
  <si>
    <t>1721866735</t>
  </si>
  <si>
    <t>R-7251120</t>
  </si>
  <si>
    <t xml:space="preserve">Klozet keramický stojící  pro invalidy hluboké splachování - D+M </t>
  </si>
  <si>
    <t>-613490886</t>
  </si>
  <si>
    <t>R-72519</t>
  </si>
  <si>
    <t xml:space="preserve">D+M odpadkový koš do koupelen a WC - viz. technické podmínky výrobků </t>
  </si>
  <si>
    <t>-1897781275</t>
  </si>
  <si>
    <t>R-72521</t>
  </si>
  <si>
    <t xml:space="preserve">D+M zásobníku na papírové ručníky  vč. kotvení - viz. technické podmínky výrobků </t>
  </si>
  <si>
    <t>-1333867875</t>
  </si>
  <si>
    <t>"umyvadla v učebnách"1</t>
  </si>
  <si>
    <t>Součet</t>
  </si>
  <si>
    <t>R-72522</t>
  </si>
  <si>
    <t xml:space="preserve">D+M  háček na oděvy   vč. kotvení - viz. technické podmínky výrobků </t>
  </si>
  <si>
    <t>1185702399</t>
  </si>
  <si>
    <t xml:space="preserve">004 - Bezbariérovost </t>
  </si>
  <si>
    <t xml:space="preserve">    3 - Svislé a kompletní konstrukce</t>
  </si>
  <si>
    <t>Svislé a kompletní konstrukce</t>
  </si>
  <si>
    <t>317234410</t>
  </si>
  <si>
    <t>Vyzdívka mezi nosníky z cihel pálených na MC</t>
  </si>
  <si>
    <t>-1305026728</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</si>
  <si>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</si>
  <si>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"viz.v.č. D.1.1.b)02-překlad nad dveřmi"0,9*0,3*0,3</t>
  </si>
  <si>
    <t>317944323</t>
  </si>
  <si>
    <t>Válcované nosníky č.14 až 22 dodatečně osazované do připravených otvorů</t>
  </si>
  <si>
    <t>-657850722</t>
  </si>
  <si>
    <t xml:space="preserve">Poznámka k souboru cen:
1. V cenách jsou zahrnuty náklady na dodávku a montáž válcovaných nosníků. 2. Ceny jsou určeny pouze pro ocenění konstrukce překladů nad otvory. </t>
  </si>
  <si>
    <t>"viz.v.č. D.1.1.b)02překlad nad dveřmi- 3x I 140 dl. 1400 mm"3*1,4*14,3*1,1*0,001</t>
  </si>
  <si>
    <t>342272245</t>
  </si>
  <si>
    <t>Příčka z pórobetonových hladkých tvárnic na tenkovrstvou maltu tl 150 mm</t>
  </si>
  <si>
    <t>-1845522185</t>
  </si>
  <si>
    <t>"viz.v.č D.1.1.b)02"2,4*4</t>
  </si>
  <si>
    <t>342291121</t>
  </si>
  <si>
    <t>Ukotvení příček k cihelným konstrukcím plochými kotvami</t>
  </si>
  <si>
    <t>287784394</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</si>
  <si>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</si>
  <si>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"viz.v.č D.1.1.b)02"2,4+4*2</t>
  </si>
  <si>
    <t xml:space="preserve">Příprava podkladu stropu  před provedením malby </t>
  </si>
  <si>
    <t>168442365</t>
  </si>
  <si>
    <t>"viz.v.č D.1.1.b)02"1,95*2,4</t>
  </si>
  <si>
    <t>612142001</t>
  </si>
  <si>
    <t>Potažení vnitřních stěn sklovláknitým pletivem vtlačeným do tenkovrstvé hmoty</t>
  </si>
  <si>
    <t>618608313</t>
  </si>
  <si>
    <t>"viz.v.č. D.1.1.b)02"2,4*4*2+1,95*4*2+2,4*4</t>
  </si>
  <si>
    <t>612321141</t>
  </si>
  <si>
    <t>Vápenocementová omítka štuková dvouvrstvá vnitřních stěn nanášená ručně</t>
  </si>
  <si>
    <t>1281966893</t>
  </si>
  <si>
    <t>"viz.v.č D.1.1.b)02"2,4*1,9*2+1,95*1,9*2+2,4*4</t>
  </si>
  <si>
    <t>612321191</t>
  </si>
  <si>
    <t>Příplatek k vápenocementové omítce vnitřních stěn za každých dalších 5 mm tloušťky ručně</t>
  </si>
  <si>
    <t>-1232523257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</si>
  <si>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</si>
  <si>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16,53*4</t>
  </si>
  <si>
    <t>-84840085</t>
  </si>
  <si>
    <t>"viz.v.č D.1.1.b)02"2,4*2,1*2+1,95*2,1*2-0,9*2</t>
  </si>
  <si>
    <t>612331191</t>
  </si>
  <si>
    <t>Příplatek k cementové omítce vnitřních stěn za každých dalších 5 mm tloušťky ručně</t>
  </si>
  <si>
    <t>1128532153</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</si>
  <si>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</si>
  <si>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16,47*4</t>
  </si>
  <si>
    <t>1013577172</t>
  </si>
  <si>
    <t>"chodba"60</t>
  </si>
  <si>
    <t>1088645088</t>
  </si>
  <si>
    <t>"viz.v.č D.1.1.b)02- po výměně dveří "4*2+2,4+0,9*2+2*4+0,8*2+2*4</t>
  </si>
  <si>
    <t>77635483</t>
  </si>
  <si>
    <t>"viz.v.č D..11.b)02-podlaha S2"2,4*1,8</t>
  </si>
  <si>
    <t>-2130688121</t>
  </si>
  <si>
    <t>"viz.v.č D.1.1.b)02"0,8+0,9</t>
  </si>
  <si>
    <t>2016881994</t>
  </si>
  <si>
    <t>"viz.v.č D.1.1.b)08-vyspravení podkldu pro novou skladbu"2,4*1,8</t>
  </si>
  <si>
    <t>637754989</t>
  </si>
  <si>
    <t>"pro vnitřní práce"1,95*2,4+20</t>
  </si>
  <si>
    <t>816288990</t>
  </si>
  <si>
    <t>"po provedení prací"55</t>
  </si>
  <si>
    <t>9650010</t>
  </si>
  <si>
    <t xml:space="preserve">Provedení prostupu pro VZT vč. zpětného zapravení </t>
  </si>
  <si>
    <t>-1028703611</t>
  </si>
  <si>
    <t>965043331</t>
  </si>
  <si>
    <t>Bourání podkladů pod dlažby betonových s potěrem nebo teracem tl do 100 mm pl do 4 m2</t>
  </si>
  <si>
    <t>1519748355</t>
  </si>
  <si>
    <t>"viz.v.č D.1.1.b)01"1,95*2,4*0,15</t>
  </si>
  <si>
    <t>-81796268</t>
  </si>
  <si>
    <t>971033641</t>
  </si>
  <si>
    <t>Vybourání otvorů ve zdivu cihelném pl do 4 m2 na MVC nebo MV tl do 300 mm</t>
  </si>
  <si>
    <t>264694103</t>
  </si>
  <si>
    <t>"viz.v.č D.1.1.b)01"1*2,2*0,3</t>
  </si>
  <si>
    <t>-1967455977</t>
  </si>
  <si>
    <t>978013191</t>
  </si>
  <si>
    <t>Otlučení vnitřní vápenné nebo vápenocementové omítky stěn v rozsahu do 100 %</t>
  </si>
  <si>
    <t>-476001403</t>
  </si>
  <si>
    <t>"viz.v.č D.1.1.b)01"2,4*4+1,95*4*2</t>
  </si>
  <si>
    <t>-15837875</t>
  </si>
  <si>
    <t>"viz.v.č D.1.1.b)01"1,5*1,5</t>
  </si>
  <si>
    <t>2064824007</t>
  </si>
  <si>
    <t>742414760</t>
  </si>
  <si>
    <t>4,241*10 'Přepočtené koeficientem množství</t>
  </si>
  <si>
    <t>-512289147</t>
  </si>
  <si>
    <t>-924387719</t>
  </si>
  <si>
    <t>4,241*19 'Přepočtené koeficientem množství</t>
  </si>
  <si>
    <t>1101890346</t>
  </si>
  <si>
    <t>1839659449</t>
  </si>
  <si>
    <t>-1814298776</t>
  </si>
  <si>
    <t>254572283</t>
  </si>
  <si>
    <t>"viz.v.č. D.1.1.b)02-skladba S2"2,4*1,8+2,4*0,3*2+1,8*0,3*2</t>
  </si>
  <si>
    <t>-1771908752</t>
  </si>
  <si>
    <t>"viz. pol. montáže"6,84*0,0002</t>
  </si>
  <si>
    <t>147378775</t>
  </si>
  <si>
    <t>"viz.v.č. D.1.1.b)02-skladba S2"6,84</t>
  </si>
  <si>
    <t>1201601942</t>
  </si>
  <si>
    <t>6,84*1,15 'Přepočtené koeficientem množství</t>
  </si>
  <si>
    <t>711493111</t>
  </si>
  <si>
    <t xml:space="preserve">Izolace proti podpovrchové a tlakové vodě hydrouizolační stěrka 2x vč. dodávky materiálu </t>
  </si>
  <si>
    <t>-1802406910</t>
  </si>
  <si>
    <t>"viz.v.č D..11.b)02-podlaha S2"1,8*2,4</t>
  </si>
  <si>
    <t>"vytažení na stěnu"1,8*2*0,3+2,4*2*0,3</t>
  </si>
  <si>
    <t>348895558</t>
  </si>
  <si>
    <t>998711293</t>
  </si>
  <si>
    <t>Příplatek k přesunu hmot procentní 711 za zvětšený přesun do 500 m</t>
  </si>
  <si>
    <t>1749015078</t>
  </si>
  <si>
    <t>1817161500</t>
  </si>
  <si>
    <t>deska z pěnového polystyrenu EPS 150 S 1000 x 500 x 40 mm</t>
  </si>
  <si>
    <t>-1177820026</t>
  </si>
  <si>
    <t>"viz. pol. montáže"1,8*2,4*2*1,1</t>
  </si>
  <si>
    <t>1915824459</t>
  </si>
  <si>
    <t>-1720379595</t>
  </si>
  <si>
    <t>"viz. pol. montáže"1,8*2,4*1,15</t>
  </si>
  <si>
    <t>-749126160</t>
  </si>
  <si>
    <t>1373696414</t>
  </si>
  <si>
    <t>763131451</t>
  </si>
  <si>
    <t>SDK podhled deska 1xH2 12,5 bez TI dvouvrstvá spodní kce profil CD+UD</t>
  </si>
  <si>
    <t>825055401</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</si>
  <si>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</si>
  <si>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"viz.v.č. D.1.1.b)02"2,4*1,8</t>
  </si>
  <si>
    <t>998763202</t>
  </si>
  <si>
    <t>Přesun hmot procentní pro dřevostavby v objektech v do 24 m</t>
  </si>
  <si>
    <t>530925310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</si>
  <si>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</si>
  <si>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2016281905</t>
  </si>
  <si>
    <t>1932360758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</si>
  <si>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</si>
  <si>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998766293</t>
  </si>
  <si>
    <t>Příplatek k přesunu hmot procentní 766 za zvětšený přesun do 500 m</t>
  </si>
  <si>
    <t>974546148</t>
  </si>
  <si>
    <t xml:space="preserve">D+M dveří D01 vč. zárubně, vč. všech příslušenství a doplňků </t>
  </si>
  <si>
    <t>-687641648</t>
  </si>
  <si>
    <t>"viz.v.č D.1.1.b)02 a výpis dveří - D01"1</t>
  </si>
  <si>
    <t>R-7660203</t>
  </si>
  <si>
    <t xml:space="preserve">D+M dveří D02 vč. zárubně, vč. všech příslušenství a doplňků </t>
  </si>
  <si>
    <t>1090923731</t>
  </si>
  <si>
    <t>771574132</t>
  </si>
  <si>
    <t>Montáž podlah keramických režných protiskluzných lepených flexibilním lepidlem</t>
  </si>
  <si>
    <t>-1645158758</t>
  </si>
  <si>
    <t>R-771</t>
  </si>
  <si>
    <t xml:space="preserve">Dlažba keramická protiskluzová </t>
  </si>
  <si>
    <t>960708406</t>
  </si>
  <si>
    <t>"viz. pol. montáže"1,8*2,4*1,1</t>
  </si>
  <si>
    <t>771589191</t>
  </si>
  <si>
    <t>Příplatek k montáž podlah z mozaiky za plochu do 5 m2</t>
  </si>
  <si>
    <t>2012434457</t>
  </si>
  <si>
    <t>771589195</t>
  </si>
  <si>
    <t xml:space="preserve">Příplatek k montáž podlah za voděodolnou spárovací hmotu </t>
  </si>
  <si>
    <t>-835491018</t>
  </si>
  <si>
    <t>-715805067</t>
  </si>
  <si>
    <t>"viz.v.č D..11.b)02-podlaha S2"4,32*3</t>
  </si>
  <si>
    <t>-1800760003</t>
  </si>
  <si>
    <t>998771293</t>
  </si>
  <si>
    <t>Příplatek k přesunu hmot procentní 771 za zvětšený přesun do 500 m</t>
  </si>
  <si>
    <t>1731192463</t>
  </si>
  <si>
    <t>593700453</t>
  </si>
  <si>
    <t>"viz.v.č D...b1)04-předpoklad 2 vrstvy"1,95*2,4*2</t>
  </si>
  <si>
    <t>-775353282</t>
  </si>
  <si>
    <t>998777293</t>
  </si>
  <si>
    <t>Příplatek k přesunu hmot procentní 777 za zvětšený přesun do 500 m</t>
  </si>
  <si>
    <t>948070446</t>
  </si>
  <si>
    <t>-281380918</t>
  </si>
  <si>
    <t>845411379</t>
  </si>
  <si>
    <t>2000750515</t>
  </si>
  <si>
    <t>"viz. pol. ontáže"16,47*1,1</t>
  </si>
  <si>
    <t>967038064</t>
  </si>
  <si>
    <t>1267189570</t>
  </si>
  <si>
    <t>998781202</t>
  </si>
  <si>
    <t>Přesun hmot procentní pro obklady keramické v objektech v do 12 m</t>
  </si>
  <si>
    <t>1499549690</t>
  </si>
  <si>
    <t>1003564908</t>
  </si>
  <si>
    <t>-1929395598</t>
  </si>
  <si>
    <t>1130137059</t>
  </si>
  <si>
    <t>"viz.v.č. D.1.1.b)02"2,4*1,8+1,8*1,9*2+2,4*1,9*2+2,4*4+4,95*4*2+2,4*4+2,4*4,95+6,9*4*2+3,4*4*2+6,9*3,4+30</t>
  </si>
  <si>
    <t>1263018697</t>
  </si>
  <si>
    <t>"viz.v.č. D.1.1.b)02"2,4*1,8+1,8*1,9*2+2,4*1,9*2+2,4*4+4,95*4*2+2,4*4+2,4*4,95+6,9*4*2+3,4*4*2+6,9*3,4+30-15</t>
  </si>
  <si>
    <t>412716730</t>
  </si>
  <si>
    <t>"chodba"15</t>
  </si>
  <si>
    <t xml:space="preserve">005 - Ostatní a vedlejší náklady </t>
  </si>
  <si>
    <t>ZŠ Masarykova Bohumín</t>
  </si>
  <si>
    <t>VRN - Vedlejší rozpočtové náklady</t>
  </si>
  <si>
    <t xml:space="preserve">    VRN7 - Provozní vlivy</t>
  </si>
  <si>
    <t>VRN1 - Průzkumné, geodetické a projektové práce</t>
  </si>
  <si>
    <t>VRN3 - Zařízení staveniště</t>
  </si>
  <si>
    <t>VRN4 - Inženýrská činnost</t>
  </si>
  <si>
    <t>VRN9 - Ostatní náklady</t>
  </si>
  <si>
    <t>VRN</t>
  </si>
  <si>
    <t>Vedlejší rozpočtové náklady</t>
  </si>
  <si>
    <t>VRN7</t>
  </si>
  <si>
    <t>Provozní vlivy</t>
  </si>
  <si>
    <t>071103000</t>
  </si>
  <si>
    <t>Provozní vlivy (ztížené podmínky prostorové, dopravní, práce za provozu školy )</t>
  </si>
  <si>
    <t>1024</t>
  </si>
  <si>
    <t>124038829</t>
  </si>
  <si>
    <t>VRN1</t>
  </si>
  <si>
    <t>Průzkumné, geodetické a projektové práce</t>
  </si>
  <si>
    <t>013254000</t>
  </si>
  <si>
    <t>Dokumentace skutečného provedení stavby</t>
  </si>
  <si>
    <t>-2129113584</t>
  </si>
  <si>
    <t>Poznámka k položce:
Dokumentace skutečného provedení v rozsahu dle platné vyhlášky na dokumentaci staveb v počtu dle SOD a VOP (5 x papírově a 1 x elektronicky ve formátu DWG a PDF)</t>
  </si>
  <si>
    <t>013254001</t>
  </si>
  <si>
    <t xml:space="preserve">Výrobní a dílenská dokumentace </t>
  </si>
  <si>
    <t>1497663308</t>
  </si>
  <si>
    <t>013254101</t>
  </si>
  <si>
    <t xml:space="preserve">Monitoring v průběhu výstavby </t>
  </si>
  <si>
    <t>-619301183</t>
  </si>
  <si>
    <t xml:space="preserve">Poznámka k položce:
Fotografie nebo videozáznamy zakrývaných konstrukcí a jiných skutečností rozhodných např. pro vícepráce a méněpráce
</t>
  </si>
  <si>
    <t>VRN3</t>
  </si>
  <si>
    <t>Zařízení staveniště</t>
  </si>
  <si>
    <t>032103000</t>
  </si>
  <si>
    <t xml:space="preserve">Zařízení staveniště - zřízení, provoz, odstranění </t>
  </si>
  <si>
    <t>-597425040</t>
  </si>
  <si>
    <t xml:space="preserve">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
Náklady na zřízení příjezdové panelové komunikace vč. dodávky panelů, náklady na veškeré poplatky za zábory a správní poplatky . 
NÁKLADY NA ZAKRYTÍ A ZABEZPEČENÍ OKOLNÍCH PLOCH VČ. UVEDENÍ OKOLNÍCH PLOCH DO PŮVODNÍHO STAVZ . </t>
  </si>
  <si>
    <t>VRN4</t>
  </si>
  <si>
    <t>Inženýrská činnost</t>
  </si>
  <si>
    <t>043103000</t>
  </si>
  <si>
    <t xml:space="preserve">Náklady na provedení zkoušek, revizí a měření </t>
  </si>
  <si>
    <t>-979910081</t>
  </si>
  <si>
    <t xml:space="preserve">Poznámka k položce:
Náklady na provedení zkoušek, revizí a měření, které jsou vyžadovány v  technických normách a dalších předpisech ve vztahu k prováděným pracím, dodávkám a službám a jejichž počet a druh by měl být specifikovaný v dokumentu KZP vyhotoveným zhotovitelem.
Pokud nejsou uvedeny v jednotlivých profesích
</t>
  </si>
  <si>
    <t>VRN9</t>
  </si>
  <si>
    <t>Ostatní náklady</t>
  </si>
  <si>
    <t>091003007</t>
  </si>
  <si>
    <t>Kompletační a koordinační činnost</t>
  </si>
  <si>
    <t>-289649605</t>
  </si>
  <si>
    <t xml:space="preserve">Poznámka k položce:
položka obsahuje :
koordinaci s ostatními dodavateli samostatných VZ (interiéry, konektivita, ITI, pomůcky)
kompletní dokladová část dle SoD (revize, atesty, certifikáty, prohlášení o shodě) pro předání a převzetí dokončeného díla a pro zajištění kolaudačního souhlasu
náklady na individuální zkoušky dodaných a smontovaných technologických
zařízení včetně  komplexního vyzkoušení
náklady zhotovitele na vypracování provozních řádů pro trvalý provoz
náklady na předání všech návodů k obsluze a údržbě pro technologická zařízení a
náklady na zaškolení obsluhy objednatele
</t>
  </si>
  <si>
    <t>006 - Vzduchotechnika</t>
  </si>
  <si>
    <t>D1 - Zařízení č.1 -VĚTRÁNÍ BEZBARIÉROVÉHO WC V 1.NP.</t>
  </si>
  <si>
    <t>D2 - POTRUBÍ VZT :</t>
  </si>
  <si>
    <t>D3 - Přesun hmot</t>
  </si>
  <si>
    <t>D4 - Přesun hmot</t>
  </si>
  <si>
    <t>D1</t>
  </si>
  <si>
    <t>Zařízení č.1 -VĚTRÁNÍ BEZBARIÉROVÉHO WC V 1.NP.</t>
  </si>
  <si>
    <t>D.1.4.c)-02</t>
  </si>
  <si>
    <t>Radiální ventilátor plastový - bílý  se zpětnou klapkou a doběhem, Qv=80m3/h,pz=55Pa,el.příkon 29W,230V/50Hz, vč.:</t>
  </si>
  <si>
    <t>Pol1</t>
  </si>
  <si>
    <t>Montáž</t>
  </si>
  <si>
    <t>bm</t>
  </si>
  <si>
    <t>D.1.4.c)-02.1</t>
  </si>
  <si>
    <t>Samotížná klapka žaluziová plastová s okapičkou 155x155, pro DN100- šedá</t>
  </si>
  <si>
    <t>Pol2</t>
  </si>
  <si>
    <t>D.1.4.c)-02.2</t>
  </si>
  <si>
    <t>Hadice ohebná DN 100,  AL plech</t>
  </si>
  <si>
    <t>Pol3</t>
  </si>
  <si>
    <t>D2</t>
  </si>
  <si>
    <t>POTRUBÍ VZT :</t>
  </si>
  <si>
    <t>D.1.4.c)-02.3</t>
  </si>
  <si>
    <t>TR SPIRO f 100</t>
  </si>
  <si>
    <t>Poznámka k položce:
Kruhové vč. 30% tvarovek (vč. Spojek - vsuvek) :
(vyrobeno ze spirálně vinutého pozink. plechu tl. 0,6 mm, uchycení max. po 3 m, zavěšení pomocí objímek a závitových tyčí.</t>
  </si>
  <si>
    <t>Pol4</t>
  </si>
  <si>
    <t>D.1.4.c)-02.4</t>
  </si>
  <si>
    <t>Závěsový materiál na bm</t>
  </si>
  <si>
    <t>D3</t>
  </si>
  <si>
    <t>Pol5</t>
  </si>
  <si>
    <t>- Potrubí</t>
  </si>
  <si>
    <t>Pol6</t>
  </si>
  <si>
    <t>- ostatní</t>
  </si>
  <si>
    <t>D4</t>
  </si>
  <si>
    <t>D.1.4.c)-02.5</t>
  </si>
  <si>
    <t>Průchody potrubí přes stěny - obalení potrubí v průchodu izolací (např. 0,5cm po obvodu použít trvale pružný tmel.</t>
  </si>
  <si>
    <t>Pol25</t>
  </si>
  <si>
    <t>Dopravné</t>
  </si>
  <si>
    <t>1783355012</t>
  </si>
  <si>
    <t>Pol26</t>
  </si>
  <si>
    <t>PPV</t>
  </si>
  <si>
    <t>935462375</t>
  </si>
  <si>
    <t>Pol7</t>
  </si>
  <si>
    <t>HZS - odstranění drobných závad, zaregulování apod. Práce lze fakturovat dle skutečně odpracovaných hodin potvrzených v montážním  deníku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</si>
  <si>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</si>
  <si>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</si>
  <si>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</si>
  <si>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</si>
  <si>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</si>
  <si>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</si>
  <si>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</si>
  <si>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</si>
  <si>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</si>
  <si>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</si>
  <si>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</si>
  <si>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</si>
  <si>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</si>
  <si>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</si>
  <si>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</si>
  <si>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</si>
  <si>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</si>
  <si>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</si>
  <si>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</si>
  <si>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</si>
  <si>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</si>
  <si>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</si>
  <si>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</si>
  <si>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</si>
  <si>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</si>
  <si>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</si>
  <si>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</si>
  <si>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</si>
  <si>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</si>
  <si>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</si>
  <si>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</si>
  <si>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</si>
  <si>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</si>
  <si>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</si>
  <si>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</si>
  <si>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</si>
  <si>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</si>
  <si>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</si>
  <si>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</si>
  <si>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</si>
  <si>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</si>
  <si>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</si>
  <si>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</si>
  <si>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</si>
  <si>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</si>
  <si>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</si>
  <si>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</si>
  <si>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</si>
  <si>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</si>
  <si>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</si>
  <si>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</si>
  <si>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</si>
  <si>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</si>
  <si>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</si>
  <si>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</si>
  <si>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</si>
  <si>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</si>
  <si>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</si>
  <si>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</si>
  <si>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</si>
  <si>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</si>
  <si>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</si>
  <si>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</si>
  <si>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</si>
  <si>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</si>
  <si>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</si>
  <si>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</si>
  <si>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</si>
  <si>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</si>
  <si>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</si>
  <si>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</si>
  <si>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</si>
  <si>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</si>
  <si>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</si>
  <si>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</si>
  <si>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</si>
  <si>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</si>
  <si>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</si>
  <si>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</si>
  <si>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</si>
  <si>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</si>
  <si>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</si>
  <si>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</si>
  <si>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</si>
  <si>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</si>
  <si>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</si>
  <si>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</si>
  <si>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</si>
  <si>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</si>
  <si>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</si>
  <si>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</si>
  <si>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</si>
  <si>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</si>
  <si>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</si>
  <si>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</si>
  <si>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</si>
  <si>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</si>
  <si>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</si>
  <si>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</si>
  <si>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</si>
  <si>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</si>
  <si>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</si>
  <si>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</si>
  <si>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</si>
  <si>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</si>
  <si>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</si>
  <si>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</si>
  <si>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</si>
  <si>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</si>
  <si>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</si>
  <si>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</si>
  <si>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</si>
  <si>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</si>
  <si>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</si>
  <si>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</si>
  <si>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</si>
  <si>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</si>
  <si>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</si>
  <si>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</si>
  <si>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</si>
  <si>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</si>
  <si>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</si>
  <si>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</si>
  <si>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</si>
  <si>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</si>
  <si>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</si>
  <si>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</si>
  <si>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</si>
  <si>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</si>
  <si>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</si>
  <si>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</si>
  <si>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</si>
  <si>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</si>
  <si>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</si>
  <si>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</si>
  <si>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</si>
  <si>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</si>
  <si>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</si>
  <si>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</si>
  <si>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</si>
  <si>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</si>
  <si>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</si>
  <si>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</si>
  <si>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</si>
  <si>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</si>
  <si>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</si>
  <si>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</si>
  <si>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</si>
  <si>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</si>
  <si>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</si>
  <si>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</si>
  <si>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</si>
  <si>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</si>
  <si>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</si>
  <si>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</si>
  <si>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</si>
  <si>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</si>
  <si>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</si>
  <si>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</si>
  <si>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</si>
  <si>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</si>
  <si>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</si>
  <si>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</si>
  <si>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</si>
  <si>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</si>
  <si>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</si>
  <si>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</si>
  <si>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</si>
  <si>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</si>
  <si>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</si>
  <si>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</si>
  <si>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</si>
  <si>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</si>
  <si>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</si>
  <si>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</si>
  <si>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</si>
  <si>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</si>
  <si>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</si>
  <si>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</si>
  <si>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</si>
  <si>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</si>
  <si>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</si>
  <si>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Schodolez</t>
  </si>
  <si>
    <t>01</t>
  </si>
  <si>
    <t>kolečkový schodolez s pohodlným sedátkem, s opěrkami, hmotnost cca 30 - 45 kg, nosnost cca 120 - 150 kg, manipulační prostor 50 - 90 cm, rychlost na schodech 8 - 20 schodů/min.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</si>
</sst>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6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6" fillId="0" borderId="0" xfId="0" applyFont="1" applyBorder="1" applyAlignment="1">
      <alignment horizontal="left" vertical="center"/>
    </xf>
    <xf numFmtId="0" fontId="0" fillId="0" borderId="5" xfId="0" applyBorder="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0"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6"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 fillId="0" borderId="0" xfId="0" applyFont="1" applyAlignment="1">
      <alignment horizontal="center" vertical="center"/>
    </xf>
    <xf numFmtId="4" fontId="22" fillId="0" borderId="21"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1"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22" xfId="0" applyNumberFormat="1" applyFont="1" applyBorder="1" applyAlignment="1">
      <alignment vertical="center"/>
    </xf>
    <xf numFmtId="4" fontId="29" fillId="0" borderId="23" xfId="0" applyNumberFormat="1" applyFont="1" applyBorder="1" applyAlignment="1">
      <alignment vertical="center"/>
    </xf>
    <xf numFmtId="166" fontId="29" fillId="0" borderId="23" xfId="0" applyNumberFormat="1" applyFont="1" applyBorder="1" applyAlignment="1">
      <alignment vertical="center"/>
    </xf>
    <xf numFmtId="4" fontId="29" fillId="0" borderId="24" xfId="0" applyNumberFormat="1" applyFont="1" applyBorder="1" applyAlignment="1">
      <alignmen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0" fillId="0" borderId="0" xfId="0" applyFont="1" applyBorder="1" applyAlignment="1">
      <alignment horizontal="left" vertical="center"/>
    </xf>
    <xf numFmtId="4" fontId="23"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1"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18"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3" fillId="0" borderId="0" xfId="0" applyNumberFormat="1" applyFont="1" applyAlignment="1">
      <alignment/>
    </xf>
    <xf numFmtId="166" fontId="32" fillId="0" borderId="13" xfId="0" applyNumberFormat="1" applyFont="1" applyBorder="1" applyAlignment="1">
      <alignment/>
    </xf>
    <xf numFmtId="166" fontId="32" fillId="0" borderId="14" xfId="0" applyNumberFormat="1" applyFont="1" applyBorder="1" applyAlignment="1">
      <alignment/>
    </xf>
    <xf numFmtId="4" fontId="33"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9" fillId="0" borderId="4" xfId="0" applyFont="1" applyBorder="1" applyAlignment="1">
      <alignment vertical="center"/>
    </xf>
    <xf numFmtId="0" fontId="34"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35" fillId="0" borderId="0" xfId="0" applyFont="1" applyAlignment="1">
      <alignmen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36" fillId="0" borderId="27" xfId="0" applyFont="1" applyBorder="1" applyAlignment="1" applyProtection="1">
      <alignment horizontal="center" vertical="center"/>
      <protection locked="0"/>
    </xf>
    <xf numFmtId="49" fontId="36" fillId="0" borderId="27" xfId="0" applyNumberFormat="1" applyFont="1" applyBorder="1" applyAlignment="1" applyProtection="1">
      <alignment horizontal="left" vertical="center" wrapText="1"/>
      <protection locked="0"/>
    </xf>
    <xf numFmtId="0" fontId="36" fillId="0" borderId="27" xfId="0" applyFont="1" applyBorder="1" applyAlignment="1" applyProtection="1">
      <alignment horizontal="left" vertical="center" wrapText="1"/>
      <protection locked="0"/>
    </xf>
    <xf numFmtId="0" fontId="36" fillId="0" borderId="27" xfId="0" applyFont="1" applyBorder="1" applyAlignment="1" applyProtection="1">
      <alignment horizontal="center" vertical="center" wrapText="1"/>
      <protection locked="0"/>
    </xf>
    <xf numFmtId="167" fontId="36" fillId="0" borderId="27" xfId="0" applyNumberFormat="1" applyFont="1" applyBorder="1" applyAlignment="1" applyProtection="1">
      <alignment vertical="center"/>
      <protection locked="0"/>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locked="0"/>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lignment horizontal="center" vertical="center"/>
    </xf>
    <xf numFmtId="167" fontId="0" fillId="3" borderId="27" xfId="0" applyNumberFormat="1" applyFont="1" applyFill="1" applyBorder="1" applyAlignment="1" applyProtection="1">
      <alignment vertical="center"/>
      <protection locked="0"/>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9" fillId="0" borderId="0" xfId="0" applyFont="1" applyAlignment="1" applyProtection="1">
      <alignment horizontal="left" vertical="center" wrapText="1"/>
      <protection/>
    </xf>
    <xf numFmtId="49" fontId="36" fillId="0" borderId="27" xfId="0" applyNumberFormat="1" applyFont="1" applyBorder="1" applyAlignment="1" applyProtection="1">
      <alignment horizontal="left" vertical="center" wrapText="1"/>
      <protection locked="0"/>
    </xf>
    <xf numFmtId="0" fontId="36" fillId="0" borderId="27" xfId="0" applyFont="1" applyBorder="1" applyAlignment="1" applyProtection="1">
      <alignment horizontal="left" vertical="center" wrapText="1"/>
      <protection locked="0"/>
    </xf>
    <xf numFmtId="0" fontId="36" fillId="0" borderId="27" xfId="0" applyFont="1" applyBorder="1" applyAlignment="1" applyProtection="1">
      <alignment horizontal="center" vertical="center" wrapText="1"/>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0"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19" fillId="0" borderId="0" xfId="0" applyNumberFormat="1" applyFont="1" applyBorder="1" applyAlignment="1">
      <alignmen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26" fillId="0" borderId="0" xfId="0" applyFont="1" applyAlignment="1">
      <alignment horizontal="left" vertical="center" wrapText="1"/>
    </xf>
    <xf numFmtId="4" fontId="27" fillId="0" borderId="0" xfId="0" applyNumberFormat="1" applyFont="1" applyAlignment="1">
      <alignment vertical="center"/>
    </xf>
    <xf numFmtId="0" fontId="27"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5" fillId="6" borderId="0" xfId="0" applyFont="1" applyFill="1" applyAlignment="1">
      <alignment horizontal="center" vertical="center"/>
    </xf>
    <xf numFmtId="0" fontId="0" fillId="0" borderId="0" xfId="0"/>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0" xfId="0" applyFont="1" applyAlignment="1">
      <alignment vertical="center"/>
    </xf>
    <xf numFmtId="0" fontId="30" fillId="2" borderId="0" xfId="20" applyFont="1" applyFill="1" applyAlignment="1">
      <alignment vertical="center"/>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6"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8" fillId="0" borderId="34" xfId="0" applyFont="1" applyBorder="1" applyAlignment="1" applyProtection="1">
      <alignment horizontal="left"/>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1">
      <pane ySplit="1" topLeftCell="A31"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33" t="s">
        <v>8</v>
      </c>
      <c r="AS2" s="334"/>
      <c r="AT2" s="334"/>
      <c r="AU2" s="334"/>
      <c r="AV2" s="334"/>
      <c r="AW2" s="334"/>
      <c r="AX2" s="334"/>
      <c r="AY2" s="334"/>
      <c r="AZ2" s="334"/>
      <c r="BA2" s="334"/>
      <c r="BB2" s="334"/>
      <c r="BC2" s="334"/>
      <c r="BD2" s="334"/>
      <c r="BE2" s="334"/>
      <c r="BS2" s="22" t="s">
        <v>9</v>
      </c>
      <c r="BT2" s="22" t="s">
        <v>10</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9</v>
      </c>
      <c r="BT3" s="22" t="s">
        <v>11</v>
      </c>
    </row>
    <row r="4" spans="2:71" ht="36.95" customHeight="1">
      <c r="B4" s="26"/>
      <c r="C4" s="27"/>
      <c r="D4" s="28" t="s">
        <v>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13</v>
      </c>
      <c r="BE4" s="31" t="s">
        <v>14</v>
      </c>
      <c r="BS4" s="22" t="s">
        <v>15</v>
      </c>
    </row>
    <row r="5" spans="2:71" ht="14.45" customHeight="1">
      <c r="B5" s="26"/>
      <c r="C5" s="27"/>
      <c r="D5" s="32" t="s">
        <v>16</v>
      </c>
      <c r="E5" s="27"/>
      <c r="F5" s="27"/>
      <c r="G5" s="27"/>
      <c r="H5" s="27"/>
      <c r="I5" s="27"/>
      <c r="J5" s="27"/>
      <c r="K5" s="308" t="s">
        <v>17</v>
      </c>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27"/>
      <c r="AQ5" s="29"/>
      <c r="BE5" s="306" t="s">
        <v>18</v>
      </c>
      <c r="BS5" s="22" t="s">
        <v>9</v>
      </c>
    </row>
    <row r="6" spans="2:71" ht="36.95" customHeight="1">
      <c r="B6" s="26"/>
      <c r="C6" s="27"/>
      <c r="D6" s="34" t="s">
        <v>19</v>
      </c>
      <c r="E6" s="27"/>
      <c r="F6" s="27"/>
      <c r="G6" s="27"/>
      <c r="H6" s="27"/>
      <c r="I6" s="27"/>
      <c r="J6" s="27"/>
      <c r="K6" s="310" t="s">
        <v>20</v>
      </c>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27"/>
      <c r="AQ6" s="29"/>
      <c r="BE6" s="307"/>
      <c r="BS6" s="22" t="s">
        <v>9</v>
      </c>
    </row>
    <row r="7" spans="2:71" ht="14.45" customHeight="1">
      <c r="B7" s="26"/>
      <c r="C7" s="27"/>
      <c r="D7" s="35" t="s">
        <v>21</v>
      </c>
      <c r="E7" s="27"/>
      <c r="F7" s="27"/>
      <c r="G7" s="27"/>
      <c r="H7" s="27"/>
      <c r="I7" s="27"/>
      <c r="J7" s="27"/>
      <c r="K7" s="33" t="s">
        <v>22</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23</v>
      </c>
      <c r="AL7" s="27"/>
      <c r="AM7" s="27"/>
      <c r="AN7" s="33" t="s">
        <v>5</v>
      </c>
      <c r="AO7" s="27"/>
      <c r="AP7" s="27"/>
      <c r="AQ7" s="29"/>
      <c r="BE7" s="307"/>
      <c r="BS7" s="22" t="s">
        <v>9</v>
      </c>
    </row>
    <row r="8" spans="2:71" ht="14.45" customHeight="1">
      <c r="B8" s="26"/>
      <c r="C8" s="27"/>
      <c r="D8" s="35"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26</v>
      </c>
      <c r="AL8" s="27"/>
      <c r="AM8" s="27"/>
      <c r="AN8" s="36" t="s">
        <v>27</v>
      </c>
      <c r="AO8" s="27"/>
      <c r="AP8" s="27"/>
      <c r="AQ8" s="29"/>
      <c r="BE8" s="307"/>
      <c r="BS8" s="22" t="s">
        <v>9</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07"/>
      <c r="BS9" s="22" t="s">
        <v>9</v>
      </c>
    </row>
    <row r="10" spans="2:71" ht="14.45" customHeight="1">
      <c r="B10" s="26"/>
      <c r="C10" s="27"/>
      <c r="D10" s="35" t="s">
        <v>28</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29</v>
      </c>
      <c r="AL10" s="27"/>
      <c r="AM10" s="27"/>
      <c r="AN10" s="33" t="s">
        <v>5</v>
      </c>
      <c r="AO10" s="27"/>
      <c r="AP10" s="27"/>
      <c r="AQ10" s="29"/>
      <c r="BE10" s="307"/>
      <c r="BS10" s="22" t="s">
        <v>9</v>
      </c>
    </row>
    <row r="11" spans="2:71" ht="18.4" customHeight="1">
      <c r="B11" s="26"/>
      <c r="C11" s="27"/>
      <c r="D11" s="27"/>
      <c r="E11" s="33" t="s">
        <v>30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31</v>
      </c>
      <c r="AL11" s="27"/>
      <c r="AM11" s="27"/>
      <c r="AN11" s="33" t="s">
        <v>5</v>
      </c>
      <c r="AO11" s="27"/>
      <c r="AP11" s="27"/>
      <c r="AQ11" s="29"/>
      <c r="BE11" s="307"/>
      <c r="BS11" s="22" t="s">
        <v>9</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07"/>
      <c r="BS12" s="22" t="s">
        <v>9</v>
      </c>
    </row>
    <row r="13" spans="2:71" ht="14.45" customHeight="1">
      <c r="B13" s="26"/>
      <c r="C13" s="27"/>
      <c r="D13" s="35" t="s">
        <v>32</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29</v>
      </c>
      <c r="AL13" s="27"/>
      <c r="AM13" s="27"/>
      <c r="AN13" s="37" t="s">
        <v>33</v>
      </c>
      <c r="AO13" s="27"/>
      <c r="AP13" s="27"/>
      <c r="AQ13" s="29"/>
      <c r="BE13" s="307"/>
      <c r="BS13" s="22" t="s">
        <v>9</v>
      </c>
    </row>
    <row r="14" spans="2:71" ht="15">
      <c r="B14" s="26"/>
      <c r="C14" s="27"/>
      <c r="D14" s="27"/>
      <c r="E14" s="311" t="s">
        <v>33</v>
      </c>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5" t="s">
        <v>31</v>
      </c>
      <c r="AL14" s="27"/>
      <c r="AM14" s="27"/>
      <c r="AN14" s="37" t="s">
        <v>33</v>
      </c>
      <c r="AO14" s="27"/>
      <c r="AP14" s="27"/>
      <c r="AQ14" s="29"/>
      <c r="BE14" s="307"/>
      <c r="BS14" s="22" t="s">
        <v>9</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07"/>
      <c r="BS15" s="22" t="s">
        <v>6</v>
      </c>
    </row>
    <row r="16" spans="2:71" ht="14.45" customHeight="1">
      <c r="B16" s="26"/>
      <c r="C16" s="27"/>
      <c r="D16" s="35" t="s">
        <v>34</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29</v>
      </c>
      <c r="AL16" s="27"/>
      <c r="AM16" s="27"/>
      <c r="AN16" s="33" t="s">
        <v>5</v>
      </c>
      <c r="AO16" s="27"/>
      <c r="AP16" s="27"/>
      <c r="AQ16" s="29"/>
      <c r="BE16" s="307"/>
      <c r="BS16" s="22" t="s">
        <v>6</v>
      </c>
    </row>
    <row r="17" spans="2:71" ht="18.4" customHeight="1">
      <c r="B17" s="26"/>
      <c r="C17" s="27"/>
      <c r="D17" s="27"/>
      <c r="E17" s="33" t="s">
        <v>35</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31</v>
      </c>
      <c r="AL17" s="27"/>
      <c r="AM17" s="27"/>
      <c r="AN17" s="33" t="s">
        <v>5</v>
      </c>
      <c r="AO17" s="27"/>
      <c r="AP17" s="27"/>
      <c r="AQ17" s="29"/>
      <c r="BE17" s="307"/>
      <c r="BS17" s="22" t="s">
        <v>36</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07"/>
      <c r="BS18" s="22" t="s">
        <v>9</v>
      </c>
    </row>
    <row r="19" spans="2:71" ht="14.45" customHeight="1">
      <c r="B19" s="26"/>
      <c r="C19" s="27"/>
      <c r="D19" s="35" t="s">
        <v>37</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07"/>
      <c r="BS19" s="22" t="s">
        <v>9</v>
      </c>
    </row>
    <row r="20" spans="2:71" ht="16.5" customHeight="1">
      <c r="B20" s="26"/>
      <c r="C20" s="27"/>
      <c r="D20" s="27"/>
      <c r="E20" s="313" t="s">
        <v>5</v>
      </c>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27"/>
      <c r="AP20" s="27"/>
      <c r="AQ20" s="29"/>
      <c r="BE20" s="307"/>
      <c r="BS20" s="22" t="s">
        <v>36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07"/>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07"/>
    </row>
    <row r="23" spans="2:57" s="1" customFormat="1" ht="25.9" customHeight="1">
      <c r="B23" s="39"/>
      <c r="C23" s="40"/>
      <c r="D23" s="41" t="s">
        <v>38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14">
        <f>ROUND(AG51,2)</f>
        <v>0</v>
      </c>
      <c r="AL23" s="315"/>
      <c r="AM23" s="315"/>
      <c r="AN23" s="315"/>
      <c r="AO23" s="315"/>
      <c r="AP23" s="40"/>
      <c r="AQ23" s="43"/>
      <c r="BE23" s="307"/>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07"/>
    </row>
    <row r="25" spans="2:57" s="1" customFormat="1" ht="13.5">
      <c r="B25" s="39"/>
      <c r="C25" s="40"/>
      <c r="D25" s="40"/>
      <c r="E25" s="40"/>
      <c r="F25" s="40"/>
      <c r="G25" s="40"/>
      <c r="H25" s="40"/>
      <c r="I25" s="40"/>
      <c r="J25" s="40"/>
      <c r="K25" s="40"/>
      <c r="L25" s="316" t="s">
        <v>39</v>
      </c>
      <c r="M25" s="316"/>
      <c r="N25" s="316"/>
      <c r="O25" s="316"/>
      <c r="P25" s="40"/>
      <c r="Q25" s="40"/>
      <c r="R25" s="40"/>
      <c r="S25" s="40"/>
      <c r="T25" s="40"/>
      <c r="U25" s="40"/>
      <c r="V25" s="40"/>
      <c r="W25" s="316" t="s">
        <v>40</v>
      </c>
      <c r="X25" s="316"/>
      <c r="Y25" s="316"/>
      <c r="Z25" s="316"/>
      <c r="AA25" s="316"/>
      <c r="AB25" s="316"/>
      <c r="AC25" s="316"/>
      <c r="AD25" s="316"/>
      <c r="AE25" s="316"/>
      <c r="AF25" s="40"/>
      <c r="AG25" s="40"/>
      <c r="AH25" s="40"/>
      <c r="AI25" s="40"/>
      <c r="AJ25" s="40"/>
      <c r="AK25" s="316" t="s">
        <v>41</v>
      </c>
      <c r="AL25" s="316"/>
      <c r="AM25" s="316"/>
      <c r="AN25" s="316"/>
      <c r="AO25" s="316"/>
      <c r="AP25" s="40"/>
      <c r="AQ25" s="43"/>
      <c r="BE25" s="307"/>
    </row>
    <row r="26" spans="2:57" s="2" customFormat="1" ht="14.45" customHeight="1">
      <c r="B26" s="45"/>
      <c r="C26" s="46"/>
      <c r="D26" s="47" t="s">
        <v>42</v>
      </c>
      <c r="E26" s="46"/>
      <c r="F26" s="47" t="s">
        <v>43</v>
      </c>
      <c r="G26" s="46"/>
      <c r="H26" s="46"/>
      <c r="I26" s="46"/>
      <c r="J26" s="46"/>
      <c r="K26" s="46"/>
      <c r="L26" s="317">
        <v>0.21</v>
      </c>
      <c r="M26" s="318"/>
      <c r="N26" s="318"/>
      <c r="O26" s="318"/>
      <c r="P26" s="46"/>
      <c r="Q26" s="46"/>
      <c r="R26" s="46"/>
      <c r="S26" s="46"/>
      <c r="T26" s="46"/>
      <c r="U26" s="46"/>
      <c r="V26" s="46"/>
      <c r="W26" s="319">
        <f>ROUND(AZ51,2)</f>
        <v>0</v>
      </c>
      <c r="X26" s="318"/>
      <c r="Y26" s="318"/>
      <c r="Z26" s="318"/>
      <c r="AA26" s="318"/>
      <c r="AB26" s="318"/>
      <c r="AC26" s="318"/>
      <c r="AD26" s="318"/>
      <c r="AE26" s="318"/>
      <c r="AF26" s="46"/>
      <c r="AG26" s="46"/>
      <c r="AH26" s="46"/>
      <c r="AI26" s="46"/>
      <c r="AJ26" s="46"/>
      <c r="AK26" s="319">
        <f>ROUND(AV51,2)</f>
        <v>0</v>
      </c>
      <c r="AL26" s="318"/>
      <c r="AM26" s="318"/>
      <c r="AN26" s="318"/>
      <c r="AO26" s="318"/>
      <c r="AP26" s="46"/>
      <c r="AQ26" s="48"/>
      <c r="BE26" s="307"/>
    </row>
    <row r="27" spans="2:57" s="2" customFormat="1" ht="14.45" customHeight="1">
      <c r="B27" s="45"/>
      <c r="C27" s="46"/>
      <c r="D27" s="46"/>
      <c r="E27" s="46"/>
      <c r="F27" s="47" t="s">
        <v>44</v>
      </c>
      <c r="G27" s="46"/>
      <c r="H27" s="46"/>
      <c r="I27" s="46"/>
      <c r="J27" s="46"/>
      <c r="K27" s="46"/>
      <c r="L27" s="317">
        <v>0.15</v>
      </c>
      <c r="M27" s="318"/>
      <c r="N27" s="318"/>
      <c r="O27" s="318"/>
      <c r="P27" s="46"/>
      <c r="Q27" s="46"/>
      <c r="R27" s="46"/>
      <c r="S27" s="46"/>
      <c r="T27" s="46"/>
      <c r="U27" s="46"/>
      <c r="V27" s="46"/>
      <c r="W27" s="319">
        <f>ROUND(BA51,2)</f>
        <v>0</v>
      </c>
      <c r="X27" s="318"/>
      <c r="Y27" s="318"/>
      <c r="Z27" s="318"/>
      <c r="AA27" s="318"/>
      <c r="AB27" s="318"/>
      <c r="AC27" s="318"/>
      <c r="AD27" s="318"/>
      <c r="AE27" s="318"/>
      <c r="AF27" s="46"/>
      <c r="AG27" s="46"/>
      <c r="AH27" s="46"/>
      <c r="AI27" s="46"/>
      <c r="AJ27" s="46"/>
      <c r="AK27" s="319">
        <f>ROUND(AW51,2)</f>
        <v>0</v>
      </c>
      <c r="AL27" s="318"/>
      <c r="AM27" s="318"/>
      <c r="AN27" s="318"/>
      <c r="AO27" s="318"/>
      <c r="AP27" s="46"/>
      <c r="AQ27" s="48"/>
      <c r="BE27" s="307"/>
    </row>
    <row r="28" spans="2:57" s="2" customFormat="1" ht="14.45" customHeight="1" hidden="1">
      <c r="B28" s="45"/>
      <c r="C28" s="46"/>
      <c r="D28" s="46"/>
      <c r="E28" s="46"/>
      <c r="F28" s="47" t="s">
        <v>45</v>
      </c>
      <c r="G28" s="46"/>
      <c r="H28" s="46"/>
      <c r="I28" s="46"/>
      <c r="J28" s="46"/>
      <c r="K28" s="46"/>
      <c r="L28" s="317">
        <v>0.21</v>
      </c>
      <c r="M28" s="318"/>
      <c r="N28" s="318"/>
      <c r="O28" s="318"/>
      <c r="P28" s="46"/>
      <c r="Q28" s="46"/>
      <c r="R28" s="46"/>
      <c r="S28" s="46"/>
      <c r="T28" s="46"/>
      <c r="U28" s="46"/>
      <c r="V28" s="46"/>
      <c r="W28" s="319">
        <f>ROUND(BB51,2)</f>
        <v>0</v>
      </c>
      <c r="X28" s="318"/>
      <c r="Y28" s="318"/>
      <c r="Z28" s="318"/>
      <c r="AA28" s="318"/>
      <c r="AB28" s="318"/>
      <c r="AC28" s="318"/>
      <c r="AD28" s="318"/>
      <c r="AE28" s="318"/>
      <c r="AF28" s="46"/>
      <c r="AG28" s="46"/>
      <c r="AH28" s="46"/>
      <c r="AI28" s="46"/>
      <c r="AJ28" s="46"/>
      <c r="AK28" s="319">
        <v>0</v>
      </c>
      <c r="AL28" s="318"/>
      <c r="AM28" s="318"/>
      <c r="AN28" s="318"/>
      <c r="AO28" s="318"/>
      <c r="AP28" s="46"/>
      <c r="AQ28" s="48"/>
      <c r="BE28" s="307"/>
    </row>
    <row r="29" spans="2:57" s="2" customFormat="1" ht="14.45" customHeight="1" hidden="1">
      <c r="B29" s="45"/>
      <c r="C29" s="46"/>
      <c r="D29" s="46"/>
      <c r="E29" s="46"/>
      <c r="F29" s="47" t="s">
        <v>46</v>
      </c>
      <c r="G29" s="46"/>
      <c r="H29" s="46"/>
      <c r="I29" s="46"/>
      <c r="J29" s="46"/>
      <c r="K29" s="46"/>
      <c r="L29" s="317">
        <v>0.15</v>
      </c>
      <c r="M29" s="318"/>
      <c r="N29" s="318"/>
      <c r="O29" s="318"/>
      <c r="P29" s="46"/>
      <c r="Q29" s="46"/>
      <c r="R29" s="46"/>
      <c r="S29" s="46"/>
      <c r="T29" s="46"/>
      <c r="U29" s="46"/>
      <c r="V29" s="46"/>
      <c r="W29" s="319">
        <f>ROUND(BC51,2)</f>
        <v>0</v>
      </c>
      <c r="X29" s="318"/>
      <c r="Y29" s="318"/>
      <c r="Z29" s="318"/>
      <c r="AA29" s="318"/>
      <c r="AB29" s="318"/>
      <c r="AC29" s="318"/>
      <c r="AD29" s="318"/>
      <c r="AE29" s="318"/>
      <c r="AF29" s="46"/>
      <c r="AG29" s="46"/>
      <c r="AH29" s="46"/>
      <c r="AI29" s="46"/>
      <c r="AJ29" s="46"/>
      <c r="AK29" s="319">
        <v>0</v>
      </c>
      <c r="AL29" s="318"/>
      <c r="AM29" s="318"/>
      <c r="AN29" s="318"/>
      <c r="AO29" s="318"/>
      <c r="AP29" s="46"/>
      <c r="AQ29" s="48"/>
      <c r="BE29" s="307"/>
    </row>
    <row r="30" spans="2:57" s="2" customFormat="1" ht="14.45" customHeight="1" hidden="1">
      <c r="B30" s="45"/>
      <c r="C30" s="46"/>
      <c r="D30" s="46"/>
      <c r="E30" s="46"/>
      <c r="F30" s="47" t="s">
        <v>47</v>
      </c>
      <c r="G30" s="46"/>
      <c r="H30" s="46"/>
      <c r="I30" s="46"/>
      <c r="J30" s="46"/>
      <c r="K30" s="46"/>
      <c r="L30" s="317">
        <v>0</v>
      </c>
      <c r="M30" s="318"/>
      <c r="N30" s="318"/>
      <c r="O30" s="318"/>
      <c r="P30" s="46"/>
      <c r="Q30" s="46"/>
      <c r="R30" s="46"/>
      <c r="S30" s="46"/>
      <c r="T30" s="46"/>
      <c r="U30" s="46"/>
      <c r="V30" s="46"/>
      <c r="W30" s="319">
        <f>ROUND(BD51,2)</f>
        <v>0</v>
      </c>
      <c r="X30" s="318"/>
      <c r="Y30" s="318"/>
      <c r="Z30" s="318"/>
      <c r="AA30" s="318"/>
      <c r="AB30" s="318"/>
      <c r="AC30" s="318"/>
      <c r="AD30" s="318"/>
      <c r="AE30" s="318"/>
      <c r="AF30" s="46"/>
      <c r="AG30" s="46"/>
      <c r="AH30" s="46"/>
      <c r="AI30" s="46"/>
      <c r="AJ30" s="46"/>
      <c r="AK30" s="319">
        <v>0</v>
      </c>
      <c r="AL30" s="318"/>
      <c r="AM30" s="318"/>
      <c r="AN30" s="318"/>
      <c r="AO30" s="318"/>
      <c r="AP30" s="46"/>
      <c r="AQ30" s="48"/>
      <c r="BE30" s="307"/>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07"/>
    </row>
    <row r="32" spans="2:57" s="1" customFormat="1" ht="25.9" customHeight="1">
      <c r="B32" s="39"/>
      <c r="C32" s="49"/>
      <c r="D32" s="50" t="s">
        <v>48</v>
      </c>
      <c r="E32" s="51"/>
      <c r="F32" s="51"/>
      <c r="G32" s="51"/>
      <c r="H32" s="51"/>
      <c r="I32" s="51"/>
      <c r="J32" s="51"/>
      <c r="K32" s="51"/>
      <c r="L32" s="51"/>
      <c r="M32" s="51"/>
      <c r="N32" s="51"/>
      <c r="O32" s="51"/>
      <c r="P32" s="51"/>
      <c r="Q32" s="51"/>
      <c r="R32" s="51"/>
      <c r="S32" s="51"/>
      <c r="T32" s="52" t="s">
        <v>49</v>
      </c>
      <c r="U32" s="51"/>
      <c r="V32" s="51"/>
      <c r="W32" s="51"/>
      <c r="X32" s="324" t="s">
        <v>50</v>
      </c>
      <c r="Y32" s="325"/>
      <c r="Z32" s="325"/>
      <c r="AA32" s="325"/>
      <c r="AB32" s="325"/>
      <c r="AC32" s="51"/>
      <c r="AD32" s="51"/>
      <c r="AE32" s="51"/>
      <c r="AF32" s="51"/>
      <c r="AG32" s="51"/>
      <c r="AH32" s="51"/>
      <c r="AI32" s="51"/>
      <c r="AJ32" s="51"/>
      <c r="AK32" s="326">
        <f>SUM(AK23:AK30)</f>
        <v>0</v>
      </c>
      <c r="AL32" s="325"/>
      <c r="AM32" s="325"/>
      <c r="AN32" s="325"/>
      <c r="AO32" s="327"/>
      <c r="AP32" s="49"/>
      <c r="AQ32" s="53"/>
      <c r="BE32" s="307"/>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39"/>
    </row>
    <row r="39" spans="2:44" s="1" customFormat="1" ht="36.95" customHeight="1">
      <c r="B39" s="39"/>
      <c r="C39" s="59" t="s">
        <v>51</v>
      </c>
      <c r="AR39" s="39"/>
    </row>
    <row r="40" spans="2:44" s="1" customFormat="1" ht="6.95" customHeight="1">
      <c r="B40" s="39"/>
      <c r="AR40" s="39"/>
    </row>
    <row r="41" spans="2:44" s="3" customFormat="1" ht="14.45" customHeight="1">
      <c r="B41" s="60"/>
      <c r="C41" s="61" t="s">
        <v>16</v>
      </c>
      <c r="L41" s="3" t="str">
        <f>K5</f>
        <v>20182501001</v>
      </c>
      <c r="AR41" s="60"/>
    </row>
    <row r="42" spans="2:44" s="4" customFormat="1" ht="36.95" customHeight="1">
      <c r="B42" s="62"/>
      <c r="C42" s="63" t="s">
        <v>19</v>
      </c>
      <c r="L42" s="335" t="str">
        <f>K6</f>
        <v>Vybudování interaktivní učebny a zřízení bezbariérovosti v ZŠ E. beneše v Bohumíně - stavba</v>
      </c>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R42" s="62"/>
    </row>
    <row r="43" spans="2:44" s="1" customFormat="1" ht="6.95" customHeight="1">
      <c r="B43" s="39"/>
      <c r="AR43" s="39"/>
    </row>
    <row r="44" spans="2:44" s="1" customFormat="1" ht="15">
      <c r="B44" s="39"/>
      <c r="C44" s="61" t="s">
        <v>24</v>
      </c>
      <c r="L44" s="64" t="str">
        <f>IF(K8="","",K8)</f>
        <v>Bohumín</v>
      </c>
      <c r="AI44" s="61" t="s">
        <v>26</v>
      </c>
      <c r="AM44" s="337" t="str">
        <f>IF(AN8="","",AN8)</f>
        <v>26. 1. 2018</v>
      </c>
      <c r="AN44" s="337"/>
      <c r="AR44" s="39"/>
    </row>
    <row r="45" spans="2:44" s="1" customFormat="1" ht="6.95" customHeight="1">
      <c r="B45" s="39"/>
      <c r="AR45" s="39"/>
    </row>
    <row r="46" spans="2:56" s="1" customFormat="1" ht="15">
      <c r="B46" s="39"/>
      <c r="C46" s="61" t="s">
        <v>28</v>
      </c>
      <c r="L46" s="3" t="str">
        <f>IF(E11="","",E11)</f>
        <v>ZŠ E. Beneše Bohumín</v>
      </c>
      <c r="AI46" s="61" t="s">
        <v>34</v>
      </c>
      <c r="AM46" s="338" t="str">
        <f>IF(E17="","",E17)</f>
        <v>ATRIS s.r.o.</v>
      </c>
      <c r="AN46" s="338"/>
      <c r="AO46" s="338"/>
      <c r="AP46" s="338"/>
      <c r="AR46" s="39"/>
      <c r="AS46" s="339" t="s">
        <v>52</v>
      </c>
      <c r="AT46" s="340"/>
      <c r="AU46" s="66"/>
      <c r="AV46" s="66"/>
      <c r="AW46" s="66"/>
      <c r="AX46" s="66"/>
      <c r="AY46" s="66"/>
      <c r="AZ46" s="66"/>
      <c r="BA46" s="66"/>
      <c r="BB46" s="66"/>
      <c r="BC46" s="66"/>
      <c r="BD46" s="67"/>
    </row>
    <row r="47" spans="2:56" s="1" customFormat="1" ht="15">
      <c r="B47" s="39"/>
      <c r="C47" s="61" t="s">
        <v>32</v>
      </c>
      <c r="L47" s="3" t="str">
        <f>IF(E14="Vyplň údaj","",E14)</f>
        <v/>
      </c>
      <c r="AR47" s="39"/>
      <c r="AS47" s="341"/>
      <c r="AT47" s="342"/>
      <c r="AU47" s="40"/>
      <c r="AV47" s="40"/>
      <c r="AW47" s="40"/>
      <c r="AX47" s="40"/>
      <c r="AY47" s="40"/>
      <c r="AZ47" s="40"/>
      <c r="BA47" s="40"/>
      <c r="BB47" s="40"/>
      <c r="BC47" s="40"/>
      <c r="BD47" s="68"/>
    </row>
    <row r="48" spans="2:56" s="1" customFormat="1" ht="10.9" customHeight="1">
      <c r="B48" s="39"/>
      <c r="AR48" s="39"/>
      <c r="AS48" s="341"/>
      <c r="AT48" s="342"/>
      <c r="AU48" s="40"/>
      <c r="AV48" s="40"/>
      <c r="AW48" s="40"/>
      <c r="AX48" s="40"/>
      <c r="AY48" s="40"/>
      <c r="AZ48" s="40"/>
      <c r="BA48" s="40"/>
      <c r="BB48" s="40"/>
      <c r="BC48" s="40"/>
      <c r="BD48" s="68"/>
    </row>
    <row r="49" spans="2:56" s="1" customFormat="1" ht="29.25" customHeight="1">
      <c r="B49" s="39"/>
      <c r="C49" s="320" t="s">
        <v>53</v>
      </c>
      <c r="D49" s="321"/>
      <c r="E49" s="321"/>
      <c r="F49" s="321"/>
      <c r="G49" s="321"/>
      <c r="H49" s="69"/>
      <c r="I49" s="322" t="s">
        <v>54</v>
      </c>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3" t="s">
        <v>55</v>
      </c>
      <c r="AH49" s="321"/>
      <c r="AI49" s="321"/>
      <c r="AJ49" s="321"/>
      <c r="AK49" s="321"/>
      <c r="AL49" s="321"/>
      <c r="AM49" s="321"/>
      <c r="AN49" s="322" t="s">
        <v>56</v>
      </c>
      <c r="AO49" s="321"/>
      <c r="AP49" s="321"/>
      <c r="AQ49" s="70" t="s">
        <v>57</v>
      </c>
      <c r="AR49" s="39"/>
      <c r="AS49" s="71" t="s">
        <v>58</v>
      </c>
      <c r="AT49" s="72" t="s">
        <v>59</v>
      </c>
      <c r="AU49" s="72" t="s">
        <v>60</v>
      </c>
      <c r="AV49" s="72" t="s">
        <v>61</v>
      </c>
      <c r="AW49" s="72" t="s">
        <v>62</v>
      </c>
      <c r="AX49" s="72" t="s">
        <v>63</v>
      </c>
      <c r="AY49" s="72" t="s">
        <v>64</v>
      </c>
      <c r="AZ49" s="72" t="s">
        <v>65</v>
      </c>
      <c r="BA49" s="72" t="s">
        <v>66</v>
      </c>
      <c r="BB49" s="72" t="s">
        <v>67</v>
      </c>
      <c r="BC49" s="72" t="s">
        <v>68</v>
      </c>
      <c r="BD49" s="73" t="s">
        <v>69</v>
      </c>
    </row>
    <row r="50" spans="2:56" s="1" customFormat="1" ht="10.9" customHeight="1">
      <c r="B50" s="39"/>
      <c r="AR50" s="39"/>
      <c r="AS50" s="74"/>
      <c r="AT50" s="66"/>
      <c r="AU50" s="66"/>
      <c r="AV50" s="66"/>
      <c r="AW50" s="66"/>
      <c r="AX50" s="66"/>
      <c r="AY50" s="66"/>
      <c r="AZ50" s="66"/>
      <c r="BA50" s="66"/>
      <c r="BB50" s="66"/>
      <c r="BC50" s="66"/>
      <c r="BD50" s="67"/>
    </row>
    <row r="51" spans="2:90" s="4" customFormat="1" ht="32.45" customHeight="1">
      <c r="B51" s="62"/>
      <c r="C51" s="75" t="s">
        <v>70</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331">
        <f>ROUND(SUM(AG52:AG57),2)</f>
        <v>0</v>
      </c>
      <c r="AH51" s="331"/>
      <c r="AI51" s="331"/>
      <c r="AJ51" s="331"/>
      <c r="AK51" s="331"/>
      <c r="AL51" s="331"/>
      <c r="AM51" s="331"/>
      <c r="AN51" s="332">
        <f aca="true" t="shared" si="0" ref="AN51:AN57">SUM(AG51,AT51)</f>
        <v>0</v>
      </c>
      <c r="AO51" s="332"/>
      <c r="AP51" s="332"/>
      <c r="AQ51" s="77" t="s">
        <v>5</v>
      </c>
      <c r="AR51" s="62"/>
      <c r="AS51" s="78">
        <f>ROUND(SUM(AS52:AS57),2)</f>
        <v>0</v>
      </c>
      <c r="AT51" s="79">
        <f aca="true" t="shared" si="1" ref="AT51:AT57">ROUND(SUM(AV51:AW51),2)</f>
        <v>0</v>
      </c>
      <c r="AU51" s="80">
        <f>ROUND(SUM(AU52:AU57),5)</f>
        <v>0</v>
      </c>
      <c r="AV51" s="79">
        <f>ROUND(AZ51*L26,2)</f>
        <v>0</v>
      </c>
      <c r="AW51" s="79">
        <f>ROUND(BA51*L27,2)</f>
        <v>0</v>
      </c>
      <c r="AX51" s="79">
        <f>ROUND(BB51*L26,2)</f>
        <v>0</v>
      </c>
      <c r="AY51" s="79">
        <f>ROUND(BC51*L27,2)</f>
        <v>0</v>
      </c>
      <c r="AZ51" s="79">
        <f>ROUND(SUM(AZ52:AZ57),2)</f>
        <v>0</v>
      </c>
      <c r="BA51" s="79">
        <f>ROUND(SUM(BA52:BA57),2)</f>
        <v>0</v>
      </c>
      <c r="BB51" s="79">
        <f>ROUND(SUM(BB52:BB57),2)</f>
        <v>0</v>
      </c>
      <c r="BC51" s="79">
        <f>ROUND(SUM(BC52:BC57),2)</f>
        <v>0</v>
      </c>
      <c r="BD51" s="81">
        <f>ROUND(SUM(BD52:BD57),2)</f>
        <v>0</v>
      </c>
      <c r="BS51" s="63" t="s">
        <v>71</v>
      </c>
      <c r="BT51" s="63" t="s">
        <v>72</v>
      </c>
      <c r="BU51" s="82" t="s">
        <v>73</v>
      </c>
      <c r="BV51" s="63" t="s">
        <v>74</v>
      </c>
      <c r="BW51" s="63" t="s">
        <v>7</v>
      </c>
      <c r="BX51" s="63" t="s">
        <v>75</v>
      </c>
      <c r="CL51" s="63" t="s">
        <v>22</v>
      </c>
    </row>
    <row r="52" spans="1:91" s="5" customFormat="1" ht="47.25" customHeight="1">
      <c r="A52" s="83" t="s">
        <v>76</v>
      </c>
      <c r="B52" s="84"/>
      <c r="C52" s="85"/>
      <c r="D52" s="328" t="s">
        <v>77</v>
      </c>
      <c r="E52" s="328"/>
      <c r="F52" s="328"/>
      <c r="G52" s="328"/>
      <c r="H52" s="328"/>
      <c r="I52" s="86"/>
      <c r="J52" s="328" t="s">
        <v>20</v>
      </c>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f>'001 - Vybudování interakt...'!J27</f>
        <v>0</v>
      </c>
      <c r="AH52" s="330"/>
      <c r="AI52" s="330"/>
      <c r="AJ52" s="330"/>
      <c r="AK52" s="330"/>
      <c r="AL52" s="330"/>
      <c r="AM52" s="330"/>
      <c r="AN52" s="329">
        <f t="shared" si="0"/>
        <v>0</v>
      </c>
      <c r="AO52" s="330"/>
      <c r="AP52" s="330"/>
      <c r="AQ52" s="87" t="s">
        <v>78</v>
      </c>
      <c r="AR52" s="84"/>
      <c r="AS52" s="88">
        <v>0</v>
      </c>
      <c r="AT52" s="89">
        <f t="shared" si="1"/>
        <v>0</v>
      </c>
      <c r="AU52" s="90">
        <f>'001 - Vybudování interakt...'!P93</f>
        <v>0</v>
      </c>
      <c r="AV52" s="89">
        <f>'001 - Vybudování interakt...'!J30</f>
        <v>0</v>
      </c>
      <c r="AW52" s="89">
        <f>'001 - Vybudování interakt...'!J31</f>
        <v>0</v>
      </c>
      <c r="AX52" s="89">
        <f>'001 - Vybudování interakt...'!J32</f>
        <v>0</v>
      </c>
      <c r="AY52" s="89">
        <f>'001 - Vybudování interakt...'!J33</f>
        <v>0</v>
      </c>
      <c r="AZ52" s="89">
        <f>'001 - Vybudování interakt...'!F30</f>
        <v>0</v>
      </c>
      <c r="BA52" s="89">
        <f>'001 - Vybudování interakt...'!F31</f>
        <v>0</v>
      </c>
      <c r="BB52" s="89">
        <f>'001 - Vybudování interakt...'!F32</f>
        <v>0</v>
      </c>
      <c r="BC52" s="89">
        <f>'001 - Vybudování interakt...'!F33</f>
        <v>0</v>
      </c>
      <c r="BD52" s="91">
        <f>'001 - Vybudování interakt...'!F34</f>
        <v>0</v>
      </c>
      <c r="BT52" s="92" t="s">
        <v>79</v>
      </c>
      <c r="BV52" s="92" t="s">
        <v>74</v>
      </c>
      <c r="BW52" s="92" t="s">
        <v>80</v>
      </c>
      <c r="BX52" s="92" t="s">
        <v>7</v>
      </c>
      <c r="CL52" s="92" t="s">
        <v>22</v>
      </c>
      <c r="CM52" s="92" t="s">
        <v>81</v>
      </c>
    </row>
    <row r="53" spans="1:91" s="5" customFormat="1" ht="16.5" customHeight="1">
      <c r="A53" s="83" t="s">
        <v>76</v>
      </c>
      <c r="B53" s="84"/>
      <c r="C53" s="85"/>
      <c r="D53" s="328" t="s">
        <v>82</v>
      </c>
      <c r="E53" s="328"/>
      <c r="F53" s="328"/>
      <c r="G53" s="328"/>
      <c r="H53" s="328"/>
      <c r="I53" s="86"/>
      <c r="J53" s="328" t="s">
        <v>83</v>
      </c>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9">
        <f>'002 - Elektroinstalace'!J27</f>
        <v>0</v>
      </c>
      <c r="AH53" s="330"/>
      <c r="AI53" s="330"/>
      <c r="AJ53" s="330"/>
      <c r="AK53" s="330"/>
      <c r="AL53" s="330"/>
      <c r="AM53" s="330"/>
      <c r="AN53" s="329">
        <f t="shared" si="0"/>
        <v>0</v>
      </c>
      <c r="AO53" s="330"/>
      <c r="AP53" s="330"/>
      <c r="AQ53" s="87" t="s">
        <v>78</v>
      </c>
      <c r="AR53" s="84"/>
      <c r="AS53" s="88">
        <v>0</v>
      </c>
      <c r="AT53" s="89">
        <f t="shared" si="1"/>
        <v>0</v>
      </c>
      <c r="AU53" s="90">
        <f>'002 - Elektroinstalace'!P84</f>
        <v>0</v>
      </c>
      <c r="AV53" s="89">
        <f>'002 - Elektroinstalace'!J30</f>
        <v>0</v>
      </c>
      <c r="AW53" s="89">
        <f>'002 - Elektroinstalace'!J31</f>
        <v>0</v>
      </c>
      <c r="AX53" s="89">
        <f>'002 - Elektroinstalace'!J32</f>
        <v>0</v>
      </c>
      <c r="AY53" s="89">
        <f>'002 - Elektroinstalace'!J33</f>
        <v>0</v>
      </c>
      <c r="AZ53" s="89">
        <f>'002 - Elektroinstalace'!F30</f>
        <v>0</v>
      </c>
      <c r="BA53" s="89">
        <f>'002 - Elektroinstalace'!F31</f>
        <v>0</v>
      </c>
      <c r="BB53" s="89">
        <f>'002 - Elektroinstalace'!F32</f>
        <v>0</v>
      </c>
      <c r="BC53" s="89">
        <f>'002 - Elektroinstalace'!F33</f>
        <v>0</v>
      </c>
      <c r="BD53" s="91">
        <f>'002 - Elektroinstalace'!F34</f>
        <v>0</v>
      </c>
      <c r="BT53" s="92" t="s">
        <v>79</v>
      </c>
      <c r="BV53" s="92" t="s">
        <v>74</v>
      </c>
      <c r="BW53" s="92" t="s">
        <v>84</v>
      </c>
      <c r="BX53" s="92" t="s">
        <v>7</v>
      </c>
      <c r="CL53" s="92" t="s">
        <v>5</v>
      </c>
      <c r="CM53" s="92" t="s">
        <v>81</v>
      </c>
    </row>
    <row r="54" spans="1:91" s="5" customFormat="1" ht="16.5" customHeight="1">
      <c r="A54" s="83" t="s">
        <v>76</v>
      </c>
      <c r="B54" s="84"/>
      <c r="C54" s="85"/>
      <c r="D54" s="328" t="s">
        <v>85</v>
      </c>
      <c r="E54" s="328"/>
      <c r="F54" s="328"/>
      <c r="G54" s="328"/>
      <c r="H54" s="328"/>
      <c r="I54" s="86"/>
      <c r="J54" s="328" t="s">
        <v>86</v>
      </c>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9">
        <f>'003 - Zdravotechnika '!J27</f>
        <v>0</v>
      </c>
      <c r="AH54" s="330"/>
      <c r="AI54" s="330"/>
      <c r="AJ54" s="330"/>
      <c r="AK54" s="330"/>
      <c r="AL54" s="330"/>
      <c r="AM54" s="330"/>
      <c r="AN54" s="329">
        <f t="shared" si="0"/>
        <v>0</v>
      </c>
      <c r="AO54" s="330"/>
      <c r="AP54" s="330"/>
      <c r="AQ54" s="87" t="s">
        <v>78</v>
      </c>
      <c r="AR54" s="84"/>
      <c r="AS54" s="88">
        <v>0</v>
      </c>
      <c r="AT54" s="89">
        <f t="shared" si="1"/>
        <v>0</v>
      </c>
      <c r="AU54" s="90">
        <f>'003 - Zdravotechnika '!P86</f>
        <v>0</v>
      </c>
      <c r="AV54" s="89">
        <f>'003 - Zdravotechnika '!J30</f>
        <v>0</v>
      </c>
      <c r="AW54" s="89">
        <f>'003 - Zdravotechnika '!J31</f>
        <v>0</v>
      </c>
      <c r="AX54" s="89">
        <f>'003 - Zdravotechnika '!J32</f>
        <v>0</v>
      </c>
      <c r="AY54" s="89">
        <f>'003 - Zdravotechnika '!J33</f>
        <v>0</v>
      </c>
      <c r="AZ54" s="89">
        <f>'003 - Zdravotechnika '!F30</f>
        <v>0</v>
      </c>
      <c r="BA54" s="89">
        <f>'003 - Zdravotechnika '!F31</f>
        <v>0</v>
      </c>
      <c r="BB54" s="89">
        <f>'003 - Zdravotechnika '!F32</f>
        <v>0</v>
      </c>
      <c r="BC54" s="89">
        <f>'003 - Zdravotechnika '!F33</f>
        <v>0</v>
      </c>
      <c r="BD54" s="91">
        <f>'003 - Zdravotechnika '!F34</f>
        <v>0</v>
      </c>
      <c r="BT54" s="92" t="s">
        <v>79</v>
      </c>
      <c r="BV54" s="92" t="s">
        <v>74</v>
      </c>
      <c r="BW54" s="92" t="s">
        <v>87</v>
      </c>
      <c r="BX54" s="92" t="s">
        <v>7</v>
      </c>
      <c r="CL54" s="92" t="s">
        <v>5</v>
      </c>
      <c r="CM54" s="92" t="s">
        <v>81</v>
      </c>
    </row>
    <row r="55" spans="1:91" s="5" customFormat="1" ht="16.5" customHeight="1">
      <c r="A55" s="83" t="s">
        <v>76</v>
      </c>
      <c r="B55" s="84"/>
      <c r="C55" s="85"/>
      <c r="D55" s="328" t="s">
        <v>88</v>
      </c>
      <c r="E55" s="328"/>
      <c r="F55" s="328"/>
      <c r="G55" s="328"/>
      <c r="H55" s="328"/>
      <c r="I55" s="86"/>
      <c r="J55" s="328" t="s">
        <v>89</v>
      </c>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9">
        <f>'004 - Bezbariérovost '!J27</f>
        <v>0</v>
      </c>
      <c r="AH55" s="330"/>
      <c r="AI55" s="330"/>
      <c r="AJ55" s="330"/>
      <c r="AK55" s="330"/>
      <c r="AL55" s="330"/>
      <c r="AM55" s="330"/>
      <c r="AN55" s="329">
        <f t="shared" si="0"/>
        <v>0</v>
      </c>
      <c r="AO55" s="330"/>
      <c r="AP55" s="330"/>
      <c r="AQ55" s="87" t="s">
        <v>78</v>
      </c>
      <c r="AR55" s="84"/>
      <c r="AS55" s="88">
        <v>0</v>
      </c>
      <c r="AT55" s="89">
        <f t="shared" si="1"/>
        <v>0</v>
      </c>
      <c r="AU55" s="90">
        <f>'004 - Bezbariérovost '!P93</f>
        <v>0</v>
      </c>
      <c r="AV55" s="89">
        <f>'004 - Bezbariérovost '!J30</f>
        <v>0</v>
      </c>
      <c r="AW55" s="89">
        <f>'004 - Bezbariérovost '!J31</f>
        <v>0</v>
      </c>
      <c r="AX55" s="89">
        <f>'004 - Bezbariérovost '!J32</f>
        <v>0</v>
      </c>
      <c r="AY55" s="89">
        <f>'004 - Bezbariérovost '!J33</f>
        <v>0</v>
      </c>
      <c r="AZ55" s="89">
        <f>'004 - Bezbariérovost '!F30</f>
        <v>0</v>
      </c>
      <c r="BA55" s="89">
        <f>'004 - Bezbariérovost '!F31</f>
        <v>0</v>
      </c>
      <c r="BB55" s="89">
        <f>'004 - Bezbariérovost '!F32</f>
        <v>0</v>
      </c>
      <c r="BC55" s="89">
        <f>'004 - Bezbariérovost '!F33</f>
        <v>0</v>
      </c>
      <c r="BD55" s="91">
        <f>'004 - Bezbariérovost '!F34</f>
        <v>0</v>
      </c>
      <c r="BT55" s="92" t="s">
        <v>79</v>
      </c>
      <c r="BV55" s="92" t="s">
        <v>74</v>
      </c>
      <c r="BW55" s="92" t="s">
        <v>90</v>
      </c>
      <c r="BX55" s="92" t="s">
        <v>7</v>
      </c>
      <c r="CL55" s="92" t="s">
        <v>5</v>
      </c>
      <c r="CM55" s="92" t="s">
        <v>81</v>
      </c>
    </row>
    <row r="56" spans="1:91" s="5" customFormat="1" ht="16.5" customHeight="1">
      <c r="A56" s="83" t="s">
        <v>76</v>
      </c>
      <c r="B56" s="84"/>
      <c r="C56" s="85"/>
      <c r="D56" s="328" t="s">
        <v>91</v>
      </c>
      <c r="E56" s="328"/>
      <c r="F56" s="328"/>
      <c r="G56" s="328"/>
      <c r="H56" s="328"/>
      <c r="I56" s="86"/>
      <c r="J56" s="328" t="s">
        <v>92</v>
      </c>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9">
        <f>'005 - Ostatní a vedlejší ...'!J27</f>
        <v>0</v>
      </c>
      <c r="AH56" s="330"/>
      <c r="AI56" s="330"/>
      <c r="AJ56" s="330"/>
      <c r="AK56" s="330"/>
      <c r="AL56" s="330"/>
      <c r="AM56" s="330"/>
      <c r="AN56" s="329">
        <f t="shared" si="0"/>
        <v>0</v>
      </c>
      <c r="AO56" s="330"/>
      <c r="AP56" s="330"/>
      <c r="AQ56" s="87" t="s">
        <v>78</v>
      </c>
      <c r="AR56" s="84"/>
      <c r="AS56" s="88">
        <v>0</v>
      </c>
      <c r="AT56" s="89">
        <f t="shared" si="1"/>
        <v>0</v>
      </c>
      <c r="AU56" s="90">
        <f>'005 - Ostatní a vedlejší ...'!P82</f>
        <v>0</v>
      </c>
      <c r="AV56" s="89">
        <f>'005 - Ostatní a vedlejší ...'!J30</f>
        <v>0</v>
      </c>
      <c r="AW56" s="89">
        <f>'005 - Ostatní a vedlejší ...'!J31</f>
        <v>0</v>
      </c>
      <c r="AX56" s="89">
        <f>'005 - Ostatní a vedlejší ...'!J32</f>
        <v>0</v>
      </c>
      <c r="AY56" s="89">
        <f>'005 - Ostatní a vedlejší ...'!J33</f>
        <v>0</v>
      </c>
      <c r="AZ56" s="89">
        <f>'005 - Ostatní a vedlejší ...'!F30</f>
        <v>0</v>
      </c>
      <c r="BA56" s="89">
        <f>'005 - Ostatní a vedlejší ...'!F31</f>
        <v>0</v>
      </c>
      <c r="BB56" s="89">
        <f>'005 - Ostatní a vedlejší ...'!F32</f>
        <v>0</v>
      </c>
      <c r="BC56" s="89">
        <f>'005 - Ostatní a vedlejší ...'!F33</f>
        <v>0</v>
      </c>
      <c r="BD56" s="91">
        <f>'005 - Ostatní a vedlejší ...'!F34</f>
        <v>0</v>
      </c>
      <c r="BT56" s="92" t="s">
        <v>79</v>
      </c>
      <c r="BV56" s="92" t="s">
        <v>74</v>
      </c>
      <c r="BW56" s="92" t="s">
        <v>93</v>
      </c>
      <c r="BX56" s="92" t="s">
        <v>7</v>
      </c>
      <c r="CL56" s="92" t="s">
        <v>94</v>
      </c>
      <c r="CM56" s="92" t="s">
        <v>81</v>
      </c>
    </row>
    <row r="57" spans="1:91" s="5" customFormat="1" ht="16.5" customHeight="1">
      <c r="A57" s="83" t="s">
        <v>76</v>
      </c>
      <c r="B57" s="84"/>
      <c r="C57" s="85"/>
      <c r="D57" s="328" t="s">
        <v>95</v>
      </c>
      <c r="E57" s="328"/>
      <c r="F57" s="328"/>
      <c r="G57" s="328"/>
      <c r="H57" s="328"/>
      <c r="I57" s="86"/>
      <c r="J57" s="328" t="s">
        <v>96</v>
      </c>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9">
        <f>'006 - Vzduchotechnika'!J27</f>
        <v>0</v>
      </c>
      <c r="AH57" s="330"/>
      <c r="AI57" s="330"/>
      <c r="AJ57" s="330"/>
      <c r="AK57" s="330"/>
      <c r="AL57" s="330"/>
      <c r="AM57" s="330"/>
      <c r="AN57" s="329">
        <f t="shared" si="0"/>
        <v>0</v>
      </c>
      <c r="AO57" s="330"/>
      <c r="AP57" s="330"/>
      <c r="AQ57" s="87" t="s">
        <v>78</v>
      </c>
      <c r="AR57" s="84"/>
      <c r="AS57" s="93">
        <v>0</v>
      </c>
      <c r="AT57" s="94">
        <f t="shared" si="1"/>
        <v>0</v>
      </c>
      <c r="AU57" s="95">
        <f>'006 - Vzduchotechnika'!P80</f>
        <v>0</v>
      </c>
      <c r="AV57" s="94">
        <f>'006 - Vzduchotechnika'!J30</f>
        <v>0</v>
      </c>
      <c r="AW57" s="94">
        <f>'006 - Vzduchotechnika'!J31</f>
        <v>0</v>
      </c>
      <c r="AX57" s="94">
        <f>'006 - Vzduchotechnika'!J32</f>
        <v>0</v>
      </c>
      <c r="AY57" s="94">
        <f>'006 - Vzduchotechnika'!J33</f>
        <v>0</v>
      </c>
      <c r="AZ57" s="94">
        <f>'006 - Vzduchotechnika'!F30</f>
        <v>0</v>
      </c>
      <c r="BA57" s="94">
        <f>'006 - Vzduchotechnika'!F31</f>
        <v>0</v>
      </c>
      <c r="BB57" s="94">
        <f>'006 - Vzduchotechnika'!F32</f>
        <v>0</v>
      </c>
      <c r="BC57" s="94">
        <f>'006 - Vzduchotechnika'!F33</f>
        <v>0</v>
      </c>
      <c r="BD57" s="96">
        <f>'006 - Vzduchotechnika'!F34</f>
        <v>0</v>
      </c>
      <c r="BT57" s="92" t="s">
        <v>79</v>
      </c>
      <c r="BV57" s="92" t="s">
        <v>74</v>
      </c>
      <c r="BW57" s="92" t="s">
        <v>97</v>
      </c>
      <c r="BX57" s="92" t="s">
        <v>7</v>
      </c>
      <c r="CL57" s="92" t="s">
        <v>5</v>
      </c>
      <c r="CM57" s="92" t="s">
        <v>81</v>
      </c>
    </row>
    <row r="58" spans="2:44" s="1" customFormat="1" ht="30" customHeight="1">
      <c r="B58" s="39"/>
      <c r="AR58" s="39"/>
    </row>
    <row r="59" spans="2:44" s="1" customFormat="1" ht="6.95" customHeight="1">
      <c r="B59" s="54"/>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39"/>
    </row>
  </sheetData>
  <mergeCells count="61">
    <mergeCell ref="AG51:AM51"/>
    <mergeCell ref="AN51:AP51"/>
    <mergeCell ref="AR2:BE2"/>
    <mergeCell ref="AN56:AP56"/>
    <mergeCell ref="AG56:AM56"/>
    <mergeCell ref="AN54:AP54"/>
    <mergeCell ref="AG54:AM54"/>
    <mergeCell ref="AN52:AP52"/>
    <mergeCell ref="AG52:AM52"/>
    <mergeCell ref="L42:AO42"/>
    <mergeCell ref="AM44:AN44"/>
    <mergeCell ref="AM46:AP46"/>
    <mergeCell ref="AS46:AT48"/>
    <mergeCell ref="W28:AE28"/>
    <mergeCell ref="AK28:AO28"/>
    <mergeCell ref="L29:O29"/>
    <mergeCell ref="D56:H56"/>
    <mergeCell ref="J56:AF56"/>
    <mergeCell ref="AN57:AP57"/>
    <mergeCell ref="AG57:AM57"/>
    <mergeCell ref="D57:H57"/>
    <mergeCell ref="J57:AF57"/>
    <mergeCell ref="D54:H54"/>
    <mergeCell ref="J54:AF54"/>
    <mergeCell ref="AN55:AP55"/>
    <mergeCell ref="AG55:AM55"/>
    <mergeCell ref="D55:H55"/>
    <mergeCell ref="J55:AF55"/>
    <mergeCell ref="D52:H52"/>
    <mergeCell ref="J52:AF52"/>
    <mergeCell ref="AN53:AP53"/>
    <mergeCell ref="AG53:AM53"/>
    <mergeCell ref="D53:H53"/>
    <mergeCell ref="J53:AF53"/>
    <mergeCell ref="C49:G49"/>
    <mergeCell ref="I49:AF49"/>
    <mergeCell ref="AG49:AM49"/>
    <mergeCell ref="AK27:AO27"/>
    <mergeCell ref="L28:O28"/>
    <mergeCell ref="W29:AE29"/>
    <mergeCell ref="AK29:AO29"/>
    <mergeCell ref="AN49:AP49"/>
    <mergeCell ref="L30:O30"/>
    <mergeCell ref="W30:AE30"/>
    <mergeCell ref="AK30:AO30"/>
    <mergeCell ref="X32:AB32"/>
    <mergeCell ref="AK32:AO32"/>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s>
  <hyperlinks>
    <hyperlink ref="K1:S1" location="C2" display="1) Rekapitulace stavby"/>
    <hyperlink ref="W1:AI1" location="C51" display="2) Rekapitulace objektů stavby a soupisů prací"/>
    <hyperlink ref="A52" location="'001 - Vybudování interakt...'!C2" display="/"/>
    <hyperlink ref="A53" location="'002 - Elektroinstalace'!C2" display="/"/>
    <hyperlink ref="A54" location="'003 - Zdravotechnika '!C2" display="/"/>
    <hyperlink ref="A55" location="'004 - Bezbariérovost '!C2" display="/"/>
    <hyperlink ref="A56" location="'005 - Ostatní a vedlejší ...'!C2" display="/"/>
    <hyperlink ref="A57" location="'006 - Vzduchotechnik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8"/>
  <sheetViews>
    <sheetView showGridLines="0" workbookViewId="0" topLeftCell="A1">
      <pane ySplit="1" topLeftCell="A201" activePane="bottomLeft" state="frozen"/>
      <selection pane="bottomLeft" activeCell="I96" sqref="I96:I22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98"/>
      <c r="C1" s="98"/>
      <c r="D1" s="99" t="s">
        <v>1</v>
      </c>
      <c r="E1" s="98"/>
      <c r="F1" s="100" t="s">
        <v>98</v>
      </c>
      <c r="G1" s="347" t="s">
        <v>99</v>
      </c>
      <c r="H1" s="347"/>
      <c r="I1" s="101"/>
      <c r="J1" s="100" t="s">
        <v>100</v>
      </c>
      <c r="K1" s="99" t="s">
        <v>101</v>
      </c>
      <c r="L1" s="100" t="s">
        <v>102</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3" t="s">
        <v>8</v>
      </c>
      <c r="M2" s="334"/>
      <c r="N2" s="334"/>
      <c r="O2" s="334"/>
      <c r="P2" s="334"/>
      <c r="Q2" s="334"/>
      <c r="R2" s="334"/>
      <c r="S2" s="334"/>
      <c r="T2" s="334"/>
      <c r="U2" s="334"/>
      <c r="V2" s="334"/>
      <c r="AT2" s="22" t="s">
        <v>80</v>
      </c>
    </row>
    <row r="3" spans="2:46" ht="6.95" customHeight="1">
      <c r="B3" s="23"/>
      <c r="C3" s="24"/>
      <c r="D3" s="24"/>
      <c r="E3" s="24"/>
      <c r="F3" s="24"/>
      <c r="G3" s="24"/>
      <c r="H3" s="24"/>
      <c r="I3" s="102"/>
      <c r="J3" s="24"/>
      <c r="K3" s="25"/>
      <c r="AT3" s="22" t="s">
        <v>81</v>
      </c>
    </row>
    <row r="4" spans="2:46" ht="36.95" customHeight="1">
      <c r="B4" s="26"/>
      <c r="C4" s="27"/>
      <c r="D4" s="28" t="s">
        <v>103</v>
      </c>
      <c r="E4" s="27"/>
      <c r="F4" s="27"/>
      <c r="G4" s="27"/>
      <c r="H4" s="27"/>
      <c r="I4" s="103"/>
      <c r="J4" s="27"/>
      <c r="K4" s="29"/>
      <c r="M4" s="30" t="s">
        <v>13</v>
      </c>
      <c r="AT4" s="22" t="s">
        <v>6</v>
      </c>
    </row>
    <row r="5" spans="2:11" ht="6.95" customHeight="1">
      <c r="B5" s="26"/>
      <c r="C5" s="27"/>
      <c r="D5" s="27"/>
      <c r="E5" s="27"/>
      <c r="F5" s="27"/>
      <c r="G5" s="27"/>
      <c r="H5" s="27"/>
      <c r="I5" s="103"/>
      <c r="J5" s="27"/>
      <c r="K5" s="29"/>
    </row>
    <row r="6" spans="2:11" ht="15">
      <c r="B6" s="26"/>
      <c r="C6" s="27"/>
      <c r="D6" s="35" t="s">
        <v>19</v>
      </c>
      <c r="E6" s="27"/>
      <c r="F6" s="27"/>
      <c r="G6" s="27"/>
      <c r="H6" s="27"/>
      <c r="I6" s="103"/>
      <c r="J6" s="27"/>
      <c r="K6" s="29"/>
    </row>
    <row r="7" spans="2:11" ht="16.5" customHeight="1">
      <c r="B7" s="26"/>
      <c r="C7" s="27"/>
      <c r="D7" s="27"/>
      <c r="E7" s="348" t="str">
        <f>'Rekapitulace stavby'!K6</f>
        <v>Vybudování interaktivní učebny a zřízení bezbariérovosti v ZŠ E. beneše v Bohumíně - stavba</v>
      </c>
      <c r="F7" s="349"/>
      <c r="G7" s="349"/>
      <c r="H7" s="349"/>
      <c r="I7" s="103"/>
      <c r="J7" s="27"/>
      <c r="K7" s="29"/>
    </row>
    <row r="8" spans="2:11" s="1" customFormat="1" ht="15">
      <c r="B8" s="39"/>
      <c r="C8" s="40"/>
      <c r="D8" s="35" t="s">
        <v>104</v>
      </c>
      <c r="E8" s="40"/>
      <c r="F8" s="40"/>
      <c r="G8" s="40"/>
      <c r="H8" s="40"/>
      <c r="I8" s="104"/>
      <c r="J8" s="40"/>
      <c r="K8" s="43"/>
    </row>
    <row r="9" spans="2:11" s="1" customFormat="1" ht="36.95" customHeight="1">
      <c r="B9" s="39"/>
      <c r="C9" s="40"/>
      <c r="D9" s="40"/>
      <c r="E9" s="350" t="s">
        <v>105</v>
      </c>
      <c r="F9" s="351"/>
      <c r="G9" s="351"/>
      <c r="H9" s="351"/>
      <c r="I9" s="104"/>
      <c r="J9" s="40"/>
      <c r="K9" s="43"/>
    </row>
    <row r="10" spans="2:11" s="1" customFormat="1" ht="13.5">
      <c r="B10" s="39"/>
      <c r="C10" s="40"/>
      <c r="D10" s="40"/>
      <c r="E10" s="40"/>
      <c r="F10" s="40"/>
      <c r="G10" s="40"/>
      <c r="H10" s="40"/>
      <c r="I10" s="104"/>
      <c r="J10" s="40"/>
      <c r="K10" s="43"/>
    </row>
    <row r="11" spans="2:11" s="1" customFormat="1" ht="14.45" customHeight="1">
      <c r="B11" s="39"/>
      <c r="C11" s="40"/>
      <c r="D11" s="35" t="s">
        <v>21</v>
      </c>
      <c r="E11" s="40"/>
      <c r="F11" s="33" t="s">
        <v>22</v>
      </c>
      <c r="G11" s="40"/>
      <c r="H11" s="40"/>
      <c r="I11" s="105" t="s">
        <v>23</v>
      </c>
      <c r="J11" s="33" t="s">
        <v>5</v>
      </c>
      <c r="K11" s="43"/>
    </row>
    <row r="12" spans="2:11" s="1" customFormat="1" ht="14.45" customHeight="1">
      <c r="B12" s="39"/>
      <c r="C12" s="40"/>
      <c r="D12" s="35" t="s">
        <v>24</v>
      </c>
      <c r="E12" s="40"/>
      <c r="F12" s="33" t="s">
        <v>25</v>
      </c>
      <c r="G12" s="40"/>
      <c r="H12" s="40"/>
      <c r="I12" s="105" t="s">
        <v>26</v>
      </c>
      <c r="J12" s="106" t="str">
        <f>'Rekapitulace stavby'!AN8</f>
        <v>26. 1. 2018</v>
      </c>
      <c r="K12" s="43"/>
    </row>
    <row r="13" spans="2:11" s="1" customFormat="1" ht="10.9" customHeight="1">
      <c r="B13" s="39"/>
      <c r="C13" s="40"/>
      <c r="D13" s="40"/>
      <c r="E13" s="40"/>
      <c r="F13" s="40"/>
      <c r="G13" s="40"/>
      <c r="H13" s="40"/>
      <c r="I13" s="104"/>
      <c r="J13" s="40"/>
      <c r="K13" s="43"/>
    </row>
    <row r="14" spans="2:11" s="1" customFormat="1" ht="14.45" customHeight="1">
      <c r="B14" s="39"/>
      <c r="C14" s="40"/>
      <c r="D14" s="35" t="s">
        <v>28</v>
      </c>
      <c r="E14" s="40"/>
      <c r="F14" s="40"/>
      <c r="G14" s="40"/>
      <c r="H14" s="40"/>
      <c r="I14" s="105" t="s">
        <v>29</v>
      </c>
      <c r="J14" s="33" t="s">
        <v>5</v>
      </c>
      <c r="K14" s="43"/>
    </row>
    <row r="15" spans="2:11" s="1" customFormat="1" ht="18" customHeight="1">
      <c r="B15" s="39"/>
      <c r="C15" s="40"/>
      <c r="D15" s="40"/>
      <c r="E15" s="33" t="s">
        <v>30</v>
      </c>
      <c r="F15" s="40"/>
      <c r="G15" s="40"/>
      <c r="H15" s="40"/>
      <c r="I15" s="105" t="s">
        <v>31</v>
      </c>
      <c r="J15" s="33" t="s">
        <v>5</v>
      </c>
      <c r="K15" s="43"/>
    </row>
    <row r="16" spans="2:11" s="1" customFormat="1" ht="6.95" customHeight="1">
      <c r="B16" s="39"/>
      <c r="C16" s="40"/>
      <c r="D16" s="40"/>
      <c r="E16" s="40"/>
      <c r="F16" s="40"/>
      <c r="G16" s="40"/>
      <c r="H16" s="40"/>
      <c r="I16" s="104"/>
      <c r="J16" s="40"/>
      <c r="K16" s="43"/>
    </row>
    <row r="17" spans="2:11" s="1" customFormat="1" ht="14.45" customHeight="1">
      <c r="B17" s="39"/>
      <c r="C17" s="40"/>
      <c r="D17" s="35" t="s">
        <v>32</v>
      </c>
      <c r="E17" s="40"/>
      <c r="F17" s="40"/>
      <c r="G17" s="40"/>
      <c r="H17" s="40"/>
      <c r="I17" s="105"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31</v>
      </c>
      <c r="J18" s="33" t="str">
        <f>IF('Rekapitulace stavby'!AN14="Vyplň údaj","",IF('Rekapitulace stavby'!AN14="","",'Rekapitulace stavby'!AN14))</f>
        <v/>
      </c>
      <c r="K18" s="43"/>
    </row>
    <row r="19" spans="2:11" s="1" customFormat="1" ht="6.95" customHeight="1">
      <c r="B19" s="39"/>
      <c r="C19" s="40"/>
      <c r="D19" s="40"/>
      <c r="E19" s="40"/>
      <c r="F19" s="40"/>
      <c r="G19" s="40"/>
      <c r="H19" s="40"/>
      <c r="I19" s="104"/>
      <c r="J19" s="40"/>
      <c r="K19" s="43"/>
    </row>
    <row r="20" spans="2:11" s="1" customFormat="1" ht="14.45" customHeight="1">
      <c r="B20" s="39"/>
      <c r="C20" s="40"/>
      <c r="D20" s="35" t="s">
        <v>34</v>
      </c>
      <c r="E20" s="40"/>
      <c r="F20" s="40"/>
      <c r="G20" s="40"/>
      <c r="H20" s="40"/>
      <c r="I20" s="105" t="s">
        <v>29</v>
      </c>
      <c r="J20" s="33" t="s">
        <v>5</v>
      </c>
      <c r="K20" s="43"/>
    </row>
    <row r="21" spans="2:11" s="1" customFormat="1" ht="18" customHeight="1">
      <c r="B21" s="39"/>
      <c r="C21" s="40"/>
      <c r="D21" s="40"/>
      <c r="E21" s="33" t="s">
        <v>35</v>
      </c>
      <c r="F21" s="40"/>
      <c r="G21" s="40"/>
      <c r="H21" s="40"/>
      <c r="I21" s="105" t="s">
        <v>31</v>
      </c>
      <c r="J21" s="33" t="s">
        <v>5</v>
      </c>
      <c r="K21" s="43"/>
    </row>
    <row r="22" spans="2:11" s="1" customFormat="1" ht="6.95" customHeight="1">
      <c r="B22" s="39"/>
      <c r="C22" s="40"/>
      <c r="D22" s="40"/>
      <c r="E22" s="40"/>
      <c r="F22" s="40"/>
      <c r="G22" s="40"/>
      <c r="H22" s="40"/>
      <c r="I22" s="104"/>
      <c r="J22" s="40"/>
      <c r="K22" s="43"/>
    </row>
    <row r="23" spans="2:11" s="1" customFormat="1" ht="14.45" customHeight="1">
      <c r="B23" s="39"/>
      <c r="C23" s="40"/>
      <c r="D23" s="35" t="s">
        <v>37</v>
      </c>
      <c r="E23" s="40"/>
      <c r="F23" s="40"/>
      <c r="G23" s="40"/>
      <c r="H23" s="40"/>
      <c r="I23" s="104"/>
      <c r="J23" s="40"/>
      <c r="K23" s="43"/>
    </row>
    <row r="24" spans="2:11" s="6" customFormat="1" ht="16.5" customHeight="1">
      <c r="B24" s="107"/>
      <c r="C24" s="108"/>
      <c r="D24" s="108"/>
      <c r="E24" s="313" t="s">
        <v>5</v>
      </c>
      <c r="F24" s="313"/>
      <c r="G24" s="313"/>
      <c r="H24" s="313"/>
      <c r="I24" s="109"/>
      <c r="J24" s="108"/>
      <c r="K24" s="110"/>
    </row>
    <row r="25" spans="2:11" s="1" customFormat="1" ht="6.95" customHeight="1">
      <c r="B25" s="39"/>
      <c r="C25" s="40"/>
      <c r="D25" s="40"/>
      <c r="E25" s="40"/>
      <c r="F25" s="40"/>
      <c r="G25" s="40"/>
      <c r="H25" s="40"/>
      <c r="I25" s="104"/>
      <c r="J25" s="40"/>
      <c r="K25" s="43"/>
    </row>
    <row r="26" spans="2:11" s="1" customFormat="1" ht="6.95" customHeight="1">
      <c r="B26" s="39"/>
      <c r="C26" s="40"/>
      <c r="D26" s="66"/>
      <c r="E26" s="66"/>
      <c r="F26" s="66"/>
      <c r="G26" s="66"/>
      <c r="H26" s="66"/>
      <c r="I26" s="111"/>
      <c r="J26" s="66"/>
      <c r="K26" s="112"/>
    </row>
    <row r="27" spans="2:11" s="1" customFormat="1" ht="25.35" customHeight="1">
      <c r="B27" s="39"/>
      <c r="C27" s="40"/>
      <c r="D27" s="113" t="s">
        <v>38</v>
      </c>
      <c r="E27" s="40"/>
      <c r="F27" s="40"/>
      <c r="G27" s="40"/>
      <c r="H27" s="40"/>
      <c r="I27" s="104"/>
      <c r="J27" s="114">
        <f>ROUND(J93,2)</f>
        <v>0</v>
      </c>
      <c r="K27" s="43"/>
    </row>
    <row r="28" spans="2:11" s="1" customFormat="1" ht="6.95" customHeight="1">
      <c r="B28" s="39"/>
      <c r="C28" s="40"/>
      <c r="D28" s="66"/>
      <c r="E28" s="66"/>
      <c r="F28" s="66"/>
      <c r="G28" s="66"/>
      <c r="H28" s="66"/>
      <c r="I28" s="111"/>
      <c r="J28" s="66"/>
      <c r="K28" s="112"/>
    </row>
    <row r="29" spans="2:11" s="1" customFormat="1" ht="14.45" customHeight="1">
      <c r="B29" s="39"/>
      <c r="C29" s="40"/>
      <c r="D29" s="40"/>
      <c r="E29" s="40"/>
      <c r="F29" s="44" t="s">
        <v>40</v>
      </c>
      <c r="G29" s="40"/>
      <c r="H29" s="40"/>
      <c r="I29" s="115" t="s">
        <v>39</v>
      </c>
      <c r="J29" s="44" t="s">
        <v>41</v>
      </c>
      <c r="K29" s="43"/>
    </row>
    <row r="30" spans="2:11" s="1" customFormat="1" ht="14.45" customHeight="1">
      <c r="B30" s="39"/>
      <c r="C30" s="40"/>
      <c r="D30" s="47" t="s">
        <v>42</v>
      </c>
      <c r="E30" s="47" t="s">
        <v>43</v>
      </c>
      <c r="F30" s="116">
        <f>ROUND(SUM(BE93:BE227),2)</f>
        <v>0</v>
      </c>
      <c r="G30" s="40"/>
      <c r="H30" s="40"/>
      <c r="I30" s="117">
        <v>0.21</v>
      </c>
      <c r="J30" s="116">
        <f>ROUND(ROUND((SUM(BE93:BE227)),2)*I30,2)</f>
        <v>0</v>
      </c>
      <c r="K30" s="43"/>
    </row>
    <row r="31" spans="2:11" s="1" customFormat="1" ht="14.45" customHeight="1">
      <c r="B31" s="39"/>
      <c r="C31" s="40"/>
      <c r="D31" s="40"/>
      <c r="E31" s="47" t="s">
        <v>44</v>
      </c>
      <c r="F31" s="116">
        <f>ROUND(SUM(BF93:BF227),2)</f>
        <v>0</v>
      </c>
      <c r="G31" s="40"/>
      <c r="H31" s="40"/>
      <c r="I31" s="117">
        <v>0.15</v>
      </c>
      <c r="J31" s="116">
        <f>ROUND(ROUND((SUM(BF93:BF227)),2)*I31,2)</f>
        <v>0</v>
      </c>
      <c r="K31" s="43"/>
    </row>
    <row r="32" spans="2:11" s="1" customFormat="1" ht="14.45" customHeight="1" hidden="1">
      <c r="B32" s="39"/>
      <c r="C32" s="40"/>
      <c r="D32" s="40"/>
      <c r="E32" s="47" t="s">
        <v>45</v>
      </c>
      <c r="F32" s="116">
        <f>ROUND(SUM(BG93:BG227),2)</f>
        <v>0</v>
      </c>
      <c r="G32" s="40"/>
      <c r="H32" s="40"/>
      <c r="I32" s="117">
        <v>0.21</v>
      </c>
      <c r="J32" s="116">
        <v>0</v>
      </c>
      <c r="K32" s="43"/>
    </row>
    <row r="33" spans="2:11" s="1" customFormat="1" ht="14.45" customHeight="1" hidden="1">
      <c r="B33" s="39"/>
      <c r="C33" s="40"/>
      <c r="D33" s="40"/>
      <c r="E33" s="47" t="s">
        <v>46</v>
      </c>
      <c r="F33" s="116">
        <f>ROUND(SUM(BH93:BH227),2)</f>
        <v>0</v>
      </c>
      <c r="G33" s="40"/>
      <c r="H33" s="40"/>
      <c r="I33" s="117">
        <v>0.15</v>
      </c>
      <c r="J33" s="116">
        <v>0</v>
      </c>
      <c r="K33" s="43"/>
    </row>
    <row r="34" spans="2:11" s="1" customFormat="1" ht="14.45" customHeight="1" hidden="1">
      <c r="B34" s="39"/>
      <c r="C34" s="40"/>
      <c r="D34" s="40"/>
      <c r="E34" s="47" t="s">
        <v>47</v>
      </c>
      <c r="F34" s="116">
        <f>ROUND(SUM(BI93:BI227),2)</f>
        <v>0</v>
      </c>
      <c r="G34" s="40"/>
      <c r="H34" s="40"/>
      <c r="I34" s="117">
        <v>0</v>
      </c>
      <c r="J34" s="116">
        <v>0</v>
      </c>
      <c r="K34" s="43"/>
    </row>
    <row r="35" spans="2:11" s="1" customFormat="1" ht="6.95" customHeight="1">
      <c r="B35" s="39"/>
      <c r="C35" s="40"/>
      <c r="D35" s="40"/>
      <c r="E35" s="40"/>
      <c r="F35" s="40"/>
      <c r="G35" s="40"/>
      <c r="H35" s="40"/>
      <c r="I35" s="104"/>
      <c r="J35" s="40"/>
      <c r="K35" s="43"/>
    </row>
    <row r="36" spans="2:11" s="1" customFormat="1" ht="25.35" customHeight="1">
      <c r="B36" s="39"/>
      <c r="C36" s="118"/>
      <c r="D36" s="119" t="s">
        <v>48</v>
      </c>
      <c r="E36" s="69"/>
      <c r="F36" s="69"/>
      <c r="G36" s="120" t="s">
        <v>49</v>
      </c>
      <c r="H36" s="121" t="s">
        <v>50</v>
      </c>
      <c r="I36" s="122"/>
      <c r="J36" s="123">
        <f>SUM(J27:J34)</f>
        <v>0</v>
      </c>
      <c r="K36" s="124"/>
    </row>
    <row r="37" spans="2:11" s="1" customFormat="1" ht="14.45" customHeight="1">
      <c r="B37" s="54"/>
      <c r="C37" s="55"/>
      <c r="D37" s="55"/>
      <c r="E37" s="55"/>
      <c r="F37" s="55"/>
      <c r="G37" s="55"/>
      <c r="H37" s="55"/>
      <c r="I37" s="125"/>
      <c r="J37" s="55"/>
      <c r="K37" s="56"/>
    </row>
    <row r="41" spans="2:11" s="1" customFormat="1" ht="6.95" customHeight="1">
      <c r="B41" s="57"/>
      <c r="C41" s="58"/>
      <c r="D41" s="58"/>
      <c r="E41" s="58"/>
      <c r="F41" s="58"/>
      <c r="G41" s="58"/>
      <c r="H41" s="58"/>
      <c r="I41" s="126"/>
      <c r="J41" s="58"/>
      <c r="K41" s="127"/>
    </row>
    <row r="42" spans="2:11" s="1" customFormat="1" ht="36.95" customHeight="1">
      <c r="B42" s="39"/>
      <c r="C42" s="28" t="s">
        <v>106</v>
      </c>
      <c r="D42" s="40"/>
      <c r="E42" s="40"/>
      <c r="F42" s="40"/>
      <c r="G42" s="40"/>
      <c r="H42" s="40"/>
      <c r="I42" s="104"/>
      <c r="J42" s="40"/>
      <c r="K42" s="43"/>
    </row>
    <row r="43" spans="2:11" s="1" customFormat="1" ht="6.95" customHeight="1">
      <c r="B43" s="39"/>
      <c r="C43" s="40"/>
      <c r="D43" s="40"/>
      <c r="E43" s="40"/>
      <c r="F43" s="40"/>
      <c r="G43" s="40"/>
      <c r="H43" s="40"/>
      <c r="I43" s="104"/>
      <c r="J43" s="40"/>
      <c r="K43" s="43"/>
    </row>
    <row r="44" spans="2:11" s="1" customFormat="1" ht="14.45" customHeight="1">
      <c r="B44" s="39"/>
      <c r="C44" s="35" t="s">
        <v>19</v>
      </c>
      <c r="D44" s="40"/>
      <c r="E44" s="40"/>
      <c r="F44" s="40"/>
      <c r="G44" s="40"/>
      <c r="H44" s="40"/>
      <c r="I44" s="104"/>
      <c r="J44" s="40"/>
      <c r="K44" s="43"/>
    </row>
    <row r="45" spans="2:11" s="1" customFormat="1" ht="16.5" customHeight="1">
      <c r="B45" s="39"/>
      <c r="C45" s="40"/>
      <c r="D45" s="40"/>
      <c r="E45" s="348" t="str">
        <f>E7</f>
        <v>Vybudování interaktivní učebny a zřízení bezbariérovosti v ZŠ E. beneše v Bohumíně - stavba</v>
      </c>
      <c r="F45" s="349"/>
      <c r="G45" s="349"/>
      <c r="H45" s="349"/>
      <c r="I45" s="104"/>
      <c r="J45" s="40"/>
      <c r="K45" s="43"/>
    </row>
    <row r="46" spans="2:11" s="1" customFormat="1" ht="14.45" customHeight="1">
      <c r="B46" s="39"/>
      <c r="C46" s="35" t="s">
        <v>104</v>
      </c>
      <c r="D46" s="40"/>
      <c r="E46" s="40"/>
      <c r="F46" s="40"/>
      <c r="G46" s="40"/>
      <c r="H46" s="40"/>
      <c r="I46" s="104"/>
      <c r="J46" s="40"/>
      <c r="K46" s="43"/>
    </row>
    <row r="47" spans="2:11" s="1" customFormat="1" ht="17.25" customHeight="1">
      <c r="B47" s="39"/>
      <c r="C47" s="40"/>
      <c r="D47" s="40"/>
      <c r="E47" s="350" t="str">
        <f>E9</f>
        <v>001 - Vybudování interaktivní učebny a zřízení bezbariérovosti v ZŠ E. beneše v Bohumíně - stavba</v>
      </c>
      <c r="F47" s="351"/>
      <c r="G47" s="351"/>
      <c r="H47" s="351"/>
      <c r="I47" s="104"/>
      <c r="J47" s="40"/>
      <c r="K47" s="43"/>
    </row>
    <row r="48" spans="2:11" s="1" customFormat="1" ht="6.95" customHeight="1">
      <c r="B48" s="39"/>
      <c r="C48" s="40"/>
      <c r="D48" s="40"/>
      <c r="E48" s="40"/>
      <c r="F48" s="40"/>
      <c r="G48" s="40"/>
      <c r="H48" s="40"/>
      <c r="I48" s="104"/>
      <c r="J48" s="40"/>
      <c r="K48" s="43"/>
    </row>
    <row r="49" spans="2:11" s="1" customFormat="1" ht="18" customHeight="1">
      <c r="B49" s="39"/>
      <c r="C49" s="35" t="s">
        <v>24</v>
      </c>
      <c r="D49" s="40"/>
      <c r="E49" s="40"/>
      <c r="F49" s="33" t="str">
        <f>F12</f>
        <v>Bohumín</v>
      </c>
      <c r="G49" s="40"/>
      <c r="H49" s="40"/>
      <c r="I49" s="105" t="s">
        <v>26</v>
      </c>
      <c r="J49" s="106" t="str">
        <f>IF(J12="","",J12)</f>
        <v>26. 1. 2018</v>
      </c>
      <c r="K49" s="43"/>
    </row>
    <row r="50" spans="2:11" s="1" customFormat="1" ht="6.95" customHeight="1">
      <c r="B50" s="39"/>
      <c r="C50" s="40"/>
      <c r="D50" s="40"/>
      <c r="E50" s="40"/>
      <c r="F50" s="40"/>
      <c r="G50" s="40"/>
      <c r="H50" s="40"/>
      <c r="I50" s="104"/>
      <c r="J50" s="40"/>
      <c r="K50" s="43"/>
    </row>
    <row r="51" spans="2:11" s="1" customFormat="1" ht="15">
      <c r="B51" s="39"/>
      <c r="C51" s="35" t="s">
        <v>28</v>
      </c>
      <c r="D51" s="40"/>
      <c r="E51" s="40"/>
      <c r="F51" s="33" t="str">
        <f>E15</f>
        <v>ZŠ E. Beneše Bohumín</v>
      </c>
      <c r="G51" s="40"/>
      <c r="H51" s="40"/>
      <c r="I51" s="105" t="s">
        <v>34</v>
      </c>
      <c r="J51" s="313" t="str">
        <f>E21</f>
        <v>ATRIS s.r.o.</v>
      </c>
      <c r="K51" s="43"/>
    </row>
    <row r="52" spans="2:11" s="1" customFormat="1" ht="14.45" customHeight="1">
      <c r="B52" s="39"/>
      <c r="C52" s="35" t="s">
        <v>32</v>
      </c>
      <c r="D52" s="40"/>
      <c r="E52" s="40"/>
      <c r="F52" s="33" t="str">
        <f>IF(E18="","",E18)</f>
        <v/>
      </c>
      <c r="G52" s="40"/>
      <c r="H52" s="40"/>
      <c r="I52" s="104"/>
      <c r="J52" s="343"/>
      <c r="K52" s="43"/>
    </row>
    <row r="53" spans="2:11" s="1" customFormat="1" ht="10.35" customHeight="1">
      <c r="B53" s="39"/>
      <c r="C53" s="40"/>
      <c r="D53" s="40"/>
      <c r="E53" s="40"/>
      <c r="F53" s="40"/>
      <c r="G53" s="40"/>
      <c r="H53" s="40"/>
      <c r="I53" s="104"/>
      <c r="J53" s="40"/>
      <c r="K53" s="43"/>
    </row>
    <row r="54" spans="2:11" s="1" customFormat="1" ht="29.25" customHeight="1">
      <c r="B54" s="39"/>
      <c r="C54" s="128" t="s">
        <v>107</v>
      </c>
      <c r="D54" s="118"/>
      <c r="E54" s="118"/>
      <c r="F54" s="118"/>
      <c r="G54" s="118"/>
      <c r="H54" s="118"/>
      <c r="I54" s="129"/>
      <c r="J54" s="130" t="s">
        <v>108</v>
      </c>
      <c r="K54" s="131"/>
    </row>
    <row r="55" spans="2:11" s="1" customFormat="1" ht="10.35" customHeight="1">
      <c r="B55" s="39"/>
      <c r="C55" s="40"/>
      <c r="D55" s="40"/>
      <c r="E55" s="40"/>
      <c r="F55" s="40"/>
      <c r="G55" s="40"/>
      <c r="H55" s="40"/>
      <c r="I55" s="104"/>
      <c r="J55" s="40"/>
      <c r="K55" s="43"/>
    </row>
    <row r="56" spans="2:47" s="1" customFormat="1" ht="29.25" customHeight="1">
      <c r="B56" s="39"/>
      <c r="C56" s="132" t="s">
        <v>109</v>
      </c>
      <c r="D56" s="40"/>
      <c r="E56" s="40"/>
      <c r="F56" s="40"/>
      <c r="G56" s="40"/>
      <c r="H56" s="40"/>
      <c r="I56" s="104"/>
      <c r="J56" s="114">
        <f>J93</f>
        <v>0</v>
      </c>
      <c r="K56" s="43"/>
      <c r="AU56" s="22" t="s">
        <v>110</v>
      </c>
    </row>
    <row r="57" spans="2:11" s="7" customFormat="1" ht="24.95" customHeight="1">
      <c r="B57" s="133"/>
      <c r="C57" s="134"/>
      <c r="D57" s="135" t="s">
        <v>111</v>
      </c>
      <c r="E57" s="136"/>
      <c r="F57" s="136"/>
      <c r="G57" s="136"/>
      <c r="H57" s="136"/>
      <c r="I57" s="137"/>
      <c r="J57" s="138">
        <f>J94</f>
        <v>0</v>
      </c>
      <c r="K57" s="139"/>
    </row>
    <row r="58" spans="2:11" s="8" customFormat="1" ht="19.9" customHeight="1">
      <c r="B58" s="140"/>
      <c r="C58" s="141"/>
      <c r="D58" s="142" t="s">
        <v>112</v>
      </c>
      <c r="E58" s="143"/>
      <c r="F58" s="143"/>
      <c r="G58" s="143"/>
      <c r="H58" s="143"/>
      <c r="I58" s="144"/>
      <c r="J58" s="145">
        <f>J95</f>
        <v>0</v>
      </c>
      <c r="K58" s="146"/>
    </row>
    <row r="59" spans="2:11" s="8" customFormat="1" ht="19.9" customHeight="1">
      <c r="B59" s="140"/>
      <c r="C59" s="141"/>
      <c r="D59" s="142" t="s">
        <v>113</v>
      </c>
      <c r="E59" s="143"/>
      <c r="F59" s="143"/>
      <c r="G59" s="143"/>
      <c r="H59" s="143"/>
      <c r="I59" s="144"/>
      <c r="J59" s="145">
        <f>J112</f>
        <v>0</v>
      </c>
      <c r="K59" s="146"/>
    </row>
    <row r="60" spans="2:11" s="8" customFormat="1" ht="19.9" customHeight="1">
      <c r="B60" s="140"/>
      <c r="C60" s="141"/>
      <c r="D60" s="142" t="s">
        <v>114</v>
      </c>
      <c r="E60" s="143"/>
      <c r="F60" s="143"/>
      <c r="G60" s="143"/>
      <c r="H60" s="143"/>
      <c r="I60" s="144"/>
      <c r="J60" s="145">
        <f>J129</f>
        <v>0</v>
      </c>
      <c r="K60" s="146"/>
    </row>
    <row r="61" spans="2:11" s="8" customFormat="1" ht="19.9" customHeight="1">
      <c r="B61" s="140"/>
      <c r="C61" s="141"/>
      <c r="D61" s="142" t="s">
        <v>115</v>
      </c>
      <c r="E61" s="143"/>
      <c r="F61" s="143"/>
      <c r="G61" s="143"/>
      <c r="H61" s="143"/>
      <c r="I61" s="144"/>
      <c r="J61" s="145">
        <f>J137</f>
        <v>0</v>
      </c>
      <c r="K61" s="146"/>
    </row>
    <row r="62" spans="2:11" s="7" customFormat="1" ht="24.95" customHeight="1">
      <c r="B62" s="133"/>
      <c r="C62" s="134"/>
      <c r="D62" s="135" t="s">
        <v>116</v>
      </c>
      <c r="E62" s="136"/>
      <c r="F62" s="136"/>
      <c r="G62" s="136"/>
      <c r="H62" s="136"/>
      <c r="I62" s="137"/>
      <c r="J62" s="138">
        <f>J140</f>
        <v>0</v>
      </c>
      <c r="K62" s="139"/>
    </row>
    <row r="63" spans="2:11" s="8" customFormat="1" ht="19.9" customHeight="1">
      <c r="B63" s="140"/>
      <c r="C63" s="141"/>
      <c r="D63" s="142" t="s">
        <v>117</v>
      </c>
      <c r="E63" s="143"/>
      <c r="F63" s="143"/>
      <c r="G63" s="143"/>
      <c r="H63" s="143"/>
      <c r="I63" s="144"/>
      <c r="J63" s="145">
        <f>J141</f>
        <v>0</v>
      </c>
      <c r="K63" s="146"/>
    </row>
    <row r="64" spans="2:11" s="8" customFormat="1" ht="19.9" customHeight="1">
      <c r="B64" s="140"/>
      <c r="C64" s="141"/>
      <c r="D64" s="142" t="s">
        <v>118</v>
      </c>
      <c r="E64" s="143"/>
      <c r="F64" s="143"/>
      <c r="G64" s="143"/>
      <c r="H64" s="143"/>
      <c r="I64" s="144"/>
      <c r="J64" s="145">
        <f>J154</f>
        <v>0</v>
      </c>
      <c r="K64" s="146"/>
    </row>
    <row r="65" spans="2:11" s="8" customFormat="1" ht="19.9" customHeight="1">
      <c r="B65" s="140"/>
      <c r="C65" s="141"/>
      <c r="D65" s="142" t="s">
        <v>119</v>
      </c>
      <c r="E65" s="143"/>
      <c r="F65" s="143"/>
      <c r="G65" s="143"/>
      <c r="H65" s="143"/>
      <c r="I65" s="144"/>
      <c r="J65" s="145">
        <f>J167</f>
        <v>0</v>
      </c>
      <c r="K65" s="146"/>
    </row>
    <row r="66" spans="2:11" s="8" customFormat="1" ht="19.9" customHeight="1">
      <c r="B66" s="140"/>
      <c r="C66" s="141"/>
      <c r="D66" s="142" t="s">
        <v>120</v>
      </c>
      <c r="E66" s="143"/>
      <c r="F66" s="143"/>
      <c r="G66" s="143"/>
      <c r="H66" s="143"/>
      <c r="I66" s="144"/>
      <c r="J66" s="145">
        <f>J172</f>
        <v>0</v>
      </c>
      <c r="K66" s="146"/>
    </row>
    <row r="67" spans="2:11" s="8" customFormat="1" ht="19.9" customHeight="1">
      <c r="B67" s="140"/>
      <c r="C67" s="141"/>
      <c r="D67" s="142" t="s">
        <v>121</v>
      </c>
      <c r="E67" s="143"/>
      <c r="F67" s="143"/>
      <c r="G67" s="143"/>
      <c r="H67" s="143"/>
      <c r="I67" s="144"/>
      <c r="J67" s="145">
        <f>J180</f>
        <v>0</v>
      </c>
      <c r="K67" s="146"/>
    </row>
    <row r="68" spans="2:11" s="8" customFormat="1" ht="19.9" customHeight="1">
      <c r="B68" s="140"/>
      <c r="C68" s="141"/>
      <c r="D68" s="142" t="s">
        <v>122</v>
      </c>
      <c r="E68" s="143"/>
      <c r="F68" s="143"/>
      <c r="G68" s="143"/>
      <c r="H68" s="143"/>
      <c r="I68" s="144"/>
      <c r="J68" s="145">
        <f>J185</f>
        <v>0</v>
      </c>
      <c r="K68" s="146"/>
    </row>
    <row r="69" spans="2:11" s="8" customFormat="1" ht="19.9" customHeight="1">
      <c r="B69" s="140"/>
      <c r="C69" s="141"/>
      <c r="D69" s="142" t="s">
        <v>123</v>
      </c>
      <c r="E69" s="143"/>
      <c r="F69" s="143"/>
      <c r="G69" s="143"/>
      <c r="H69" s="143"/>
      <c r="I69" s="144"/>
      <c r="J69" s="145">
        <f>J190</f>
        <v>0</v>
      </c>
      <c r="K69" s="146"/>
    </row>
    <row r="70" spans="2:11" s="8" customFormat="1" ht="19.9" customHeight="1">
      <c r="B70" s="140"/>
      <c r="C70" s="141"/>
      <c r="D70" s="142" t="s">
        <v>124</v>
      </c>
      <c r="E70" s="143"/>
      <c r="F70" s="143"/>
      <c r="G70" s="143"/>
      <c r="H70" s="143"/>
      <c r="I70" s="144"/>
      <c r="J70" s="145">
        <f>J198</f>
        <v>0</v>
      </c>
      <c r="K70" s="146"/>
    </row>
    <row r="71" spans="2:11" s="8" customFormat="1" ht="19.9" customHeight="1">
      <c r="B71" s="140"/>
      <c r="C71" s="141"/>
      <c r="D71" s="142" t="s">
        <v>125</v>
      </c>
      <c r="E71" s="143"/>
      <c r="F71" s="143"/>
      <c r="G71" s="143"/>
      <c r="H71" s="143"/>
      <c r="I71" s="144"/>
      <c r="J71" s="145">
        <f>J203</f>
        <v>0</v>
      </c>
      <c r="K71" s="146"/>
    </row>
    <row r="72" spans="2:11" s="8" customFormat="1" ht="19.9" customHeight="1">
      <c r="B72" s="140"/>
      <c r="C72" s="141"/>
      <c r="D72" s="142" t="s">
        <v>126</v>
      </c>
      <c r="E72" s="143"/>
      <c r="F72" s="143"/>
      <c r="G72" s="143"/>
      <c r="H72" s="143"/>
      <c r="I72" s="144"/>
      <c r="J72" s="145">
        <f>J215</f>
        <v>0</v>
      </c>
      <c r="K72" s="146"/>
    </row>
    <row r="73" spans="2:11" s="8" customFormat="1" ht="19.9" customHeight="1">
      <c r="B73" s="140"/>
      <c r="C73" s="141"/>
      <c r="D73" s="142" t="s">
        <v>127</v>
      </c>
      <c r="E73" s="143"/>
      <c r="F73" s="143"/>
      <c r="G73" s="143"/>
      <c r="H73" s="143"/>
      <c r="I73" s="144"/>
      <c r="J73" s="145">
        <f>J217</f>
        <v>0</v>
      </c>
      <c r="K73" s="146"/>
    </row>
    <row r="74" spans="2:11" s="1" customFormat="1" ht="21.75" customHeight="1">
      <c r="B74" s="39"/>
      <c r="C74" s="40"/>
      <c r="D74" s="40"/>
      <c r="E74" s="40"/>
      <c r="F74" s="40"/>
      <c r="G74" s="40"/>
      <c r="H74" s="40"/>
      <c r="I74" s="104"/>
      <c r="J74" s="40"/>
      <c r="K74" s="43"/>
    </row>
    <row r="75" spans="2:11" s="1" customFormat="1" ht="6.95" customHeight="1">
      <c r="B75" s="54"/>
      <c r="C75" s="55"/>
      <c r="D75" s="55"/>
      <c r="E75" s="55"/>
      <c r="F75" s="55"/>
      <c r="G75" s="55"/>
      <c r="H75" s="55"/>
      <c r="I75" s="125"/>
      <c r="J75" s="55"/>
      <c r="K75" s="56"/>
    </row>
    <row r="79" spans="2:12" s="1" customFormat="1" ht="6.95" customHeight="1">
      <c r="B79" s="57"/>
      <c r="C79" s="58"/>
      <c r="D79" s="58"/>
      <c r="E79" s="58"/>
      <c r="F79" s="58"/>
      <c r="G79" s="58"/>
      <c r="H79" s="58"/>
      <c r="I79" s="126"/>
      <c r="J79" s="58"/>
      <c r="K79" s="58"/>
      <c r="L79" s="39"/>
    </row>
    <row r="80" spans="2:12" s="1" customFormat="1" ht="36.95" customHeight="1">
      <c r="B80" s="39"/>
      <c r="C80" s="59" t="s">
        <v>128</v>
      </c>
      <c r="L80" s="39"/>
    </row>
    <row r="81" spans="2:12" s="1" customFormat="1" ht="6.95" customHeight="1">
      <c r="B81" s="39"/>
      <c r="L81" s="39"/>
    </row>
    <row r="82" spans="2:12" s="1" customFormat="1" ht="14.45" customHeight="1">
      <c r="B82" s="39"/>
      <c r="C82" s="61" t="s">
        <v>19</v>
      </c>
      <c r="L82" s="39"/>
    </row>
    <row r="83" spans="2:12" s="1" customFormat="1" ht="16.5" customHeight="1">
      <c r="B83" s="39"/>
      <c r="E83" s="344" t="str">
        <f>E7</f>
        <v>Vybudování interaktivní učebny a zřízení bezbariérovosti v ZŠ E. beneše v Bohumíně - stavba</v>
      </c>
      <c r="F83" s="345"/>
      <c r="G83" s="345"/>
      <c r="H83" s="345"/>
      <c r="L83" s="39"/>
    </row>
    <row r="84" spans="2:12" s="1" customFormat="1" ht="14.45" customHeight="1">
      <c r="B84" s="39"/>
      <c r="C84" s="61" t="s">
        <v>104</v>
      </c>
      <c r="L84" s="39"/>
    </row>
    <row r="85" spans="2:12" s="1" customFormat="1" ht="17.25" customHeight="1">
      <c r="B85" s="39"/>
      <c r="E85" s="335" t="str">
        <f>E9</f>
        <v>001 - Vybudování interaktivní učebny a zřízení bezbariérovosti v ZŠ E. beneše v Bohumíně - stavba</v>
      </c>
      <c r="F85" s="346"/>
      <c r="G85" s="346"/>
      <c r="H85" s="346"/>
      <c r="L85" s="39"/>
    </row>
    <row r="86" spans="2:12" s="1" customFormat="1" ht="6.95" customHeight="1">
      <c r="B86" s="39"/>
      <c r="L86" s="39"/>
    </row>
    <row r="87" spans="2:12" s="1" customFormat="1" ht="18" customHeight="1">
      <c r="B87" s="39"/>
      <c r="C87" s="61" t="s">
        <v>24</v>
      </c>
      <c r="F87" s="147" t="str">
        <f>F12</f>
        <v>Bohumín</v>
      </c>
      <c r="I87" s="148" t="s">
        <v>26</v>
      </c>
      <c r="J87" s="65" t="str">
        <f>IF(J12="","",J12)</f>
        <v>26. 1. 2018</v>
      </c>
      <c r="L87" s="39"/>
    </row>
    <row r="88" spans="2:12" s="1" customFormat="1" ht="6.95" customHeight="1">
      <c r="B88" s="39"/>
      <c r="L88" s="39"/>
    </row>
    <row r="89" spans="2:12" s="1" customFormat="1" ht="15">
      <c r="B89" s="39"/>
      <c r="C89" s="61" t="s">
        <v>28</v>
      </c>
      <c r="F89" s="147" t="str">
        <f>E15</f>
        <v>ZŠ E. Beneše Bohumín</v>
      </c>
      <c r="I89" s="148" t="s">
        <v>34</v>
      </c>
      <c r="J89" s="147" t="str">
        <f>E21</f>
        <v>ATRIS s.r.o.</v>
      </c>
      <c r="L89" s="39"/>
    </row>
    <row r="90" spans="2:12" s="1" customFormat="1" ht="14.45" customHeight="1">
      <c r="B90" s="39"/>
      <c r="C90" s="61" t="s">
        <v>32</v>
      </c>
      <c r="F90" s="147" t="str">
        <f>IF(E18="","",E18)</f>
        <v/>
      </c>
      <c r="L90" s="39"/>
    </row>
    <row r="91" spans="2:12" s="1" customFormat="1" ht="10.35" customHeight="1">
      <c r="B91" s="39"/>
      <c r="L91" s="39"/>
    </row>
    <row r="92" spans="2:20" s="9" customFormat="1" ht="29.25" customHeight="1">
      <c r="B92" s="149"/>
      <c r="C92" s="150" t="s">
        <v>129</v>
      </c>
      <c r="D92" s="151" t="s">
        <v>57</v>
      </c>
      <c r="E92" s="151" t="s">
        <v>53</v>
      </c>
      <c r="F92" s="151" t="s">
        <v>130</v>
      </c>
      <c r="G92" s="151" t="s">
        <v>131</v>
      </c>
      <c r="H92" s="151" t="s">
        <v>132</v>
      </c>
      <c r="I92" s="152" t="s">
        <v>133</v>
      </c>
      <c r="J92" s="151" t="s">
        <v>108</v>
      </c>
      <c r="K92" s="153" t="s">
        <v>134</v>
      </c>
      <c r="L92" s="149"/>
      <c r="M92" s="71" t="s">
        <v>135</v>
      </c>
      <c r="N92" s="72" t="s">
        <v>42</v>
      </c>
      <c r="O92" s="72" t="s">
        <v>136</v>
      </c>
      <c r="P92" s="72" t="s">
        <v>137</v>
      </c>
      <c r="Q92" s="72" t="s">
        <v>138</v>
      </c>
      <c r="R92" s="72" t="s">
        <v>139</v>
      </c>
      <c r="S92" s="72" t="s">
        <v>140</v>
      </c>
      <c r="T92" s="73" t="s">
        <v>141</v>
      </c>
    </row>
    <row r="93" spans="2:63" s="1" customFormat="1" ht="29.25" customHeight="1">
      <c r="B93" s="39"/>
      <c r="C93" s="75" t="s">
        <v>109</v>
      </c>
      <c r="J93" s="154">
        <f>BK93</f>
        <v>0</v>
      </c>
      <c r="L93" s="39"/>
      <c r="M93" s="74"/>
      <c r="N93" s="66"/>
      <c r="O93" s="66"/>
      <c r="P93" s="155">
        <f>P94+P140</f>
        <v>0</v>
      </c>
      <c r="Q93" s="66"/>
      <c r="R93" s="155">
        <f>R94+R140</f>
        <v>13.2231399</v>
      </c>
      <c r="S93" s="66"/>
      <c r="T93" s="156">
        <f>T94+T140</f>
        <v>21.212216</v>
      </c>
      <c r="AT93" s="22" t="s">
        <v>71</v>
      </c>
      <c r="AU93" s="22" t="s">
        <v>110</v>
      </c>
      <c r="BK93" s="157">
        <f>BK94+BK140</f>
        <v>0</v>
      </c>
    </row>
    <row r="94" spans="2:63" s="10" customFormat="1" ht="37.35" customHeight="1">
      <c r="B94" s="158"/>
      <c r="D94" s="159" t="s">
        <v>71</v>
      </c>
      <c r="E94" s="160" t="s">
        <v>142</v>
      </c>
      <c r="F94" s="160" t="s">
        <v>143</v>
      </c>
      <c r="I94" s="161"/>
      <c r="J94" s="162">
        <f>BK94</f>
        <v>0</v>
      </c>
      <c r="L94" s="158"/>
      <c r="M94" s="163"/>
      <c r="N94" s="164"/>
      <c r="O94" s="164"/>
      <c r="P94" s="165">
        <f>P95+P112+P129+P137</f>
        <v>0</v>
      </c>
      <c r="Q94" s="164"/>
      <c r="R94" s="165">
        <f>R95+R112+R129+R137</f>
        <v>11.9700325</v>
      </c>
      <c r="S94" s="164"/>
      <c r="T94" s="166">
        <f>T95+T112+T129+T137</f>
        <v>20.7935</v>
      </c>
      <c r="AR94" s="159" t="s">
        <v>79</v>
      </c>
      <c r="AT94" s="167" t="s">
        <v>71</v>
      </c>
      <c r="AU94" s="167" t="s">
        <v>72</v>
      </c>
      <c r="AY94" s="159" t="s">
        <v>144</v>
      </c>
      <c r="BK94" s="168">
        <f>BK95+BK112+BK129+BK137</f>
        <v>0</v>
      </c>
    </row>
    <row r="95" spans="2:63" s="10" customFormat="1" ht="19.9" customHeight="1">
      <c r="B95" s="158"/>
      <c r="D95" s="159" t="s">
        <v>71</v>
      </c>
      <c r="E95" s="169" t="s">
        <v>145</v>
      </c>
      <c r="F95" s="169" t="s">
        <v>146</v>
      </c>
      <c r="I95" s="161"/>
      <c r="J95" s="170">
        <f>BK95</f>
        <v>0</v>
      </c>
      <c r="L95" s="158"/>
      <c r="M95" s="163"/>
      <c r="N95" s="164"/>
      <c r="O95" s="164"/>
      <c r="P95" s="165">
        <f>SUM(P96:P111)</f>
        <v>0</v>
      </c>
      <c r="Q95" s="164"/>
      <c r="R95" s="165">
        <f>SUM(R96:R111)</f>
        <v>11.95464</v>
      </c>
      <c r="S95" s="164"/>
      <c r="T95" s="166">
        <f>SUM(T96:T111)</f>
        <v>0</v>
      </c>
      <c r="AR95" s="159" t="s">
        <v>79</v>
      </c>
      <c r="AT95" s="167" t="s">
        <v>71</v>
      </c>
      <c r="AU95" s="167" t="s">
        <v>79</v>
      </c>
      <c r="AY95" s="159" t="s">
        <v>144</v>
      </c>
      <c r="BK95" s="168">
        <f>SUM(BK96:BK111)</f>
        <v>0</v>
      </c>
    </row>
    <row r="96" spans="2:65" s="1" customFormat="1" ht="25.5" customHeight="1">
      <c r="B96" s="171"/>
      <c r="C96" s="172" t="s">
        <v>79</v>
      </c>
      <c r="D96" s="172" t="s">
        <v>147</v>
      </c>
      <c r="E96" s="173" t="s">
        <v>148</v>
      </c>
      <c r="F96" s="174" t="s">
        <v>149</v>
      </c>
      <c r="G96" s="175" t="s">
        <v>150</v>
      </c>
      <c r="H96" s="176">
        <v>56.77</v>
      </c>
      <c r="I96" s="177"/>
      <c r="J96" s="178">
        <f>ROUND(I96*H96,2)</f>
        <v>0</v>
      </c>
      <c r="K96" s="174" t="s">
        <v>151</v>
      </c>
      <c r="L96" s="39"/>
      <c r="M96" s="179" t="s">
        <v>5</v>
      </c>
      <c r="N96" s="180" t="s">
        <v>43</v>
      </c>
      <c r="O96" s="40"/>
      <c r="P96" s="181">
        <f>O96*H96</f>
        <v>0</v>
      </c>
      <c r="Q96" s="181">
        <v>0.017</v>
      </c>
      <c r="R96" s="181">
        <f>Q96*H96</f>
        <v>0.9650900000000001</v>
      </c>
      <c r="S96" s="181">
        <v>0</v>
      </c>
      <c r="T96" s="182">
        <f>S96*H96</f>
        <v>0</v>
      </c>
      <c r="AR96" s="22" t="s">
        <v>152</v>
      </c>
      <c r="AT96" s="22" t="s">
        <v>147</v>
      </c>
      <c r="AU96" s="22" t="s">
        <v>81</v>
      </c>
      <c r="AY96" s="22" t="s">
        <v>144</v>
      </c>
      <c r="BE96" s="183">
        <f>IF(N96="základní",J96,0)</f>
        <v>0</v>
      </c>
      <c r="BF96" s="183">
        <f>IF(N96="snížená",J96,0)</f>
        <v>0</v>
      </c>
      <c r="BG96" s="183">
        <f>IF(N96="zákl. přenesená",J96,0)</f>
        <v>0</v>
      </c>
      <c r="BH96" s="183">
        <f>IF(N96="sníž. přenesená",J96,0)</f>
        <v>0</v>
      </c>
      <c r="BI96" s="183">
        <f>IF(N96="nulová",J96,0)</f>
        <v>0</v>
      </c>
      <c r="BJ96" s="22" t="s">
        <v>79</v>
      </c>
      <c r="BK96" s="183">
        <f>ROUND(I96*H96,2)</f>
        <v>0</v>
      </c>
      <c r="BL96" s="22" t="s">
        <v>152</v>
      </c>
      <c r="BM96" s="22" t="s">
        <v>153</v>
      </c>
    </row>
    <row r="97" spans="2:51" s="11" customFormat="1" ht="13.5">
      <c r="B97" s="184"/>
      <c r="D97" s="185" t="s">
        <v>154</v>
      </c>
      <c r="E97" s="186" t="s">
        <v>5</v>
      </c>
      <c r="F97" s="187" t="s">
        <v>155</v>
      </c>
      <c r="H97" s="188">
        <v>56.77</v>
      </c>
      <c r="I97" s="189"/>
      <c r="L97" s="184"/>
      <c r="M97" s="190"/>
      <c r="N97" s="191"/>
      <c r="O97" s="191"/>
      <c r="P97" s="191"/>
      <c r="Q97" s="191"/>
      <c r="R97" s="191"/>
      <c r="S97" s="191"/>
      <c r="T97" s="192"/>
      <c r="AT97" s="186" t="s">
        <v>154</v>
      </c>
      <c r="AU97" s="186" t="s">
        <v>81</v>
      </c>
      <c r="AV97" s="11" t="s">
        <v>81</v>
      </c>
      <c r="AW97" s="11" t="s">
        <v>36</v>
      </c>
      <c r="AX97" s="11" t="s">
        <v>79</v>
      </c>
      <c r="AY97" s="186" t="s">
        <v>144</v>
      </c>
    </row>
    <row r="98" spans="2:65" s="1" customFormat="1" ht="25.5" customHeight="1">
      <c r="B98" s="171"/>
      <c r="C98" s="172" t="s">
        <v>81</v>
      </c>
      <c r="D98" s="172" t="s">
        <v>147</v>
      </c>
      <c r="E98" s="173" t="s">
        <v>156</v>
      </c>
      <c r="F98" s="174" t="s">
        <v>157</v>
      </c>
      <c r="G98" s="175" t="s">
        <v>150</v>
      </c>
      <c r="H98" s="176">
        <v>121.6</v>
      </c>
      <c r="I98" s="177"/>
      <c r="J98" s="178">
        <f>ROUND(I98*H98,2)</f>
        <v>0</v>
      </c>
      <c r="K98" s="174" t="s">
        <v>158</v>
      </c>
      <c r="L98" s="39"/>
      <c r="M98" s="179" t="s">
        <v>5</v>
      </c>
      <c r="N98" s="180" t="s">
        <v>43</v>
      </c>
      <c r="O98" s="40"/>
      <c r="P98" s="181">
        <f>O98*H98</f>
        <v>0</v>
      </c>
      <c r="Q98" s="181">
        <v>0.017</v>
      </c>
      <c r="R98" s="181">
        <f>Q98*H98</f>
        <v>2.0672</v>
      </c>
      <c r="S98" s="181">
        <v>0</v>
      </c>
      <c r="T98" s="182">
        <f>S98*H98</f>
        <v>0</v>
      </c>
      <c r="AR98" s="22" t="s">
        <v>152</v>
      </c>
      <c r="AT98" s="22" t="s">
        <v>147</v>
      </c>
      <c r="AU98" s="22" t="s">
        <v>81</v>
      </c>
      <c r="AY98" s="22" t="s">
        <v>144</v>
      </c>
      <c r="BE98" s="183">
        <f>IF(N98="základní",J98,0)</f>
        <v>0</v>
      </c>
      <c r="BF98" s="183">
        <f>IF(N98="snížená",J98,0)</f>
        <v>0</v>
      </c>
      <c r="BG98" s="183">
        <f>IF(N98="zákl. přenesená",J98,0)</f>
        <v>0</v>
      </c>
      <c r="BH98" s="183">
        <f>IF(N98="sníž. přenesená",J98,0)</f>
        <v>0</v>
      </c>
      <c r="BI98" s="183">
        <f>IF(N98="nulová",J98,0)</f>
        <v>0</v>
      </c>
      <c r="BJ98" s="22" t="s">
        <v>79</v>
      </c>
      <c r="BK98" s="183">
        <f>ROUND(I98*H98,2)</f>
        <v>0</v>
      </c>
      <c r="BL98" s="22" t="s">
        <v>152</v>
      </c>
      <c r="BM98" s="22" t="s">
        <v>159</v>
      </c>
    </row>
    <row r="99" spans="2:51" s="11" customFormat="1" ht="13.5">
      <c r="B99" s="184"/>
      <c r="D99" s="185" t="s">
        <v>154</v>
      </c>
      <c r="E99" s="186" t="s">
        <v>5</v>
      </c>
      <c r="F99" s="187" t="s">
        <v>160</v>
      </c>
      <c r="H99" s="188">
        <v>121.6</v>
      </c>
      <c r="I99" s="189"/>
      <c r="L99" s="184"/>
      <c r="M99" s="190"/>
      <c r="N99" s="191"/>
      <c r="O99" s="191"/>
      <c r="P99" s="191"/>
      <c r="Q99" s="191"/>
      <c r="R99" s="191"/>
      <c r="S99" s="191"/>
      <c r="T99" s="192"/>
      <c r="AT99" s="186" t="s">
        <v>154</v>
      </c>
      <c r="AU99" s="186" t="s">
        <v>81</v>
      </c>
      <c r="AV99" s="11" t="s">
        <v>81</v>
      </c>
      <c r="AW99" s="11" t="s">
        <v>36</v>
      </c>
      <c r="AX99" s="11" t="s">
        <v>79</v>
      </c>
      <c r="AY99" s="186" t="s">
        <v>144</v>
      </c>
    </row>
    <row r="100" spans="2:65" s="1" customFormat="1" ht="16.5" customHeight="1">
      <c r="B100" s="171"/>
      <c r="C100" s="172" t="s">
        <v>161</v>
      </c>
      <c r="D100" s="172" t="s">
        <v>147</v>
      </c>
      <c r="E100" s="173" t="s">
        <v>162</v>
      </c>
      <c r="F100" s="174" t="s">
        <v>163</v>
      </c>
      <c r="G100" s="175" t="s">
        <v>150</v>
      </c>
      <c r="H100" s="176">
        <v>2.25</v>
      </c>
      <c r="I100" s="177"/>
      <c r="J100" s="178">
        <f>ROUND(I100*H100,2)</f>
        <v>0</v>
      </c>
      <c r="K100" s="174" t="s">
        <v>151</v>
      </c>
      <c r="L100" s="39"/>
      <c r="M100" s="179" t="s">
        <v>5</v>
      </c>
      <c r="N100" s="180" t="s">
        <v>43</v>
      </c>
      <c r="O100" s="40"/>
      <c r="P100" s="181">
        <f>O100*H100</f>
        <v>0</v>
      </c>
      <c r="Q100" s="181">
        <v>0.021</v>
      </c>
      <c r="R100" s="181">
        <f>Q100*H100</f>
        <v>0.04725</v>
      </c>
      <c r="S100" s="181">
        <v>0</v>
      </c>
      <c r="T100" s="182">
        <f>S100*H100</f>
        <v>0</v>
      </c>
      <c r="AR100" s="22" t="s">
        <v>152</v>
      </c>
      <c r="AT100" s="22" t="s">
        <v>147</v>
      </c>
      <c r="AU100" s="22" t="s">
        <v>81</v>
      </c>
      <c r="AY100" s="22" t="s">
        <v>144</v>
      </c>
      <c r="BE100" s="183">
        <f>IF(N100="základní",J100,0)</f>
        <v>0</v>
      </c>
      <c r="BF100" s="183">
        <f>IF(N100="snížená",J100,0)</f>
        <v>0</v>
      </c>
      <c r="BG100" s="183">
        <f>IF(N100="zákl. přenesená",J100,0)</f>
        <v>0</v>
      </c>
      <c r="BH100" s="183">
        <f>IF(N100="sníž. přenesená",J100,0)</f>
        <v>0</v>
      </c>
      <c r="BI100" s="183">
        <f>IF(N100="nulová",J100,0)</f>
        <v>0</v>
      </c>
      <c r="BJ100" s="22" t="s">
        <v>79</v>
      </c>
      <c r="BK100" s="183">
        <f>ROUND(I100*H100,2)</f>
        <v>0</v>
      </c>
      <c r="BL100" s="22" t="s">
        <v>152</v>
      </c>
      <c r="BM100" s="22" t="s">
        <v>164</v>
      </c>
    </row>
    <row r="101" spans="2:51" s="11" customFormat="1" ht="13.5">
      <c r="B101" s="184"/>
      <c r="D101" s="185" t="s">
        <v>154</v>
      </c>
      <c r="E101" s="186" t="s">
        <v>5</v>
      </c>
      <c r="F101" s="187" t="s">
        <v>165</v>
      </c>
      <c r="H101" s="188">
        <v>2.25</v>
      </c>
      <c r="I101" s="189"/>
      <c r="L101" s="184"/>
      <c r="M101" s="190"/>
      <c r="N101" s="191"/>
      <c r="O101" s="191"/>
      <c r="P101" s="191"/>
      <c r="Q101" s="191"/>
      <c r="R101" s="191"/>
      <c r="S101" s="191"/>
      <c r="T101" s="192"/>
      <c r="AT101" s="186" t="s">
        <v>154</v>
      </c>
      <c r="AU101" s="186" t="s">
        <v>81</v>
      </c>
      <c r="AV101" s="11" t="s">
        <v>81</v>
      </c>
      <c r="AW101" s="11" t="s">
        <v>36</v>
      </c>
      <c r="AX101" s="11" t="s">
        <v>79</v>
      </c>
      <c r="AY101" s="186" t="s">
        <v>144</v>
      </c>
    </row>
    <row r="102" spans="2:65" s="1" customFormat="1" ht="16.5" customHeight="1">
      <c r="B102" s="171"/>
      <c r="C102" s="172" t="s">
        <v>152</v>
      </c>
      <c r="D102" s="172" t="s">
        <v>147</v>
      </c>
      <c r="E102" s="173" t="s">
        <v>166</v>
      </c>
      <c r="F102" s="174" t="s">
        <v>167</v>
      </c>
      <c r="G102" s="175" t="s">
        <v>150</v>
      </c>
      <c r="H102" s="176">
        <v>60</v>
      </c>
      <c r="I102" s="177"/>
      <c r="J102" s="178">
        <f>ROUND(I102*H102,2)</f>
        <v>0</v>
      </c>
      <c r="K102" s="174" t="s">
        <v>151</v>
      </c>
      <c r="L102" s="39"/>
      <c r="M102" s="179" t="s">
        <v>5</v>
      </c>
      <c r="N102" s="180" t="s">
        <v>43</v>
      </c>
      <c r="O102" s="40"/>
      <c r="P102" s="181">
        <f>O102*H102</f>
        <v>0</v>
      </c>
      <c r="Q102" s="181">
        <v>0.00012</v>
      </c>
      <c r="R102" s="181">
        <f>Q102*H102</f>
        <v>0.0072</v>
      </c>
      <c r="S102" s="181">
        <v>0</v>
      </c>
      <c r="T102" s="182">
        <f>S102*H102</f>
        <v>0</v>
      </c>
      <c r="AR102" s="22" t="s">
        <v>152</v>
      </c>
      <c r="AT102" s="22" t="s">
        <v>147</v>
      </c>
      <c r="AU102" s="22" t="s">
        <v>81</v>
      </c>
      <c r="AY102" s="22" t="s">
        <v>144</v>
      </c>
      <c r="BE102" s="183">
        <f>IF(N102="základní",J102,0)</f>
        <v>0</v>
      </c>
      <c r="BF102" s="183">
        <f>IF(N102="snížená",J102,0)</f>
        <v>0</v>
      </c>
      <c r="BG102" s="183">
        <f>IF(N102="zákl. přenesená",J102,0)</f>
        <v>0</v>
      </c>
      <c r="BH102" s="183">
        <f>IF(N102="sníž. přenesená",J102,0)</f>
        <v>0</v>
      </c>
      <c r="BI102" s="183">
        <f>IF(N102="nulová",J102,0)</f>
        <v>0</v>
      </c>
      <c r="BJ102" s="22" t="s">
        <v>79</v>
      </c>
      <c r="BK102" s="183">
        <f>ROUND(I102*H102,2)</f>
        <v>0</v>
      </c>
      <c r="BL102" s="22" t="s">
        <v>152</v>
      </c>
      <c r="BM102" s="22" t="s">
        <v>168</v>
      </c>
    </row>
    <row r="103" spans="2:51" s="11" customFormat="1" ht="13.5">
      <c r="B103" s="184"/>
      <c r="D103" s="185" t="s">
        <v>154</v>
      </c>
      <c r="E103" s="186" t="s">
        <v>5</v>
      </c>
      <c r="F103" s="187" t="s">
        <v>169</v>
      </c>
      <c r="H103" s="188">
        <v>60</v>
      </c>
      <c r="I103" s="189"/>
      <c r="L103" s="184"/>
      <c r="M103" s="190"/>
      <c r="N103" s="191"/>
      <c r="O103" s="191"/>
      <c r="P103" s="191"/>
      <c r="Q103" s="191"/>
      <c r="R103" s="191"/>
      <c r="S103" s="191"/>
      <c r="T103" s="192"/>
      <c r="AT103" s="186" t="s">
        <v>154</v>
      </c>
      <c r="AU103" s="186" t="s">
        <v>81</v>
      </c>
      <c r="AV103" s="11" t="s">
        <v>81</v>
      </c>
      <c r="AW103" s="11" t="s">
        <v>36</v>
      </c>
      <c r="AX103" s="11" t="s">
        <v>79</v>
      </c>
      <c r="AY103" s="186" t="s">
        <v>144</v>
      </c>
    </row>
    <row r="104" spans="2:65" s="1" customFormat="1" ht="16.5" customHeight="1">
      <c r="B104" s="171"/>
      <c r="C104" s="172" t="s">
        <v>170</v>
      </c>
      <c r="D104" s="172" t="s">
        <v>147</v>
      </c>
      <c r="E104" s="173" t="s">
        <v>171</v>
      </c>
      <c r="F104" s="174" t="s">
        <v>172</v>
      </c>
      <c r="G104" s="175" t="s">
        <v>173</v>
      </c>
      <c r="H104" s="176">
        <v>44.5</v>
      </c>
      <c r="I104" s="177"/>
      <c r="J104" s="178">
        <f>ROUND(I104*H104,2)</f>
        <v>0</v>
      </c>
      <c r="K104" s="174" t="s">
        <v>158</v>
      </c>
      <c r="L104" s="39"/>
      <c r="M104" s="179" t="s">
        <v>5</v>
      </c>
      <c r="N104" s="180" t="s">
        <v>43</v>
      </c>
      <c r="O104" s="40"/>
      <c r="P104" s="181">
        <f>O104*H104</f>
        <v>0</v>
      </c>
      <c r="Q104" s="181">
        <v>0.0015</v>
      </c>
      <c r="R104" s="181">
        <f>Q104*H104</f>
        <v>0.06675</v>
      </c>
      <c r="S104" s="181">
        <v>0</v>
      </c>
      <c r="T104" s="182">
        <f>S104*H104</f>
        <v>0</v>
      </c>
      <c r="AR104" s="22" t="s">
        <v>152</v>
      </c>
      <c r="AT104" s="22" t="s">
        <v>147</v>
      </c>
      <c r="AU104" s="22" t="s">
        <v>81</v>
      </c>
      <c r="AY104" s="22" t="s">
        <v>144</v>
      </c>
      <c r="BE104" s="183">
        <f>IF(N104="základní",J104,0)</f>
        <v>0</v>
      </c>
      <c r="BF104" s="183">
        <f>IF(N104="snížená",J104,0)</f>
        <v>0</v>
      </c>
      <c r="BG104" s="183">
        <f>IF(N104="zákl. přenesená",J104,0)</f>
        <v>0</v>
      </c>
      <c r="BH104" s="183">
        <f>IF(N104="sníž. přenesená",J104,0)</f>
        <v>0</v>
      </c>
      <c r="BI104" s="183">
        <f>IF(N104="nulová",J104,0)</f>
        <v>0</v>
      </c>
      <c r="BJ104" s="22" t="s">
        <v>79</v>
      </c>
      <c r="BK104" s="183">
        <f>ROUND(I104*H104,2)</f>
        <v>0</v>
      </c>
      <c r="BL104" s="22" t="s">
        <v>152</v>
      </c>
      <c r="BM104" s="22" t="s">
        <v>174</v>
      </c>
    </row>
    <row r="105" spans="2:51" s="11" customFormat="1" ht="27">
      <c r="B105" s="184"/>
      <c r="D105" s="185" t="s">
        <v>154</v>
      </c>
      <c r="E105" s="186" t="s">
        <v>5</v>
      </c>
      <c r="F105" s="187" t="s">
        <v>175</v>
      </c>
      <c r="H105" s="188">
        <v>44.5</v>
      </c>
      <c r="I105" s="189"/>
      <c r="L105" s="184"/>
      <c r="M105" s="190"/>
      <c r="N105" s="191"/>
      <c r="O105" s="191"/>
      <c r="P105" s="191"/>
      <c r="Q105" s="191"/>
      <c r="R105" s="191"/>
      <c r="S105" s="191"/>
      <c r="T105" s="192"/>
      <c r="AT105" s="186" t="s">
        <v>154</v>
      </c>
      <c r="AU105" s="186" t="s">
        <v>81</v>
      </c>
      <c r="AV105" s="11" t="s">
        <v>81</v>
      </c>
      <c r="AW105" s="11" t="s">
        <v>36</v>
      </c>
      <c r="AX105" s="11" t="s">
        <v>79</v>
      </c>
      <c r="AY105" s="186" t="s">
        <v>144</v>
      </c>
    </row>
    <row r="106" spans="2:65" s="1" customFormat="1" ht="16.5" customHeight="1">
      <c r="B106" s="171"/>
      <c r="C106" s="172" t="s">
        <v>145</v>
      </c>
      <c r="D106" s="172" t="s">
        <v>147</v>
      </c>
      <c r="E106" s="173" t="s">
        <v>176</v>
      </c>
      <c r="F106" s="174" t="s">
        <v>177</v>
      </c>
      <c r="G106" s="175" t="s">
        <v>150</v>
      </c>
      <c r="H106" s="176">
        <v>15</v>
      </c>
      <c r="I106" s="177"/>
      <c r="J106" s="178">
        <f>ROUND(I106*H106,2)</f>
        <v>0</v>
      </c>
      <c r="K106" s="174" t="s">
        <v>158</v>
      </c>
      <c r="L106" s="39"/>
      <c r="M106" s="179" t="s">
        <v>5</v>
      </c>
      <c r="N106" s="180" t="s">
        <v>43</v>
      </c>
      <c r="O106" s="40"/>
      <c r="P106" s="181">
        <f>O106*H106</f>
        <v>0</v>
      </c>
      <c r="Q106" s="181">
        <v>0.00012</v>
      </c>
      <c r="R106" s="181">
        <f>Q106*H106</f>
        <v>0.0018</v>
      </c>
      <c r="S106" s="181">
        <v>0</v>
      </c>
      <c r="T106" s="182">
        <f>S106*H106</f>
        <v>0</v>
      </c>
      <c r="AR106" s="22" t="s">
        <v>152</v>
      </c>
      <c r="AT106" s="22" t="s">
        <v>147</v>
      </c>
      <c r="AU106" s="22" t="s">
        <v>81</v>
      </c>
      <c r="AY106" s="22" t="s">
        <v>144</v>
      </c>
      <c r="BE106" s="183">
        <f>IF(N106="základní",J106,0)</f>
        <v>0</v>
      </c>
      <c r="BF106" s="183">
        <f>IF(N106="snížená",J106,0)</f>
        <v>0</v>
      </c>
      <c r="BG106" s="183">
        <f>IF(N106="zákl. přenesená",J106,0)</f>
        <v>0</v>
      </c>
      <c r="BH106" s="183">
        <f>IF(N106="sníž. přenesená",J106,0)</f>
        <v>0</v>
      </c>
      <c r="BI106" s="183">
        <f>IF(N106="nulová",J106,0)</f>
        <v>0</v>
      </c>
      <c r="BJ106" s="22" t="s">
        <v>79</v>
      </c>
      <c r="BK106" s="183">
        <f>ROUND(I106*H106,2)</f>
        <v>0</v>
      </c>
      <c r="BL106" s="22" t="s">
        <v>152</v>
      </c>
      <c r="BM106" s="22" t="s">
        <v>178</v>
      </c>
    </row>
    <row r="107" spans="2:65" s="1" customFormat="1" ht="25.5" customHeight="1">
      <c r="B107" s="171"/>
      <c r="C107" s="172" t="s">
        <v>179</v>
      </c>
      <c r="D107" s="172" t="s">
        <v>147</v>
      </c>
      <c r="E107" s="173" t="s">
        <v>180</v>
      </c>
      <c r="F107" s="174" t="s">
        <v>181</v>
      </c>
      <c r="G107" s="175" t="s">
        <v>150</v>
      </c>
      <c r="H107" s="176">
        <v>56.77</v>
      </c>
      <c r="I107" s="177"/>
      <c r="J107" s="178">
        <f>ROUND(I107*H107,2)</f>
        <v>0</v>
      </c>
      <c r="K107" s="174" t="s">
        <v>158</v>
      </c>
      <c r="L107" s="39"/>
      <c r="M107" s="179" t="s">
        <v>5</v>
      </c>
      <c r="N107" s="180" t="s">
        <v>43</v>
      </c>
      <c r="O107" s="40"/>
      <c r="P107" s="181">
        <f>O107*H107</f>
        <v>0</v>
      </c>
      <c r="Q107" s="181">
        <v>0.105</v>
      </c>
      <c r="R107" s="181">
        <f>Q107*H107</f>
        <v>5.96085</v>
      </c>
      <c r="S107" s="181">
        <v>0</v>
      </c>
      <c r="T107" s="182">
        <f>S107*H107</f>
        <v>0</v>
      </c>
      <c r="AR107" s="22" t="s">
        <v>152</v>
      </c>
      <c r="AT107" s="22" t="s">
        <v>147</v>
      </c>
      <c r="AU107" s="22" t="s">
        <v>81</v>
      </c>
      <c r="AY107" s="22" t="s">
        <v>144</v>
      </c>
      <c r="BE107" s="183">
        <f>IF(N107="základní",J107,0)</f>
        <v>0</v>
      </c>
      <c r="BF107" s="183">
        <f>IF(N107="snížená",J107,0)</f>
        <v>0</v>
      </c>
      <c r="BG107" s="183">
        <f>IF(N107="zákl. přenesená",J107,0)</f>
        <v>0</v>
      </c>
      <c r="BH107" s="183">
        <f>IF(N107="sníž. přenesená",J107,0)</f>
        <v>0</v>
      </c>
      <c r="BI107" s="183">
        <f>IF(N107="nulová",J107,0)</f>
        <v>0</v>
      </c>
      <c r="BJ107" s="22" t="s">
        <v>79</v>
      </c>
      <c r="BK107" s="183">
        <f>ROUND(I107*H107,2)</f>
        <v>0</v>
      </c>
      <c r="BL107" s="22" t="s">
        <v>152</v>
      </c>
      <c r="BM107" s="22" t="s">
        <v>182</v>
      </c>
    </row>
    <row r="108" spans="2:51" s="11" customFormat="1" ht="13.5">
      <c r="B108" s="184"/>
      <c r="D108" s="185" t="s">
        <v>154</v>
      </c>
      <c r="E108" s="186" t="s">
        <v>5</v>
      </c>
      <c r="F108" s="187" t="s">
        <v>183</v>
      </c>
      <c r="H108" s="188">
        <v>56.77</v>
      </c>
      <c r="I108" s="189"/>
      <c r="L108" s="184"/>
      <c r="M108" s="190"/>
      <c r="N108" s="191"/>
      <c r="O108" s="191"/>
      <c r="P108" s="191"/>
      <c r="Q108" s="191"/>
      <c r="R108" s="191"/>
      <c r="S108" s="191"/>
      <c r="T108" s="192"/>
      <c r="AT108" s="186" t="s">
        <v>154</v>
      </c>
      <c r="AU108" s="186" t="s">
        <v>81</v>
      </c>
      <c r="AV108" s="11" t="s">
        <v>81</v>
      </c>
      <c r="AW108" s="11" t="s">
        <v>36</v>
      </c>
      <c r="AX108" s="11" t="s">
        <v>79</v>
      </c>
      <c r="AY108" s="186" t="s">
        <v>144</v>
      </c>
    </row>
    <row r="109" spans="2:65" s="1" customFormat="1" ht="25.5" customHeight="1">
      <c r="B109" s="171"/>
      <c r="C109" s="172" t="s">
        <v>184</v>
      </c>
      <c r="D109" s="172" t="s">
        <v>147</v>
      </c>
      <c r="E109" s="173" t="s">
        <v>185</v>
      </c>
      <c r="F109" s="174" t="s">
        <v>186</v>
      </c>
      <c r="G109" s="175" t="s">
        <v>150</v>
      </c>
      <c r="H109" s="176">
        <v>1</v>
      </c>
      <c r="I109" s="177"/>
      <c r="J109" s="178">
        <f>ROUND(I109*H109,2)</f>
        <v>0</v>
      </c>
      <c r="K109" s="174" t="s">
        <v>5</v>
      </c>
      <c r="L109" s="39"/>
      <c r="M109" s="179" t="s">
        <v>5</v>
      </c>
      <c r="N109" s="180" t="s">
        <v>43</v>
      </c>
      <c r="O109" s="40"/>
      <c r="P109" s="181">
        <f>O109*H109</f>
        <v>0</v>
      </c>
      <c r="Q109" s="181">
        <v>0</v>
      </c>
      <c r="R109" s="181">
        <f>Q109*H109</f>
        <v>0</v>
      </c>
      <c r="S109" s="181">
        <v>0</v>
      </c>
      <c r="T109" s="182">
        <f>S109*H109</f>
        <v>0</v>
      </c>
      <c r="AR109" s="22" t="s">
        <v>152</v>
      </c>
      <c r="AT109" s="22" t="s">
        <v>147</v>
      </c>
      <c r="AU109" s="22" t="s">
        <v>81</v>
      </c>
      <c r="AY109" s="22" t="s">
        <v>144</v>
      </c>
      <c r="BE109" s="183">
        <f>IF(N109="základní",J109,0)</f>
        <v>0</v>
      </c>
      <c r="BF109" s="183">
        <f>IF(N109="snížená",J109,0)</f>
        <v>0</v>
      </c>
      <c r="BG109" s="183">
        <f>IF(N109="zákl. přenesená",J109,0)</f>
        <v>0</v>
      </c>
      <c r="BH109" s="183">
        <f>IF(N109="sníž. přenesená",J109,0)</f>
        <v>0</v>
      </c>
      <c r="BI109" s="183">
        <f>IF(N109="nulová",J109,0)</f>
        <v>0</v>
      </c>
      <c r="BJ109" s="22" t="s">
        <v>79</v>
      </c>
      <c r="BK109" s="183">
        <f>ROUND(I109*H109,2)</f>
        <v>0</v>
      </c>
      <c r="BL109" s="22" t="s">
        <v>152</v>
      </c>
      <c r="BM109" s="22" t="s">
        <v>187</v>
      </c>
    </row>
    <row r="110" spans="2:65" s="1" customFormat="1" ht="25.5" customHeight="1">
      <c r="B110" s="171"/>
      <c r="C110" s="172" t="s">
        <v>188</v>
      </c>
      <c r="D110" s="172" t="s">
        <v>147</v>
      </c>
      <c r="E110" s="173" t="s">
        <v>189</v>
      </c>
      <c r="F110" s="174" t="s">
        <v>190</v>
      </c>
      <c r="G110" s="175" t="s">
        <v>150</v>
      </c>
      <c r="H110" s="176">
        <v>56.77</v>
      </c>
      <c r="I110" s="177"/>
      <c r="J110" s="178">
        <f>ROUND(I110*H110,2)</f>
        <v>0</v>
      </c>
      <c r="K110" s="174" t="s">
        <v>5</v>
      </c>
      <c r="L110" s="39"/>
      <c r="M110" s="179" t="s">
        <v>5</v>
      </c>
      <c r="N110" s="180" t="s">
        <v>43</v>
      </c>
      <c r="O110" s="40"/>
      <c r="P110" s="181">
        <f>O110*H110</f>
        <v>0</v>
      </c>
      <c r="Q110" s="181">
        <v>0.05</v>
      </c>
      <c r="R110" s="181">
        <f>Q110*H110</f>
        <v>2.8385000000000002</v>
      </c>
      <c r="S110" s="181">
        <v>0</v>
      </c>
      <c r="T110" s="182">
        <f>S110*H110</f>
        <v>0</v>
      </c>
      <c r="AR110" s="22" t="s">
        <v>152</v>
      </c>
      <c r="AT110" s="22" t="s">
        <v>147</v>
      </c>
      <c r="AU110" s="22" t="s">
        <v>81</v>
      </c>
      <c r="AY110" s="22" t="s">
        <v>144</v>
      </c>
      <c r="BE110" s="183">
        <f>IF(N110="základní",J110,0)</f>
        <v>0</v>
      </c>
      <c r="BF110" s="183">
        <f>IF(N110="snížená",J110,0)</f>
        <v>0</v>
      </c>
      <c r="BG110" s="183">
        <f>IF(N110="zákl. přenesená",J110,0)</f>
        <v>0</v>
      </c>
      <c r="BH110" s="183">
        <f>IF(N110="sníž. přenesená",J110,0)</f>
        <v>0</v>
      </c>
      <c r="BI110" s="183">
        <f>IF(N110="nulová",J110,0)</f>
        <v>0</v>
      </c>
      <c r="BJ110" s="22" t="s">
        <v>79</v>
      </c>
      <c r="BK110" s="183">
        <f>ROUND(I110*H110,2)</f>
        <v>0</v>
      </c>
      <c r="BL110" s="22" t="s">
        <v>152</v>
      </c>
      <c r="BM110" s="22" t="s">
        <v>191</v>
      </c>
    </row>
    <row r="111" spans="2:51" s="11" customFormat="1" ht="13.5">
      <c r="B111" s="184"/>
      <c r="D111" s="185" t="s">
        <v>154</v>
      </c>
      <c r="E111" s="186" t="s">
        <v>5</v>
      </c>
      <c r="F111" s="187" t="s">
        <v>192</v>
      </c>
      <c r="H111" s="188">
        <v>56.77</v>
      </c>
      <c r="I111" s="189"/>
      <c r="L111" s="184"/>
      <c r="M111" s="190"/>
      <c r="N111" s="191"/>
      <c r="O111" s="191"/>
      <c r="P111" s="191"/>
      <c r="Q111" s="191"/>
      <c r="R111" s="191"/>
      <c r="S111" s="191"/>
      <c r="T111" s="192"/>
      <c r="AT111" s="186" t="s">
        <v>154</v>
      </c>
      <c r="AU111" s="186" t="s">
        <v>81</v>
      </c>
      <c r="AV111" s="11" t="s">
        <v>81</v>
      </c>
      <c r="AW111" s="11" t="s">
        <v>36</v>
      </c>
      <c r="AX111" s="11" t="s">
        <v>79</v>
      </c>
      <c r="AY111" s="186" t="s">
        <v>144</v>
      </c>
    </row>
    <row r="112" spans="2:63" s="10" customFormat="1" ht="29.85" customHeight="1">
      <c r="B112" s="158"/>
      <c r="D112" s="159" t="s">
        <v>71</v>
      </c>
      <c r="E112" s="169" t="s">
        <v>188</v>
      </c>
      <c r="F112" s="169" t="s">
        <v>193</v>
      </c>
      <c r="I112" s="161"/>
      <c r="J112" s="170">
        <f>BK112</f>
        <v>0</v>
      </c>
      <c r="L112" s="158"/>
      <c r="M112" s="163"/>
      <c r="N112" s="164"/>
      <c r="O112" s="164"/>
      <c r="P112" s="165">
        <f>SUM(P113:P128)</f>
        <v>0</v>
      </c>
      <c r="Q112" s="164"/>
      <c r="R112" s="165">
        <f>SUM(R113:R128)</f>
        <v>0.0153925</v>
      </c>
      <c r="S112" s="164"/>
      <c r="T112" s="166">
        <f>SUM(T113:T128)</f>
        <v>20.7935</v>
      </c>
      <c r="AR112" s="159" t="s">
        <v>79</v>
      </c>
      <c r="AT112" s="167" t="s">
        <v>71</v>
      </c>
      <c r="AU112" s="167" t="s">
        <v>79</v>
      </c>
      <c r="AY112" s="159" t="s">
        <v>144</v>
      </c>
      <c r="BK112" s="168">
        <f>SUM(BK113:BK128)</f>
        <v>0</v>
      </c>
    </row>
    <row r="113" spans="2:65" s="1" customFormat="1" ht="25.5" customHeight="1">
      <c r="B113" s="171"/>
      <c r="C113" s="172" t="s">
        <v>194</v>
      </c>
      <c r="D113" s="172" t="s">
        <v>147</v>
      </c>
      <c r="E113" s="173" t="s">
        <v>195</v>
      </c>
      <c r="F113" s="174" t="s">
        <v>196</v>
      </c>
      <c r="G113" s="175" t="s">
        <v>150</v>
      </c>
      <c r="H113" s="176">
        <v>56.77</v>
      </c>
      <c r="I113" s="177"/>
      <c r="J113" s="178">
        <f>ROUND(I113*H113,2)</f>
        <v>0</v>
      </c>
      <c r="K113" s="174" t="s">
        <v>158</v>
      </c>
      <c r="L113" s="39"/>
      <c r="M113" s="179" t="s">
        <v>5</v>
      </c>
      <c r="N113" s="180" t="s">
        <v>43</v>
      </c>
      <c r="O113" s="40"/>
      <c r="P113" s="181">
        <f>O113*H113</f>
        <v>0</v>
      </c>
      <c r="Q113" s="181">
        <v>0.00021</v>
      </c>
      <c r="R113" s="181">
        <f>Q113*H113</f>
        <v>0.0119217</v>
      </c>
      <c r="S113" s="181">
        <v>0</v>
      </c>
      <c r="T113" s="182">
        <f>S113*H113</f>
        <v>0</v>
      </c>
      <c r="AR113" s="22" t="s">
        <v>152</v>
      </c>
      <c r="AT113" s="22" t="s">
        <v>147</v>
      </c>
      <c r="AU113" s="22" t="s">
        <v>81</v>
      </c>
      <c r="AY113" s="22" t="s">
        <v>144</v>
      </c>
      <c r="BE113" s="183">
        <f>IF(N113="základní",J113,0)</f>
        <v>0</v>
      </c>
      <c r="BF113" s="183">
        <f>IF(N113="snížená",J113,0)</f>
        <v>0</v>
      </c>
      <c r="BG113" s="183">
        <f>IF(N113="zákl. přenesená",J113,0)</f>
        <v>0</v>
      </c>
      <c r="BH113" s="183">
        <f>IF(N113="sníž. přenesená",J113,0)</f>
        <v>0</v>
      </c>
      <c r="BI113" s="183">
        <f>IF(N113="nulová",J113,0)</f>
        <v>0</v>
      </c>
      <c r="BJ113" s="22" t="s">
        <v>79</v>
      </c>
      <c r="BK113" s="183">
        <f>ROUND(I113*H113,2)</f>
        <v>0</v>
      </c>
      <c r="BL113" s="22" t="s">
        <v>152</v>
      </c>
      <c r="BM113" s="22" t="s">
        <v>197</v>
      </c>
    </row>
    <row r="114" spans="2:51" s="11" customFormat="1" ht="13.5">
      <c r="B114" s="184"/>
      <c r="D114" s="185" t="s">
        <v>154</v>
      </c>
      <c r="E114" s="186" t="s">
        <v>5</v>
      </c>
      <c r="F114" s="187" t="s">
        <v>192</v>
      </c>
      <c r="H114" s="188">
        <v>56.77</v>
      </c>
      <c r="I114" s="189"/>
      <c r="L114" s="184"/>
      <c r="M114" s="190"/>
      <c r="N114" s="191"/>
      <c r="O114" s="191"/>
      <c r="P114" s="191"/>
      <c r="Q114" s="191"/>
      <c r="R114" s="191"/>
      <c r="S114" s="191"/>
      <c r="T114" s="192"/>
      <c r="AT114" s="186" t="s">
        <v>154</v>
      </c>
      <c r="AU114" s="186" t="s">
        <v>81</v>
      </c>
      <c r="AV114" s="11" t="s">
        <v>81</v>
      </c>
      <c r="AW114" s="11" t="s">
        <v>36</v>
      </c>
      <c r="AX114" s="11" t="s">
        <v>79</v>
      </c>
      <c r="AY114" s="186" t="s">
        <v>144</v>
      </c>
    </row>
    <row r="115" spans="2:65" s="1" customFormat="1" ht="16.5" customHeight="1">
      <c r="B115" s="171"/>
      <c r="C115" s="172" t="s">
        <v>198</v>
      </c>
      <c r="D115" s="172" t="s">
        <v>147</v>
      </c>
      <c r="E115" s="173" t="s">
        <v>199</v>
      </c>
      <c r="F115" s="174" t="s">
        <v>200</v>
      </c>
      <c r="G115" s="175" t="s">
        <v>150</v>
      </c>
      <c r="H115" s="176">
        <v>86.77</v>
      </c>
      <c r="I115" s="177"/>
      <c r="J115" s="178">
        <f>ROUND(I115*H115,2)</f>
        <v>0</v>
      </c>
      <c r="K115" s="174" t="s">
        <v>158</v>
      </c>
      <c r="L115" s="39"/>
      <c r="M115" s="179" t="s">
        <v>5</v>
      </c>
      <c r="N115" s="180" t="s">
        <v>43</v>
      </c>
      <c r="O115" s="40"/>
      <c r="P115" s="181">
        <f>O115*H115</f>
        <v>0</v>
      </c>
      <c r="Q115" s="181">
        <v>4E-05</v>
      </c>
      <c r="R115" s="181">
        <f>Q115*H115</f>
        <v>0.0034708</v>
      </c>
      <c r="S115" s="181">
        <v>0</v>
      </c>
      <c r="T115" s="182">
        <f>S115*H115</f>
        <v>0</v>
      </c>
      <c r="AR115" s="22" t="s">
        <v>152</v>
      </c>
      <c r="AT115" s="22" t="s">
        <v>147</v>
      </c>
      <c r="AU115" s="22" t="s">
        <v>81</v>
      </c>
      <c r="AY115" s="22" t="s">
        <v>144</v>
      </c>
      <c r="BE115" s="183">
        <f>IF(N115="základní",J115,0)</f>
        <v>0</v>
      </c>
      <c r="BF115" s="183">
        <f>IF(N115="snížená",J115,0)</f>
        <v>0</v>
      </c>
      <c r="BG115" s="183">
        <f>IF(N115="zákl. přenesená",J115,0)</f>
        <v>0</v>
      </c>
      <c r="BH115" s="183">
        <f>IF(N115="sníž. přenesená",J115,0)</f>
        <v>0</v>
      </c>
      <c r="BI115" s="183">
        <f>IF(N115="nulová",J115,0)</f>
        <v>0</v>
      </c>
      <c r="BJ115" s="22" t="s">
        <v>79</v>
      </c>
      <c r="BK115" s="183">
        <f>ROUND(I115*H115,2)</f>
        <v>0</v>
      </c>
      <c r="BL115" s="22" t="s">
        <v>152</v>
      </c>
      <c r="BM115" s="22" t="s">
        <v>201</v>
      </c>
    </row>
    <row r="116" spans="2:51" s="11" customFormat="1" ht="13.5">
      <c r="B116" s="184"/>
      <c r="D116" s="185" t="s">
        <v>154</v>
      </c>
      <c r="E116" s="186" t="s">
        <v>5</v>
      </c>
      <c r="F116" s="187" t="s">
        <v>202</v>
      </c>
      <c r="H116" s="188">
        <v>86.77</v>
      </c>
      <c r="I116" s="189"/>
      <c r="L116" s="184"/>
      <c r="M116" s="190"/>
      <c r="N116" s="191"/>
      <c r="O116" s="191"/>
      <c r="P116" s="191"/>
      <c r="Q116" s="191"/>
      <c r="R116" s="191"/>
      <c r="S116" s="191"/>
      <c r="T116" s="192"/>
      <c r="AT116" s="186" t="s">
        <v>154</v>
      </c>
      <c r="AU116" s="186" t="s">
        <v>81</v>
      </c>
      <c r="AV116" s="11" t="s">
        <v>81</v>
      </c>
      <c r="AW116" s="11" t="s">
        <v>36</v>
      </c>
      <c r="AX116" s="11" t="s">
        <v>79</v>
      </c>
      <c r="AY116" s="186" t="s">
        <v>144</v>
      </c>
    </row>
    <row r="117" spans="2:65" s="1" customFormat="1" ht="25.5" customHeight="1">
      <c r="B117" s="171"/>
      <c r="C117" s="172" t="s">
        <v>203</v>
      </c>
      <c r="D117" s="172" t="s">
        <v>147</v>
      </c>
      <c r="E117" s="173" t="s">
        <v>204</v>
      </c>
      <c r="F117" s="174" t="s">
        <v>205</v>
      </c>
      <c r="G117" s="175" t="s">
        <v>206</v>
      </c>
      <c r="H117" s="176">
        <v>8.516</v>
      </c>
      <c r="I117" s="177"/>
      <c r="J117" s="178">
        <f>ROUND(I117*H117,2)</f>
        <v>0</v>
      </c>
      <c r="K117" s="174" t="s">
        <v>151</v>
      </c>
      <c r="L117" s="39"/>
      <c r="M117" s="179" t="s">
        <v>5</v>
      </c>
      <c r="N117" s="180" t="s">
        <v>43</v>
      </c>
      <c r="O117" s="40"/>
      <c r="P117" s="181">
        <f>O117*H117</f>
        <v>0</v>
      </c>
      <c r="Q117" s="181">
        <v>0</v>
      </c>
      <c r="R117" s="181">
        <f>Q117*H117</f>
        <v>0</v>
      </c>
      <c r="S117" s="181">
        <v>2.2</v>
      </c>
      <c r="T117" s="182">
        <f>S117*H117</f>
        <v>18.735200000000003</v>
      </c>
      <c r="AR117" s="22" t="s">
        <v>152</v>
      </c>
      <c r="AT117" s="22" t="s">
        <v>147</v>
      </c>
      <c r="AU117" s="22" t="s">
        <v>81</v>
      </c>
      <c r="AY117" s="22" t="s">
        <v>144</v>
      </c>
      <c r="BE117" s="183">
        <f>IF(N117="základní",J117,0)</f>
        <v>0</v>
      </c>
      <c r="BF117" s="183">
        <f>IF(N117="snížená",J117,0)</f>
        <v>0</v>
      </c>
      <c r="BG117" s="183">
        <f>IF(N117="zákl. přenesená",J117,0)</f>
        <v>0</v>
      </c>
      <c r="BH117" s="183">
        <f>IF(N117="sníž. přenesená",J117,0)</f>
        <v>0</v>
      </c>
      <c r="BI117" s="183">
        <f>IF(N117="nulová",J117,0)</f>
        <v>0</v>
      </c>
      <c r="BJ117" s="22" t="s">
        <v>79</v>
      </c>
      <c r="BK117" s="183">
        <f>ROUND(I117*H117,2)</f>
        <v>0</v>
      </c>
      <c r="BL117" s="22" t="s">
        <v>152</v>
      </c>
      <c r="BM117" s="22" t="s">
        <v>207</v>
      </c>
    </row>
    <row r="118" spans="2:51" s="11" customFormat="1" ht="13.5">
      <c r="B118" s="184"/>
      <c r="D118" s="185" t="s">
        <v>154</v>
      </c>
      <c r="E118" s="186" t="s">
        <v>5</v>
      </c>
      <c r="F118" s="187" t="s">
        <v>208</v>
      </c>
      <c r="H118" s="188">
        <v>8.516</v>
      </c>
      <c r="I118" s="189"/>
      <c r="L118" s="184"/>
      <c r="M118" s="190"/>
      <c r="N118" s="191"/>
      <c r="O118" s="191"/>
      <c r="P118" s="191"/>
      <c r="Q118" s="191"/>
      <c r="R118" s="191"/>
      <c r="S118" s="191"/>
      <c r="T118" s="192"/>
      <c r="AT118" s="186" t="s">
        <v>154</v>
      </c>
      <c r="AU118" s="186" t="s">
        <v>81</v>
      </c>
      <c r="AV118" s="11" t="s">
        <v>81</v>
      </c>
      <c r="AW118" s="11" t="s">
        <v>36</v>
      </c>
      <c r="AX118" s="11" t="s">
        <v>79</v>
      </c>
      <c r="AY118" s="186" t="s">
        <v>144</v>
      </c>
    </row>
    <row r="119" spans="2:65" s="1" customFormat="1" ht="16.5" customHeight="1">
      <c r="B119" s="171"/>
      <c r="C119" s="172" t="s">
        <v>209</v>
      </c>
      <c r="D119" s="172" t="s">
        <v>147</v>
      </c>
      <c r="E119" s="173" t="s">
        <v>210</v>
      </c>
      <c r="F119" s="174" t="s">
        <v>211</v>
      </c>
      <c r="G119" s="175" t="s">
        <v>150</v>
      </c>
      <c r="H119" s="176">
        <v>1.6</v>
      </c>
      <c r="I119" s="177"/>
      <c r="J119" s="178">
        <f>ROUND(I119*H119,2)</f>
        <v>0</v>
      </c>
      <c r="K119" s="174" t="s">
        <v>158</v>
      </c>
      <c r="L119" s="39"/>
      <c r="M119" s="179" t="s">
        <v>5</v>
      </c>
      <c r="N119" s="180" t="s">
        <v>43</v>
      </c>
      <c r="O119" s="40"/>
      <c r="P119" s="181">
        <f>O119*H119</f>
        <v>0</v>
      </c>
      <c r="Q119" s="181">
        <v>0</v>
      </c>
      <c r="R119" s="181">
        <f>Q119*H119</f>
        <v>0</v>
      </c>
      <c r="S119" s="181">
        <v>0.076</v>
      </c>
      <c r="T119" s="182">
        <f>S119*H119</f>
        <v>0.1216</v>
      </c>
      <c r="AR119" s="22" t="s">
        <v>152</v>
      </c>
      <c r="AT119" s="22" t="s">
        <v>147</v>
      </c>
      <c r="AU119" s="22" t="s">
        <v>81</v>
      </c>
      <c r="AY119" s="22" t="s">
        <v>144</v>
      </c>
      <c r="BE119" s="183">
        <f>IF(N119="základní",J119,0)</f>
        <v>0</v>
      </c>
      <c r="BF119" s="183">
        <f>IF(N119="snížená",J119,0)</f>
        <v>0</v>
      </c>
      <c r="BG119" s="183">
        <f>IF(N119="zákl. přenesená",J119,0)</f>
        <v>0</v>
      </c>
      <c r="BH119" s="183">
        <f>IF(N119="sníž. přenesená",J119,0)</f>
        <v>0</v>
      </c>
      <c r="BI119" s="183">
        <f>IF(N119="nulová",J119,0)</f>
        <v>0</v>
      </c>
      <c r="BJ119" s="22" t="s">
        <v>79</v>
      </c>
      <c r="BK119" s="183">
        <f>ROUND(I119*H119,2)</f>
        <v>0</v>
      </c>
      <c r="BL119" s="22" t="s">
        <v>152</v>
      </c>
      <c r="BM119" s="22" t="s">
        <v>212</v>
      </c>
    </row>
    <row r="120" spans="2:51" s="11" customFormat="1" ht="13.5">
      <c r="B120" s="184"/>
      <c r="D120" s="185" t="s">
        <v>154</v>
      </c>
      <c r="E120" s="186" t="s">
        <v>5</v>
      </c>
      <c r="F120" s="187" t="s">
        <v>213</v>
      </c>
      <c r="H120" s="188">
        <v>1.6</v>
      </c>
      <c r="I120" s="189"/>
      <c r="L120" s="184"/>
      <c r="M120" s="190"/>
      <c r="N120" s="191"/>
      <c r="O120" s="191"/>
      <c r="P120" s="191"/>
      <c r="Q120" s="191"/>
      <c r="R120" s="191"/>
      <c r="S120" s="191"/>
      <c r="T120" s="192"/>
      <c r="AT120" s="186" t="s">
        <v>154</v>
      </c>
      <c r="AU120" s="186" t="s">
        <v>81</v>
      </c>
      <c r="AV120" s="11" t="s">
        <v>81</v>
      </c>
      <c r="AW120" s="11" t="s">
        <v>36</v>
      </c>
      <c r="AX120" s="11" t="s">
        <v>79</v>
      </c>
      <c r="AY120" s="186" t="s">
        <v>144</v>
      </c>
    </row>
    <row r="121" spans="2:65" s="1" customFormat="1" ht="25.5" customHeight="1">
      <c r="B121" s="171"/>
      <c r="C121" s="172" t="s">
        <v>214</v>
      </c>
      <c r="D121" s="172" t="s">
        <v>147</v>
      </c>
      <c r="E121" s="173" t="s">
        <v>215</v>
      </c>
      <c r="F121" s="174" t="s">
        <v>216</v>
      </c>
      <c r="G121" s="175" t="s">
        <v>150</v>
      </c>
      <c r="H121" s="176">
        <v>56.77</v>
      </c>
      <c r="I121" s="177"/>
      <c r="J121" s="178">
        <f>ROUND(I121*H121,2)</f>
        <v>0</v>
      </c>
      <c r="K121" s="174" t="s">
        <v>151</v>
      </c>
      <c r="L121" s="39"/>
      <c r="M121" s="179" t="s">
        <v>5</v>
      </c>
      <c r="N121" s="180" t="s">
        <v>43</v>
      </c>
      <c r="O121" s="40"/>
      <c r="P121" s="181">
        <f>O121*H121</f>
        <v>0</v>
      </c>
      <c r="Q121" s="181">
        <v>0</v>
      </c>
      <c r="R121" s="181">
        <f>Q121*H121</f>
        <v>0</v>
      </c>
      <c r="S121" s="181">
        <v>0.01</v>
      </c>
      <c r="T121" s="182">
        <f>S121*H121</f>
        <v>0.5677000000000001</v>
      </c>
      <c r="AR121" s="22" t="s">
        <v>152</v>
      </c>
      <c r="AT121" s="22" t="s">
        <v>147</v>
      </c>
      <c r="AU121" s="22" t="s">
        <v>81</v>
      </c>
      <c r="AY121" s="22" t="s">
        <v>144</v>
      </c>
      <c r="BE121" s="183">
        <f>IF(N121="základní",J121,0)</f>
        <v>0</v>
      </c>
      <c r="BF121" s="183">
        <f>IF(N121="snížená",J121,0)</f>
        <v>0</v>
      </c>
      <c r="BG121" s="183">
        <f>IF(N121="zákl. přenesená",J121,0)</f>
        <v>0</v>
      </c>
      <c r="BH121" s="183">
        <f>IF(N121="sníž. přenesená",J121,0)</f>
        <v>0</v>
      </c>
      <c r="BI121" s="183">
        <f>IF(N121="nulová",J121,0)</f>
        <v>0</v>
      </c>
      <c r="BJ121" s="22" t="s">
        <v>79</v>
      </c>
      <c r="BK121" s="183">
        <f>ROUND(I121*H121,2)</f>
        <v>0</v>
      </c>
      <c r="BL121" s="22" t="s">
        <v>152</v>
      </c>
      <c r="BM121" s="22" t="s">
        <v>217</v>
      </c>
    </row>
    <row r="122" spans="2:51" s="11" customFormat="1" ht="13.5">
      <c r="B122" s="184"/>
      <c r="D122" s="185" t="s">
        <v>154</v>
      </c>
      <c r="E122" s="186" t="s">
        <v>5</v>
      </c>
      <c r="F122" s="187" t="s">
        <v>155</v>
      </c>
      <c r="H122" s="188">
        <v>56.77</v>
      </c>
      <c r="I122" s="189"/>
      <c r="L122" s="184"/>
      <c r="M122" s="190"/>
      <c r="N122" s="191"/>
      <c r="O122" s="191"/>
      <c r="P122" s="191"/>
      <c r="Q122" s="191"/>
      <c r="R122" s="191"/>
      <c r="S122" s="191"/>
      <c r="T122" s="192"/>
      <c r="AT122" s="186" t="s">
        <v>154</v>
      </c>
      <c r="AU122" s="186" t="s">
        <v>81</v>
      </c>
      <c r="AV122" s="11" t="s">
        <v>81</v>
      </c>
      <c r="AW122" s="11" t="s">
        <v>36</v>
      </c>
      <c r="AX122" s="11" t="s">
        <v>79</v>
      </c>
      <c r="AY122" s="186" t="s">
        <v>144</v>
      </c>
    </row>
    <row r="123" spans="2:65" s="1" customFormat="1" ht="25.5" customHeight="1">
      <c r="B123" s="171"/>
      <c r="C123" s="172" t="s">
        <v>11</v>
      </c>
      <c r="D123" s="172" t="s">
        <v>147</v>
      </c>
      <c r="E123" s="173" t="s">
        <v>218</v>
      </c>
      <c r="F123" s="174" t="s">
        <v>219</v>
      </c>
      <c r="G123" s="175" t="s">
        <v>150</v>
      </c>
      <c r="H123" s="176">
        <v>121.6</v>
      </c>
      <c r="I123" s="177"/>
      <c r="J123" s="178">
        <f>ROUND(I123*H123,2)</f>
        <v>0</v>
      </c>
      <c r="K123" s="174" t="s">
        <v>220</v>
      </c>
      <c r="L123" s="39"/>
      <c r="M123" s="179" t="s">
        <v>5</v>
      </c>
      <c r="N123" s="180" t="s">
        <v>43</v>
      </c>
      <c r="O123" s="40"/>
      <c r="P123" s="181">
        <f>O123*H123</f>
        <v>0</v>
      </c>
      <c r="Q123" s="181">
        <v>0</v>
      </c>
      <c r="R123" s="181">
        <f>Q123*H123</f>
        <v>0</v>
      </c>
      <c r="S123" s="181">
        <v>0.01</v>
      </c>
      <c r="T123" s="182">
        <f>S123*H123</f>
        <v>1.216</v>
      </c>
      <c r="AR123" s="22" t="s">
        <v>152</v>
      </c>
      <c r="AT123" s="22" t="s">
        <v>147</v>
      </c>
      <c r="AU123" s="22" t="s">
        <v>81</v>
      </c>
      <c r="AY123" s="22" t="s">
        <v>144</v>
      </c>
      <c r="BE123" s="183">
        <f>IF(N123="základní",J123,0)</f>
        <v>0</v>
      </c>
      <c r="BF123" s="183">
        <f>IF(N123="snížená",J123,0)</f>
        <v>0</v>
      </c>
      <c r="BG123" s="183">
        <f>IF(N123="zákl. přenesená",J123,0)</f>
        <v>0</v>
      </c>
      <c r="BH123" s="183">
        <f>IF(N123="sníž. přenesená",J123,0)</f>
        <v>0</v>
      </c>
      <c r="BI123" s="183">
        <f>IF(N123="nulová",J123,0)</f>
        <v>0</v>
      </c>
      <c r="BJ123" s="22" t="s">
        <v>79</v>
      </c>
      <c r="BK123" s="183">
        <f>ROUND(I123*H123,2)</f>
        <v>0</v>
      </c>
      <c r="BL123" s="22" t="s">
        <v>152</v>
      </c>
      <c r="BM123" s="22" t="s">
        <v>221</v>
      </c>
    </row>
    <row r="124" spans="2:47" s="1" customFormat="1" ht="27">
      <c r="B124" s="39"/>
      <c r="D124" s="185" t="s">
        <v>222</v>
      </c>
      <c r="F124" s="193" t="s">
        <v>223</v>
      </c>
      <c r="I124" s="194"/>
      <c r="L124" s="39"/>
      <c r="M124" s="195"/>
      <c r="N124" s="40"/>
      <c r="O124" s="40"/>
      <c r="P124" s="40"/>
      <c r="Q124" s="40"/>
      <c r="R124" s="40"/>
      <c r="S124" s="40"/>
      <c r="T124" s="68"/>
      <c r="AT124" s="22" t="s">
        <v>222</v>
      </c>
      <c r="AU124" s="22" t="s">
        <v>81</v>
      </c>
    </row>
    <row r="125" spans="2:51" s="11" customFormat="1" ht="13.5">
      <c r="B125" s="184"/>
      <c r="D125" s="185" t="s">
        <v>154</v>
      </c>
      <c r="E125" s="186" t="s">
        <v>5</v>
      </c>
      <c r="F125" s="187" t="s">
        <v>160</v>
      </c>
      <c r="H125" s="188">
        <v>121.6</v>
      </c>
      <c r="I125" s="189"/>
      <c r="L125" s="184"/>
      <c r="M125" s="190"/>
      <c r="N125" s="191"/>
      <c r="O125" s="191"/>
      <c r="P125" s="191"/>
      <c r="Q125" s="191"/>
      <c r="R125" s="191"/>
      <c r="S125" s="191"/>
      <c r="T125" s="192"/>
      <c r="AT125" s="186" t="s">
        <v>154</v>
      </c>
      <c r="AU125" s="186" t="s">
        <v>81</v>
      </c>
      <c r="AV125" s="11" t="s">
        <v>81</v>
      </c>
      <c r="AW125" s="11" t="s">
        <v>36</v>
      </c>
      <c r="AX125" s="11" t="s">
        <v>79</v>
      </c>
      <c r="AY125" s="186" t="s">
        <v>144</v>
      </c>
    </row>
    <row r="126" spans="2:65" s="1" customFormat="1" ht="16.5" customHeight="1">
      <c r="B126" s="171"/>
      <c r="C126" s="172" t="s">
        <v>224</v>
      </c>
      <c r="D126" s="172" t="s">
        <v>147</v>
      </c>
      <c r="E126" s="173" t="s">
        <v>225</v>
      </c>
      <c r="F126" s="174" t="s">
        <v>226</v>
      </c>
      <c r="G126" s="175" t="s">
        <v>150</v>
      </c>
      <c r="H126" s="176">
        <v>2.25</v>
      </c>
      <c r="I126" s="177"/>
      <c r="J126" s="178">
        <f>ROUND(I126*H126,2)</f>
        <v>0</v>
      </c>
      <c r="K126" s="174" t="s">
        <v>220</v>
      </c>
      <c r="L126" s="39"/>
      <c r="M126" s="179" t="s">
        <v>5</v>
      </c>
      <c r="N126" s="180" t="s">
        <v>43</v>
      </c>
      <c r="O126" s="40"/>
      <c r="P126" s="181">
        <f>O126*H126</f>
        <v>0</v>
      </c>
      <c r="Q126" s="181">
        <v>0</v>
      </c>
      <c r="R126" s="181">
        <f>Q126*H126</f>
        <v>0</v>
      </c>
      <c r="S126" s="181">
        <v>0.068</v>
      </c>
      <c r="T126" s="182">
        <f>S126*H126</f>
        <v>0.15300000000000002</v>
      </c>
      <c r="AR126" s="22" t="s">
        <v>152</v>
      </c>
      <c r="AT126" s="22" t="s">
        <v>147</v>
      </c>
      <c r="AU126" s="22" t="s">
        <v>81</v>
      </c>
      <c r="AY126" s="22" t="s">
        <v>144</v>
      </c>
      <c r="BE126" s="183">
        <f>IF(N126="základní",J126,0)</f>
        <v>0</v>
      </c>
      <c r="BF126" s="183">
        <f>IF(N126="snížená",J126,0)</f>
        <v>0</v>
      </c>
      <c r="BG126" s="183">
        <f>IF(N126="zákl. přenesená",J126,0)</f>
        <v>0</v>
      </c>
      <c r="BH126" s="183">
        <f>IF(N126="sníž. přenesená",J126,0)</f>
        <v>0</v>
      </c>
      <c r="BI126" s="183">
        <f>IF(N126="nulová",J126,0)</f>
        <v>0</v>
      </c>
      <c r="BJ126" s="22" t="s">
        <v>79</v>
      </c>
      <c r="BK126" s="183">
        <f>ROUND(I126*H126,2)</f>
        <v>0</v>
      </c>
      <c r="BL126" s="22" t="s">
        <v>152</v>
      </c>
      <c r="BM126" s="22" t="s">
        <v>227</v>
      </c>
    </row>
    <row r="127" spans="2:47" s="1" customFormat="1" ht="27">
      <c r="B127" s="39"/>
      <c r="D127" s="185" t="s">
        <v>222</v>
      </c>
      <c r="F127" s="193" t="s">
        <v>228</v>
      </c>
      <c r="I127" s="194"/>
      <c r="L127" s="39"/>
      <c r="M127" s="195"/>
      <c r="N127" s="40"/>
      <c r="O127" s="40"/>
      <c r="P127" s="40"/>
      <c r="Q127" s="40"/>
      <c r="R127" s="40"/>
      <c r="S127" s="40"/>
      <c r="T127" s="68"/>
      <c r="AT127" s="22" t="s">
        <v>222</v>
      </c>
      <c r="AU127" s="22" t="s">
        <v>81</v>
      </c>
    </row>
    <row r="128" spans="2:51" s="11" customFormat="1" ht="13.5">
      <c r="B128" s="184"/>
      <c r="D128" s="185" t="s">
        <v>154</v>
      </c>
      <c r="E128" s="186" t="s">
        <v>5</v>
      </c>
      <c r="F128" s="187" t="s">
        <v>229</v>
      </c>
      <c r="H128" s="188">
        <v>2.25</v>
      </c>
      <c r="I128" s="189"/>
      <c r="L128" s="184"/>
      <c r="M128" s="190"/>
      <c r="N128" s="191"/>
      <c r="O128" s="191"/>
      <c r="P128" s="191"/>
      <c r="Q128" s="191"/>
      <c r="R128" s="191"/>
      <c r="S128" s="191"/>
      <c r="T128" s="192"/>
      <c r="AT128" s="186" t="s">
        <v>154</v>
      </c>
      <c r="AU128" s="186" t="s">
        <v>81</v>
      </c>
      <c r="AV128" s="11" t="s">
        <v>81</v>
      </c>
      <c r="AW128" s="11" t="s">
        <v>36</v>
      </c>
      <c r="AX128" s="11" t="s">
        <v>79</v>
      </c>
      <c r="AY128" s="186" t="s">
        <v>144</v>
      </c>
    </row>
    <row r="129" spans="2:63" s="10" customFormat="1" ht="29.85" customHeight="1">
      <c r="B129" s="158"/>
      <c r="D129" s="159" t="s">
        <v>71</v>
      </c>
      <c r="E129" s="169" t="s">
        <v>230</v>
      </c>
      <c r="F129" s="169" t="s">
        <v>231</v>
      </c>
      <c r="I129" s="161"/>
      <c r="J129" s="170">
        <f>BK129</f>
        <v>0</v>
      </c>
      <c r="L129" s="158"/>
      <c r="M129" s="163"/>
      <c r="N129" s="164"/>
      <c r="O129" s="164"/>
      <c r="P129" s="165">
        <f>SUM(P130:P136)</f>
        <v>0</v>
      </c>
      <c r="Q129" s="164"/>
      <c r="R129" s="165">
        <f>SUM(R130:R136)</f>
        <v>0</v>
      </c>
      <c r="S129" s="164"/>
      <c r="T129" s="166">
        <f>SUM(T130:T136)</f>
        <v>0</v>
      </c>
      <c r="AR129" s="159" t="s">
        <v>79</v>
      </c>
      <c r="AT129" s="167" t="s">
        <v>71</v>
      </c>
      <c r="AU129" s="167" t="s">
        <v>79</v>
      </c>
      <c r="AY129" s="159" t="s">
        <v>144</v>
      </c>
      <c r="BK129" s="168">
        <f>SUM(BK130:BK136)</f>
        <v>0</v>
      </c>
    </row>
    <row r="130" spans="2:65" s="1" customFormat="1" ht="25.5" customHeight="1">
      <c r="B130" s="171"/>
      <c r="C130" s="172" t="s">
        <v>232</v>
      </c>
      <c r="D130" s="172" t="s">
        <v>147</v>
      </c>
      <c r="E130" s="173" t="s">
        <v>233</v>
      </c>
      <c r="F130" s="174" t="s">
        <v>234</v>
      </c>
      <c r="G130" s="175" t="s">
        <v>235</v>
      </c>
      <c r="H130" s="176">
        <v>21.212</v>
      </c>
      <c r="I130" s="177"/>
      <c r="J130" s="178">
        <f>ROUND(I130*H130,2)</f>
        <v>0</v>
      </c>
      <c r="K130" s="174" t="s">
        <v>151</v>
      </c>
      <c r="L130" s="39"/>
      <c r="M130" s="179" t="s">
        <v>5</v>
      </c>
      <c r="N130" s="180" t="s">
        <v>43</v>
      </c>
      <c r="O130" s="40"/>
      <c r="P130" s="181">
        <f>O130*H130</f>
        <v>0</v>
      </c>
      <c r="Q130" s="181">
        <v>0</v>
      </c>
      <c r="R130" s="181">
        <f>Q130*H130</f>
        <v>0</v>
      </c>
      <c r="S130" s="181">
        <v>0</v>
      </c>
      <c r="T130" s="182">
        <f>S130*H130</f>
        <v>0</v>
      </c>
      <c r="AR130" s="22" t="s">
        <v>152</v>
      </c>
      <c r="AT130" s="22" t="s">
        <v>147</v>
      </c>
      <c r="AU130" s="22" t="s">
        <v>81</v>
      </c>
      <c r="AY130" s="22" t="s">
        <v>144</v>
      </c>
      <c r="BE130" s="183">
        <f>IF(N130="základní",J130,0)</f>
        <v>0</v>
      </c>
      <c r="BF130" s="183">
        <f>IF(N130="snížená",J130,0)</f>
        <v>0</v>
      </c>
      <c r="BG130" s="183">
        <f>IF(N130="zákl. přenesená",J130,0)</f>
        <v>0</v>
      </c>
      <c r="BH130" s="183">
        <f>IF(N130="sníž. přenesená",J130,0)</f>
        <v>0</v>
      </c>
      <c r="BI130" s="183">
        <f>IF(N130="nulová",J130,0)</f>
        <v>0</v>
      </c>
      <c r="BJ130" s="22" t="s">
        <v>79</v>
      </c>
      <c r="BK130" s="183">
        <f>ROUND(I130*H130,2)</f>
        <v>0</v>
      </c>
      <c r="BL130" s="22" t="s">
        <v>152</v>
      </c>
      <c r="BM130" s="22" t="s">
        <v>236</v>
      </c>
    </row>
    <row r="131" spans="2:65" s="1" customFormat="1" ht="25.5" customHeight="1">
      <c r="B131" s="171"/>
      <c r="C131" s="172" t="s">
        <v>237</v>
      </c>
      <c r="D131" s="172" t="s">
        <v>147</v>
      </c>
      <c r="E131" s="173" t="s">
        <v>238</v>
      </c>
      <c r="F131" s="174" t="s">
        <v>239</v>
      </c>
      <c r="G131" s="175" t="s">
        <v>235</v>
      </c>
      <c r="H131" s="176">
        <v>212.12</v>
      </c>
      <c r="I131" s="177"/>
      <c r="J131" s="178">
        <f>ROUND(I131*H131,2)</f>
        <v>0</v>
      </c>
      <c r="K131" s="174" t="s">
        <v>158</v>
      </c>
      <c r="L131" s="39"/>
      <c r="M131" s="179" t="s">
        <v>5</v>
      </c>
      <c r="N131" s="180" t="s">
        <v>43</v>
      </c>
      <c r="O131" s="40"/>
      <c r="P131" s="181">
        <f>O131*H131</f>
        <v>0</v>
      </c>
      <c r="Q131" s="181">
        <v>0</v>
      </c>
      <c r="R131" s="181">
        <f>Q131*H131</f>
        <v>0</v>
      </c>
      <c r="S131" s="181">
        <v>0</v>
      </c>
      <c r="T131" s="182">
        <f>S131*H131</f>
        <v>0</v>
      </c>
      <c r="AR131" s="22" t="s">
        <v>152</v>
      </c>
      <c r="AT131" s="22" t="s">
        <v>147</v>
      </c>
      <c r="AU131" s="22" t="s">
        <v>81</v>
      </c>
      <c r="AY131" s="22" t="s">
        <v>144</v>
      </c>
      <c r="BE131" s="183">
        <f>IF(N131="základní",J131,0)</f>
        <v>0</v>
      </c>
      <c r="BF131" s="183">
        <f>IF(N131="snížená",J131,0)</f>
        <v>0</v>
      </c>
      <c r="BG131" s="183">
        <f>IF(N131="zákl. přenesená",J131,0)</f>
        <v>0</v>
      </c>
      <c r="BH131" s="183">
        <f>IF(N131="sníž. přenesená",J131,0)</f>
        <v>0</v>
      </c>
      <c r="BI131" s="183">
        <f>IF(N131="nulová",J131,0)</f>
        <v>0</v>
      </c>
      <c r="BJ131" s="22" t="s">
        <v>79</v>
      </c>
      <c r="BK131" s="183">
        <f>ROUND(I131*H131,2)</f>
        <v>0</v>
      </c>
      <c r="BL131" s="22" t="s">
        <v>152</v>
      </c>
      <c r="BM131" s="22" t="s">
        <v>240</v>
      </c>
    </row>
    <row r="132" spans="2:51" s="11" customFormat="1" ht="13.5">
      <c r="B132" s="184"/>
      <c r="D132" s="185" t="s">
        <v>154</v>
      </c>
      <c r="F132" s="187" t="s">
        <v>241</v>
      </c>
      <c r="H132" s="188">
        <v>212.12</v>
      </c>
      <c r="I132" s="189"/>
      <c r="L132" s="184"/>
      <c r="M132" s="190"/>
      <c r="N132" s="191"/>
      <c r="O132" s="191"/>
      <c r="P132" s="191"/>
      <c r="Q132" s="191"/>
      <c r="R132" s="191"/>
      <c r="S132" s="191"/>
      <c r="T132" s="192"/>
      <c r="AT132" s="186" t="s">
        <v>154</v>
      </c>
      <c r="AU132" s="186" t="s">
        <v>81</v>
      </c>
      <c r="AV132" s="11" t="s">
        <v>81</v>
      </c>
      <c r="AW132" s="11" t="s">
        <v>6</v>
      </c>
      <c r="AX132" s="11" t="s">
        <v>79</v>
      </c>
      <c r="AY132" s="186" t="s">
        <v>144</v>
      </c>
    </row>
    <row r="133" spans="2:65" s="1" customFormat="1" ht="25.5" customHeight="1">
      <c r="B133" s="171"/>
      <c r="C133" s="172" t="s">
        <v>242</v>
      </c>
      <c r="D133" s="172" t="s">
        <v>147</v>
      </c>
      <c r="E133" s="173" t="s">
        <v>243</v>
      </c>
      <c r="F133" s="174" t="s">
        <v>244</v>
      </c>
      <c r="G133" s="175" t="s">
        <v>235</v>
      </c>
      <c r="H133" s="176">
        <v>21.212</v>
      </c>
      <c r="I133" s="177"/>
      <c r="J133" s="178">
        <f>ROUND(I133*H133,2)</f>
        <v>0</v>
      </c>
      <c r="K133" s="174" t="s">
        <v>158</v>
      </c>
      <c r="L133" s="39"/>
      <c r="M133" s="179" t="s">
        <v>5</v>
      </c>
      <c r="N133" s="180" t="s">
        <v>43</v>
      </c>
      <c r="O133" s="40"/>
      <c r="P133" s="181">
        <f>O133*H133</f>
        <v>0</v>
      </c>
      <c r="Q133" s="181">
        <v>0</v>
      </c>
      <c r="R133" s="181">
        <f>Q133*H133</f>
        <v>0</v>
      </c>
      <c r="S133" s="181">
        <v>0</v>
      </c>
      <c r="T133" s="182">
        <f>S133*H133</f>
        <v>0</v>
      </c>
      <c r="AR133" s="22" t="s">
        <v>152</v>
      </c>
      <c r="AT133" s="22" t="s">
        <v>147</v>
      </c>
      <c r="AU133" s="22" t="s">
        <v>81</v>
      </c>
      <c r="AY133" s="22" t="s">
        <v>144</v>
      </c>
      <c r="BE133" s="183">
        <f>IF(N133="základní",J133,0)</f>
        <v>0</v>
      </c>
      <c r="BF133" s="183">
        <f>IF(N133="snížená",J133,0)</f>
        <v>0</v>
      </c>
      <c r="BG133" s="183">
        <f>IF(N133="zákl. přenesená",J133,0)</f>
        <v>0</v>
      </c>
      <c r="BH133" s="183">
        <f>IF(N133="sníž. přenesená",J133,0)</f>
        <v>0</v>
      </c>
      <c r="BI133" s="183">
        <f>IF(N133="nulová",J133,0)</f>
        <v>0</v>
      </c>
      <c r="BJ133" s="22" t="s">
        <v>79</v>
      </c>
      <c r="BK133" s="183">
        <f>ROUND(I133*H133,2)</f>
        <v>0</v>
      </c>
      <c r="BL133" s="22" t="s">
        <v>152</v>
      </c>
      <c r="BM133" s="22" t="s">
        <v>245</v>
      </c>
    </row>
    <row r="134" spans="2:65" s="1" customFormat="1" ht="25.5" customHeight="1">
      <c r="B134" s="171"/>
      <c r="C134" s="172" t="s">
        <v>246</v>
      </c>
      <c r="D134" s="172" t="s">
        <v>147</v>
      </c>
      <c r="E134" s="173" t="s">
        <v>247</v>
      </c>
      <c r="F134" s="174" t="s">
        <v>248</v>
      </c>
      <c r="G134" s="175" t="s">
        <v>235</v>
      </c>
      <c r="H134" s="176">
        <v>403.028</v>
      </c>
      <c r="I134" s="177"/>
      <c r="J134" s="178">
        <f>ROUND(I134*H134,2)</f>
        <v>0</v>
      </c>
      <c r="K134" s="174" t="s">
        <v>158</v>
      </c>
      <c r="L134" s="39"/>
      <c r="M134" s="179" t="s">
        <v>5</v>
      </c>
      <c r="N134" s="180" t="s">
        <v>43</v>
      </c>
      <c r="O134" s="40"/>
      <c r="P134" s="181">
        <f>O134*H134</f>
        <v>0</v>
      </c>
      <c r="Q134" s="181">
        <v>0</v>
      </c>
      <c r="R134" s="181">
        <f>Q134*H134</f>
        <v>0</v>
      </c>
      <c r="S134" s="181">
        <v>0</v>
      </c>
      <c r="T134" s="182">
        <f>S134*H134</f>
        <v>0</v>
      </c>
      <c r="AR134" s="22" t="s">
        <v>152</v>
      </c>
      <c r="AT134" s="22" t="s">
        <v>147</v>
      </c>
      <c r="AU134" s="22" t="s">
        <v>81</v>
      </c>
      <c r="AY134" s="22" t="s">
        <v>144</v>
      </c>
      <c r="BE134" s="183">
        <f>IF(N134="základní",J134,0)</f>
        <v>0</v>
      </c>
      <c r="BF134" s="183">
        <f>IF(N134="snížená",J134,0)</f>
        <v>0</v>
      </c>
      <c r="BG134" s="183">
        <f>IF(N134="zákl. přenesená",J134,0)</f>
        <v>0</v>
      </c>
      <c r="BH134" s="183">
        <f>IF(N134="sníž. přenesená",J134,0)</f>
        <v>0</v>
      </c>
      <c r="BI134" s="183">
        <f>IF(N134="nulová",J134,0)</f>
        <v>0</v>
      </c>
      <c r="BJ134" s="22" t="s">
        <v>79</v>
      </c>
      <c r="BK134" s="183">
        <f>ROUND(I134*H134,2)</f>
        <v>0</v>
      </c>
      <c r="BL134" s="22" t="s">
        <v>152</v>
      </c>
      <c r="BM134" s="22" t="s">
        <v>249</v>
      </c>
    </row>
    <row r="135" spans="2:51" s="11" customFormat="1" ht="13.5">
      <c r="B135" s="184"/>
      <c r="D135" s="185" t="s">
        <v>154</v>
      </c>
      <c r="F135" s="187" t="s">
        <v>250</v>
      </c>
      <c r="H135" s="188">
        <v>403.028</v>
      </c>
      <c r="I135" s="189"/>
      <c r="L135" s="184"/>
      <c r="M135" s="190"/>
      <c r="N135" s="191"/>
      <c r="O135" s="191"/>
      <c r="P135" s="191"/>
      <c r="Q135" s="191"/>
      <c r="R135" s="191"/>
      <c r="S135" s="191"/>
      <c r="T135" s="192"/>
      <c r="AT135" s="186" t="s">
        <v>154</v>
      </c>
      <c r="AU135" s="186" t="s">
        <v>81</v>
      </c>
      <c r="AV135" s="11" t="s">
        <v>81</v>
      </c>
      <c r="AW135" s="11" t="s">
        <v>6</v>
      </c>
      <c r="AX135" s="11" t="s">
        <v>79</v>
      </c>
      <c r="AY135" s="186" t="s">
        <v>144</v>
      </c>
    </row>
    <row r="136" spans="2:65" s="1" customFormat="1" ht="16.5" customHeight="1">
      <c r="B136" s="171"/>
      <c r="C136" s="172" t="s">
        <v>10</v>
      </c>
      <c r="D136" s="172" t="s">
        <v>147</v>
      </c>
      <c r="E136" s="173" t="s">
        <v>251</v>
      </c>
      <c r="F136" s="174" t="s">
        <v>252</v>
      </c>
      <c r="G136" s="175" t="s">
        <v>235</v>
      </c>
      <c r="H136" s="176">
        <v>21.212</v>
      </c>
      <c r="I136" s="177"/>
      <c r="J136" s="178">
        <f>ROUND(I136*H136,2)</f>
        <v>0</v>
      </c>
      <c r="K136" s="174" t="s">
        <v>158</v>
      </c>
      <c r="L136" s="39"/>
      <c r="M136" s="179" t="s">
        <v>5</v>
      </c>
      <c r="N136" s="180" t="s">
        <v>43</v>
      </c>
      <c r="O136" s="40"/>
      <c r="P136" s="181">
        <f>O136*H136</f>
        <v>0</v>
      </c>
      <c r="Q136" s="181">
        <v>0</v>
      </c>
      <c r="R136" s="181">
        <f>Q136*H136</f>
        <v>0</v>
      </c>
      <c r="S136" s="181">
        <v>0</v>
      </c>
      <c r="T136" s="182">
        <f>S136*H136</f>
        <v>0</v>
      </c>
      <c r="AR136" s="22" t="s">
        <v>152</v>
      </c>
      <c r="AT136" s="22" t="s">
        <v>147</v>
      </c>
      <c r="AU136" s="22" t="s">
        <v>81</v>
      </c>
      <c r="AY136" s="22" t="s">
        <v>144</v>
      </c>
      <c r="BE136" s="183">
        <f>IF(N136="základní",J136,0)</f>
        <v>0</v>
      </c>
      <c r="BF136" s="183">
        <f>IF(N136="snížená",J136,0)</f>
        <v>0</v>
      </c>
      <c r="BG136" s="183">
        <f>IF(N136="zákl. přenesená",J136,0)</f>
        <v>0</v>
      </c>
      <c r="BH136" s="183">
        <f>IF(N136="sníž. přenesená",J136,0)</f>
        <v>0</v>
      </c>
      <c r="BI136" s="183">
        <f>IF(N136="nulová",J136,0)</f>
        <v>0</v>
      </c>
      <c r="BJ136" s="22" t="s">
        <v>79</v>
      </c>
      <c r="BK136" s="183">
        <f>ROUND(I136*H136,2)</f>
        <v>0</v>
      </c>
      <c r="BL136" s="22" t="s">
        <v>152</v>
      </c>
      <c r="BM136" s="22" t="s">
        <v>253</v>
      </c>
    </row>
    <row r="137" spans="2:63" s="10" customFormat="1" ht="29.85" customHeight="1">
      <c r="B137" s="158"/>
      <c r="D137" s="159" t="s">
        <v>71</v>
      </c>
      <c r="E137" s="169" t="s">
        <v>254</v>
      </c>
      <c r="F137" s="169" t="s">
        <v>255</v>
      </c>
      <c r="I137" s="161"/>
      <c r="J137" s="170">
        <f>BK137</f>
        <v>0</v>
      </c>
      <c r="L137" s="158"/>
      <c r="M137" s="163"/>
      <c r="N137" s="164"/>
      <c r="O137" s="164"/>
      <c r="P137" s="165">
        <f>SUM(P138:P139)</f>
        <v>0</v>
      </c>
      <c r="Q137" s="164"/>
      <c r="R137" s="165">
        <f>SUM(R138:R139)</f>
        <v>0</v>
      </c>
      <c r="S137" s="164"/>
      <c r="T137" s="166">
        <f>SUM(T138:T139)</f>
        <v>0</v>
      </c>
      <c r="AR137" s="159" t="s">
        <v>79</v>
      </c>
      <c r="AT137" s="167" t="s">
        <v>71</v>
      </c>
      <c r="AU137" s="167" t="s">
        <v>79</v>
      </c>
      <c r="AY137" s="159" t="s">
        <v>144</v>
      </c>
      <c r="BK137" s="168">
        <f>SUM(BK138:BK139)</f>
        <v>0</v>
      </c>
    </row>
    <row r="138" spans="2:65" s="1" customFormat="1" ht="16.5" customHeight="1">
      <c r="B138" s="171"/>
      <c r="C138" s="172" t="s">
        <v>256</v>
      </c>
      <c r="D138" s="172" t="s">
        <v>147</v>
      </c>
      <c r="E138" s="173" t="s">
        <v>257</v>
      </c>
      <c r="F138" s="174" t="s">
        <v>258</v>
      </c>
      <c r="G138" s="175" t="s">
        <v>235</v>
      </c>
      <c r="H138" s="176">
        <v>11.97</v>
      </c>
      <c r="I138" s="177"/>
      <c r="J138" s="178">
        <f>ROUND(I138*H138,2)</f>
        <v>0</v>
      </c>
      <c r="K138" s="174" t="s">
        <v>151</v>
      </c>
      <c r="L138" s="39"/>
      <c r="M138" s="179" t="s">
        <v>5</v>
      </c>
      <c r="N138" s="180" t="s">
        <v>43</v>
      </c>
      <c r="O138" s="40"/>
      <c r="P138" s="181">
        <f>O138*H138</f>
        <v>0</v>
      </c>
      <c r="Q138" s="181">
        <v>0</v>
      </c>
      <c r="R138" s="181">
        <f>Q138*H138</f>
        <v>0</v>
      </c>
      <c r="S138" s="181">
        <v>0</v>
      </c>
      <c r="T138" s="182">
        <f>S138*H138</f>
        <v>0</v>
      </c>
      <c r="AR138" s="22" t="s">
        <v>152</v>
      </c>
      <c r="AT138" s="22" t="s">
        <v>147</v>
      </c>
      <c r="AU138" s="22" t="s">
        <v>81</v>
      </c>
      <c r="AY138" s="22" t="s">
        <v>144</v>
      </c>
      <c r="BE138" s="183">
        <f>IF(N138="základní",J138,0)</f>
        <v>0</v>
      </c>
      <c r="BF138" s="183">
        <f>IF(N138="snížená",J138,0)</f>
        <v>0</v>
      </c>
      <c r="BG138" s="183">
        <f>IF(N138="zákl. přenesená",J138,0)</f>
        <v>0</v>
      </c>
      <c r="BH138" s="183">
        <f>IF(N138="sníž. přenesená",J138,0)</f>
        <v>0</v>
      </c>
      <c r="BI138" s="183">
        <f>IF(N138="nulová",J138,0)</f>
        <v>0</v>
      </c>
      <c r="BJ138" s="22" t="s">
        <v>79</v>
      </c>
      <c r="BK138" s="183">
        <f>ROUND(I138*H138,2)</f>
        <v>0</v>
      </c>
      <c r="BL138" s="22" t="s">
        <v>152</v>
      </c>
      <c r="BM138" s="22" t="s">
        <v>259</v>
      </c>
    </row>
    <row r="139" spans="2:65" s="1" customFormat="1" ht="16.5" customHeight="1">
      <c r="B139" s="171"/>
      <c r="C139" s="172" t="s">
        <v>260</v>
      </c>
      <c r="D139" s="172" t="s">
        <v>147</v>
      </c>
      <c r="E139" s="173" t="s">
        <v>261</v>
      </c>
      <c r="F139" s="174" t="s">
        <v>262</v>
      </c>
      <c r="G139" s="175" t="s">
        <v>235</v>
      </c>
      <c r="H139" s="176">
        <v>11.97</v>
      </c>
      <c r="I139" s="177"/>
      <c r="J139" s="178">
        <f>ROUND(I139*H139,2)</f>
        <v>0</v>
      </c>
      <c r="K139" s="174" t="s">
        <v>151</v>
      </c>
      <c r="L139" s="39"/>
      <c r="M139" s="179" t="s">
        <v>5</v>
      </c>
      <c r="N139" s="180" t="s">
        <v>43</v>
      </c>
      <c r="O139" s="40"/>
      <c r="P139" s="181">
        <f>O139*H139</f>
        <v>0</v>
      </c>
      <c r="Q139" s="181">
        <v>0</v>
      </c>
      <c r="R139" s="181">
        <f>Q139*H139</f>
        <v>0</v>
      </c>
      <c r="S139" s="181">
        <v>0</v>
      </c>
      <c r="T139" s="182">
        <f>S139*H139</f>
        <v>0</v>
      </c>
      <c r="AR139" s="22" t="s">
        <v>152</v>
      </c>
      <c r="AT139" s="22" t="s">
        <v>147</v>
      </c>
      <c r="AU139" s="22" t="s">
        <v>81</v>
      </c>
      <c r="AY139" s="22" t="s">
        <v>144</v>
      </c>
      <c r="BE139" s="183">
        <f>IF(N139="základní",J139,0)</f>
        <v>0</v>
      </c>
      <c r="BF139" s="183">
        <f>IF(N139="snížená",J139,0)</f>
        <v>0</v>
      </c>
      <c r="BG139" s="183">
        <f>IF(N139="zákl. přenesená",J139,0)</f>
        <v>0</v>
      </c>
      <c r="BH139" s="183">
        <f>IF(N139="sníž. přenesená",J139,0)</f>
        <v>0</v>
      </c>
      <c r="BI139" s="183">
        <f>IF(N139="nulová",J139,0)</f>
        <v>0</v>
      </c>
      <c r="BJ139" s="22" t="s">
        <v>79</v>
      </c>
      <c r="BK139" s="183">
        <f>ROUND(I139*H139,2)</f>
        <v>0</v>
      </c>
      <c r="BL139" s="22" t="s">
        <v>152</v>
      </c>
      <c r="BM139" s="22" t="s">
        <v>263</v>
      </c>
    </row>
    <row r="140" spans="2:63" s="10" customFormat="1" ht="37.35" customHeight="1">
      <c r="B140" s="158"/>
      <c r="D140" s="159" t="s">
        <v>71</v>
      </c>
      <c r="E140" s="160" t="s">
        <v>264</v>
      </c>
      <c r="F140" s="160" t="s">
        <v>265</v>
      </c>
      <c r="I140" s="161"/>
      <c r="J140" s="162">
        <f>BK140</f>
        <v>0</v>
      </c>
      <c r="L140" s="158"/>
      <c r="M140" s="163"/>
      <c r="N140" s="164"/>
      <c r="O140" s="164"/>
      <c r="P140" s="165">
        <f>P141+P154+P167+P172+P180+P185+P190+P198+P203+P215+P217</f>
        <v>0</v>
      </c>
      <c r="Q140" s="164"/>
      <c r="R140" s="165">
        <f>R141+R154+R167+R172+R180+R185+R190+R198+R203+R215+R217</f>
        <v>1.2531074000000002</v>
      </c>
      <c r="S140" s="164"/>
      <c r="T140" s="166">
        <f>T141+T154+T167+T172+T180+T185+T190+T198+T203+T215+T217</f>
        <v>0.4187160000000001</v>
      </c>
      <c r="AR140" s="159" t="s">
        <v>81</v>
      </c>
      <c r="AT140" s="167" t="s">
        <v>71</v>
      </c>
      <c r="AU140" s="167" t="s">
        <v>72</v>
      </c>
      <c r="AY140" s="159" t="s">
        <v>144</v>
      </c>
      <c r="BK140" s="168">
        <f>BK141+BK154+BK167+BK172+BK180+BK185+BK190+BK198+BK203+BK215+BK217</f>
        <v>0</v>
      </c>
    </row>
    <row r="141" spans="2:63" s="10" customFormat="1" ht="19.9" customHeight="1">
      <c r="B141" s="158"/>
      <c r="D141" s="159" t="s">
        <v>71</v>
      </c>
      <c r="E141" s="169" t="s">
        <v>266</v>
      </c>
      <c r="F141" s="169" t="s">
        <v>267</v>
      </c>
      <c r="I141" s="161"/>
      <c r="J141" s="170">
        <f>BK141</f>
        <v>0</v>
      </c>
      <c r="L141" s="158"/>
      <c r="M141" s="163"/>
      <c r="N141" s="164"/>
      <c r="O141" s="164"/>
      <c r="P141" s="165">
        <f>SUM(P142:P153)</f>
        <v>0</v>
      </c>
      <c r="Q141" s="164"/>
      <c r="R141" s="165">
        <f>SUM(R142:R153)</f>
        <v>0.39215664</v>
      </c>
      <c r="S141" s="164"/>
      <c r="T141" s="166">
        <f>SUM(T142:T153)</f>
        <v>0</v>
      </c>
      <c r="AR141" s="159" t="s">
        <v>81</v>
      </c>
      <c r="AT141" s="167" t="s">
        <v>71</v>
      </c>
      <c r="AU141" s="167" t="s">
        <v>79</v>
      </c>
      <c r="AY141" s="159" t="s">
        <v>144</v>
      </c>
      <c r="BK141" s="168">
        <f>SUM(BK142:BK153)</f>
        <v>0</v>
      </c>
    </row>
    <row r="142" spans="2:65" s="1" customFormat="1" ht="25.5" customHeight="1">
      <c r="B142" s="171"/>
      <c r="C142" s="172" t="s">
        <v>268</v>
      </c>
      <c r="D142" s="172" t="s">
        <v>147</v>
      </c>
      <c r="E142" s="173" t="s">
        <v>269</v>
      </c>
      <c r="F142" s="174" t="s">
        <v>270</v>
      </c>
      <c r="G142" s="175" t="s">
        <v>150</v>
      </c>
      <c r="H142" s="176">
        <v>65.89</v>
      </c>
      <c r="I142" s="177"/>
      <c r="J142" s="178">
        <f>ROUND(I142*H142,2)</f>
        <v>0</v>
      </c>
      <c r="K142" s="174" t="s">
        <v>151</v>
      </c>
      <c r="L142" s="39"/>
      <c r="M142" s="179" t="s">
        <v>5</v>
      </c>
      <c r="N142" s="180" t="s">
        <v>43</v>
      </c>
      <c r="O142" s="40"/>
      <c r="P142" s="181">
        <f>O142*H142</f>
        <v>0</v>
      </c>
      <c r="Q142" s="181">
        <v>0</v>
      </c>
      <c r="R142" s="181">
        <f>Q142*H142</f>
        <v>0</v>
      </c>
      <c r="S142" s="181">
        <v>0</v>
      </c>
      <c r="T142" s="182">
        <f>S142*H142</f>
        <v>0</v>
      </c>
      <c r="AR142" s="22" t="s">
        <v>224</v>
      </c>
      <c r="AT142" s="22" t="s">
        <v>147</v>
      </c>
      <c r="AU142" s="22" t="s">
        <v>81</v>
      </c>
      <c r="AY142" s="22" t="s">
        <v>144</v>
      </c>
      <c r="BE142" s="183">
        <f>IF(N142="základní",J142,0)</f>
        <v>0</v>
      </c>
      <c r="BF142" s="183">
        <f>IF(N142="snížená",J142,0)</f>
        <v>0</v>
      </c>
      <c r="BG142" s="183">
        <f>IF(N142="zákl. přenesená",J142,0)</f>
        <v>0</v>
      </c>
      <c r="BH142" s="183">
        <f>IF(N142="sníž. přenesená",J142,0)</f>
        <v>0</v>
      </c>
      <c r="BI142" s="183">
        <f>IF(N142="nulová",J142,0)</f>
        <v>0</v>
      </c>
      <c r="BJ142" s="22" t="s">
        <v>79</v>
      </c>
      <c r="BK142" s="183">
        <f>ROUND(I142*H142,2)</f>
        <v>0</v>
      </c>
      <c r="BL142" s="22" t="s">
        <v>224</v>
      </c>
      <c r="BM142" s="22" t="s">
        <v>271</v>
      </c>
    </row>
    <row r="143" spans="2:51" s="11" customFormat="1" ht="13.5">
      <c r="B143" s="184"/>
      <c r="D143" s="185" t="s">
        <v>154</v>
      </c>
      <c r="E143" s="186" t="s">
        <v>5</v>
      </c>
      <c r="F143" s="187" t="s">
        <v>272</v>
      </c>
      <c r="H143" s="188">
        <v>65.89</v>
      </c>
      <c r="I143" s="189"/>
      <c r="L143" s="184"/>
      <c r="M143" s="190"/>
      <c r="N143" s="191"/>
      <c r="O143" s="191"/>
      <c r="P143" s="191"/>
      <c r="Q143" s="191"/>
      <c r="R143" s="191"/>
      <c r="S143" s="191"/>
      <c r="T143" s="192"/>
      <c r="AT143" s="186" t="s">
        <v>154</v>
      </c>
      <c r="AU143" s="186" t="s">
        <v>81</v>
      </c>
      <c r="AV143" s="11" t="s">
        <v>81</v>
      </c>
      <c r="AW143" s="11" t="s">
        <v>36</v>
      </c>
      <c r="AX143" s="11" t="s">
        <v>79</v>
      </c>
      <c r="AY143" s="186" t="s">
        <v>144</v>
      </c>
    </row>
    <row r="144" spans="2:65" s="1" customFormat="1" ht="16.5" customHeight="1">
      <c r="B144" s="171"/>
      <c r="C144" s="196" t="s">
        <v>273</v>
      </c>
      <c r="D144" s="196" t="s">
        <v>274</v>
      </c>
      <c r="E144" s="197" t="s">
        <v>275</v>
      </c>
      <c r="F144" s="198" t="s">
        <v>276</v>
      </c>
      <c r="G144" s="199" t="s">
        <v>235</v>
      </c>
      <c r="H144" s="200">
        <v>0.013</v>
      </c>
      <c r="I144" s="201"/>
      <c r="J144" s="202">
        <f>ROUND(I144*H144,2)</f>
        <v>0</v>
      </c>
      <c r="K144" s="198" t="s">
        <v>151</v>
      </c>
      <c r="L144" s="203"/>
      <c r="M144" s="204" t="s">
        <v>5</v>
      </c>
      <c r="N144" s="205" t="s">
        <v>43</v>
      </c>
      <c r="O144" s="40"/>
      <c r="P144" s="181">
        <f>O144*H144</f>
        <v>0</v>
      </c>
      <c r="Q144" s="181">
        <v>1</v>
      </c>
      <c r="R144" s="181">
        <f>Q144*H144</f>
        <v>0.013</v>
      </c>
      <c r="S144" s="181">
        <v>0</v>
      </c>
      <c r="T144" s="182">
        <f>S144*H144</f>
        <v>0</v>
      </c>
      <c r="AR144" s="22" t="s">
        <v>277</v>
      </c>
      <c r="AT144" s="22" t="s">
        <v>274</v>
      </c>
      <c r="AU144" s="22" t="s">
        <v>81</v>
      </c>
      <c r="AY144" s="22" t="s">
        <v>144</v>
      </c>
      <c r="BE144" s="183">
        <f>IF(N144="základní",J144,0)</f>
        <v>0</v>
      </c>
      <c r="BF144" s="183">
        <f>IF(N144="snížená",J144,0)</f>
        <v>0</v>
      </c>
      <c r="BG144" s="183">
        <f>IF(N144="zákl. přenesená",J144,0)</f>
        <v>0</v>
      </c>
      <c r="BH144" s="183">
        <f>IF(N144="sníž. přenesená",J144,0)</f>
        <v>0</v>
      </c>
      <c r="BI144" s="183">
        <f>IF(N144="nulová",J144,0)</f>
        <v>0</v>
      </c>
      <c r="BJ144" s="22" t="s">
        <v>79</v>
      </c>
      <c r="BK144" s="183">
        <f>ROUND(I144*H144,2)</f>
        <v>0</v>
      </c>
      <c r="BL144" s="22" t="s">
        <v>224</v>
      </c>
      <c r="BM144" s="22" t="s">
        <v>278</v>
      </c>
    </row>
    <row r="145" spans="2:47" s="1" customFormat="1" ht="27">
      <c r="B145" s="39"/>
      <c r="D145" s="185" t="s">
        <v>279</v>
      </c>
      <c r="F145" s="193" t="s">
        <v>280</v>
      </c>
      <c r="I145" s="194"/>
      <c r="L145" s="39"/>
      <c r="M145" s="195"/>
      <c r="N145" s="40"/>
      <c r="O145" s="40"/>
      <c r="P145" s="40"/>
      <c r="Q145" s="40"/>
      <c r="R145" s="40"/>
      <c r="S145" s="40"/>
      <c r="T145" s="68"/>
      <c r="AT145" s="22" t="s">
        <v>279</v>
      </c>
      <c r="AU145" s="22" t="s">
        <v>81</v>
      </c>
    </row>
    <row r="146" spans="2:51" s="11" customFormat="1" ht="13.5">
      <c r="B146" s="184"/>
      <c r="D146" s="185" t="s">
        <v>154</v>
      </c>
      <c r="E146" s="186" t="s">
        <v>5</v>
      </c>
      <c r="F146" s="187" t="s">
        <v>281</v>
      </c>
      <c r="H146" s="188">
        <v>0.013</v>
      </c>
      <c r="I146" s="189"/>
      <c r="L146" s="184"/>
      <c r="M146" s="190"/>
      <c r="N146" s="191"/>
      <c r="O146" s="191"/>
      <c r="P146" s="191"/>
      <c r="Q146" s="191"/>
      <c r="R146" s="191"/>
      <c r="S146" s="191"/>
      <c r="T146" s="192"/>
      <c r="AT146" s="186" t="s">
        <v>154</v>
      </c>
      <c r="AU146" s="186" t="s">
        <v>81</v>
      </c>
      <c r="AV146" s="11" t="s">
        <v>81</v>
      </c>
      <c r="AW146" s="11" t="s">
        <v>36</v>
      </c>
      <c r="AX146" s="11" t="s">
        <v>79</v>
      </c>
      <c r="AY146" s="186" t="s">
        <v>144</v>
      </c>
    </row>
    <row r="147" spans="2:65" s="1" customFormat="1" ht="16.5" customHeight="1">
      <c r="B147" s="171"/>
      <c r="C147" s="172" t="s">
        <v>282</v>
      </c>
      <c r="D147" s="172" t="s">
        <v>147</v>
      </c>
      <c r="E147" s="173" t="s">
        <v>283</v>
      </c>
      <c r="F147" s="174" t="s">
        <v>284</v>
      </c>
      <c r="G147" s="175" t="s">
        <v>150</v>
      </c>
      <c r="H147" s="176">
        <v>65.89</v>
      </c>
      <c r="I147" s="177"/>
      <c r="J147" s="178">
        <f>ROUND(I147*H147,2)</f>
        <v>0</v>
      </c>
      <c r="K147" s="174" t="s">
        <v>151</v>
      </c>
      <c r="L147" s="39"/>
      <c r="M147" s="179" t="s">
        <v>5</v>
      </c>
      <c r="N147" s="180" t="s">
        <v>43</v>
      </c>
      <c r="O147" s="40"/>
      <c r="P147" s="181">
        <f>O147*H147</f>
        <v>0</v>
      </c>
      <c r="Q147" s="181">
        <v>0.0004</v>
      </c>
      <c r="R147" s="181">
        <f>Q147*H147</f>
        <v>0.026356</v>
      </c>
      <c r="S147" s="181">
        <v>0</v>
      </c>
      <c r="T147" s="182">
        <f>S147*H147</f>
        <v>0</v>
      </c>
      <c r="AR147" s="22" t="s">
        <v>224</v>
      </c>
      <c r="AT147" s="22" t="s">
        <v>147</v>
      </c>
      <c r="AU147" s="22" t="s">
        <v>81</v>
      </c>
      <c r="AY147" s="22" t="s">
        <v>144</v>
      </c>
      <c r="BE147" s="183">
        <f>IF(N147="základní",J147,0)</f>
        <v>0</v>
      </c>
      <c r="BF147" s="183">
        <f>IF(N147="snížená",J147,0)</f>
        <v>0</v>
      </c>
      <c r="BG147" s="183">
        <f>IF(N147="zákl. přenesená",J147,0)</f>
        <v>0</v>
      </c>
      <c r="BH147" s="183">
        <f>IF(N147="sníž. přenesená",J147,0)</f>
        <v>0</v>
      </c>
      <c r="BI147" s="183">
        <f>IF(N147="nulová",J147,0)</f>
        <v>0</v>
      </c>
      <c r="BJ147" s="22" t="s">
        <v>79</v>
      </c>
      <c r="BK147" s="183">
        <f>ROUND(I147*H147,2)</f>
        <v>0</v>
      </c>
      <c r="BL147" s="22" t="s">
        <v>224</v>
      </c>
      <c r="BM147" s="22" t="s">
        <v>285</v>
      </c>
    </row>
    <row r="148" spans="2:51" s="11" customFormat="1" ht="13.5">
      <c r="B148" s="184"/>
      <c r="D148" s="185" t="s">
        <v>154</v>
      </c>
      <c r="E148" s="186" t="s">
        <v>5</v>
      </c>
      <c r="F148" s="187" t="s">
        <v>272</v>
      </c>
      <c r="H148" s="188">
        <v>65.89</v>
      </c>
      <c r="I148" s="189"/>
      <c r="L148" s="184"/>
      <c r="M148" s="190"/>
      <c r="N148" s="191"/>
      <c r="O148" s="191"/>
      <c r="P148" s="191"/>
      <c r="Q148" s="191"/>
      <c r="R148" s="191"/>
      <c r="S148" s="191"/>
      <c r="T148" s="192"/>
      <c r="AT148" s="186" t="s">
        <v>154</v>
      </c>
      <c r="AU148" s="186" t="s">
        <v>81</v>
      </c>
      <c r="AV148" s="11" t="s">
        <v>81</v>
      </c>
      <c r="AW148" s="11" t="s">
        <v>36</v>
      </c>
      <c r="AX148" s="11" t="s">
        <v>79</v>
      </c>
      <c r="AY148" s="186" t="s">
        <v>144</v>
      </c>
    </row>
    <row r="149" spans="2:65" s="1" customFormat="1" ht="16.5" customHeight="1">
      <c r="B149" s="171"/>
      <c r="C149" s="196" t="s">
        <v>286</v>
      </c>
      <c r="D149" s="196" t="s">
        <v>274</v>
      </c>
      <c r="E149" s="197" t="s">
        <v>287</v>
      </c>
      <c r="F149" s="198" t="s">
        <v>288</v>
      </c>
      <c r="G149" s="199" t="s">
        <v>150</v>
      </c>
      <c r="H149" s="200">
        <v>90.928</v>
      </c>
      <c r="I149" s="201"/>
      <c r="J149" s="202">
        <f>ROUND(I149*H149,2)</f>
        <v>0</v>
      </c>
      <c r="K149" s="198" t="s">
        <v>151</v>
      </c>
      <c r="L149" s="203"/>
      <c r="M149" s="204" t="s">
        <v>5</v>
      </c>
      <c r="N149" s="205" t="s">
        <v>43</v>
      </c>
      <c r="O149" s="40"/>
      <c r="P149" s="181">
        <f>O149*H149</f>
        <v>0</v>
      </c>
      <c r="Q149" s="181">
        <v>0.00388</v>
      </c>
      <c r="R149" s="181">
        <f>Q149*H149</f>
        <v>0.35280064</v>
      </c>
      <c r="S149" s="181">
        <v>0</v>
      </c>
      <c r="T149" s="182">
        <f>S149*H149</f>
        <v>0</v>
      </c>
      <c r="AR149" s="22" t="s">
        <v>277</v>
      </c>
      <c r="AT149" s="22" t="s">
        <v>274</v>
      </c>
      <c r="AU149" s="22" t="s">
        <v>81</v>
      </c>
      <c r="AY149" s="22" t="s">
        <v>144</v>
      </c>
      <c r="BE149" s="183">
        <f>IF(N149="základní",J149,0)</f>
        <v>0</v>
      </c>
      <c r="BF149" s="183">
        <f>IF(N149="snížená",J149,0)</f>
        <v>0</v>
      </c>
      <c r="BG149" s="183">
        <f>IF(N149="zákl. přenesená",J149,0)</f>
        <v>0</v>
      </c>
      <c r="BH149" s="183">
        <f>IF(N149="sníž. přenesená",J149,0)</f>
        <v>0</v>
      </c>
      <c r="BI149" s="183">
        <f>IF(N149="nulová",J149,0)</f>
        <v>0</v>
      </c>
      <c r="BJ149" s="22" t="s">
        <v>79</v>
      </c>
      <c r="BK149" s="183">
        <f>ROUND(I149*H149,2)</f>
        <v>0</v>
      </c>
      <c r="BL149" s="22" t="s">
        <v>224</v>
      </c>
      <c r="BM149" s="22" t="s">
        <v>289</v>
      </c>
    </row>
    <row r="150" spans="2:51" s="11" customFormat="1" ht="13.5">
      <c r="B150" s="184"/>
      <c r="D150" s="185" t="s">
        <v>154</v>
      </c>
      <c r="E150" s="186" t="s">
        <v>5</v>
      </c>
      <c r="F150" s="187" t="s">
        <v>290</v>
      </c>
      <c r="H150" s="188">
        <v>79.068</v>
      </c>
      <c r="I150" s="189"/>
      <c r="L150" s="184"/>
      <c r="M150" s="190"/>
      <c r="N150" s="191"/>
      <c r="O150" s="191"/>
      <c r="P150" s="191"/>
      <c r="Q150" s="191"/>
      <c r="R150" s="191"/>
      <c r="S150" s="191"/>
      <c r="T150" s="192"/>
      <c r="AT150" s="186" t="s">
        <v>154</v>
      </c>
      <c r="AU150" s="186" t="s">
        <v>81</v>
      </c>
      <c r="AV150" s="11" t="s">
        <v>81</v>
      </c>
      <c r="AW150" s="11" t="s">
        <v>36</v>
      </c>
      <c r="AX150" s="11" t="s">
        <v>79</v>
      </c>
      <c r="AY150" s="186" t="s">
        <v>144</v>
      </c>
    </row>
    <row r="151" spans="2:51" s="11" customFormat="1" ht="13.5">
      <c r="B151" s="184"/>
      <c r="D151" s="185" t="s">
        <v>154</v>
      </c>
      <c r="F151" s="187" t="s">
        <v>291</v>
      </c>
      <c r="H151" s="188">
        <v>90.928</v>
      </c>
      <c r="I151" s="189"/>
      <c r="L151" s="184"/>
      <c r="M151" s="190"/>
      <c r="N151" s="191"/>
      <c r="O151" s="191"/>
      <c r="P151" s="191"/>
      <c r="Q151" s="191"/>
      <c r="R151" s="191"/>
      <c r="S151" s="191"/>
      <c r="T151" s="192"/>
      <c r="AT151" s="186" t="s">
        <v>154</v>
      </c>
      <c r="AU151" s="186" t="s">
        <v>81</v>
      </c>
      <c r="AV151" s="11" t="s">
        <v>81</v>
      </c>
      <c r="AW151" s="11" t="s">
        <v>6</v>
      </c>
      <c r="AX151" s="11" t="s">
        <v>79</v>
      </c>
      <c r="AY151" s="186" t="s">
        <v>144</v>
      </c>
    </row>
    <row r="152" spans="2:65" s="1" customFormat="1" ht="25.5" customHeight="1">
      <c r="B152" s="171"/>
      <c r="C152" s="172" t="s">
        <v>292</v>
      </c>
      <c r="D152" s="172" t="s">
        <v>147</v>
      </c>
      <c r="E152" s="173" t="s">
        <v>293</v>
      </c>
      <c r="F152" s="174" t="s">
        <v>294</v>
      </c>
      <c r="G152" s="175" t="s">
        <v>295</v>
      </c>
      <c r="H152" s="206">
        <v>170.759</v>
      </c>
      <c r="I152" s="177"/>
      <c r="J152" s="178">
        <f>ROUND(I152*H152,2)</f>
        <v>0</v>
      </c>
      <c r="K152" s="174" t="s">
        <v>151</v>
      </c>
      <c r="L152" s="39"/>
      <c r="M152" s="179" t="s">
        <v>5</v>
      </c>
      <c r="N152" s="180" t="s">
        <v>43</v>
      </c>
      <c r="O152" s="40"/>
      <c r="P152" s="181">
        <f>O152*H152</f>
        <v>0</v>
      </c>
      <c r="Q152" s="181">
        <v>0</v>
      </c>
      <c r="R152" s="181">
        <f>Q152*H152</f>
        <v>0</v>
      </c>
      <c r="S152" s="181">
        <v>0</v>
      </c>
      <c r="T152" s="182">
        <f>S152*H152</f>
        <v>0</v>
      </c>
      <c r="AR152" s="22" t="s">
        <v>224</v>
      </c>
      <c r="AT152" s="22" t="s">
        <v>147</v>
      </c>
      <c r="AU152" s="22" t="s">
        <v>81</v>
      </c>
      <c r="AY152" s="22" t="s">
        <v>144</v>
      </c>
      <c r="BE152" s="183">
        <f>IF(N152="základní",J152,0)</f>
        <v>0</v>
      </c>
      <c r="BF152" s="183">
        <f>IF(N152="snížená",J152,0)</f>
        <v>0</v>
      </c>
      <c r="BG152" s="183">
        <f>IF(N152="zákl. přenesená",J152,0)</f>
        <v>0</v>
      </c>
      <c r="BH152" s="183">
        <f>IF(N152="sníž. přenesená",J152,0)</f>
        <v>0</v>
      </c>
      <c r="BI152" s="183">
        <f>IF(N152="nulová",J152,0)</f>
        <v>0</v>
      </c>
      <c r="BJ152" s="22" t="s">
        <v>79</v>
      </c>
      <c r="BK152" s="183">
        <f>ROUND(I152*H152,2)</f>
        <v>0</v>
      </c>
      <c r="BL152" s="22" t="s">
        <v>224</v>
      </c>
      <c r="BM152" s="22" t="s">
        <v>296</v>
      </c>
    </row>
    <row r="153" spans="2:65" s="1" customFormat="1" ht="16.5" customHeight="1">
      <c r="B153" s="171"/>
      <c r="C153" s="172" t="s">
        <v>297</v>
      </c>
      <c r="D153" s="172" t="s">
        <v>147</v>
      </c>
      <c r="E153" s="173" t="s">
        <v>298</v>
      </c>
      <c r="F153" s="174" t="s">
        <v>299</v>
      </c>
      <c r="G153" s="175" t="s">
        <v>295</v>
      </c>
      <c r="H153" s="206">
        <v>170.759</v>
      </c>
      <c r="I153" s="177"/>
      <c r="J153" s="178">
        <f>ROUND(I153*H153,2)</f>
        <v>0</v>
      </c>
      <c r="K153" s="174" t="s">
        <v>151</v>
      </c>
      <c r="L153" s="39"/>
      <c r="M153" s="179" t="s">
        <v>5</v>
      </c>
      <c r="N153" s="180" t="s">
        <v>43</v>
      </c>
      <c r="O153" s="40"/>
      <c r="P153" s="181">
        <f>O153*H153</f>
        <v>0</v>
      </c>
      <c r="Q153" s="181">
        <v>0</v>
      </c>
      <c r="R153" s="181">
        <f>Q153*H153</f>
        <v>0</v>
      </c>
      <c r="S153" s="181">
        <v>0</v>
      </c>
      <c r="T153" s="182">
        <f>S153*H153</f>
        <v>0</v>
      </c>
      <c r="AR153" s="22" t="s">
        <v>224</v>
      </c>
      <c r="AT153" s="22" t="s">
        <v>147</v>
      </c>
      <c r="AU153" s="22" t="s">
        <v>81</v>
      </c>
      <c r="AY153" s="22" t="s">
        <v>144</v>
      </c>
      <c r="BE153" s="183">
        <f>IF(N153="základní",J153,0)</f>
        <v>0</v>
      </c>
      <c r="BF153" s="183">
        <f>IF(N153="snížená",J153,0)</f>
        <v>0</v>
      </c>
      <c r="BG153" s="183">
        <f>IF(N153="zákl. přenesená",J153,0)</f>
        <v>0</v>
      </c>
      <c r="BH153" s="183">
        <f>IF(N153="sníž. přenesená",J153,0)</f>
        <v>0</v>
      </c>
      <c r="BI153" s="183">
        <f>IF(N153="nulová",J153,0)</f>
        <v>0</v>
      </c>
      <c r="BJ153" s="22" t="s">
        <v>79</v>
      </c>
      <c r="BK153" s="183">
        <f>ROUND(I153*H153,2)</f>
        <v>0</v>
      </c>
      <c r="BL153" s="22" t="s">
        <v>224</v>
      </c>
      <c r="BM153" s="22" t="s">
        <v>300</v>
      </c>
    </row>
    <row r="154" spans="2:63" s="10" customFormat="1" ht="29.85" customHeight="1">
      <c r="B154" s="158"/>
      <c r="D154" s="159" t="s">
        <v>71</v>
      </c>
      <c r="E154" s="169" t="s">
        <v>301</v>
      </c>
      <c r="F154" s="169" t="s">
        <v>302</v>
      </c>
      <c r="I154" s="161"/>
      <c r="J154" s="170">
        <f>BK154</f>
        <v>0</v>
      </c>
      <c r="L154" s="158"/>
      <c r="M154" s="163"/>
      <c r="N154" s="164"/>
      <c r="O154" s="164"/>
      <c r="P154" s="165">
        <f>SUM(P155:P166)</f>
        <v>0</v>
      </c>
      <c r="Q154" s="164"/>
      <c r="R154" s="165">
        <f>SUM(R155:R166)</f>
        <v>0.15705426</v>
      </c>
      <c r="S154" s="164"/>
      <c r="T154" s="166">
        <f>SUM(T155:T166)</f>
        <v>0</v>
      </c>
      <c r="AR154" s="159" t="s">
        <v>81</v>
      </c>
      <c r="AT154" s="167" t="s">
        <v>71</v>
      </c>
      <c r="AU154" s="167" t="s">
        <v>79</v>
      </c>
      <c r="AY154" s="159" t="s">
        <v>144</v>
      </c>
      <c r="BK154" s="168">
        <f>SUM(BK155:BK166)</f>
        <v>0</v>
      </c>
    </row>
    <row r="155" spans="2:65" s="1" customFormat="1" ht="25.5" customHeight="1">
      <c r="B155" s="171"/>
      <c r="C155" s="172" t="s">
        <v>303</v>
      </c>
      <c r="D155" s="172" t="s">
        <v>147</v>
      </c>
      <c r="E155" s="173" t="s">
        <v>304</v>
      </c>
      <c r="F155" s="174" t="s">
        <v>305</v>
      </c>
      <c r="G155" s="175" t="s">
        <v>150</v>
      </c>
      <c r="H155" s="176">
        <v>56.77</v>
      </c>
      <c r="I155" s="177"/>
      <c r="J155" s="178">
        <f>ROUND(I155*H155,2)</f>
        <v>0</v>
      </c>
      <c r="K155" s="174" t="s">
        <v>151</v>
      </c>
      <c r="L155" s="39"/>
      <c r="M155" s="179" t="s">
        <v>5</v>
      </c>
      <c r="N155" s="180" t="s">
        <v>43</v>
      </c>
      <c r="O155" s="40"/>
      <c r="P155" s="181">
        <f>O155*H155</f>
        <v>0</v>
      </c>
      <c r="Q155" s="181">
        <v>0</v>
      </c>
      <c r="R155" s="181">
        <f>Q155*H155</f>
        <v>0</v>
      </c>
      <c r="S155" s="181">
        <v>0</v>
      </c>
      <c r="T155" s="182">
        <f>S155*H155</f>
        <v>0</v>
      </c>
      <c r="AR155" s="22" t="s">
        <v>224</v>
      </c>
      <c r="AT155" s="22" t="s">
        <v>147</v>
      </c>
      <c r="AU155" s="22" t="s">
        <v>81</v>
      </c>
      <c r="AY155" s="22" t="s">
        <v>144</v>
      </c>
      <c r="BE155" s="183">
        <f>IF(N155="základní",J155,0)</f>
        <v>0</v>
      </c>
      <c r="BF155" s="183">
        <f>IF(N155="snížená",J155,0)</f>
        <v>0</v>
      </c>
      <c r="BG155" s="183">
        <f>IF(N155="zákl. přenesená",J155,0)</f>
        <v>0</v>
      </c>
      <c r="BH155" s="183">
        <f>IF(N155="sníž. přenesená",J155,0)</f>
        <v>0</v>
      </c>
      <c r="BI155" s="183">
        <f>IF(N155="nulová",J155,0)</f>
        <v>0</v>
      </c>
      <c r="BJ155" s="22" t="s">
        <v>79</v>
      </c>
      <c r="BK155" s="183">
        <f>ROUND(I155*H155,2)</f>
        <v>0</v>
      </c>
      <c r="BL155" s="22" t="s">
        <v>224</v>
      </c>
      <c r="BM155" s="22" t="s">
        <v>306</v>
      </c>
    </row>
    <row r="156" spans="2:51" s="11" customFormat="1" ht="13.5">
      <c r="B156" s="184"/>
      <c r="D156" s="185" t="s">
        <v>154</v>
      </c>
      <c r="E156" s="186" t="s">
        <v>5</v>
      </c>
      <c r="F156" s="187" t="s">
        <v>307</v>
      </c>
      <c r="H156" s="188">
        <v>56.77</v>
      </c>
      <c r="I156" s="189"/>
      <c r="L156" s="184"/>
      <c r="M156" s="190"/>
      <c r="N156" s="191"/>
      <c r="O156" s="191"/>
      <c r="P156" s="191"/>
      <c r="Q156" s="191"/>
      <c r="R156" s="191"/>
      <c r="S156" s="191"/>
      <c r="T156" s="192"/>
      <c r="AT156" s="186" t="s">
        <v>154</v>
      </c>
      <c r="AU156" s="186" t="s">
        <v>81</v>
      </c>
      <c r="AV156" s="11" t="s">
        <v>81</v>
      </c>
      <c r="AW156" s="11" t="s">
        <v>36</v>
      </c>
      <c r="AX156" s="11" t="s">
        <v>79</v>
      </c>
      <c r="AY156" s="186" t="s">
        <v>144</v>
      </c>
    </row>
    <row r="157" spans="2:65" s="1" customFormat="1" ht="16.5" customHeight="1">
      <c r="B157" s="171"/>
      <c r="C157" s="196" t="s">
        <v>308</v>
      </c>
      <c r="D157" s="196" t="s">
        <v>274</v>
      </c>
      <c r="E157" s="197" t="s">
        <v>309</v>
      </c>
      <c r="F157" s="198" t="s">
        <v>310</v>
      </c>
      <c r="G157" s="199" t="s">
        <v>150</v>
      </c>
      <c r="H157" s="200">
        <v>124.894</v>
      </c>
      <c r="I157" s="201"/>
      <c r="J157" s="202">
        <f>ROUND(I157*H157,2)</f>
        <v>0</v>
      </c>
      <c r="K157" s="198" t="s">
        <v>151</v>
      </c>
      <c r="L157" s="203"/>
      <c r="M157" s="204" t="s">
        <v>5</v>
      </c>
      <c r="N157" s="205" t="s">
        <v>43</v>
      </c>
      <c r="O157" s="40"/>
      <c r="P157" s="181">
        <f>O157*H157</f>
        <v>0</v>
      </c>
      <c r="Q157" s="181">
        <v>0.0012</v>
      </c>
      <c r="R157" s="181">
        <f>Q157*H157</f>
        <v>0.1498728</v>
      </c>
      <c r="S157" s="181">
        <v>0</v>
      </c>
      <c r="T157" s="182">
        <f>S157*H157</f>
        <v>0</v>
      </c>
      <c r="AR157" s="22" t="s">
        <v>277</v>
      </c>
      <c r="AT157" s="22" t="s">
        <v>274</v>
      </c>
      <c r="AU157" s="22" t="s">
        <v>81</v>
      </c>
      <c r="AY157" s="22" t="s">
        <v>144</v>
      </c>
      <c r="BE157" s="183">
        <f>IF(N157="základní",J157,0)</f>
        <v>0</v>
      </c>
      <c r="BF157" s="183">
        <f>IF(N157="snížená",J157,0)</f>
        <v>0</v>
      </c>
      <c r="BG157" s="183">
        <f>IF(N157="zákl. přenesená",J157,0)</f>
        <v>0</v>
      </c>
      <c r="BH157" s="183">
        <f>IF(N157="sníž. přenesená",J157,0)</f>
        <v>0</v>
      </c>
      <c r="BI157" s="183">
        <f>IF(N157="nulová",J157,0)</f>
        <v>0</v>
      </c>
      <c r="BJ157" s="22" t="s">
        <v>79</v>
      </c>
      <c r="BK157" s="183">
        <f>ROUND(I157*H157,2)</f>
        <v>0</v>
      </c>
      <c r="BL157" s="22" t="s">
        <v>224</v>
      </c>
      <c r="BM157" s="22" t="s">
        <v>311</v>
      </c>
    </row>
    <row r="158" spans="2:47" s="1" customFormat="1" ht="27">
      <c r="B158" s="39"/>
      <c r="D158" s="185" t="s">
        <v>279</v>
      </c>
      <c r="F158" s="193" t="s">
        <v>312</v>
      </c>
      <c r="I158" s="194"/>
      <c r="L158" s="39"/>
      <c r="M158" s="195"/>
      <c r="N158" s="40"/>
      <c r="O158" s="40"/>
      <c r="P158" s="40"/>
      <c r="Q158" s="40"/>
      <c r="R158" s="40"/>
      <c r="S158" s="40"/>
      <c r="T158" s="68"/>
      <c r="AT158" s="22" t="s">
        <v>279</v>
      </c>
      <c r="AU158" s="22" t="s">
        <v>81</v>
      </c>
    </row>
    <row r="159" spans="2:51" s="11" customFormat="1" ht="13.5">
      <c r="B159" s="184"/>
      <c r="D159" s="185" t="s">
        <v>154</v>
      </c>
      <c r="E159" s="186" t="s">
        <v>5</v>
      </c>
      <c r="F159" s="187" t="s">
        <v>313</v>
      </c>
      <c r="H159" s="188">
        <v>124.894</v>
      </c>
      <c r="I159" s="189"/>
      <c r="L159" s="184"/>
      <c r="M159" s="190"/>
      <c r="N159" s="191"/>
      <c r="O159" s="191"/>
      <c r="P159" s="191"/>
      <c r="Q159" s="191"/>
      <c r="R159" s="191"/>
      <c r="S159" s="191"/>
      <c r="T159" s="192"/>
      <c r="AT159" s="186" t="s">
        <v>154</v>
      </c>
      <c r="AU159" s="186" t="s">
        <v>81</v>
      </c>
      <c r="AV159" s="11" t="s">
        <v>81</v>
      </c>
      <c r="AW159" s="11" t="s">
        <v>36</v>
      </c>
      <c r="AX159" s="11" t="s">
        <v>79</v>
      </c>
      <c r="AY159" s="186" t="s">
        <v>144</v>
      </c>
    </row>
    <row r="160" spans="2:65" s="1" customFormat="1" ht="25.5" customHeight="1">
      <c r="B160" s="171"/>
      <c r="C160" s="172" t="s">
        <v>277</v>
      </c>
      <c r="D160" s="172" t="s">
        <v>147</v>
      </c>
      <c r="E160" s="173" t="s">
        <v>314</v>
      </c>
      <c r="F160" s="174" t="s">
        <v>315</v>
      </c>
      <c r="G160" s="175" t="s">
        <v>150</v>
      </c>
      <c r="H160" s="176">
        <v>56.77</v>
      </c>
      <c r="I160" s="177"/>
      <c r="J160" s="178">
        <f>ROUND(I160*H160,2)</f>
        <v>0</v>
      </c>
      <c r="K160" s="174" t="s">
        <v>151</v>
      </c>
      <c r="L160" s="39"/>
      <c r="M160" s="179" t="s">
        <v>5</v>
      </c>
      <c r="N160" s="180" t="s">
        <v>43</v>
      </c>
      <c r="O160" s="40"/>
      <c r="P160" s="181">
        <f>O160*H160</f>
        <v>0</v>
      </c>
      <c r="Q160" s="181">
        <v>0</v>
      </c>
      <c r="R160" s="181">
        <f>Q160*H160</f>
        <v>0</v>
      </c>
      <c r="S160" s="181">
        <v>0</v>
      </c>
      <c r="T160" s="182">
        <f>S160*H160</f>
        <v>0</v>
      </c>
      <c r="AR160" s="22" t="s">
        <v>224</v>
      </c>
      <c r="AT160" s="22" t="s">
        <v>147</v>
      </c>
      <c r="AU160" s="22" t="s">
        <v>81</v>
      </c>
      <c r="AY160" s="22" t="s">
        <v>144</v>
      </c>
      <c r="BE160" s="183">
        <f>IF(N160="základní",J160,0)</f>
        <v>0</v>
      </c>
      <c r="BF160" s="183">
        <f>IF(N160="snížená",J160,0)</f>
        <v>0</v>
      </c>
      <c r="BG160" s="183">
        <f>IF(N160="zákl. přenesená",J160,0)</f>
        <v>0</v>
      </c>
      <c r="BH160" s="183">
        <f>IF(N160="sníž. přenesená",J160,0)</f>
        <v>0</v>
      </c>
      <c r="BI160" s="183">
        <f>IF(N160="nulová",J160,0)</f>
        <v>0</v>
      </c>
      <c r="BJ160" s="22" t="s">
        <v>79</v>
      </c>
      <c r="BK160" s="183">
        <f>ROUND(I160*H160,2)</f>
        <v>0</v>
      </c>
      <c r="BL160" s="22" t="s">
        <v>224</v>
      </c>
      <c r="BM160" s="22" t="s">
        <v>316</v>
      </c>
    </row>
    <row r="161" spans="2:51" s="11" customFormat="1" ht="13.5">
      <c r="B161" s="184"/>
      <c r="D161" s="185" t="s">
        <v>154</v>
      </c>
      <c r="E161" s="186" t="s">
        <v>5</v>
      </c>
      <c r="F161" s="187" t="s">
        <v>183</v>
      </c>
      <c r="H161" s="188">
        <v>56.77</v>
      </c>
      <c r="I161" s="189"/>
      <c r="L161" s="184"/>
      <c r="M161" s="190"/>
      <c r="N161" s="191"/>
      <c r="O161" s="191"/>
      <c r="P161" s="191"/>
      <c r="Q161" s="191"/>
      <c r="R161" s="191"/>
      <c r="S161" s="191"/>
      <c r="T161" s="192"/>
      <c r="AT161" s="186" t="s">
        <v>154</v>
      </c>
      <c r="AU161" s="186" t="s">
        <v>81</v>
      </c>
      <c r="AV161" s="11" t="s">
        <v>81</v>
      </c>
      <c r="AW161" s="11" t="s">
        <v>36</v>
      </c>
      <c r="AX161" s="11" t="s">
        <v>79</v>
      </c>
      <c r="AY161" s="186" t="s">
        <v>144</v>
      </c>
    </row>
    <row r="162" spans="2:65" s="1" customFormat="1" ht="16.5" customHeight="1">
      <c r="B162" s="171"/>
      <c r="C162" s="196" t="s">
        <v>317</v>
      </c>
      <c r="D162" s="196" t="s">
        <v>274</v>
      </c>
      <c r="E162" s="197" t="s">
        <v>318</v>
      </c>
      <c r="F162" s="198" t="s">
        <v>319</v>
      </c>
      <c r="G162" s="199" t="s">
        <v>150</v>
      </c>
      <c r="H162" s="200">
        <v>65.286</v>
      </c>
      <c r="I162" s="201"/>
      <c r="J162" s="202">
        <f>ROUND(I162*H162,2)</f>
        <v>0</v>
      </c>
      <c r="K162" s="198" t="s">
        <v>158</v>
      </c>
      <c r="L162" s="203"/>
      <c r="M162" s="204" t="s">
        <v>5</v>
      </c>
      <c r="N162" s="205" t="s">
        <v>43</v>
      </c>
      <c r="O162" s="40"/>
      <c r="P162" s="181">
        <f>O162*H162</f>
        <v>0</v>
      </c>
      <c r="Q162" s="181">
        <v>0.00011</v>
      </c>
      <c r="R162" s="181">
        <f>Q162*H162</f>
        <v>0.007181460000000001</v>
      </c>
      <c r="S162" s="181">
        <v>0</v>
      </c>
      <c r="T162" s="182">
        <f>S162*H162</f>
        <v>0</v>
      </c>
      <c r="AR162" s="22" t="s">
        <v>277</v>
      </c>
      <c r="AT162" s="22" t="s">
        <v>274</v>
      </c>
      <c r="AU162" s="22" t="s">
        <v>81</v>
      </c>
      <c r="AY162" s="22" t="s">
        <v>144</v>
      </c>
      <c r="BE162" s="183">
        <f>IF(N162="základní",J162,0)</f>
        <v>0</v>
      </c>
      <c r="BF162" s="183">
        <f>IF(N162="snížená",J162,0)</f>
        <v>0</v>
      </c>
      <c r="BG162" s="183">
        <f>IF(N162="zákl. přenesená",J162,0)</f>
        <v>0</v>
      </c>
      <c r="BH162" s="183">
        <f>IF(N162="sníž. přenesená",J162,0)</f>
        <v>0</v>
      </c>
      <c r="BI162" s="183">
        <f>IF(N162="nulová",J162,0)</f>
        <v>0</v>
      </c>
      <c r="BJ162" s="22" t="s">
        <v>79</v>
      </c>
      <c r="BK162" s="183">
        <f>ROUND(I162*H162,2)</f>
        <v>0</v>
      </c>
      <c r="BL162" s="22" t="s">
        <v>224</v>
      </c>
      <c r="BM162" s="22" t="s">
        <v>320</v>
      </c>
    </row>
    <row r="163" spans="2:47" s="1" customFormat="1" ht="27">
      <c r="B163" s="39"/>
      <c r="D163" s="185" t="s">
        <v>279</v>
      </c>
      <c r="F163" s="193" t="s">
        <v>321</v>
      </c>
      <c r="I163" s="194"/>
      <c r="L163" s="39"/>
      <c r="M163" s="195"/>
      <c r="N163" s="40"/>
      <c r="O163" s="40"/>
      <c r="P163" s="40"/>
      <c r="Q163" s="40"/>
      <c r="R163" s="40"/>
      <c r="S163" s="40"/>
      <c r="T163" s="68"/>
      <c r="AT163" s="22" t="s">
        <v>279</v>
      </c>
      <c r="AU163" s="22" t="s">
        <v>81</v>
      </c>
    </row>
    <row r="164" spans="2:51" s="11" customFormat="1" ht="13.5">
      <c r="B164" s="184"/>
      <c r="D164" s="185" t="s">
        <v>154</v>
      </c>
      <c r="E164" s="186" t="s">
        <v>5</v>
      </c>
      <c r="F164" s="187" t="s">
        <v>322</v>
      </c>
      <c r="H164" s="188">
        <v>65.286</v>
      </c>
      <c r="I164" s="189"/>
      <c r="L164" s="184"/>
      <c r="M164" s="190"/>
      <c r="N164" s="191"/>
      <c r="O164" s="191"/>
      <c r="P164" s="191"/>
      <c r="Q164" s="191"/>
      <c r="R164" s="191"/>
      <c r="S164" s="191"/>
      <c r="T164" s="192"/>
      <c r="AT164" s="186" t="s">
        <v>154</v>
      </c>
      <c r="AU164" s="186" t="s">
        <v>81</v>
      </c>
      <c r="AV164" s="11" t="s">
        <v>81</v>
      </c>
      <c r="AW164" s="11" t="s">
        <v>36</v>
      </c>
      <c r="AX164" s="11" t="s">
        <v>79</v>
      </c>
      <c r="AY164" s="186" t="s">
        <v>144</v>
      </c>
    </row>
    <row r="165" spans="2:65" s="1" customFormat="1" ht="16.5" customHeight="1">
      <c r="B165" s="171"/>
      <c r="C165" s="172" t="s">
        <v>323</v>
      </c>
      <c r="D165" s="172" t="s">
        <v>147</v>
      </c>
      <c r="E165" s="173" t="s">
        <v>324</v>
      </c>
      <c r="F165" s="174" t="s">
        <v>325</v>
      </c>
      <c r="G165" s="175" t="s">
        <v>295</v>
      </c>
      <c r="H165" s="206">
        <v>200.714</v>
      </c>
      <c r="I165" s="177"/>
      <c r="J165" s="178">
        <f>ROUND(I165*H165,2)</f>
        <v>0</v>
      </c>
      <c r="K165" s="174" t="s">
        <v>151</v>
      </c>
      <c r="L165" s="39"/>
      <c r="M165" s="179" t="s">
        <v>5</v>
      </c>
      <c r="N165" s="180" t="s">
        <v>43</v>
      </c>
      <c r="O165" s="40"/>
      <c r="P165" s="181">
        <f>O165*H165</f>
        <v>0</v>
      </c>
      <c r="Q165" s="181">
        <v>0</v>
      </c>
      <c r="R165" s="181">
        <f>Q165*H165</f>
        <v>0</v>
      </c>
      <c r="S165" s="181">
        <v>0</v>
      </c>
      <c r="T165" s="182">
        <f>S165*H165</f>
        <v>0</v>
      </c>
      <c r="AR165" s="22" t="s">
        <v>224</v>
      </c>
      <c r="AT165" s="22" t="s">
        <v>147</v>
      </c>
      <c r="AU165" s="22" t="s">
        <v>81</v>
      </c>
      <c r="AY165" s="22" t="s">
        <v>144</v>
      </c>
      <c r="BE165" s="183">
        <f>IF(N165="základní",J165,0)</f>
        <v>0</v>
      </c>
      <c r="BF165" s="183">
        <f>IF(N165="snížená",J165,0)</f>
        <v>0</v>
      </c>
      <c r="BG165" s="183">
        <f>IF(N165="zákl. přenesená",J165,0)</f>
        <v>0</v>
      </c>
      <c r="BH165" s="183">
        <f>IF(N165="sníž. přenesená",J165,0)</f>
        <v>0</v>
      </c>
      <c r="BI165" s="183">
        <f>IF(N165="nulová",J165,0)</f>
        <v>0</v>
      </c>
      <c r="BJ165" s="22" t="s">
        <v>79</v>
      </c>
      <c r="BK165" s="183">
        <f>ROUND(I165*H165,2)</f>
        <v>0</v>
      </c>
      <c r="BL165" s="22" t="s">
        <v>224</v>
      </c>
      <c r="BM165" s="22" t="s">
        <v>326</v>
      </c>
    </row>
    <row r="166" spans="2:65" s="1" customFormat="1" ht="16.5" customHeight="1">
      <c r="B166" s="171"/>
      <c r="C166" s="172" t="s">
        <v>327</v>
      </c>
      <c r="D166" s="172" t="s">
        <v>147</v>
      </c>
      <c r="E166" s="173" t="s">
        <v>328</v>
      </c>
      <c r="F166" s="174" t="s">
        <v>329</v>
      </c>
      <c r="G166" s="175" t="s">
        <v>295</v>
      </c>
      <c r="H166" s="206">
        <v>200.714</v>
      </c>
      <c r="I166" s="177"/>
      <c r="J166" s="178">
        <f>ROUND(I166*H166,2)</f>
        <v>0</v>
      </c>
      <c r="K166" s="174" t="s">
        <v>151</v>
      </c>
      <c r="L166" s="39"/>
      <c r="M166" s="179" t="s">
        <v>5</v>
      </c>
      <c r="N166" s="180" t="s">
        <v>43</v>
      </c>
      <c r="O166" s="40"/>
      <c r="P166" s="181">
        <f>O166*H166</f>
        <v>0</v>
      </c>
      <c r="Q166" s="181">
        <v>0</v>
      </c>
      <c r="R166" s="181">
        <f>Q166*H166</f>
        <v>0</v>
      </c>
      <c r="S166" s="181">
        <v>0</v>
      </c>
      <c r="T166" s="182">
        <f>S166*H166</f>
        <v>0</v>
      </c>
      <c r="AR166" s="22" t="s">
        <v>224</v>
      </c>
      <c r="AT166" s="22" t="s">
        <v>147</v>
      </c>
      <c r="AU166" s="22" t="s">
        <v>81</v>
      </c>
      <c r="AY166" s="22" t="s">
        <v>144</v>
      </c>
      <c r="BE166" s="183">
        <f>IF(N166="základní",J166,0)</f>
        <v>0</v>
      </c>
      <c r="BF166" s="183">
        <f>IF(N166="snížená",J166,0)</f>
        <v>0</v>
      </c>
      <c r="BG166" s="183">
        <f>IF(N166="zákl. přenesená",J166,0)</f>
        <v>0</v>
      </c>
      <c r="BH166" s="183">
        <f>IF(N166="sníž. přenesená",J166,0)</f>
        <v>0</v>
      </c>
      <c r="BI166" s="183">
        <f>IF(N166="nulová",J166,0)</f>
        <v>0</v>
      </c>
      <c r="BJ166" s="22" t="s">
        <v>79</v>
      </c>
      <c r="BK166" s="183">
        <f>ROUND(I166*H166,2)</f>
        <v>0</v>
      </c>
      <c r="BL166" s="22" t="s">
        <v>224</v>
      </c>
      <c r="BM166" s="22" t="s">
        <v>330</v>
      </c>
    </row>
    <row r="167" spans="2:63" s="10" customFormat="1" ht="29.85" customHeight="1">
      <c r="B167" s="158"/>
      <c r="D167" s="159" t="s">
        <v>71</v>
      </c>
      <c r="E167" s="169" t="s">
        <v>331</v>
      </c>
      <c r="F167" s="169" t="s">
        <v>332</v>
      </c>
      <c r="I167" s="161"/>
      <c r="J167" s="170">
        <f>BK167</f>
        <v>0</v>
      </c>
      <c r="L167" s="158"/>
      <c r="M167" s="163"/>
      <c r="N167" s="164"/>
      <c r="O167" s="164"/>
      <c r="P167" s="165">
        <f>SUM(P168:P171)</f>
        <v>0</v>
      </c>
      <c r="Q167" s="164"/>
      <c r="R167" s="165">
        <f>SUM(R168:R171)</f>
        <v>0</v>
      </c>
      <c r="S167" s="164"/>
      <c r="T167" s="166">
        <f>SUM(T168:T171)</f>
        <v>0</v>
      </c>
      <c r="AR167" s="159" t="s">
        <v>81</v>
      </c>
      <c r="AT167" s="167" t="s">
        <v>71</v>
      </c>
      <c r="AU167" s="167" t="s">
        <v>79</v>
      </c>
      <c r="AY167" s="159" t="s">
        <v>144</v>
      </c>
      <c r="BK167" s="168">
        <f>SUM(BK168:BK171)</f>
        <v>0</v>
      </c>
    </row>
    <row r="168" spans="2:65" s="1" customFormat="1" ht="16.5" customHeight="1">
      <c r="B168" s="171"/>
      <c r="C168" s="172" t="s">
        <v>333</v>
      </c>
      <c r="D168" s="172" t="s">
        <v>147</v>
      </c>
      <c r="E168" s="173" t="s">
        <v>334</v>
      </c>
      <c r="F168" s="174" t="s">
        <v>335</v>
      </c>
      <c r="G168" s="175" t="s">
        <v>336</v>
      </c>
      <c r="H168" s="176">
        <v>1</v>
      </c>
      <c r="I168" s="177"/>
      <c r="J168" s="178">
        <f>ROUND(I168*H168,2)</f>
        <v>0</v>
      </c>
      <c r="K168" s="174" t="s">
        <v>5</v>
      </c>
      <c r="L168" s="39"/>
      <c r="M168" s="179" t="s">
        <v>5</v>
      </c>
      <c r="N168" s="180" t="s">
        <v>43</v>
      </c>
      <c r="O168" s="40"/>
      <c r="P168" s="181">
        <f>O168*H168</f>
        <v>0</v>
      </c>
      <c r="Q168" s="181">
        <v>0</v>
      </c>
      <c r="R168" s="181">
        <f>Q168*H168</f>
        <v>0</v>
      </c>
      <c r="S168" s="181">
        <v>0</v>
      </c>
      <c r="T168" s="182">
        <f>S168*H168</f>
        <v>0</v>
      </c>
      <c r="AR168" s="22" t="s">
        <v>224</v>
      </c>
      <c r="AT168" s="22" t="s">
        <v>147</v>
      </c>
      <c r="AU168" s="22" t="s">
        <v>81</v>
      </c>
      <c r="AY168" s="22" t="s">
        <v>144</v>
      </c>
      <c r="BE168" s="183">
        <f>IF(N168="základní",J168,0)</f>
        <v>0</v>
      </c>
      <c r="BF168" s="183">
        <f>IF(N168="snížená",J168,0)</f>
        <v>0</v>
      </c>
      <c r="BG168" s="183">
        <f>IF(N168="zákl. přenesená",J168,0)</f>
        <v>0</v>
      </c>
      <c r="BH168" s="183">
        <f>IF(N168="sníž. přenesená",J168,0)</f>
        <v>0</v>
      </c>
      <c r="BI168" s="183">
        <f>IF(N168="nulová",J168,0)</f>
        <v>0</v>
      </c>
      <c r="BJ168" s="22" t="s">
        <v>79</v>
      </c>
      <c r="BK168" s="183">
        <f>ROUND(I168*H168,2)</f>
        <v>0</v>
      </c>
      <c r="BL168" s="22" t="s">
        <v>224</v>
      </c>
      <c r="BM168" s="22" t="s">
        <v>337</v>
      </c>
    </row>
    <row r="169" spans="2:65" s="1" customFormat="1" ht="16.5" customHeight="1">
      <c r="B169" s="171"/>
      <c r="C169" s="172" t="s">
        <v>338</v>
      </c>
      <c r="D169" s="172" t="s">
        <v>147</v>
      </c>
      <c r="E169" s="173" t="s">
        <v>339</v>
      </c>
      <c r="F169" s="174" t="s">
        <v>340</v>
      </c>
      <c r="G169" s="175" t="s">
        <v>341</v>
      </c>
      <c r="H169" s="176">
        <v>3</v>
      </c>
      <c r="I169" s="177"/>
      <c r="J169" s="178">
        <f>ROUND(I169*H169,2)</f>
        <v>0</v>
      </c>
      <c r="K169" s="174" t="s">
        <v>5</v>
      </c>
      <c r="L169" s="39"/>
      <c r="M169" s="179" t="s">
        <v>5</v>
      </c>
      <c r="N169" s="180" t="s">
        <v>43</v>
      </c>
      <c r="O169" s="40"/>
      <c r="P169" s="181">
        <f>O169*H169</f>
        <v>0</v>
      </c>
      <c r="Q169" s="181">
        <v>0</v>
      </c>
      <c r="R169" s="181">
        <f>Q169*H169</f>
        <v>0</v>
      </c>
      <c r="S169" s="181">
        <v>0</v>
      </c>
      <c r="T169" s="182">
        <f>S169*H169</f>
        <v>0</v>
      </c>
      <c r="AR169" s="22" t="s">
        <v>224</v>
      </c>
      <c r="AT169" s="22" t="s">
        <v>147</v>
      </c>
      <c r="AU169" s="22" t="s">
        <v>81</v>
      </c>
      <c r="AY169" s="22" t="s">
        <v>144</v>
      </c>
      <c r="BE169" s="183">
        <f>IF(N169="základní",J169,0)</f>
        <v>0</v>
      </c>
      <c r="BF169" s="183">
        <f>IF(N169="snížená",J169,0)</f>
        <v>0</v>
      </c>
      <c r="BG169" s="183">
        <f>IF(N169="zákl. přenesená",J169,0)</f>
        <v>0</v>
      </c>
      <c r="BH169" s="183">
        <f>IF(N169="sníž. přenesená",J169,0)</f>
        <v>0</v>
      </c>
      <c r="BI169" s="183">
        <f>IF(N169="nulová",J169,0)</f>
        <v>0</v>
      </c>
      <c r="BJ169" s="22" t="s">
        <v>79</v>
      </c>
      <c r="BK169" s="183">
        <f>ROUND(I169*H169,2)</f>
        <v>0</v>
      </c>
      <c r="BL169" s="22" t="s">
        <v>224</v>
      </c>
      <c r="BM169" s="22" t="s">
        <v>342</v>
      </c>
    </row>
    <row r="170" spans="2:65" s="1" customFormat="1" ht="16.5" customHeight="1">
      <c r="B170" s="171"/>
      <c r="C170" s="172" t="s">
        <v>343</v>
      </c>
      <c r="D170" s="172" t="s">
        <v>147</v>
      </c>
      <c r="E170" s="173" t="s">
        <v>344</v>
      </c>
      <c r="F170" s="174" t="s">
        <v>345</v>
      </c>
      <c r="G170" s="175" t="s">
        <v>336</v>
      </c>
      <c r="H170" s="176">
        <v>1</v>
      </c>
      <c r="I170" s="177"/>
      <c r="J170" s="178">
        <f>ROUND(I170*H170,2)</f>
        <v>0</v>
      </c>
      <c r="K170" s="174" t="s">
        <v>5</v>
      </c>
      <c r="L170" s="39"/>
      <c r="M170" s="179" t="s">
        <v>5</v>
      </c>
      <c r="N170" s="180" t="s">
        <v>43</v>
      </c>
      <c r="O170" s="40"/>
      <c r="P170" s="181">
        <f>O170*H170</f>
        <v>0</v>
      </c>
      <c r="Q170" s="181">
        <v>0</v>
      </c>
      <c r="R170" s="181">
        <f>Q170*H170</f>
        <v>0</v>
      </c>
      <c r="S170" s="181">
        <v>0</v>
      </c>
      <c r="T170" s="182">
        <f>S170*H170</f>
        <v>0</v>
      </c>
      <c r="AR170" s="22" t="s">
        <v>224</v>
      </c>
      <c r="AT170" s="22" t="s">
        <v>147</v>
      </c>
      <c r="AU170" s="22" t="s">
        <v>81</v>
      </c>
      <c r="AY170" s="22" t="s">
        <v>144</v>
      </c>
      <c r="BE170" s="183">
        <f>IF(N170="základní",J170,0)</f>
        <v>0</v>
      </c>
      <c r="BF170" s="183">
        <f>IF(N170="snížená",J170,0)</f>
        <v>0</v>
      </c>
      <c r="BG170" s="183">
        <f>IF(N170="zákl. přenesená",J170,0)</f>
        <v>0</v>
      </c>
      <c r="BH170" s="183">
        <f>IF(N170="sníž. přenesená",J170,0)</f>
        <v>0</v>
      </c>
      <c r="BI170" s="183">
        <f>IF(N170="nulová",J170,0)</f>
        <v>0</v>
      </c>
      <c r="BJ170" s="22" t="s">
        <v>79</v>
      </c>
      <c r="BK170" s="183">
        <f>ROUND(I170*H170,2)</f>
        <v>0</v>
      </c>
      <c r="BL170" s="22" t="s">
        <v>224</v>
      </c>
      <c r="BM170" s="22" t="s">
        <v>346</v>
      </c>
    </row>
    <row r="171" spans="2:65" s="1" customFormat="1" ht="16.5" customHeight="1">
      <c r="B171" s="171"/>
      <c r="C171" s="172" t="s">
        <v>347</v>
      </c>
      <c r="D171" s="172" t="s">
        <v>147</v>
      </c>
      <c r="E171" s="173" t="s">
        <v>348</v>
      </c>
      <c r="F171" s="174" t="s">
        <v>349</v>
      </c>
      <c r="G171" s="175" t="s">
        <v>336</v>
      </c>
      <c r="H171" s="176">
        <v>1</v>
      </c>
      <c r="I171" s="177"/>
      <c r="J171" s="178">
        <f>ROUND(I171*H171,2)</f>
        <v>0</v>
      </c>
      <c r="K171" s="174" t="s">
        <v>5</v>
      </c>
      <c r="L171" s="39"/>
      <c r="M171" s="179" t="s">
        <v>5</v>
      </c>
      <c r="N171" s="180" t="s">
        <v>43</v>
      </c>
      <c r="O171" s="40"/>
      <c r="P171" s="181">
        <f>O171*H171</f>
        <v>0</v>
      </c>
      <c r="Q171" s="181">
        <v>0</v>
      </c>
      <c r="R171" s="181">
        <f>Q171*H171</f>
        <v>0</v>
      </c>
      <c r="S171" s="181">
        <v>0</v>
      </c>
      <c r="T171" s="182">
        <f>S171*H171</f>
        <v>0</v>
      </c>
      <c r="AR171" s="22" t="s">
        <v>224</v>
      </c>
      <c r="AT171" s="22" t="s">
        <v>147</v>
      </c>
      <c r="AU171" s="22" t="s">
        <v>81</v>
      </c>
      <c r="AY171" s="22" t="s">
        <v>144</v>
      </c>
      <c r="BE171" s="183">
        <f>IF(N171="základní",J171,0)</f>
        <v>0</v>
      </c>
      <c r="BF171" s="183">
        <f>IF(N171="snížená",J171,0)</f>
        <v>0</v>
      </c>
      <c r="BG171" s="183">
        <f>IF(N171="zákl. přenesená",J171,0)</f>
        <v>0</v>
      </c>
      <c r="BH171" s="183">
        <f>IF(N171="sníž. přenesená",J171,0)</f>
        <v>0</v>
      </c>
      <c r="BI171" s="183">
        <f>IF(N171="nulová",J171,0)</f>
        <v>0</v>
      </c>
      <c r="BJ171" s="22" t="s">
        <v>79</v>
      </c>
      <c r="BK171" s="183">
        <f>ROUND(I171*H171,2)</f>
        <v>0</v>
      </c>
      <c r="BL171" s="22" t="s">
        <v>224</v>
      </c>
      <c r="BM171" s="22" t="s">
        <v>350</v>
      </c>
    </row>
    <row r="172" spans="2:63" s="10" customFormat="1" ht="29.85" customHeight="1">
      <c r="B172" s="158"/>
      <c r="D172" s="159" t="s">
        <v>71</v>
      </c>
      <c r="E172" s="169" t="s">
        <v>351</v>
      </c>
      <c r="F172" s="169" t="s">
        <v>352</v>
      </c>
      <c r="I172" s="161"/>
      <c r="J172" s="170">
        <f>BK172</f>
        <v>0</v>
      </c>
      <c r="L172" s="158"/>
      <c r="M172" s="163"/>
      <c r="N172" s="164"/>
      <c r="O172" s="164"/>
      <c r="P172" s="165">
        <f>SUM(P173:P179)</f>
        <v>0</v>
      </c>
      <c r="Q172" s="164"/>
      <c r="R172" s="165">
        <f>SUM(R173:R179)</f>
        <v>0</v>
      </c>
      <c r="S172" s="164"/>
      <c r="T172" s="166">
        <f>SUM(T173:T179)</f>
        <v>0</v>
      </c>
      <c r="AR172" s="159" t="s">
        <v>81</v>
      </c>
      <c r="AT172" s="167" t="s">
        <v>71</v>
      </c>
      <c r="AU172" s="167" t="s">
        <v>79</v>
      </c>
      <c r="AY172" s="159" t="s">
        <v>144</v>
      </c>
      <c r="BK172" s="168">
        <f>SUM(BK173:BK179)</f>
        <v>0</v>
      </c>
    </row>
    <row r="173" spans="2:65" s="1" customFormat="1" ht="16.5" customHeight="1">
      <c r="B173" s="171"/>
      <c r="C173" s="172" t="s">
        <v>353</v>
      </c>
      <c r="D173" s="172" t="s">
        <v>147</v>
      </c>
      <c r="E173" s="173" t="s">
        <v>354</v>
      </c>
      <c r="F173" s="174" t="s">
        <v>355</v>
      </c>
      <c r="G173" s="175" t="s">
        <v>295</v>
      </c>
      <c r="H173" s="206">
        <v>388.704</v>
      </c>
      <c r="I173" s="177"/>
      <c r="J173" s="178">
        <f>ROUND(I173*H173,2)</f>
        <v>0</v>
      </c>
      <c r="K173" s="174" t="s">
        <v>151</v>
      </c>
      <c r="L173" s="39"/>
      <c r="M173" s="179" t="s">
        <v>5</v>
      </c>
      <c r="N173" s="180" t="s">
        <v>43</v>
      </c>
      <c r="O173" s="40"/>
      <c r="P173" s="181">
        <f>O173*H173</f>
        <v>0</v>
      </c>
      <c r="Q173" s="181">
        <v>0</v>
      </c>
      <c r="R173" s="181">
        <f>Q173*H173</f>
        <v>0</v>
      </c>
      <c r="S173" s="181">
        <v>0</v>
      </c>
      <c r="T173" s="182">
        <f>S173*H173</f>
        <v>0</v>
      </c>
      <c r="AR173" s="22" t="s">
        <v>224</v>
      </c>
      <c r="AT173" s="22" t="s">
        <v>147</v>
      </c>
      <c r="AU173" s="22" t="s">
        <v>81</v>
      </c>
      <c r="AY173" s="22" t="s">
        <v>144</v>
      </c>
      <c r="BE173" s="183">
        <f>IF(N173="základní",J173,0)</f>
        <v>0</v>
      </c>
      <c r="BF173" s="183">
        <f>IF(N173="snížená",J173,0)</f>
        <v>0</v>
      </c>
      <c r="BG173" s="183">
        <f>IF(N173="zákl. přenesená",J173,0)</f>
        <v>0</v>
      </c>
      <c r="BH173" s="183">
        <f>IF(N173="sníž. přenesená",J173,0)</f>
        <v>0</v>
      </c>
      <c r="BI173" s="183">
        <f>IF(N173="nulová",J173,0)</f>
        <v>0</v>
      </c>
      <c r="BJ173" s="22" t="s">
        <v>79</v>
      </c>
      <c r="BK173" s="183">
        <f>ROUND(I173*H173,2)</f>
        <v>0</v>
      </c>
      <c r="BL173" s="22" t="s">
        <v>224</v>
      </c>
      <c r="BM173" s="22" t="s">
        <v>356</v>
      </c>
    </row>
    <row r="174" spans="2:65" s="1" customFormat="1" ht="16.5" customHeight="1">
      <c r="B174" s="171"/>
      <c r="C174" s="172" t="s">
        <v>357</v>
      </c>
      <c r="D174" s="172" t="s">
        <v>147</v>
      </c>
      <c r="E174" s="173" t="s">
        <v>358</v>
      </c>
      <c r="F174" s="174" t="s">
        <v>359</v>
      </c>
      <c r="G174" s="175" t="s">
        <v>295</v>
      </c>
      <c r="H174" s="206">
        <v>388.704</v>
      </c>
      <c r="I174" s="177"/>
      <c r="J174" s="178">
        <f>ROUND(I174*H174,2)</f>
        <v>0</v>
      </c>
      <c r="K174" s="174" t="s">
        <v>151</v>
      </c>
      <c r="L174" s="39"/>
      <c r="M174" s="179" t="s">
        <v>5</v>
      </c>
      <c r="N174" s="180" t="s">
        <v>43</v>
      </c>
      <c r="O174" s="40"/>
      <c r="P174" s="181">
        <f>O174*H174</f>
        <v>0</v>
      </c>
      <c r="Q174" s="181">
        <v>0</v>
      </c>
      <c r="R174" s="181">
        <f>Q174*H174</f>
        <v>0</v>
      </c>
      <c r="S174" s="181">
        <v>0</v>
      </c>
      <c r="T174" s="182">
        <f>S174*H174</f>
        <v>0</v>
      </c>
      <c r="AR174" s="22" t="s">
        <v>224</v>
      </c>
      <c r="AT174" s="22" t="s">
        <v>147</v>
      </c>
      <c r="AU174" s="22" t="s">
        <v>81</v>
      </c>
      <c r="AY174" s="22" t="s">
        <v>144</v>
      </c>
      <c r="BE174" s="183">
        <f>IF(N174="základní",J174,0)</f>
        <v>0</v>
      </c>
      <c r="BF174" s="183">
        <f>IF(N174="snížená",J174,0)</f>
        <v>0</v>
      </c>
      <c r="BG174" s="183">
        <f>IF(N174="zákl. přenesená",J174,0)</f>
        <v>0</v>
      </c>
      <c r="BH174" s="183">
        <f>IF(N174="sníž. přenesená",J174,0)</f>
        <v>0</v>
      </c>
      <c r="BI174" s="183">
        <f>IF(N174="nulová",J174,0)</f>
        <v>0</v>
      </c>
      <c r="BJ174" s="22" t="s">
        <v>79</v>
      </c>
      <c r="BK174" s="183">
        <f>ROUND(I174*H174,2)</f>
        <v>0</v>
      </c>
      <c r="BL174" s="22" t="s">
        <v>224</v>
      </c>
      <c r="BM174" s="22" t="s">
        <v>360</v>
      </c>
    </row>
    <row r="175" spans="2:65" s="1" customFormat="1" ht="25.5" customHeight="1">
      <c r="B175" s="171"/>
      <c r="C175" s="172" t="s">
        <v>361</v>
      </c>
      <c r="D175" s="172" t="s">
        <v>147</v>
      </c>
      <c r="E175" s="173" t="s">
        <v>362</v>
      </c>
      <c r="F175" s="174" t="s">
        <v>363</v>
      </c>
      <c r="G175" s="175" t="s">
        <v>150</v>
      </c>
      <c r="H175" s="176">
        <v>36</v>
      </c>
      <c r="I175" s="177"/>
      <c r="J175" s="178">
        <f>ROUND(I175*H175,2)</f>
        <v>0</v>
      </c>
      <c r="K175" s="174" t="s">
        <v>5</v>
      </c>
      <c r="L175" s="39"/>
      <c r="M175" s="179" t="s">
        <v>5</v>
      </c>
      <c r="N175" s="180" t="s">
        <v>43</v>
      </c>
      <c r="O175" s="40"/>
      <c r="P175" s="181">
        <f>O175*H175</f>
        <v>0</v>
      </c>
      <c r="Q175" s="181">
        <v>0</v>
      </c>
      <c r="R175" s="181">
        <f>Q175*H175</f>
        <v>0</v>
      </c>
      <c r="S175" s="181">
        <v>0</v>
      </c>
      <c r="T175" s="182">
        <f>S175*H175</f>
        <v>0</v>
      </c>
      <c r="AR175" s="22" t="s">
        <v>224</v>
      </c>
      <c r="AT175" s="22" t="s">
        <v>147</v>
      </c>
      <c r="AU175" s="22" t="s">
        <v>81</v>
      </c>
      <c r="AY175" s="22" t="s">
        <v>144</v>
      </c>
      <c r="BE175" s="183">
        <f>IF(N175="základní",J175,0)</f>
        <v>0</v>
      </c>
      <c r="BF175" s="183">
        <f>IF(N175="snížená",J175,0)</f>
        <v>0</v>
      </c>
      <c r="BG175" s="183">
        <f>IF(N175="zákl. přenesená",J175,0)</f>
        <v>0</v>
      </c>
      <c r="BH175" s="183">
        <f>IF(N175="sníž. přenesená",J175,0)</f>
        <v>0</v>
      </c>
      <c r="BI175" s="183">
        <f>IF(N175="nulová",J175,0)</f>
        <v>0</v>
      </c>
      <c r="BJ175" s="22" t="s">
        <v>79</v>
      </c>
      <c r="BK175" s="183">
        <f>ROUND(I175*H175,2)</f>
        <v>0</v>
      </c>
      <c r="BL175" s="22" t="s">
        <v>224</v>
      </c>
      <c r="BM175" s="22" t="s">
        <v>364</v>
      </c>
    </row>
    <row r="176" spans="2:51" s="11" customFormat="1" ht="13.5">
      <c r="B176" s="184"/>
      <c r="D176" s="185" t="s">
        <v>154</v>
      </c>
      <c r="E176" s="186" t="s">
        <v>5</v>
      </c>
      <c r="F176" s="187" t="s">
        <v>365</v>
      </c>
      <c r="H176" s="188">
        <v>36</v>
      </c>
      <c r="I176" s="189"/>
      <c r="L176" s="184"/>
      <c r="M176" s="190"/>
      <c r="N176" s="191"/>
      <c r="O176" s="191"/>
      <c r="P176" s="191"/>
      <c r="Q176" s="191"/>
      <c r="R176" s="191"/>
      <c r="S176" s="191"/>
      <c r="T176" s="192"/>
      <c r="AT176" s="186" t="s">
        <v>154</v>
      </c>
      <c r="AU176" s="186" t="s">
        <v>81</v>
      </c>
      <c r="AV176" s="11" t="s">
        <v>81</v>
      </c>
      <c r="AW176" s="11" t="s">
        <v>36</v>
      </c>
      <c r="AX176" s="11" t="s">
        <v>79</v>
      </c>
      <c r="AY176" s="186" t="s">
        <v>144</v>
      </c>
    </row>
    <row r="177" spans="2:65" s="1" customFormat="1" ht="25.5" customHeight="1">
      <c r="B177" s="171"/>
      <c r="C177" s="172" t="s">
        <v>366</v>
      </c>
      <c r="D177" s="172" t="s">
        <v>147</v>
      </c>
      <c r="E177" s="173" t="s">
        <v>367</v>
      </c>
      <c r="F177" s="174" t="s">
        <v>368</v>
      </c>
      <c r="G177" s="175" t="s">
        <v>150</v>
      </c>
      <c r="H177" s="176">
        <v>21.12</v>
      </c>
      <c r="I177" s="177"/>
      <c r="J177" s="178">
        <f>ROUND(I177*H177,2)</f>
        <v>0</v>
      </c>
      <c r="K177" s="174" t="s">
        <v>5</v>
      </c>
      <c r="L177" s="39"/>
      <c r="M177" s="179" t="s">
        <v>5</v>
      </c>
      <c r="N177" s="180" t="s">
        <v>43</v>
      </c>
      <c r="O177" s="40"/>
      <c r="P177" s="181">
        <f>O177*H177</f>
        <v>0</v>
      </c>
      <c r="Q177" s="181">
        <v>0</v>
      </c>
      <c r="R177" s="181">
        <f>Q177*H177</f>
        <v>0</v>
      </c>
      <c r="S177" s="181">
        <v>0</v>
      </c>
      <c r="T177" s="182">
        <f>S177*H177</f>
        <v>0</v>
      </c>
      <c r="AR177" s="22" t="s">
        <v>224</v>
      </c>
      <c r="AT177" s="22" t="s">
        <v>147</v>
      </c>
      <c r="AU177" s="22" t="s">
        <v>81</v>
      </c>
      <c r="AY177" s="22" t="s">
        <v>144</v>
      </c>
      <c r="BE177" s="183">
        <f>IF(N177="základní",J177,0)</f>
        <v>0</v>
      </c>
      <c r="BF177" s="183">
        <f>IF(N177="snížená",J177,0)</f>
        <v>0</v>
      </c>
      <c r="BG177" s="183">
        <f>IF(N177="zákl. přenesená",J177,0)</f>
        <v>0</v>
      </c>
      <c r="BH177" s="183">
        <f>IF(N177="sníž. přenesená",J177,0)</f>
        <v>0</v>
      </c>
      <c r="BI177" s="183">
        <f>IF(N177="nulová",J177,0)</f>
        <v>0</v>
      </c>
      <c r="BJ177" s="22" t="s">
        <v>79</v>
      </c>
      <c r="BK177" s="183">
        <f>ROUND(I177*H177,2)</f>
        <v>0</v>
      </c>
      <c r="BL177" s="22" t="s">
        <v>224</v>
      </c>
      <c r="BM177" s="22" t="s">
        <v>369</v>
      </c>
    </row>
    <row r="178" spans="2:51" s="11" customFormat="1" ht="13.5">
      <c r="B178" s="184"/>
      <c r="D178" s="185" t="s">
        <v>154</v>
      </c>
      <c r="E178" s="186" t="s">
        <v>5</v>
      </c>
      <c r="F178" s="187" t="s">
        <v>370</v>
      </c>
      <c r="H178" s="188">
        <v>21.12</v>
      </c>
      <c r="I178" s="189"/>
      <c r="L178" s="184"/>
      <c r="M178" s="190"/>
      <c r="N178" s="191"/>
      <c r="O178" s="191"/>
      <c r="P178" s="191"/>
      <c r="Q178" s="191"/>
      <c r="R178" s="191"/>
      <c r="S178" s="191"/>
      <c r="T178" s="192"/>
      <c r="AT178" s="186" t="s">
        <v>154</v>
      </c>
      <c r="AU178" s="186" t="s">
        <v>81</v>
      </c>
      <c r="AV178" s="11" t="s">
        <v>81</v>
      </c>
      <c r="AW178" s="11" t="s">
        <v>36</v>
      </c>
      <c r="AX178" s="11" t="s">
        <v>79</v>
      </c>
      <c r="AY178" s="186" t="s">
        <v>144</v>
      </c>
    </row>
    <row r="179" spans="2:65" s="1" customFormat="1" ht="25.5" customHeight="1">
      <c r="B179" s="171"/>
      <c r="C179" s="172" t="s">
        <v>371</v>
      </c>
      <c r="D179" s="172" t="s">
        <v>147</v>
      </c>
      <c r="E179" s="173" t="s">
        <v>372</v>
      </c>
      <c r="F179" s="174" t="s">
        <v>373</v>
      </c>
      <c r="G179" s="175" t="s">
        <v>150</v>
      </c>
      <c r="H179" s="176">
        <v>2.88</v>
      </c>
      <c r="I179" s="177"/>
      <c r="J179" s="178">
        <f>ROUND(I179*H179,2)</f>
        <v>0</v>
      </c>
      <c r="K179" s="174" t="s">
        <v>5</v>
      </c>
      <c r="L179" s="39"/>
      <c r="M179" s="179" t="s">
        <v>5</v>
      </c>
      <c r="N179" s="180" t="s">
        <v>43</v>
      </c>
      <c r="O179" s="40"/>
      <c r="P179" s="181">
        <f>O179*H179</f>
        <v>0</v>
      </c>
      <c r="Q179" s="181">
        <v>0</v>
      </c>
      <c r="R179" s="181">
        <f>Q179*H179</f>
        <v>0</v>
      </c>
      <c r="S179" s="181">
        <v>0</v>
      </c>
      <c r="T179" s="182">
        <f>S179*H179</f>
        <v>0</v>
      </c>
      <c r="AR179" s="22" t="s">
        <v>224</v>
      </c>
      <c r="AT179" s="22" t="s">
        <v>147</v>
      </c>
      <c r="AU179" s="22" t="s">
        <v>81</v>
      </c>
      <c r="AY179" s="22" t="s">
        <v>144</v>
      </c>
      <c r="BE179" s="183">
        <f>IF(N179="základní",J179,0)</f>
        <v>0</v>
      </c>
      <c r="BF179" s="183">
        <f>IF(N179="snížená",J179,0)</f>
        <v>0</v>
      </c>
      <c r="BG179" s="183">
        <f>IF(N179="zákl. přenesená",J179,0)</f>
        <v>0</v>
      </c>
      <c r="BH179" s="183">
        <f>IF(N179="sníž. přenesená",J179,0)</f>
        <v>0</v>
      </c>
      <c r="BI179" s="183">
        <f>IF(N179="nulová",J179,0)</f>
        <v>0</v>
      </c>
      <c r="BJ179" s="22" t="s">
        <v>79</v>
      </c>
      <c r="BK179" s="183">
        <f>ROUND(I179*H179,2)</f>
        <v>0</v>
      </c>
      <c r="BL179" s="22" t="s">
        <v>224</v>
      </c>
      <c r="BM179" s="22" t="s">
        <v>374</v>
      </c>
    </row>
    <row r="180" spans="2:63" s="10" customFormat="1" ht="29.85" customHeight="1">
      <c r="B180" s="158"/>
      <c r="D180" s="159" t="s">
        <v>71</v>
      </c>
      <c r="E180" s="169" t="s">
        <v>375</v>
      </c>
      <c r="F180" s="169" t="s">
        <v>376</v>
      </c>
      <c r="I180" s="161"/>
      <c r="J180" s="170">
        <f>BK180</f>
        <v>0</v>
      </c>
      <c r="L180" s="158"/>
      <c r="M180" s="163"/>
      <c r="N180" s="164"/>
      <c r="O180" s="164"/>
      <c r="P180" s="165">
        <f>SUM(P181:P184)</f>
        <v>0</v>
      </c>
      <c r="Q180" s="164"/>
      <c r="R180" s="165">
        <f>SUM(R181:R184)</f>
        <v>0</v>
      </c>
      <c r="S180" s="164"/>
      <c r="T180" s="166">
        <f>SUM(T181:T184)</f>
        <v>0.028</v>
      </c>
      <c r="AR180" s="159" t="s">
        <v>81</v>
      </c>
      <c r="AT180" s="167" t="s">
        <v>71</v>
      </c>
      <c r="AU180" s="167" t="s">
        <v>79</v>
      </c>
      <c r="AY180" s="159" t="s">
        <v>144</v>
      </c>
      <c r="BK180" s="168">
        <f>SUM(BK181:BK184)</f>
        <v>0</v>
      </c>
    </row>
    <row r="181" spans="2:65" s="1" customFormat="1" ht="16.5" customHeight="1">
      <c r="B181" s="171"/>
      <c r="C181" s="172" t="s">
        <v>377</v>
      </c>
      <c r="D181" s="172" t="s">
        <v>147</v>
      </c>
      <c r="E181" s="173" t="s">
        <v>378</v>
      </c>
      <c r="F181" s="174" t="s">
        <v>379</v>
      </c>
      <c r="G181" s="175" t="s">
        <v>380</v>
      </c>
      <c r="H181" s="176">
        <v>1</v>
      </c>
      <c r="I181" s="177"/>
      <c r="J181" s="178">
        <f>ROUND(I181*H181,2)</f>
        <v>0</v>
      </c>
      <c r="K181" s="174" t="s">
        <v>151</v>
      </c>
      <c r="L181" s="39"/>
      <c r="M181" s="179" t="s">
        <v>5</v>
      </c>
      <c r="N181" s="180" t="s">
        <v>43</v>
      </c>
      <c r="O181" s="40"/>
      <c r="P181" s="181">
        <f>O181*H181</f>
        <v>0</v>
      </c>
      <c r="Q181" s="181">
        <v>0</v>
      </c>
      <c r="R181" s="181">
        <f>Q181*H181</f>
        <v>0</v>
      </c>
      <c r="S181" s="181">
        <v>0.028</v>
      </c>
      <c r="T181" s="182">
        <f>S181*H181</f>
        <v>0.028</v>
      </c>
      <c r="AR181" s="22" t="s">
        <v>224</v>
      </c>
      <c r="AT181" s="22" t="s">
        <v>147</v>
      </c>
      <c r="AU181" s="22" t="s">
        <v>81</v>
      </c>
      <c r="AY181" s="22" t="s">
        <v>144</v>
      </c>
      <c r="BE181" s="183">
        <f>IF(N181="základní",J181,0)</f>
        <v>0</v>
      </c>
      <c r="BF181" s="183">
        <f>IF(N181="snížená",J181,0)</f>
        <v>0</v>
      </c>
      <c r="BG181" s="183">
        <f>IF(N181="zákl. přenesená",J181,0)</f>
        <v>0</v>
      </c>
      <c r="BH181" s="183">
        <f>IF(N181="sníž. přenesená",J181,0)</f>
        <v>0</v>
      </c>
      <c r="BI181" s="183">
        <f>IF(N181="nulová",J181,0)</f>
        <v>0</v>
      </c>
      <c r="BJ181" s="22" t="s">
        <v>79</v>
      </c>
      <c r="BK181" s="183">
        <f>ROUND(I181*H181,2)</f>
        <v>0</v>
      </c>
      <c r="BL181" s="22" t="s">
        <v>224</v>
      </c>
      <c r="BM181" s="22" t="s">
        <v>381</v>
      </c>
    </row>
    <row r="182" spans="2:65" s="1" customFormat="1" ht="16.5" customHeight="1">
      <c r="B182" s="171"/>
      <c r="C182" s="172" t="s">
        <v>382</v>
      </c>
      <c r="D182" s="172" t="s">
        <v>147</v>
      </c>
      <c r="E182" s="173" t="s">
        <v>383</v>
      </c>
      <c r="F182" s="174" t="s">
        <v>384</v>
      </c>
      <c r="G182" s="175" t="s">
        <v>295</v>
      </c>
      <c r="H182" s="206">
        <v>150.385</v>
      </c>
      <c r="I182" s="177"/>
      <c r="J182" s="178">
        <f>ROUND(I182*H182,2)</f>
        <v>0</v>
      </c>
      <c r="K182" s="174" t="s">
        <v>151</v>
      </c>
      <c r="L182" s="39"/>
      <c r="M182" s="179" t="s">
        <v>5</v>
      </c>
      <c r="N182" s="180" t="s">
        <v>43</v>
      </c>
      <c r="O182" s="40"/>
      <c r="P182" s="181">
        <f>O182*H182</f>
        <v>0</v>
      </c>
      <c r="Q182" s="181">
        <v>0</v>
      </c>
      <c r="R182" s="181">
        <f>Q182*H182</f>
        <v>0</v>
      </c>
      <c r="S182" s="181">
        <v>0</v>
      </c>
      <c r="T182" s="182">
        <f>S182*H182</f>
        <v>0</v>
      </c>
      <c r="AR182" s="22" t="s">
        <v>224</v>
      </c>
      <c r="AT182" s="22" t="s">
        <v>147</v>
      </c>
      <c r="AU182" s="22" t="s">
        <v>81</v>
      </c>
      <c r="AY182" s="22" t="s">
        <v>144</v>
      </c>
      <c r="BE182" s="183">
        <f>IF(N182="základní",J182,0)</f>
        <v>0</v>
      </c>
      <c r="BF182" s="183">
        <f>IF(N182="snížená",J182,0)</f>
        <v>0</v>
      </c>
      <c r="BG182" s="183">
        <f>IF(N182="zákl. přenesená",J182,0)</f>
        <v>0</v>
      </c>
      <c r="BH182" s="183">
        <f>IF(N182="sníž. přenesená",J182,0)</f>
        <v>0</v>
      </c>
      <c r="BI182" s="183">
        <f>IF(N182="nulová",J182,0)</f>
        <v>0</v>
      </c>
      <c r="BJ182" s="22" t="s">
        <v>79</v>
      </c>
      <c r="BK182" s="183">
        <f>ROUND(I182*H182,2)</f>
        <v>0</v>
      </c>
      <c r="BL182" s="22" t="s">
        <v>224</v>
      </c>
      <c r="BM182" s="22" t="s">
        <v>385</v>
      </c>
    </row>
    <row r="183" spans="2:65" s="1" customFormat="1" ht="16.5" customHeight="1">
      <c r="B183" s="171"/>
      <c r="C183" s="172" t="s">
        <v>386</v>
      </c>
      <c r="D183" s="172" t="s">
        <v>147</v>
      </c>
      <c r="E183" s="173" t="s">
        <v>387</v>
      </c>
      <c r="F183" s="174" t="s">
        <v>388</v>
      </c>
      <c r="G183" s="175" t="s">
        <v>295</v>
      </c>
      <c r="H183" s="206">
        <v>150.385</v>
      </c>
      <c r="I183" s="177"/>
      <c r="J183" s="178">
        <f>ROUND(I183*H183,2)</f>
        <v>0</v>
      </c>
      <c r="K183" s="174" t="s">
        <v>151</v>
      </c>
      <c r="L183" s="39"/>
      <c r="M183" s="179" t="s">
        <v>5</v>
      </c>
      <c r="N183" s="180" t="s">
        <v>43</v>
      </c>
      <c r="O183" s="40"/>
      <c r="P183" s="181">
        <f>O183*H183</f>
        <v>0</v>
      </c>
      <c r="Q183" s="181">
        <v>0</v>
      </c>
      <c r="R183" s="181">
        <f>Q183*H183</f>
        <v>0</v>
      </c>
      <c r="S183" s="181">
        <v>0</v>
      </c>
      <c r="T183" s="182">
        <f>S183*H183</f>
        <v>0</v>
      </c>
      <c r="AR183" s="22" t="s">
        <v>224</v>
      </c>
      <c r="AT183" s="22" t="s">
        <v>147</v>
      </c>
      <c r="AU183" s="22" t="s">
        <v>81</v>
      </c>
      <c r="AY183" s="22" t="s">
        <v>144</v>
      </c>
      <c r="BE183" s="183">
        <f>IF(N183="základní",J183,0)</f>
        <v>0</v>
      </c>
      <c r="BF183" s="183">
        <f>IF(N183="snížená",J183,0)</f>
        <v>0</v>
      </c>
      <c r="BG183" s="183">
        <f>IF(N183="zákl. přenesená",J183,0)</f>
        <v>0</v>
      </c>
      <c r="BH183" s="183">
        <f>IF(N183="sníž. přenesená",J183,0)</f>
        <v>0</v>
      </c>
      <c r="BI183" s="183">
        <f>IF(N183="nulová",J183,0)</f>
        <v>0</v>
      </c>
      <c r="BJ183" s="22" t="s">
        <v>79</v>
      </c>
      <c r="BK183" s="183">
        <f>ROUND(I183*H183,2)</f>
        <v>0</v>
      </c>
      <c r="BL183" s="22" t="s">
        <v>224</v>
      </c>
      <c r="BM183" s="22" t="s">
        <v>389</v>
      </c>
    </row>
    <row r="184" spans="2:65" s="1" customFormat="1" ht="25.5" customHeight="1">
      <c r="B184" s="171"/>
      <c r="C184" s="172" t="s">
        <v>390</v>
      </c>
      <c r="D184" s="172" t="s">
        <v>147</v>
      </c>
      <c r="E184" s="173" t="s">
        <v>391</v>
      </c>
      <c r="F184" s="174" t="s">
        <v>392</v>
      </c>
      <c r="G184" s="175" t="s">
        <v>380</v>
      </c>
      <c r="H184" s="176">
        <v>1</v>
      </c>
      <c r="I184" s="177"/>
      <c r="J184" s="178">
        <f>ROUND(I184*H184,2)</f>
        <v>0</v>
      </c>
      <c r="K184" s="174" t="s">
        <v>5</v>
      </c>
      <c r="L184" s="39"/>
      <c r="M184" s="179" t="s">
        <v>5</v>
      </c>
      <c r="N184" s="180" t="s">
        <v>43</v>
      </c>
      <c r="O184" s="40"/>
      <c r="P184" s="181">
        <f>O184*H184</f>
        <v>0</v>
      </c>
      <c r="Q184" s="181">
        <v>0</v>
      </c>
      <c r="R184" s="181">
        <f>Q184*H184</f>
        <v>0</v>
      </c>
      <c r="S184" s="181">
        <v>0</v>
      </c>
      <c r="T184" s="182">
        <f>S184*H184</f>
        <v>0</v>
      </c>
      <c r="AR184" s="22" t="s">
        <v>224</v>
      </c>
      <c r="AT184" s="22" t="s">
        <v>147</v>
      </c>
      <c r="AU184" s="22" t="s">
        <v>81</v>
      </c>
      <c r="AY184" s="22" t="s">
        <v>144</v>
      </c>
      <c r="BE184" s="183">
        <f>IF(N184="základní",J184,0)</f>
        <v>0</v>
      </c>
      <c r="BF184" s="183">
        <f>IF(N184="snížená",J184,0)</f>
        <v>0</v>
      </c>
      <c r="BG184" s="183">
        <f>IF(N184="zákl. přenesená",J184,0)</f>
        <v>0</v>
      </c>
      <c r="BH184" s="183">
        <f>IF(N184="sníž. přenesená",J184,0)</f>
        <v>0</v>
      </c>
      <c r="BI184" s="183">
        <f>IF(N184="nulová",J184,0)</f>
        <v>0</v>
      </c>
      <c r="BJ184" s="22" t="s">
        <v>79</v>
      </c>
      <c r="BK184" s="183">
        <f>ROUND(I184*H184,2)</f>
        <v>0</v>
      </c>
      <c r="BL184" s="22" t="s">
        <v>224</v>
      </c>
      <c r="BM184" s="22" t="s">
        <v>393</v>
      </c>
    </row>
    <row r="185" spans="2:63" s="10" customFormat="1" ht="29.85" customHeight="1">
      <c r="B185" s="158"/>
      <c r="D185" s="159" t="s">
        <v>71</v>
      </c>
      <c r="E185" s="169" t="s">
        <v>394</v>
      </c>
      <c r="F185" s="169" t="s">
        <v>395</v>
      </c>
      <c r="I185" s="161"/>
      <c r="J185" s="170">
        <f>BK185</f>
        <v>0</v>
      </c>
      <c r="L185" s="158"/>
      <c r="M185" s="163"/>
      <c r="N185" s="164"/>
      <c r="O185" s="164"/>
      <c r="P185" s="165">
        <f>SUM(P186:P189)</f>
        <v>0</v>
      </c>
      <c r="Q185" s="164"/>
      <c r="R185" s="165">
        <f>SUM(R186:R189)</f>
        <v>0.051093</v>
      </c>
      <c r="S185" s="164"/>
      <c r="T185" s="166">
        <f>SUM(T186:T189)</f>
        <v>0</v>
      </c>
      <c r="AR185" s="159" t="s">
        <v>81</v>
      </c>
      <c r="AT185" s="167" t="s">
        <v>71</v>
      </c>
      <c r="AU185" s="167" t="s">
        <v>79</v>
      </c>
      <c r="AY185" s="159" t="s">
        <v>144</v>
      </c>
      <c r="BK185" s="168">
        <f>SUM(BK186:BK189)</f>
        <v>0</v>
      </c>
    </row>
    <row r="186" spans="2:65" s="1" customFormat="1" ht="16.5" customHeight="1">
      <c r="B186" s="171"/>
      <c r="C186" s="172" t="s">
        <v>396</v>
      </c>
      <c r="D186" s="172" t="s">
        <v>147</v>
      </c>
      <c r="E186" s="173" t="s">
        <v>397</v>
      </c>
      <c r="F186" s="174" t="s">
        <v>398</v>
      </c>
      <c r="G186" s="175" t="s">
        <v>150</v>
      </c>
      <c r="H186" s="176">
        <v>170.31</v>
      </c>
      <c r="I186" s="177"/>
      <c r="J186" s="178">
        <f>ROUND(I186*H186,2)</f>
        <v>0</v>
      </c>
      <c r="K186" s="174" t="s">
        <v>158</v>
      </c>
      <c r="L186" s="39"/>
      <c r="M186" s="179" t="s">
        <v>5</v>
      </c>
      <c r="N186" s="180" t="s">
        <v>43</v>
      </c>
      <c r="O186" s="40"/>
      <c r="P186" s="181">
        <f>O186*H186</f>
        <v>0</v>
      </c>
      <c r="Q186" s="181">
        <v>0.0003</v>
      </c>
      <c r="R186" s="181">
        <f>Q186*H186</f>
        <v>0.051093</v>
      </c>
      <c r="S186" s="181">
        <v>0</v>
      </c>
      <c r="T186" s="182">
        <f>S186*H186</f>
        <v>0</v>
      </c>
      <c r="AR186" s="22" t="s">
        <v>224</v>
      </c>
      <c r="AT186" s="22" t="s">
        <v>147</v>
      </c>
      <c r="AU186" s="22" t="s">
        <v>81</v>
      </c>
      <c r="AY186" s="22" t="s">
        <v>144</v>
      </c>
      <c r="BE186" s="183">
        <f>IF(N186="základní",J186,0)</f>
        <v>0</v>
      </c>
      <c r="BF186" s="183">
        <f>IF(N186="snížená",J186,0)</f>
        <v>0</v>
      </c>
      <c r="BG186" s="183">
        <f>IF(N186="zákl. přenesená",J186,0)</f>
        <v>0</v>
      </c>
      <c r="BH186" s="183">
        <f>IF(N186="sníž. přenesená",J186,0)</f>
        <v>0</v>
      </c>
      <c r="BI186" s="183">
        <f>IF(N186="nulová",J186,0)</f>
        <v>0</v>
      </c>
      <c r="BJ186" s="22" t="s">
        <v>79</v>
      </c>
      <c r="BK186" s="183">
        <f>ROUND(I186*H186,2)</f>
        <v>0</v>
      </c>
      <c r="BL186" s="22" t="s">
        <v>224</v>
      </c>
      <c r="BM186" s="22" t="s">
        <v>399</v>
      </c>
    </row>
    <row r="187" spans="2:51" s="11" customFormat="1" ht="13.5">
      <c r="B187" s="184"/>
      <c r="D187" s="185" t="s">
        <v>154</v>
      </c>
      <c r="E187" s="186" t="s">
        <v>5</v>
      </c>
      <c r="F187" s="187" t="s">
        <v>400</v>
      </c>
      <c r="H187" s="188">
        <v>170.31</v>
      </c>
      <c r="I187" s="189"/>
      <c r="L187" s="184"/>
      <c r="M187" s="190"/>
      <c r="N187" s="191"/>
      <c r="O187" s="191"/>
      <c r="P187" s="191"/>
      <c r="Q187" s="191"/>
      <c r="R187" s="191"/>
      <c r="S187" s="191"/>
      <c r="T187" s="192"/>
      <c r="AT187" s="186" t="s">
        <v>154</v>
      </c>
      <c r="AU187" s="186" t="s">
        <v>81</v>
      </c>
      <c r="AV187" s="11" t="s">
        <v>81</v>
      </c>
      <c r="AW187" s="11" t="s">
        <v>36</v>
      </c>
      <c r="AX187" s="11" t="s">
        <v>79</v>
      </c>
      <c r="AY187" s="186" t="s">
        <v>144</v>
      </c>
    </row>
    <row r="188" spans="2:65" s="1" customFormat="1" ht="16.5" customHeight="1">
      <c r="B188" s="171"/>
      <c r="C188" s="172" t="s">
        <v>401</v>
      </c>
      <c r="D188" s="172" t="s">
        <v>147</v>
      </c>
      <c r="E188" s="173" t="s">
        <v>402</v>
      </c>
      <c r="F188" s="174" t="s">
        <v>403</v>
      </c>
      <c r="G188" s="175" t="s">
        <v>295</v>
      </c>
      <c r="H188" s="206">
        <v>65.229</v>
      </c>
      <c r="I188" s="177"/>
      <c r="J188" s="178">
        <f>ROUND(I188*H188,2)</f>
        <v>0</v>
      </c>
      <c r="K188" s="174" t="s">
        <v>151</v>
      </c>
      <c r="L188" s="39"/>
      <c r="M188" s="179" t="s">
        <v>5</v>
      </c>
      <c r="N188" s="180" t="s">
        <v>43</v>
      </c>
      <c r="O188" s="40"/>
      <c r="P188" s="181">
        <f>O188*H188</f>
        <v>0</v>
      </c>
      <c r="Q188" s="181">
        <v>0</v>
      </c>
      <c r="R188" s="181">
        <f>Q188*H188</f>
        <v>0</v>
      </c>
      <c r="S188" s="181">
        <v>0</v>
      </c>
      <c r="T188" s="182">
        <f>S188*H188</f>
        <v>0</v>
      </c>
      <c r="AR188" s="22" t="s">
        <v>224</v>
      </c>
      <c r="AT188" s="22" t="s">
        <v>147</v>
      </c>
      <c r="AU188" s="22" t="s">
        <v>81</v>
      </c>
      <c r="AY188" s="22" t="s">
        <v>144</v>
      </c>
      <c r="BE188" s="183">
        <f>IF(N188="základní",J188,0)</f>
        <v>0</v>
      </c>
      <c r="BF188" s="183">
        <f>IF(N188="snížená",J188,0)</f>
        <v>0</v>
      </c>
      <c r="BG188" s="183">
        <f>IF(N188="zákl. přenesená",J188,0)</f>
        <v>0</v>
      </c>
      <c r="BH188" s="183">
        <f>IF(N188="sníž. přenesená",J188,0)</f>
        <v>0</v>
      </c>
      <c r="BI188" s="183">
        <f>IF(N188="nulová",J188,0)</f>
        <v>0</v>
      </c>
      <c r="BJ188" s="22" t="s">
        <v>79</v>
      </c>
      <c r="BK188" s="183">
        <f>ROUND(I188*H188,2)</f>
        <v>0</v>
      </c>
      <c r="BL188" s="22" t="s">
        <v>224</v>
      </c>
      <c r="BM188" s="22" t="s">
        <v>404</v>
      </c>
    </row>
    <row r="189" spans="2:65" s="1" customFormat="1" ht="16.5" customHeight="1">
      <c r="B189" s="171"/>
      <c r="C189" s="172" t="s">
        <v>405</v>
      </c>
      <c r="D189" s="172" t="s">
        <v>147</v>
      </c>
      <c r="E189" s="173" t="s">
        <v>406</v>
      </c>
      <c r="F189" s="174" t="s">
        <v>407</v>
      </c>
      <c r="G189" s="175" t="s">
        <v>295</v>
      </c>
      <c r="H189" s="206">
        <v>65.229</v>
      </c>
      <c r="I189" s="177"/>
      <c r="J189" s="178">
        <f>ROUND(I189*H189,2)</f>
        <v>0</v>
      </c>
      <c r="K189" s="174" t="s">
        <v>151</v>
      </c>
      <c r="L189" s="39"/>
      <c r="M189" s="179" t="s">
        <v>5</v>
      </c>
      <c r="N189" s="180" t="s">
        <v>43</v>
      </c>
      <c r="O189" s="40"/>
      <c r="P189" s="181">
        <f>O189*H189</f>
        <v>0</v>
      </c>
      <c r="Q189" s="181">
        <v>0</v>
      </c>
      <c r="R189" s="181">
        <f>Q189*H189</f>
        <v>0</v>
      </c>
      <c r="S189" s="181">
        <v>0</v>
      </c>
      <c r="T189" s="182">
        <f>S189*H189</f>
        <v>0</v>
      </c>
      <c r="AR189" s="22" t="s">
        <v>224</v>
      </c>
      <c r="AT189" s="22" t="s">
        <v>147</v>
      </c>
      <c r="AU189" s="22" t="s">
        <v>81</v>
      </c>
      <c r="AY189" s="22" t="s">
        <v>144</v>
      </c>
      <c r="BE189" s="183">
        <f>IF(N189="základní",J189,0)</f>
        <v>0</v>
      </c>
      <c r="BF189" s="183">
        <f>IF(N189="snížená",J189,0)</f>
        <v>0</v>
      </c>
      <c r="BG189" s="183">
        <f>IF(N189="zákl. přenesená",J189,0)</f>
        <v>0</v>
      </c>
      <c r="BH189" s="183">
        <f>IF(N189="sníž. přenesená",J189,0)</f>
        <v>0</v>
      </c>
      <c r="BI189" s="183">
        <f>IF(N189="nulová",J189,0)</f>
        <v>0</v>
      </c>
      <c r="BJ189" s="22" t="s">
        <v>79</v>
      </c>
      <c r="BK189" s="183">
        <f>ROUND(I189*H189,2)</f>
        <v>0</v>
      </c>
      <c r="BL189" s="22" t="s">
        <v>224</v>
      </c>
      <c r="BM189" s="22" t="s">
        <v>408</v>
      </c>
    </row>
    <row r="190" spans="2:63" s="10" customFormat="1" ht="29.85" customHeight="1">
      <c r="B190" s="158"/>
      <c r="D190" s="159" t="s">
        <v>71</v>
      </c>
      <c r="E190" s="169" t="s">
        <v>409</v>
      </c>
      <c r="F190" s="169" t="s">
        <v>410</v>
      </c>
      <c r="I190" s="161"/>
      <c r="J190" s="170">
        <f>BK190</f>
        <v>0</v>
      </c>
      <c r="L190" s="158"/>
      <c r="M190" s="163"/>
      <c r="N190" s="164"/>
      <c r="O190" s="164"/>
      <c r="P190" s="165">
        <f>SUM(P191:P197)</f>
        <v>0</v>
      </c>
      <c r="Q190" s="164"/>
      <c r="R190" s="165">
        <f>SUM(R191:R197)</f>
        <v>0</v>
      </c>
      <c r="S190" s="164"/>
      <c r="T190" s="166">
        <f>SUM(T191:T197)</f>
        <v>0.34062000000000003</v>
      </c>
      <c r="AR190" s="159" t="s">
        <v>81</v>
      </c>
      <c r="AT190" s="167" t="s">
        <v>71</v>
      </c>
      <c r="AU190" s="167" t="s">
        <v>79</v>
      </c>
      <c r="AY190" s="159" t="s">
        <v>144</v>
      </c>
      <c r="BK190" s="168">
        <f>SUM(BK191:BK197)</f>
        <v>0</v>
      </c>
    </row>
    <row r="191" spans="2:65" s="1" customFormat="1" ht="16.5" customHeight="1">
      <c r="B191" s="171"/>
      <c r="C191" s="172" t="s">
        <v>411</v>
      </c>
      <c r="D191" s="172" t="s">
        <v>147</v>
      </c>
      <c r="E191" s="173" t="s">
        <v>412</v>
      </c>
      <c r="F191" s="174" t="s">
        <v>413</v>
      </c>
      <c r="G191" s="175" t="s">
        <v>150</v>
      </c>
      <c r="H191" s="176">
        <v>113.54</v>
      </c>
      <c r="I191" s="177"/>
      <c r="J191" s="178">
        <f>ROUND(I191*H191,2)</f>
        <v>0</v>
      </c>
      <c r="K191" s="174" t="s">
        <v>158</v>
      </c>
      <c r="L191" s="39"/>
      <c r="M191" s="179" t="s">
        <v>5</v>
      </c>
      <c r="N191" s="180" t="s">
        <v>43</v>
      </c>
      <c r="O191" s="40"/>
      <c r="P191" s="181">
        <f>O191*H191</f>
        <v>0</v>
      </c>
      <c r="Q191" s="181">
        <v>0</v>
      </c>
      <c r="R191" s="181">
        <f>Q191*H191</f>
        <v>0</v>
      </c>
      <c r="S191" s="181">
        <v>0.003</v>
      </c>
      <c r="T191" s="182">
        <f>S191*H191</f>
        <v>0.34062000000000003</v>
      </c>
      <c r="AR191" s="22" t="s">
        <v>224</v>
      </c>
      <c r="AT191" s="22" t="s">
        <v>147</v>
      </c>
      <c r="AU191" s="22" t="s">
        <v>81</v>
      </c>
      <c r="AY191" s="22" t="s">
        <v>144</v>
      </c>
      <c r="BE191" s="183">
        <f>IF(N191="základní",J191,0)</f>
        <v>0</v>
      </c>
      <c r="BF191" s="183">
        <f>IF(N191="snížená",J191,0)</f>
        <v>0</v>
      </c>
      <c r="BG191" s="183">
        <f>IF(N191="zákl. přenesená",J191,0)</f>
        <v>0</v>
      </c>
      <c r="BH191" s="183">
        <f>IF(N191="sníž. přenesená",J191,0)</f>
        <v>0</v>
      </c>
      <c r="BI191" s="183">
        <f>IF(N191="nulová",J191,0)</f>
        <v>0</v>
      </c>
      <c r="BJ191" s="22" t="s">
        <v>79</v>
      </c>
      <c r="BK191" s="183">
        <f>ROUND(I191*H191,2)</f>
        <v>0</v>
      </c>
      <c r="BL191" s="22" t="s">
        <v>224</v>
      </c>
      <c r="BM191" s="22" t="s">
        <v>414</v>
      </c>
    </row>
    <row r="192" spans="2:51" s="11" customFormat="1" ht="13.5">
      <c r="B192" s="184"/>
      <c r="D192" s="185" t="s">
        <v>154</v>
      </c>
      <c r="E192" s="186" t="s">
        <v>5</v>
      </c>
      <c r="F192" s="187" t="s">
        <v>415</v>
      </c>
      <c r="H192" s="188">
        <v>113.54</v>
      </c>
      <c r="I192" s="189"/>
      <c r="L192" s="184"/>
      <c r="M192" s="190"/>
      <c r="N192" s="191"/>
      <c r="O192" s="191"/>
      <c r="P192" s="191"/>
      <c r="Q192" s="191"/>
      <c r="R192" s="191"/>
      <c r="S192" s="191"/>
      <c r="T192" s="192"/>
      <c r="AT192" s="186" t="s">
        <v>154</v>
      </c>
      <c r="AU192" s="186" t="s">
        <v>81</v>
      </c>
      <c r="AV192" s="11" t="s">
        <v>81</v>
      </c>
      <c r="AW192" s="11" t="s">
        <v>36</v>
      </c>
      <c r="AX192" s="11" t="s">
        <v>79</v>
      </c>
      <c r="AY192" s="186" t="s">
        <v>144</v>
      </c>
    </row>
    <row r="193" spans="2:65" s="1" customFormat="1" ht="16.5" customHeight="1">
      <c r="B193" s="171"/>
      <c r="C193" s="172" t="s">
        <v>416</v>
      </c>
      <c r="D193" s="172" t="s">
        <v>147</v>
      </c>
      <c r="E193" s="173" t="s">
        <v>417</v>
      </c>
      <c r="F193" s="174" t="s">
        <v>418</v>
      </c>
      <c r="G193" s="175" t="s">
        <v>295</v>
      </c>
      <c r="H193" s="206">
        <v>631.169</v>
      </c>
      <c r="I193" s="177"/>
      <c r="J193" s="178">
        <f>ROUND(I193*H193,2)</f>
        <v>0</v>
      </c>
      <c r="K193" s="174" t="s">
        <v>151</v>
      </c>
      <c r="L193" s="39"/>
      <c r="M193" s="179" t="s">
        <v>5</v>
      </c>
      <c r="N193" s="180" t="s">
        <v>43</v>
      </c>
      <c r="O193" s="40"/>
      <c r="P193" s="181">
        <f>O193*H193</f>
        <v>0</v>
      </c>
      <c r="Q193" s="181">
        <v>0</v>
      </c>
      <c r="R193" s="181">
        <f>Q193*H193</f>
        <v>0</v>
      </c>
      <c r="S193" s="181">
        <v>0</v>
      </c>
      <c r="T193" s="182">
        <f>S193*H193</f>
        <v>0</v>
      </c>
      <c r="AR193" s="22" t="s">
        <v>224</v>
      </c>
      <c r="AT193" s="22" t="s">
        <v>147</v>
      </c>
      <c r="AU193" s="22" t="s">
        <v>81</v>
      </c>
      <c r="AY193" s="22" t="s">
        <v>144</v>
      </c>
      <c r="BE193" s="183">
        <f>IF(N193="základní",J193,0)</f>
        <v>0</v>
      </c>
      <c r="BF193" s="183">
        <f>IF(N193="snížená",J193,0)</f>
        <v>0</v>
      </c>
      <c r="BG193" s="183">
        <f>IF(N193="zákl. přenesená",J193,0)</f>
        <v>0</v>
      </c>
      <c r="BH193" s="183">
        <f>IF(N193="sníž. přenesená",J193,0)</f>
        <v>0</v>
      </c>
      <c r="BI193" s="183">
        <f>IF(N193="nulová",J193,0)</f>
        <v>0</v>
      </c>
      <c r="BJ193" s="22" t="s">
        <v>79</v>
      </c>
      <c r="BK193" s="183">
        <f>ROUND(I193*H193,2)</f>
        <v>0</v>
      </c>
      <c r="BL193" s="22" t="s">
        <v>224</v>
      </c>
      <c r="BM193" s="22" t="s">
        <v>419</v>
      </c>
    </row>
    <row r="194" spans="2:65" s="1" customFormat="1" ht="16.5" customHeight="1">
      <c r="B194" s="171"/>
      <c r="C194" s="172" t="s">
        <v>420</v>
      </c>
      <c r="D194" s="172" t="s">
        <v>147</v>
      </c>
      <c r="E194" s="173" t="s">
        <v>421</v>
      </c>
      <c r="F194" s="174" t="s">
        <v>422</v>
      </c>
      <c r="G194" s="175" t="s">
        <v>295</v>
      </c>
      <c r="H194" s="206">
        <v>631.169</v>
      </c>
      <c r="I194" s="177"/>
      <c r="J194" s="178">
        <f>ROUND(I194*H194,2)</f>
        <v>0</v>
      </c>
      <c r="K194" s="174" t="s">
        <v>151</v>
      </c>
      <c r="L194" s="39"/>
      <c r="M194" s="179" t="s">
        <v>5</v>
      </c>
      <c r="N194" s="180" t="s">
        <v>43</v>
      </c>
      <c r="O194" s="40"/>
      <c r="P194" s="181">
        <f>O194*H194</f>
        <v>0</v>
      </c>
      <c r="Q194" s="181">
        <v>0</v>
      </c>
      <c r="R194" s="181">
        <f>Q194*H194</f>
        <v>0</v>
      </c>
      <c r="S194" s="181">
        <v>0</v>
      </c>
      <c r="T194" s="182">
        <f>S194*H194</f>
        <v>0</v>
      </c>
      <c r="AR194" s="22" t="s">
        <v>224</v>
      </c>
      <c r="AT194" s="22" t="s">
        <v>147</v>
      </c>
      <c r="AU194" s="22" t="s">
        <v>81</v>
      </c>
      <c r="AY194" s="22" t="s">
        <v>144</v>
      </c>
      <c r="BE194" s="183">
        <f>IF(N194="základní",J194,0)</f>
        <v>0</v>
      </c>
      <c r="BF194" s="183">
        <f>IF(N194="snížená",J194,0)</f>
        <v>0</v>
      </c>
      <c r="BG194" s="183">
        <f>IF(N194="zákl. přenesená",J194,0)</f>
        <v>0</v>
      </c>
      <c r="BH194" s="183">
        <f>IF(N194="sníž. přenesená",J194,0)</f>
        <v>0</v>
      </c>
      <c r="BI194" s="183">
        <f>IF(N194="nulová",J194,0)</f>
        <v>0</v>
      </c>
      <c r="BJ194" s="22" t="s">
        <v>79</v>
      </c>
      <c r="BK194" s="183">
        <f>ROUND(I194*H194,2)</f>
        <v>0</v>
      </c>
      <c r="BL194" s="22" t="s">
        <v>224</v>
      </c>
      <c r="BM194" s="22" t="s">
        <v>423</v>
      </c>
    </row>
    <row r="195" spans="2:65" s="1" customFormat="1" ht="25.5" customHeight="1">
      <c r="B195" s="171"/>
      <c r="C195" s="172" t="s">
        <v>424</v>
      </c>
      <c r="D195" s="172" t="s">
        <v>147</v>
      </c>
      <c r="E195" s="173" t="s">
        <v>425</v>
      </c>
      <c r="F195" s="174" t="s">
        <v>426</v>
      </c>
      <c r="G195" s="175" t="s">
        <v>150</v>
      </c>
      <c r="H195" s="176">
        <v>56.77</v>
      </c>
      <c r="I195" s="177"/>
      <c r="J195" s="178">
        <f>ROUND(I195*H195,2)</f>
        <v>0</v>
      </c>
      <c r="K195" s="174" t="s">
        <v>5</v>
      </c>
      <c r="L195" s="39"/>
      <c r="M195" s="179" t="s">
        <v>5</v>
      </c>
      <c r="N195" s="180" t="s">
        <v>43</v>
      </c>
      <c r="O195" s="40"/>
      <c r="P195" s="181">
        <f>O195*H195</f>
        <v>0</v>
      </c>
      <c r="Q195" s="181">
        <v>0</v>
      </c>
      <c r="R195" s="181">
        <f>Q195*H195</f>
        <v>0</v>
      </c>
      <c r="S195" s="181">
        <v>0</v>
      </c>
      <c r="T195" s="182">
        <f>S195*H195</f>
        <v>0</v>
      </c>
      <c r="AR195" s="22" t="s">
        <v>224</v>
      </c>
      <c r="AT195" s="22" t="s">
        <v>147</v>
      </c>
      <c r="AU195" s="22" t="s">
        <v>81</v>
      </c>
      <c r="AY195" s="22" t="s">
        <v>144</v>
      </c>
      <c r="BE195" s="183">
        <f>IF(N195="základní",J195,0)</f>
        <v>0</v>
      </c>
      <c r="BF195" s="183">
        <f>IF(N195="snížená",J195,0)</f>
        <v>0</v>
      </c>
      <c r="BG195" s="183">
        <f>IF(N195="zákl. přenesená",J195,0)</f>
        <v>0</v>
      </c>
      <c r="BH195" s="183">
        <f>IF(N195="sníž. přenesená",J195,0)</f>
        <v>0</v>
      </c>
      <c r="BI195" s="183">
        <f>IF(N195="nulová",J195,0)</f>
        <v>0</v>
      </c>
      <c r="BJ195" s="22" t="s">
        <v>79</v>
      </c>
      <c r="BK195" s="183">
        <f>ROUND(I195*H195,2)</f>
        <v>0</v>
      </c>
      <c r="BL195" s="22" t="s">
        <v>224</v>
      </c>
      <c r="BM195" s="22" t="s">
        <v>427</v>
      </c>
    </row>
    <row r="196" spans="2:47" s="1" customFormat="1" ht="40.5">
      <c r="B196" s="39"/>
      <c r="D196" s="185" t="s">
        <v>279</v>
      </c>
      <c r="F196" s="193" t="s">
        <v>428</v>
      </c>
      <c r="I196" s="194"/>
      <c r="L196" s="39"/>
      <c r="M196" s="195"/>
      <c r="N196" s="40"/>
      <c r="O196" s="40"/>
      <c r="P196" s="40"/>
      <c r="Q196" s="40"/>
      <c r="R196" s="40"/>
      <c r="S196" s="40"/>
      <c r="T196" s="68"/>
      <c r="AT196" s="22" t="s">
        <v>279</v>
      </c>
      <c r="AU196" s="22" t="s">
        <v>81</v>
      </c>
    </row>
    <row r="197" spans="2:51" s="11" customFormat="1" ht="13.5">
      <c r="B197" s="184"/>
      <c r="D197" s="185" t="s">
        <v>154</v>
      </c>
      <c r="E197" s="186" t="s">
        <v>5</v>
      </c>
      <c r="F197" s="187" t="s">
        <v>183</v>
      </c>
      <c r="H197" s="188">
        <v>56.77</v>
      </c>
      <c r="I197" s="189"/>
      <c r="L197" s="184"/>
      <c r="M197" s="190"/>
      <c r="N197" s="191"/>
      <c r="O197" s="191"/>
      <c r="P197" s="191"/>
      <c r="Q197" s="191"/>
      <c r="R197" s="191"/>
      <c r="S197" s="191"/>
      <c r="T197" s="192"/>
      <c r="AT197" s="186" t="s">
        <v>154</v>
      </c>
      <c r="AU197" s="186" t="s">
        <v>81</v>
      </c>
      <c r="AV197" s="11" t="s">
        <v>81</v>
      </c>
      <c r="AW197" s="11" t="s">
        <v>36</v>
      </c>
      <c r="AX197" s="11" t="s">
        <v>79</v>
      </c>
      <c r="AY197" s="186" t="s">
        <v>144</v>
      </c>
    </row>
    <row r="198" spans="2:63" s="10" customFormat="1" ht="29.85" customHeight="1">
      <c r="B198" s="158"/>
      <c r="D198" s="159" t="s">
        <v>71</v>
      </c>
      <c r="E198" s="169" t="s">
        <v>429</v>
      </c>
      <c r="F198" s="169" t="s">
        <v>430</v>
      </c>
      <c r="I198" s="161"/>
      <c r="J198" s="170">
        <f>BK198</f>
        <v>0</v>
      </c>
      <c r="L198" s="158"/>
      <c r="M198" s="163"/>
      <c r="N198" s="164"/>
      <c r="O198" s="164"/>
      <c r="P198" s="165">
        <f>SUM(P199:P202)</f>
        <v>0</v>
      </c>
      <c r="Q198" s="164"/>
      <c r="R198" s="165">
        <f>SUM(R199:R202)</f>
        <v>0.425775</v>
      </c>
      <c r="S198" s="164"/>
      <c r="T198" s="166">
        <f>SUM(T199:T202)</f>
        <v>0</v>
      </c>
      <c r="AR198" s="159" t="s">
        <v>81</v>
      </c>
      <c r="AT198" s="167" t="s">
        <v>71</v>
      </c>
      <c r="AU198" s="167" t="s">
        <v>79</v>
      </c>
      <c r="AY198" s="159" t="s">
        <v>144</v>
      </c>
      <c r="BK198" s="168">
        <f>SUM(BK199:BK202)</f>
        <v>0</v>
      </c>
    </row>
    <row r="199" spans="2:65" s="1" customFormat="1" ht="16.5" customHeight="1">
      <c r="B199" s="171"/>
      <c r="C199" s="172" t="s">
        <v>431</v>
      </c>
      <c r="D199" s="172" t="s">
        <v>147</v>
      </c>
      <c r="E199" s="173" t="s">
        <v>432</v>
      </c>
      <c r="F199" s="174" t="s">
        <v>433</v>
      </c>
      <c r="G199" s="175" t="s">
        <v>295</v>
      </c>
      <c r="H199" s="206">
        <v>119.217</v>
      </c>
      <c r="I199" s="177"/>
      <c r="J199" s="178">
        <f>ROUND(I199*H199,2)</f>
        <v>0</v>
      </c>
      <c r="K199" s="174" t="s">
        <v>151</v>
      </c>
      <c r="L199" s="39"/>
      <c r="M199" s="179" t="s">
        <v>5</v>
      </c>
      <c r="N199" s="180" t="s">
        <v>43</v>
      </c>
      <c r="O199" s="40"/>
      <c r="P199" s="181">
        <f>O199*H199</f>
        <v>0</v>
      </c>
      <c r="Q199" s="181">
        <v>0</v>
      </c>
      <c r="R199" s="181">
        <f>Q199*H199</f>
        <v>0</v>
      </c>
      <c r="S199" s="181">
        <v>0</v>
      </c>
      <c r="T199" s="182">
        <f>S199*H199</f>
        <v>0</v>
      </c>
      <c r="AR199" s="22" t="s">
        <v>224</v>
      </c>
      <c r="AT199" s="22" t="s">
        <v>147</v>
      </c>
      <c r="AU199" s="22" t="s">
        <v>81</v>
      </c>
      <c r="AY199" s="22" t="s">
        <v>144</v>
      </c>
      <c r="BE199" s="183">
        <f>IF(N199="základní",J199,0)</f>
        <v>0</v>
      </c>
      <c r="BF199" s="183">
        <f>IF(N199="snížená",J199,0)</f>
        <v>0</v>
      </c>
      <c r="BG199" s="183">
        <f>IF(N199="zákl. přenesená",J199,0)</f>
        <v>0</v>
      </c>
      <c r="BH199" s="183">
        <f>IF(N199="sníž. přenesená",J199,0)</f>
        <v>0</v>
      </c>
      <c r="BI199" s="183">
        <f>IF(N199="nulová",J199,0)</f>
        <v>0</v>
      </c>
      <c r="BJ199" s="22" t="s">
        <v>79</v>
      </c>
      <c r="BK199" s="183">
        <f>ROUND(I199*H199,2)</f>
        <v>0</v>
      </c>
      <c r="BL199" s="22" t="s">
        <v>224</v>
      </c>
      <c r="BM199" s="22" t="s">
        <v>434</v>
      </c>
    </row>
    <row r="200" spans="2:65" s="1" customFormat="1" ht="16.5" customHeight="1">
      <c r="B200" s="171"/>
      <c r="C200" s="172" t="s">
        <v>435</v>
      </c>
      <c r="D200" s="172" t="s">
        <v>147</v>
      </c>
      <c r="E200" s="173" t="s">
        <v>436</v>
      </c>
      <c r="F200" s="174" t="s">
        <v>437</v>
      </c>
      <c r="G200" s="175" t="s">
        <v>295</v>
      </c>
      <c r="H200" s="206">
        <v>119.217</v>
      </c>
      <c r="I200" s="177"/>
      <c r="J200" s="178">
        <f>ROUND(I200*H200,2)</f>
        <v>0</v>
      </c>
      <c r="K200" s="174" t="s">
        <v>151</v>
      </c>
      <c r="L200" s="39"/>
      <c r="M200" s="179" t="s">
        <v>5</v>
      </c>
      <c r="N200" s="180" t="s">
        <v>43</v>
      </c>
      <c r="O200" s="40"/>
      <c r="P200" s="181">
        <f>O200*H200</f>
        <v>0</v>
      </c>
      <c r="Q200" s="181">
        <v>0</v>
      </c>
      <c r="R200" s="181">
        <f>Q200*H200</f>
        <v>0</v>
      </c>
      <c r="S200" s="181">
        <v>0</v>
      </c>
      <c r="T200" s="182">
        <f>S200*H200</f>
        <v>0</v>
      </c>
      <c r="AR200" s="22" t="s">
        <v>224</v>
      </c>
      <c r="AT200" s="22" t="s">
        <v>147</v>
      </c>
      <c r="AU200" s="22" t="s">
        <v>81</v>
      </c>
      <c r="AY200" s="22" t="s">
        <v>144</v>
      </c>
      <c r="BE200" s="183">
        <f>IF(N200="základní",J200,0)</f>
        <v>0</v>
      </c>
      <c r="BF200" s="183">
        <f>IF(N200="snížená",J200,0)</f>
        <v>0</v>
      </c>
      <c r="BG200" s="183">
        <f>IF(N200="zákl. přenesená",J200,0)</f>
        <v>0</v>
      </c>
      <c r="BH200" s="183">
        <f>IF(N200="sníž. přenesená",J200,0)</f>
        <v>0</v>
      </c>
      <c r="BI200" s="183">
        <f>IF(N200="nulová",J200,0)</f>
        <v>0</v>
      </c>
      <c r="BJ200" s="22" t="s">
        <v>79</v>
      </c>
      <c r="BK200" s="183">
        <f>ROUND(I200*H200,2)</f>
        <v>0</v>
      </c>
      <c r="BL200" s="22" t="s">
        <v>224</v>
      </c>
      <c r="BM200" s="22" t="s">
        <v>438</v>
      </c>
    </row>
    <row r="201" spans="2:65" s="1" customFormat="1" ht="16.5" customHeight="1">
      <c r="B201" s="171"/>
      <c r="C201" s="172" t="s">
        <v>439</v>
      </c>
      <c r="D201" s="172" t="s">
        <v>147</v>
      </c>
      <c r="E201" s="173" t="s">
        <v>440</v>
      </c>
      <c r="F201" s="174" t="s">
        <v>441</v>
      </c>
      <c r="G201" s="175" t="s">
        <v>150</v>
      </c>
      <c r="H201" s="176">
        <v>56.77</v>
      </c>
      <c r="I201" s="177"/>
      <c r="J201" s="178">
        <f>ROUND(I201*H201,2)</f>
        <v>0</v>
      </c>
      <c r="K201" s="174" t="s">
        <v>5</v>
      </c>
      <c r="L201" s="39"/>
      <c r="M201" s="179" t="s">
        <v>5</v>
      </c>
      <c r="N201" s="180" t="s">
        <v>43</v>
      </c>
      <c r="O201" s="40"/>
      <c r="P201" s="181">
        <f>O201*H201</f>
        <v>0</v>
      </c>
      <c r="Q201" s="181">
        <v>0.0075</v>
      </c>
      <c r="R201" s="181">
        <f>Q201*H201</f>
        <v>0.425775</v>
      </c>
      <c r="S201" s="181">
        <v>0</v>
      </c>
      <c r="T201" s="182">
        <f>S201*H201</f>
        <v>0</v>
      </c>
      <c r="AR201" s="22" t="s">
        <v>224</v>
      </c>
      <c r="AT201" s="22" t="s">
        <v>147</v>
      </c>
      <c r="AU201" s="22" t="s">
        <v>81</v>
      </c>
      <c r="AY201" s="22" t="s">
        <v>144</v>
      </c>
      <c r="BE201" s="183">
        <f>IF(N201="základní",J201,0)</f>
        <v>0</v>
      </c>
      <c r="BF201" s="183">
        <f>IF(N201="snížená",J201,0)</f>
        <v>0</v>
      </c>
      <c r="BG201" s="183">
        <f>IF(N201="zákl. přenesená",J201,0)</f>
        <v>0</v>
      </c>
      <c r="BH201" s="183">
        <f>IF(N201="sníž. přenesená",J201,0)</f>
        <v>0</v>
      </c>
      <c r="BI201" s="183">
        <f>IF(N201="nulová",J201,0)</f>
        <v>0</v>
      </c>
      <c r="BJ201" s="22" t="s">
        <v>79</v>
      </c>
      <c r="BK201" s="183">
        <f>ROUND(I201*H201,2)</f>
        <v>0</v>
      </c>
      <c r="BL201" s="22" t="s">
        <v>224</v>
      </c>
      <c r="BM201" s="22" t="s">
        <v>442</v>
      </c>
    </row>
    <row r="202" spans="2:51" s="11" customFormat="1" ht="13.5">
      <c r="B202" s="184"/>
      <c r="D202" s="185" t="s">
        <v>154</v>
      </c>
      <c r="E202" s="186" t="s">
        <v>5</v>
      </c>
      <c r="F202" s="187" t="s">
        <v>183</v>
      </c>
      <c r="H202" s="188">
        <v>56.77</v>
      </c>
      <c r="I202" s="189"/>
      <c r="L202" s="184"/>
      <c r="M202" s="190"/>
      <c r="N202" s="191"/>
      <c r="O202" s="191"/>
      <c r="P202" s="191"/>
      <c r="Q202" s="191"/>
      <c r="R202" s="191"/>
      <c r="S202" s="191"/>
      <c r="T202" s="192"/>
      <c r="AT202" s="186" t="s">
        <v>154</v>
      </c>
      <c r="AU202" s="186" t="s">
        <v>81</v>
      </c>
      <c r="AV202" s="11" t="s">
        <v>81</v>
      </c>
      <c r="AW202" s="11" t="s">
        <v>36</v>
      </c>
      <c r="AX202" s="11" t="s">
        <v>79</v>
      </c>
      <c r="AY202" s="186" t="s">
        <v>144</v>
      </c>
    </row>
    <row r="203" spans="2:63" s="10" customFormat="1" ht="29.85" customHeight="1">
      <c r="B203" s="158"/>
      <c r="D203" s="159" t="s">
        <v>71</v>
      </c>
      <c r="E203" s="169" t="s">
        <v>443</v>
      </c>
      <c r="F203" s="169" t="s">
        <v>444</v>
      </c>
      <c r="I203" s="161"/>
      <c r="J203" s="170">
        <f>BK203</f>
        <v>0</v>
      </c>
      <c r="L203" s="158"/>
      <c r="M203" s="163"/>
      <c r="N203" s="164"/>
      <c r="O203" s="164"/>
      <c r="P203" s="165">
        <f>SUM(P204:P214)</f>
        <v>0</v>
      </c>
      <c r="Q203" s="164"/>
      <c r="R203" s="165">
        <f>SUM(R204:R214)</f>
        <v>0.0096525</v>
      </c>
      <c r="S203" s="164"/>
      <c r="T203" s="166">
        <f>SUM(T204:T214)</f>
        <v>0</v>
      </c>
      <c r="AR203" s="159" t="s">
        <v>81</v>
      </c>
      <c r="AT203" s="167" t="s">
        <v>71</v>
      </c>
      <c r="AU203" s="167" t="s">
        <v>79</v>
      </c>
      <c r="AY203" s="159" t="s">
        <v>144</v>
      </c>
      <c r="BK203" s="168">
        <f>SUM(BK204:BK214)</f>
        <v>0</v>
      </c>
    </row>
    <row r="204" spans="2:65" s="1" customFormat="1" ht="25.5" customHeight="1">
      <c r="B204" s="171"/>
      <c r="C204" s="172" t="s">
        <v>445</v>
      </c>
      <c r="D204" s="172" t="s">
        <v>147</v>
      </c>
      <c r="E204" s="173" t="s">
        <v>446</v>
      </c>
      <c r="F204" s="174" t="s">
        <v>447</v>
      </c>
      <c r="G204" s="175" t="s">
        <v>150</v>
      </c>
      <c r="H204" s="176">
        <v>2.25</v>
      </c>
      <c r="I204" s="177"/>
      <c r="J204" s="178">
        <f>ROUND(I204*H204,2)</f>
        <v>0</v>
      </c>
      <c r="K204" s="174" t="s">
        <v>158</v>
      </c>
      <c r="L204" s="39"/>
      <c r="M204" s="179" t="s">
        <v>5</v>
      </c>
      <c r="N204" s="180" t="s">
        <v>43</v>
      </c>
      <c r="O204" s="40"/>
      <c r="P204" s="181">
        <f>O204*H204</f>
        <v>0</v>
      </c>
      <c r="Q204" s="181">
        <v>0.0032</v>
      </c>
      <c r="R204" s="181">
        <f>Q204*H204</f>
        <v>0.007200000000000001</v>
      </c>
      <c r="S204" s="181">
        <v>0</v>
      </c>
      <c r="T204" s="182">
        <f>S204*H204</f>
        <v>0</v>
      </c>
      <c r="AR204" s="22" t="s">
        <v>224</v>
      </c>
      <c r="AT204" s="22" t="s">
        <v>147</v>
      </c>
      <c r="AU204" s="22" t="s">
        <v>81</v>
      </c>
      <c r="AY204" s="22" t="s">
        <v>144</v>
      </c>
      <c r="BE204" s="183">
        <f>IF(N204="základní",J204,0)</f>
        <v>0</v>
      </c>
      <c r="BF204" s="183">
        <f>IF(N204="snížená",J204,0)</f>
        <v>0</v>
      </c>
      <c r="BG204" s="183">
        <f>IF(N204="zákl. přenesená",J204,0)</f>
        <v>0</v>
      </c>
      <c r="BH204" s="183">
        <f>IF(N204="sníž. přenesená",J204,0)</f>
        <v>0</v>
      </c>
      <c r="BI204" s="183">
        <f>IF(N204="nulová",J204,0)</f>
        <v>0</v>
      </c>
      <c r="BJ204" s="22" t="s">
        <v>79</v>
      </c>
      <c r="BK204" s="183">
        <f>ROUND(I204*H204,2)</f>
        <v>0</v>
      </c>
      <c r="BL204" s="22" t="s">
        <v>224</v>
      </c>
      <c r="BM204" s="22" t="s">
        <v>448</v>
      </c>
    </row>
    <row r="205" spans="2:51" s="11" customFormat="1" ht="13.5">
      <c r="B205" s="184"/>
      <c r="D205" s="185" t="s">
        <v>154</v>
      </c>
      <c r="E205" s="186" t="s">
        <v>5</v>
      </c>
      <c r="F205" s="187" t="s">
        <v>449</v>
      </c>
      <c r="H205" s="188">
        <v>2.25</v>
      </c>
      <c r="I205" s="189"/>
      <c r="L205" s="184"/>
      <c r="M205" s="190"/>
      <c r="N205" s="191"/>
      <c r="O205" s="191"/>
      <c r="P205" s="191"/>
      <c r="Q205" s="191"/>
      <c r="R205" s="191"/>
      <c r="S205" s="191"/>
      <c r="T205" s="192"/>
      <c r="AT205" s="186" t="s">
        <v>154</v>
      </c>
      <c r="AU205" s="186" t="s">
        <v>81</v>
      </c>
      <c r="AV205" s="11" t="s">
        <v>81</v>
      </c>
      <c r="AW205" s="11" t="s">
        <v>36</v>
      </c>
      <c r="AX205" s="11" t="s">
        <v>79</v>
      </c>
      <c r="AY205" s="186" t="s">
        <v>144</v>
      </c>
    </row>
    <row r="206" spans="2:65" s="1" customFormat="1" ht="16.5" customHeight="1">
      <c r="B206" s="171"/>
      <c r="C206" s="196" t="s">
        <v>450</v>
      </c>
      <c r="D206" s="196" t="s">
        <v>274</v>
      </c>
      <c r="E206" s="197" t="s">
        <v>451</v>
      </c>
      <c r="F206" s="198" t="s">
        <v>452</v>
      </c>
      <c r="G206" s="199" t="s">
        <v>150</v>
      </c>
      <c r="H206" s="200">
        <v>2.475</v>
      </c>
      <c r="I206" s="201"/>
      <c r="J206" s="202">
        <f>ROUND(I206*H206,2)</f>
        <v>0</v>
      </c>
      <c r="K206" s="198" t="s">
        <v>5</v>
      </c>
      <c r="L206" s="203"/>
      <c r="M206" s="204" t="s">
        <v>5</v>
      </c>
      <c r="N206" s="205" t="s">
        <v>43</v>
      </c>
      <c r="O206" s="40"/>
      <c r="P206" s="181">
        <f>O206*H206</f>
        <v>0</v>
      </c>
      <c r="Q206" s="181">
        <v>0</v>
      </c>
      <c r="R206" s="181">
        <f>Q206*H206</f>
        <v>0</v>
      </c>
      <c r="S206" s="181">
        <v>0</v>
      </c>
      <c r="T206" s="182">
        <f>S206*H206</f>
        <v>0</v>
      </c>
      <c r="AR206" s="22" t="s">
        <v>277</v>
      </c>
      <c r="AT206" s="22" t="s">
        <v>274</v>
      </c>
      <c r="AU206" s="22" t="s">
        <v>81</v>
      </c>
      <c r="AY206" s="22" t="s">
        <v>144</v>
      </c>
      <c r="BE206" s="183">
        <f>IF(N206="základní",J206,0)</f>
        <v>0</v>
      </c>
      <c r="BF206" s="183">
        <f>IF(N206="snížená",J206,0)</f>
        <v>0</v>
      </c>
      <c r="BG206" s="183">
        <f>IF(N206="zákl. přenesená",J206,0)</f>
        <v>0</v>
      </c>
      <c r="BH206" s="183">
        <f>IF(N206="sníž. přenesená",J206,0)</f>
        <v>0</v>
      </c>
      <c r="BI206" s="183">
        <f>IF(N206="nulová",J206,0)</f>
        <v>0</v>
      </c>
      <c r="BJ206" s="22" t="s">
        <v>79</v>
      </c>
      <c r="BK206" s="183">
        <f>ROUND(I206*H206,2)</f>
        <v>0</v>
      </c>
      <c r="BL206" s="22" t="s">
        <v>224</v>
      </c>
      <c r="BM206" s="22" t="s">
        <v>453</v>
      </c>
    </row>
    <row r="207" spans="2:51" s="11" customFormat="1" ht="13.5">
      <c r="B207" s="184"/>
      <c r="D207" s="185" t="s">
        <v>154</v>
      </c>
      <c r="E207" s="186" t="s">
        <v>5</v>
      </c>
      <c r="F207" s="187" t="s">
        <v>454</v>
      </c>
      <c r="H207" s="188">
        <v>2.475</v>
      </c>
      <c r="I207" s="189"/>
      <c r="L207" s="184"/>
      <c r="M207" s="190"/>
      <c r="N207" s="191"/>
      <c r="O207" s="191"/>
      <c r="P207" s="191"/>
      <c r="Q207" s="191"/>
      <c r="R207" s="191"/>
      <c r="S207" s="191"/>
      <c r="T207" s="192"/>
      <c r="AT207" s="186" t="s">
        <v>154</v>
      </c>
      <c r="AU207" s="186" t="s">
        <v>81</v>
      </c>
      <c r="AV207" s="11" t="s">
        <v>81</v>
      </c>
      <c r="AW207" s="11" t="s">
        <v>36</v>
      </c>
      <c r="AX207" s="11" t="s">
        <v>79</v>
      </c>
      <c r="AY207" s="186" t="s">
        <v>144</v>
      </c>
    </row>
    <row r="208" spans="2:65" s="1" customFormat="1" ht="16.5" customHeight="1">
      <c r="B208" s="171"/>
      <c r="C208" s="172" t="s">
        <v>455</v>
      </c>
      <c r="D208" s="172" t="s">
        <v>147</v>
      </c>
      <c r="E208" s="173" t="s">
        <v>456</v>
      </c>
      <c r="F208" s="174" t="s">
        <v>457</v>
      </c>
      <c r="G208" s="175" t="s">
        <v>150</v>
      </c>
      <c r="H208" s="176">
        <v>2.25</v>
      </c>
      <c r="I208" s="177"/>
      <c r="J208" s="178">
        <f aca="true" t="shared" si="0" ref="J208:J213">ROUND(I208*H208,2)</f>
        <v>0</v>
      </c>
      <c r="K208" s="174" t="s">
        <v>151</v>
      </c>
      <c r="L208" s="39"/>
      <c r="M208" s="179" t="s">
        <v>5</v>
      </c>
      <c r="N208" s="180" t="s">
        <v>43</v>
      </c>
      <c r="O208" s="40"/>
      <c r="P208" s="181">
        <f aca="true" t="shared" si="1" ref="P208:P213">O208*H208</f>
        <v>0</v>
      </c>
      <c r="Q208" s="181">
        <v>0</v>
      </c>
      <c r="R208" s="181">
        <f aca="true" t="shared" si="2" ref="R208:R213">Q208*H208</f>
        <v>0</v>
      </c>
      <c r="S208" s="181">
        <v>0</v>
      </c>
      <c r="T208" s="182">
        <f aca="true" t="shared" si="3" ref="T208:T213">S208*H208</f>
        <v>0</v>
      </c>
      <c r="AR208" s="22" t="s">
        <v>224</v>
      </c>
      <c r="AT208" s="22" t="s">
        <v>147</v>
      </c>
      <c r="AU208" s="22" t="s">
        <v>81</v>
      </c>
      <c r="AY208" s="22" t="s">
        <v>144</v>
      </c>
      <c r="BE208" s="183">
        <f aca="true" t="shared" si="4" ref="BE208:BE213">IF(N208="základní",J208,0)</f>
        <v>0</v>
      </c>
      <c r="BF208" s="183">
        <f aca="true" t="shared" si="5" ref="BF208:BF213">IF(N208="snížená",J208,0)</f>
        <v>0</v>
      </c>
      <c r="BG208" s="183">
        <f aca="true" t="shared" si="6" ref="BG208:BG213">IF(N208="zákl. přenesená",J208,0)</f>
        <v>0</v>
      </c>
      <c r="BH208" s="183">
        <f aca="true" t="shared" si="7" ref="BH208:BH213">IF(N208="sníž. přenesená",J208,0)</f>
        <v>0</v>
      </c>
      <c r="BI208" s="183">
        <f aca="true" t="shared" si="8" ref="BI208:BI213">IF(N208="nulová",J208,0)</f>
        <v>0</v>
      </c>
      <c r="BJ208" s="22" t="s">
        <v>79</v>
      </c>
      <c r="BK208" s="183">
        <f aca="true" t="shared" si="9" ref="BK208:BK213">ROUND(I208*H208,2)</f>
        <v>0</v>
      </c>
      <c r="BL208" s="22" t="s">
        <v>224</v>
      </c>
      <c r="BM208" s="22" t="s">
        <v>458</v>
      </c>
    </row>
    <row r="209" spans="2:65" s="1" customFormat="1" ht="25.5" customHeight="1">
      <c r="B209" s="171"/>
      <c r="C209" s="172" t="s">
        <v>459</v>
      </c>
      <c r="D209" s="172" t="s">
        <v>147</v>
      </c>
      <c r="E209" s="173" t="s">
        <v>460</v>
      </c>
      <c r="F209" s="174" t="s">
        <v>461</v>
      </c>
      <c r="G209" s="175" t="s">
        <v>150</v>
      </c>
      <c r="H209" s="176">
        <v>2.25</v>
      </c>
      <c r="I209" s="177"/>
      <c r="J209" s="178">
        <f t="shared" si="0"/>
        <v>0</v>
      </c>
      <c r="K209" s="174" t="s">
        <v>158</v>
      </c>
      <c r="L209" s="39"/>
      <c r="M209" s="179" t="s">
        <v>5</v>
      </c>
      <c r="N209" s="180" t="s">
        <v>43</v>
      </c>
      <c r="O209" s="40"/>
      <c r="P209" s="181">
        <f t="shared" si="1"/>
        <v>0</v>
      </c>
      <c r="Q209" s="181">
        <v>0.00027</v>
      </c>
      <c r="R209" s="181">
        <f t="shared" si="2"/>
        <v>0.0006075</v>
      </c>
      <c r="S209" s="181">
        <v>0</v>
      </c>
      <c r="T209" s="182">
        <f t="shared" si="3"/>
        <v>0</v>
      </c>
      <c r="AR209" s="22" t="s">
        <v>224</v>
      </c>
      <c r="AT209" s="22" t="s">
        <v>147</v>
      </c>
      <c r="AU209" s="22" t="s">
        <v>81</v>
      </c>
      <c r="AY209" s="22" t="s">
        <v>144</v>
      </c>
      <c r="BE209" s="183">
        <f t="shared" si="4"/>
        <v>0</v>
      </c>
      <c r="BF209" s="183">
        <f t="shared" si="5"/>
        <v>0</v>
      </c>
      <c r="BG209" s="183">
        <f t="shared" si="6"/>
        <v>0</v>
      </c>
      <c r="BH209" s="183">
        <f t="shared" si="7"/>
        <v>0</v>
      </c>
      <c r="BI209" s="183">
        <f t="shared" si="8"/>
        <v>0</v>
      </c>
      <c r="BJ209" s="22" t="s">
        <v>79</v>
      </c>
      <c r="BK209" s="183">
        <f t="shared" si="9"/>
        <v>0</v>
      </c>
      <c r="BL209" s="22" t="s">
        <v>224</v>
      </c>
      <c r="BM209" s="22" t="s">
        <v>462</v>
      </c>
    </row>
    <row r="210" spans="2:65" s="1" customFormat="1" ht="16.5" customHeight="1">
      <c r="B210" s="171"/>
      <c r="C210" s="172" t="s">
        <v>463</v>
      </c>
      <c r="D210" s="172" t="s">
        <v>147</v>
      </c>
      <c r="E210" s="173" t="s">
        <v>464</v>
      </c>
      <c r="F210" s="174" t="s">
        <v>465</v>
      </c>
      <c r="G210" s="175" t="s">
        <v>150</v>
      </c>
      <c r="H210" s="176">
        <v>2.25</v>
      </c>
      <c r="I210" s="177"/>
      <c r="J210" s="178">
        <f t="shared" si="0"/>
        <v>0</v>
      </c>
      <c r="K210" s="174" t="s">
        <v>151</v>
      </c>
      <c r="L210" s="39"/>
      <c r="M210" s="179" t="s">
        <v>5</v>
      </c>
      <c r="N210" s="180" t="s">
        <v>43</v>
      </c>
      <c r="O210" s="40"/>
      <c r="P210" s="181">
        <f t="shared" si="1"/>
        <v>0</v>
      </c>
      <c r="Q210" s="181">
        <v>0.0003</v>
      </c>
      <c r="R210" s="181">
        <f t="shared" si="2"/>
        <v>0.0006749999999999999</v>
      </c>
      <c r="S210" s="181">
        <v>0</v>
      </c>
      <c r="T210" s="182">
        <f t="shared" si="3"/>
        <v>0</v>
      </c>
      <c r="AR210" s="22" t="s">
        <v>224</v>
      </c>
      <c r="AT210" s="22" t="s">
        <v>147</v>
      </c>
      <c r="AU210" s="22" t="s">
        <v>81</v>
      </c>
      <c r="AY210" s="22" t="s">
        <v>144</v>
      </c>
      <c r="BE210" s="183">
        <f t="shared" si="4"/>
        <v>0</v>
      </c>
      <c r="BF210" s="183">
        <f t="shared" si="5"/>
        <v>0</v>
      </c>
      <c r="BG210" s="183">
        <f t="shared" si="6"/>
        <v>0</v>
      </c>
      <c r="BH210" s="183">
        <f t="shared" si="7"/>
        <v>0</v>
      </c>
      <c r="BI210" s="183">
        <f t="shared" si="8"/>
        <v>0</v>
      </c>
      <c r="BJ210" s="22" t="s">
        <v>79</v>
      </c>
      <c r="BK210" s="183">
        <f t="shared" si="9"/>
        <v>0</v>
      </c>
      <c r="BL210" s="22" t="s">
        <v>224</v>
      </c>
      <c r="BM210" s="22" t="s">
        <v>466</v>
      </c>
    </row>
    <row r="211" spans="2:65" s="1" customFormat="1" ht="16.5" customHeight="1">
      <c r="B211" s="171"/>
      <c r="C211" s="172" t="s">
        <v>467</v>
      </c>
      <c r="D211" s="172" t="s">
        <v>147</v>
      </c>
      <c r="E211" s="173" t="s">
        <v>468</v>
      </c>
      <c r="F211" s="174" t="s">
        <v>469</v>
      </c>
      <c r="G211" s="175" t="s">
        <v>295</v>
      </c>
      <c r="H211" s="206">
        <v>22.66</v>
      </c>
      <c r="I211" s="177"/>
      <c r="J211" s="178">
        <f t="shared" si="0"/>
        <v>0</v>
      </c>
      <c r="K211" s="174" t="s">
        <v>151</v>
      </c>
      <c r="L211" s="39"/>
      <c r="M211" s="179" t="s">
        <v>5</v>
      </c>
      <c r="N211" s="180" t="s">
        <v>43</v>
      </c>
      <c r="O211" s="40"/>
      <c r="P211" s="181">
        <f t="shared" si="1"/>
        <v>0</v>
      </c>
      <c r="Q211" s="181">
        <v>0</v>
      </c>
      <c r="R211" s="181">
        <f t="shared" si="2"/>
        <v>0</v>
      </c>
      <c r="S211" s="181">
        <v>0</v>
      </c>
      <c r="T211" s="182">
        <f t="shared" si="3"/>
        <v>0</v>
      </c>
      <c r="AR211" s="22" t="s">
        <v>224</v>
      </c>
      <c r="AT211" s="22" t="s">
        <v>147</v>
      </c>
      <c r="AU211" s="22" t="s">
        <v>81</v>
      </c>
      <c r="AY211" s="22" t="s">
        <v>144</v>
      </c>
      <c r="BE211" s="183">
        <f t="shared" si="4"/>
        <v>0</v>
      </c>
      <c r="BF211" s="183">
        <f t="shared" si="5"/>
        <v>0</v>
      </c>
      <c r="BG211" s="183">
        <f t="shared" si="6"/>
        <v>0</v>
      </c>
      <c r="BH211" s="183">
        <f t="shared" si="7"/>
        <v>0</v>
      </c>
      <c r="BI211" s="183">
        <f t="shared" si="8"/>
        <v>0</v>
      </c>
      <c r="BJ211" s="22" t="s">
        <v>79</v>
      </c>
      <c r="BK211" s="183">
        <f t="shared" si="9"/>
        <v>0</v>
      </c>
      <c r="BL211" s="22" t="s">
        <v>224</v>
      </c>
      <c r="BM211" s="22" t="s">
        <v>470</v>
      </c>
    </row>
    <row r="212" spans="2:65" s="1" customFormat="1" ht="16.5" customHeight="1">
      <c r="B212" s="171"/>
      <c r="C212" s="172" t="s">
        <v>471</v>
      </c>
      <c r="D212" s="172" t="s">
        <v>147</v>
      </c>
      <c r="E212" s="173" t="s">
        <v>472</v>
      </c>
      <c r="F212" s="174" t="s">
        <v>473</v>
      </c>
      <c r="G212" s="175" t="s">
        <v>295</v>
      </c>
      <c r="H212" s="206">
        <v>22.66</v>
      </c>
      <c r="I212" s="177"/>
      <c r="J212" s="178">
        <f t="shared" si="0"/>
        <v>0</v>
      </c>
      <c r="K212" s="174" t="s">
        <v>151</v>
      </c>
      <c r="L212" s="39"/>
      <c r="M212" s="179" t="s">
        <v>5</v>
      </c>
      <c r="N212" s="180" t="s">
        <v>43</v>
      </c>
      <c r="O212" s="40"/>
      <c r="P212" s="181">
        <f t="shared" si="1"/>
        <v>0</v>
      </c>
      <c r="Q212" s="181">
        <v>0</v>
      </c>
      <c r="R212" s="181">
        <f t="shared" si="2"/>
        <v>0</v>
      </c>
      <c r="S212" s="181">
        <v>0</v>
      </c>
      <c r="T212" s="182">
        <f t="shared" si="3"/>
        <v>0</v>
      </c>
      <c r="AR212" s="22" t="s">
        <v>224</v>
      </c>
      <c r="AT212" s="22" t="s">
        <v>147</v>
      </c>
      <c r="AU212" s="22" t="s">
        <v>81</v>
      </c>
      <c r="AY212" s="22" t="s">
        <v>144</v>
      </c>
      <c r="BE212" s="183">
        <f t="shared" si="4"/>
        <v>0</v>
      </c>
      <c r="BF212" s="183">
        <f t="shared" si="5"/>
        <v>0</v>
      </c>
      <c r="BG212" s="183">
        <f t="shared" si="6"/>
        <v>0</v>
      </c>
      <c r="BH212" s="183">
        <f t="shared" si="7"/>
        <v>0</v>
      </c>
      <c r="BI212" s="183">
        <f t="shared" si="8"/>
        <v>0</v>
      </c>
      <c r="BJ212" s="22" t="s">
        <v>79</v>
      </c>
      <c r="BK212" s="183">
        <f t="shared" si="9"/>
        <v>0</v>
      </c>
      <c r="BL212" s="22" t="s">
        <v>224</v>
      </c>
      <c r="BM212" s="22" t="s">
        <v>474</v>
      </c>
    </row>
    <row r="213" spans="2:65" s="1" customFormat="1" ht="25.5" customHeight="1">
      <c r="B213" s="171"/>
      <c r="C213" s="172" t="s">
        <v>475</v>
      </c>
      <c r="D213" s="172" t="s">
        <v>147</v>
      </c>
      <c r="E213" s="173" t="s">
        <v>476</v>
      </c>
      <c r="F213" s="174" t="s">
        <v>477</v>
      </c>
      <c r="G213" s="175" t="s">
        <v>173</v>
      </c>
      <c r="H213" s="176">
        <v>4.5</v>
      </c>
      <c r="I213" s="177"/>
      <c r="J213" s="178">
        <f t="shared" si="0"/>
        <v>0</v>
      </c>
      <c r="K213" s="174" t="s">
        <v>5</v>
      </c>
      <c r="L213" s="39"/>
      <c r="M213" s="179" t="s">
        <v>5</v>
      </c>
      <c r="N213" s="180" t="s">
        <v>43</v>
      </c>
      <c r="O213" s="40"/>
      <c r="P213" s="181">
        <f t="shared" si="1"/>
        <v>0</v>
      </c>
      <c r="Q213" s="181">
        <v>0.00026</v>
      </c>
      <c r="R213" s="181">
        <f t="shared" si="2"/>
        <v>0.0011699999999999998</v>
      </c>
      <c r="S213" s="181">
        <v>0</v>
      </c>
      <c r="T213" s="182">
        <f t="shared" si="3"/>
        <v>0</v>
      </c>
      <c r="AR213" s="22" t="s">
        <v>224</v>
      </c>
      <c r="AT213" s="22" t="s">
        <v>147</v>
      </c>
      <c r="AU213" s="22" t="s">
        <v>81</v>
      </c>
      <c r="AY213" s="22" t="s">
        <v>144</v>
      </c>
      <c r="BE213" s="183">
        <f t="shared" si="4"/>
        <v>0</v>
      </c>
      <c r="BF213" s="183">
        <f t="shared" si="5"/>
        <v>0</v>
      </c>
      <c r="BG213" s="183">
        <f t="shared" si="6"/>
        <v>0</v>
      </c>
      <c r="BH213" s="183">
        <f t="shared" si="7"/>
        <v>0</v>
      </c>
      <c r="BI213" s="183">
        <f t="shared" si="8"/>
        <v>0</v>
      </c>
      <c r="BJ213" s="22" t="s">
        <v>79</v>
      </c>
      <c r="BK213" s="183">
        <f t="shared" si="9"/>
        <v>0</v>
      </c>
      <c r="BL213" s="22" t="s">
        <v>224</v>
      </c>
      <c r="BM213" s="22" t="s">
        <v>478</v>
      </c>
    </row>
    <row r="214" spans="2:51" s="11" customFormat="1" ht="13.5">
      <c r="B214" s="184"/>
      <c r="D214" s="185" t="s">
        <v>154</v>
      </c>
      <c r="E214" s="186" t="s">
        <v>5</v>
      </c>
      <c r="F214" s="187" t="s">
        <v>479</v>
      </c>
      <c r="H214" s="188">
        <v>4.5</v>
      </c>
      <c r="I214" s="189"/>
      <c r="L214" s="184"/>
      <c r="M214" s="190"/>
      <c r="N214" s="191"/>
      <c r="O214" s="191"/>
      <c r="P214" s="191"/>
      <c r="Q214" s="191"/>
      <c r="R214" s="191"/>
      <c r="S214" s="191"/>
      <c r="T214" s="192"/>
      <c r="AT214" s="186" t="s">
        <v>154</v>
      </c>
      <c r="AU214" s="186" t="s">
        <v>81</v>
      </c>
      <c r="AV214" s="11" t="s">
        <v>81</v>
      </c>
      <c r="AW214" s="11" t="s">
        <v>36</v>
      </c>
      <c r="AX214" s="11" t="s">
        <v>79</v>
      </c>
      <c r="AY214" s="186" t="s">
        <v>144</v>
      </c>
    </row>
    <row r="215" spans="2:63" s="10" customFormat="1" ht="29.85" customHeight="1">
      <c r="B215" s="158"/>
      <c r="D215" s="159" t="s">
        <v>71</v>
      </c>
      <c r="E215" s="169" t="s">
        <v>480</v>
      </c>
      <c r="F215" s="169" t="s">
        <v>481</v>
      </c>
      <c r="I215" s="161"/>
      <c r="J215" s="170">
        <f>BK215</f>
        <v>0</v>
      </c>
      <c r="L215" s="158"/>
      <c r="M215" s="163"/>
      <c r="N215" s="164"/>
      <c r="O215" s="164"/>
      <c r="P215" s="165">
        <f>P216</f>
        <v>0</v>
      </c>
      <c r="Q215" s="164"/>
      <c r="R215" s="165">
        <f>R216</f>
        <v>0</v>
      </c>
      <c r="S215" s="164"/>
      <c r="T215" s="166">
        <f>T216</f>
        <v>0</v>
      </c>
      <c r="AR215" s="159" t="s">
        <v>81</v>
      </c>
      <c r="AT215" s="167" t="s">
        <v>71</v>
      </c>
      <c r="AU215" s="167" t="s">
        <v>79</v>
      </c>
      <c r="AY215" s="159" t="s">
        <v>144</v>
      </c>
      <c r="BK215" s="168">
        <f>BK216</f>
        <v>0</v>
      </c>
    </row>
    <row r="216" spans="2:65" s="1" customFormat="1" ht="16.5" customHeight="1">
      <c r="B216" s="171"/>
      <c r="C216" s="172" t="s">
        <v>482</v>
      </c>
      <c r="D216" s="172" t="s">
        <v>147</v>
      </c>
      <c r="E216" s="173" t="s">
        <v>483</v>
      </c>
      <c r="F216" s="174" t="s">
        <v>484</v>
      </c>
      <c r="G216" s="175" t="s">
        <v>380</v>
      </c>
      <c r="H216" s="176">
        <v>1</v>
      </c>
      <c r="I216" s="177"/>
      <c r="J216" s="178">
        <f>ROUND(I216*H216,2)</f>
        <v>0</v>
      </c>
      <c r="K216" s="174" t="s">
        <v>5</v>
      </c>
      <c r="L216" s="39"/>
      <c r="M216" s="179" t="s">
        <v>5</v>
      </c>
      <c r="N216" s="180" t="s">
        <v>43</v>
      </c>
      <c r="O216" s="40"/>
      <c r="P216" s="181">
        <f>O216*H216</f>
        <v>0</v>
      </c>
      <c r="Q216" s="181">
        <v>0</v>
      </c>
      <c r="R216" s="181">
        <f>Q216*H216</f>
        <v>0</v>
      </c>
      <c r="S216" s="181">
        <v>0</v>
      </c>
      <c r="T216" s="182">
        <f>S216*H216</f>
        <v>0</v>
      </c>
      <c r="AR216" s="22" t="s">
        <v>224</v>
      </c>
      <c r="AT216" s="22" t="s">
        <v>147</v>
      </c>
      <c r="AU216" s="22" t="s">
        <v>81</v>
      </c>
      <c r="AY216" s="22" t="s">
        <v>144</v>
      </c>
      <c r="BE216" s="183">
        <f>IF(N216="základní",J216,0)</f>
        <v>0</v>
      </c>
      <c r="BF216" s="183">
        <f>IF(N216="snížená",J216,0)</f>
        <v>0</v>
      </c>
      <c r="BG216" s="183">
        <f>IF(N216="zákl. přenesená",J216,0)</f>
        <v>0</v>
      </c>
      <c r="BH216" s="183">
        <f>IF(N216="sníž. přenesená",J216,0)</f>
        <v>0</v>
      </c>
      <c r="BI216" s="183">
        <f>IF(N216="nulová",J216,0)</f>
        <v>0</v>
      </c>
      <c r="BJ216" s="22" t="s">
        <v>79</v>
      </c>
      <c r="BK216" s="183">
        <f>ROUND(I216*H216,2)</f>
        <v>0</v>
      </c>
      <c r="BL216" s="22" t="s">
        <v>224</v>
      </c>
      <c r="BM216" s="22" t="s">
        <v>485</v>
      </c>
    </row>
    <row r="217" spans="2:63" s="10" customFormat="1" ht="29.85" customHeight="1">
      <c r="B217" s="158"/>
      <c r="D217" s="159" t="s">
        <v>71</v>
      </c>
      <c r="E217" s="169" t="s">
        <v>486</v>
      </c>
      <c r="F217" s="169" t="s">
        <v>487</v>
      </c>
      <c r="I217" s="161"/>
      <c r="J217" s="170">
        <f>BK217</f>
        <v>0</v>
      </c>
      <c r="L217" s="158"/>
      <c r="M217" s="163"/>
      <c r="N217" s="164"/>
      <c r="O217" s="164"/>
      <c r="P217" s="165">
        <f>SUM(P218:P227)</f>
        <v>0</v>
      </c>
      <c r="Q217" s="164"/>
      <c r="R217" s="165">
        <f>SUM(R218:R227)</f>
        <v>0.217376</v>
      </c>
      <c r="S217" s="164"/>
      <c r="T217" s="166">
        <f>SUM(T218:T227)</f>
        <v>0.050096</v>
      </c>
      <c r="AR217" s="159" t="s">
        <v>81</v>
      </c>
      <c r="AT217" s="167" t="s">
        <v>71</v>
      </c>
      <c r="AU217" s="167" t="s">
        <v>79</v>
      </c>
      <c r="AY217" s="159" t="s">
        <v>144</v>
      </c>
      <c r="BK217" s="168">
        <f>SUM(BK218:BK227)</f>
        <v>0</v>
      </c>
    </row>
    <row r="218" spans="2:65" s="1" customFormat="1" ht="16.5" customHeight="1">
      <c r="B218" s="171"/>
      <c r="C218" s="172" t="s">
        <v>488</v>
      </c>
      <c r="D218" s="172" t="s">
        <v>147</v>
      </c>
      <c r="E218" s="173" t="s">
        <v>489</v>
      </c>
      <c r="F218" s="174" t="s">
        <v>490</v>
      </c>
      <c r="G218" s="175" t="s">
        <v>150</v>
      </c>
      <c r="H218" s="176">
        <v>161.6</v>
      </c>
      <c r="I218" s="177"/>
      <c r="J218" s="178">
        <f>ROUND(I218*H218,2)</f>
        <v>0</v>
      </c>
      <c r="K218" s="174" t="s">
        <v>158</v>
      </c>
      <c r="L218" s="39"/>
      <c r="M218" s="179" t="s">
        <v>5</v>
      </c>
      <c r="N218" s="180" t="s">
        <v>43</v>
      </c>
      <c r="O218" s="40"/>
      <c r="P218" s="181">
        <f>O218*H218</f>
        <v>0</v>
      </c>
      <c r="Q218" s="181">
        <v>0.001</v>
      </c>
      <c r="R218" s="181">
        <f>Q218*H218</f>
        <v>0.1616</v>
      </c>
      <c r="S218" s="181">
        <v>0.00031</v>
      </c>
      <c r="T218" s="182">
        <f>S218*H218</f>
        <v>0.050096</v>
      </c>
      <c r="AR218" s="22" t="s">
        <v>224</v>
      </c>
      <c r="AT218" s="22" t="s">
        <v>147</v>
      </c>
      <c r="AU218" s="22" t="s">
        <v>81</v>
      </c>
      <c r="AY218" s="22" t="s">
        <v>144</v>
      </c>
      <c r="BE218" s="183">
        <f>IF(N218="základní",J218,0)</f>
        <v>0</v>
      </c>
      <c r="BF218" s="183">
        <f>IF(N218="snížená",J218,0)</f>
        <v>0</v>
      </c>
      <c r="BG218" s="183">
        <f>IF(N218="zákl. přenesená",J218,0)</f>
        <v>0</v>
      </c>
      <c r="BH218" s="183">
        <f>IF(N218="sníž. přenesená",J218,0)</f>
        <v>0</v>
      </c>
      <c r="BI218" s="183">
        <f>IF(N218="nulová",J218,0)</f>
        <v>0</v>
      </c>
      <c r="BJ218" s="22" t="s">
        <v>79</v>
      </c>
      <c r="BK218" s="183">
        <f>ROUND(I218*H218,2)</f>
        <v>0</v>
      </c>
      <c r="BL218" s="22" t="s">
        <v>224</v>
      </c>
      <c r="BM218" s="22" t="s">
        <v>491</v>
      </c>
    </row>
    <row r="219" spans="2:51" s="11" customFormat="1" ht="13.5">
      <c r="B219" s="184"/>
      <c r="D219" s="185" t="s">
        <v>154</v>
      </c>
      <c r="E219" s="186" t="s">
        <v>5</v>
      </c>
      <c r="F219" s="187" t="s">
        <v>492</v>
      </c>
      <c r="H219" s="188">
        <v>161.6</v>
      </c>
      <c r="I219" s="189"/>
      <c r="L219" s="184"/>
      <c r="M219" s="190"/>
      <c r="N219" s="191"/>
      <c r="O219" s="191"/>
      <c r="P219" s="191"/>
      <c r="Q219" s="191"/>
      <c r="R219" s="191"/>
      <c r="S219" s="191"/>
      <c r="T219" s="192"/>
      <c r="AT219" s="186" t="s">
        <v>154</v>
      </c>
      <c r="AU219" s="186" t="s">
        <v>81</v>
      </c>
      <c r="AV219" s="11" t="s">
        <v>81</v>
      </c>
      <c r="AW219" s="11" t="s">
        <v>36</v>
      </c>
      <c r="AX219" s="11" t="s">
        <v>79</v>
      </c>
      <c r="AY219" s="186" t="s">
        <v>144</v>
      </c>
    </row>
    <row r="220" spans="2:65" s="1" customFormat="1" ht="25.5" customHeight="1">
      <c r="B220" s="171"/>
      <c r="C220" s="172" t="s">
        <v>493</v>
      </c>
      <c r="D220" s="172" t="s">
        <v>147</v>
      </c>
      <c r="E220" s="173" t="s">
        <v>494</v>
      </c>
      <c r="F220" s="174" t="s">
        <v>495</v>
      </c>
      <c r="G220" s="175" t="s">
        <v>150</v>
      </c>
      <c r="H220" s="176">
        <v>161.6</v>
      </c>
      <c r="I220" s="177"/>
      <c r="J220" s="178">
        <f>ROUND(I220*H220,2)</f>
        <v>0</v>
      </c>
      <c r="K220" s="174" t="s">
        <v>158</v>
      </c>
      <c r="L220" s="39"/>
      <c r="M220" s="179" t="s">
        <v>5</v>
      </c>
      <c r="N220" s="180" t="s">
        <v>43</v>
      </c>
      <c r="O220" s="40"/>
      <c r="P220" s="181">
        <f>O220*H220</f>
        <v>0</v>
      </c>
      <c r="Q220" s="181">
        <v>0.00021</v>
      </c>
      <c r="R220" s="181">
        <f>Q220*H220</f>
        <v>0.033936</v>
      </c>
      <c r="S220" s="181">
        <v>0</v>
      </c>
      <c r="T220" s="182">
        <f>S220*H220</f>
        <v>0</v>
      </c>
      <c r="AR220" s="22" t="s">
        <v>224</v>
      </c>
      <c r="AT220" s="22" t="s">
        <v>147</v>
      </c>
      <c r="AU220" s="22" t="s">
        <v>81</v>
      </c>
      <c r="AY220" s="22" t="s">
        <v>144</v>
      </c>
      <c r="BE220" s="183">
        <f>IF(N220="základní",J220,0)</f>
        <v>0</v>
      </c>
      <c r="BF220" s="183">
        <f>IF(N220="snížená",J220,0)</f>
        <v>0</v>
      </c>
      <c r="BG220" s="183">
        <f>IF(N220="zákl. přenesená",J220,0)</f>
        <v>0</v>
      </c>
      <c r="BH220" s="183">
        <f>IF(N220="sníž. přenesená",J220,0)</f>
        <v>0</v>
      </c>
      <c r="BI220" s="183">
        <f>IF(N220="nulová",J220,0)</f>
        <v>0</v>
      </c>
      <c r="BJ220" s="22" t="s">
        <v>79</v>
      </c>
      <c r="BK220" s="183">
        <f>ROUND(I220*H220,2)</f>
        <v>0</v>
      </c>
      <c r="BL220" s="22" t="s">
        <v>224</v>
      </c>
      <c r="BM220" s="22" t="s">
        <v>496</v>
      </c>
    </row>
    <row r="221" spans="2:51" s="11" customFormat="1" ht="13.5">
      <c r="B221" s="184"/>
      <c r="D221" s="185" t="s">
        <v>154</v>
      </c>
      <c r="E221" s="186" t="s">
        <v>5</v>
      </c>
      <c r="F221" s="187" t="s">
        <v>492</v>
      </c>
      <c r="H221" s="188">
        <v>161.6</v>
      </c>
      <c r="I221" s="189"/>
      <c r="L221" s="184"/>
      <c r="M221" s="190"/>
      <c r="N221" s="191"/>
      <c r="O221" s="191"/>
      <c r="P221" s="191"/>
      <c r="Q221" s="191"/>
      <c r="R221" s="191"/>
      <c r="S221" s="191"/>
      <c r="T221" s="192"/>
      <c r="AT221" s="186" t="s">
        <v>154</v>
      </c>
      <c r="AU221" s="186" t="s">
        <v>81</v>
      </c>
      <c r="AV221" s="11" t="s">
        <v>81</v>
      </c>
      <c r="AW221" s="11" t="s">
        <v>36</v>
      </c>
      <c r="AX221" s="11" t="s">
        <v>79</v>
      </c>
      <c r="AY221" s="186" t="s">
        <v>144</v>
      </c>
    </row>
    <row r="222" spans="2:65" s="1" customFormat="1" ht="25.5" customHeight="1">
      <c r="B222" s="171"/>
      <c r="C222" s="172" t="s">
        <v>497</v>
      </c>
      <c r="D222" s="172" t="s">
        <v>147</v>
      </c>
      <c r="E222" s="173" t="s">
        <v>498</v>
      </c>
      <c r="F222" s="174" t="s">
        <v>499</v>
      </c>
      <c r="G222" s="175" t="s">
        <v>150</v>
      </c>
      <c r="H222" s="176">
        <v>104</v>
      </c>
      <c r="I222" s="177"/>
      <c r="J222" s="178">
        <f>ROUND(I222*H222,2)</f>
        <v>0</v>
      </c>
      <c r="K222" s="174" t="s">
        <v>158</v>
      </c>
      <c r="L222" s="39"/>
      <c r="M222" s="179" t="s">
        <v>5</v>
      </c>
      <c r="N222" s="180" t="s">
        <v>43</v>
      </c>
      <c r="O222" s="40"/>
      <c r="P222" s="181">
        <f>O222*H222</f>
        <v>0</v>
      </c>
      <c r="Q222" s="181">
        <v>0.0002</v>
      </c>
      <c r="R222" s="181">
        <f>Q222*H222</f>
        <v>0.020800000000000003</v>
      </c>
      <c r="S222" s="181">
        <v>0</v>
      </c>
      <c r="T222" s="182">
        <f>S222*H222</f>
        <v>0</v>
      </c>
      <c r="AR222" s="22" t="s">
        <v>224</v>
      </c>
      <c r="AT222" s="22" t="s">
        <v>147</v>
      </c>
      <c r="AU222" s="22" t="s">
        <v>81</v>
      </c>
      <c r="AY222" s="22" t="s">
        <v>144</v>
      </c>
      <c r="BE222" s="183">
        <f>IF(N222="základní",J222,0)</f>
        <v>0</v>
      </c>
      <c r="BF222" s="183">
        <f>IF(N222="snížená",J222,0)</f>
        <v>0</v>
      </c>
      <c r="BG222" s="183">
        <f>IF(N222="zákl. přenesená",J222,0)</f>
        <v>0</v>
      </c>
      <c r="BH222" s="183">
        <f>IF(N222="sníž. přenesená",J222,0)</f>
        <v>0</v>
      </c>
      <c r="BI222" s="183">
        <f>IF(N222="nulová",J222,0)</f>
        <v>0</v>
      </c>
      <c r="BJ222" s="22" t="s">
        <v>79</v>
      </c>
      <c r="BK222" s="183">
        <f>ROUND(I222*H222,2)</f>
        <v>0</v>
      </c>
      <c r="BL222" s="22" t="s">
        <v>224</v>
      </c>
      <c r="BM222" s="22" t="s">
        <v>500</v>
      </c>
    </row>
    <row r="223" spans="2:51" s="11" customFormat="1" ht="13.5">
      <c r="B223" s="184"/>
      <c r="D223" s="185" t="s">
        <v>154</v>
      </c>
      <c r="E223" s="186" t="s">
        <v>5</v>
      </c>
      <c r="F223" s="187" t="s">
        <v>501</v>
      </c>
      <c r="H223" s="188">
        <v>104</v>
      </c>
      <c r="I223" s="189"/>
      <c r="L223" s="184"/>
      <c r="M223" s="190"/>
      <c r="N223" s="191"/>
      <c r="O223" s="191"/>
      <c r="P223" s="191"/>
      <c r="Q223" s="191"/>
      <c r="R223" s="191"/>
      <c r="S223" s="191"/>
      <c r="T223" s="192"/>
      <c r="AT223" s="186" t="s">
        <v>154</v>
      </c>
      <c r="AU223" s="186" t="s">
        <v>81</v>
      </c>
      <c r="AV223" s="11" t="s">
        <v>81</v>
      </c>
      <c r="AW223" s="11" t="s">
        <v>36</v>
      </c>
      <c r="AX223" s="11" t="s">
        <v>79</v>
      </c>
      <c r="AY223" s="186" t="s">
        <v>144</v>
      </c>
    </row>
    <row r="224" spans="2:65" s="1" customFormat="1" ht="25.5" customHeight="1">
      <c r="B224" s="171"/>
      <c r="C224" s="172" t="s">
        <v>502</v>
      </c>
      <c r="D224" s="172" t="s">
        <v>147</v>
      </c>
      <c r="E224" s="173" t="s">
        <v>503</v>
      </c>
      <c r="F224" s="174" t="s">
        <v>504</v>
      </c>
      <c r="G224" s="175" t="s">
        <v>150</v>
      </c>
      <c r="H224" s="176">
        <v>104</v>
      </c>
      <c r="I224" s="177"/>
      <c r="J224" s="178">
        <f>ROUND(I224*H224,2)</f>
        <v>0</v>
      </c>
      <c r="K224" s="174" t="s">
        <v>151</v>
      </c>
      <c r="L224" s="39"/>
      <c r="M224" s="179" t="s">
        <v>5</v>
      </c>
      <c r="N224" s="180" t="s">
        <v>43</v>
      </c>
      <c r="O224" s="40"/>
      <c r="P224" s="181">
        <f>O224*H224</f>
        <v>0</v>
      </c>
      <c r="Q224" s="181">
        <v>1E-05</v>
      </c>
      <c r="R224" s="181">
        <f>Q224*H224</f>
        <v>0.0010400000000000001</v>
      </c>
      <c r="S224" s="181">
        <v>0</v>
      </c>
      <c r="T224" s="182">
        <f>S224*H224</f>
        <v>0</v>
      </c>
      <c r="AR224" s="22" t="s">
        <v>224</v>
      </c>
      <c r="AT224" s="22" t="s">
        <v>147</v>
      </c>
      <c r="AU224" s="22" t="s">
        <v>81</v>
      </c>
      <c r="AY224" s="22" t="s">
        <v>144</v>
      </c>
      <c r="BE224" s="183">
        <f>IF(N224="základní",J224,0)</f>
        <v>0</v>
      </c>
      <c r="BF224" s="183">
        <f>IF(N224="snížená",J224,0)</f>
        <v>0</v>
      </c>
      <c r="BG224" s="183">
        <f>IF(N224="zákl. přenesená",J224,0)</f>
        <v>0</v>
      </c>
      <c r="BH224" s="183">
        <f>IF(N224="sníž. přenesená",J224,0)</f>
        <v>0</v>
      </c>
      <c r="BI224" s="183">
        <f>IF(N224="nulová",J224,0)</f>
        <v>0</v>
      </c>
      <c r="BJ224" s="22" t="s">
        <v>79</v>
      </c>
      <c r="BK224" s="183">
        <f>ROUND(I224*H224,2)</f>
        <v>0</v>
      </c>
      <c r="BL224" s="22" t="s">
        <v>224</v>
      </c>
      <c r="BM224" s="22" t="s">
        <v>505</v>
      </c>
    </row>
    <row r="225" spans="2:51" s="11" customFormat="1" ht="13.5">
      <c r="B225" s="184"/>
      <c r="D225" s="185" t="s">
        <v>154</v>
      </c>
      <c r="E225" s="186" t="s">
        <v>5</v>
      </c>
      <c r="F225" s="187" t="s">
        <v>501</v>
      </c>
      <c r="H225" s="188">
        <v>104</v>
      </c>
      <c r="I225" s="189"/>
      <c r="L225" s="184"/>
      <c r="M225" s="190"/>
      <c r="N225" s="191"/>
      <c r="O225" s="191"/>
      <c r="P225" s="191"/>
      <c r="Q225" s="191"/>
      <c r="R225" s="191"/>
      <c r="S225" s="191"/>
      <c r="T225" s="192"/>
      <c r="AT225" s="186" t="s">
        <v>154</v>
      </c>
      <c r="AU225" s="186" t="s">
        <v>81</v>
      </c>
      <c r="AV225" s="11" t="s">
        <v>81</v>
      </c>
      <c r="AW225" s="11" t="s">
        <v>36</v>
      </c>
      <c r="AX225" s="11" t="s">
        <v>79</v>
      </c>
      <c r="AY225" s="186" t="s">
        <v>144</v>
      </c>
    </row>
    <row r="226" spans="2:65" s="1" customFormat="1" ht="16.5" customHeight="1">
      <c r="B226" s="171"/>
      <c r="C226" s="172" t="s">
        <v>506</v>
      </c>
      <c r="D226" s="172" t="s">
        <v>147</v>
      </c>
      <c r="E226" s="173" t="s">
        <v>507</v>
      </c>
      <c r="F226" s="174" t="s">
        <v>508</v>
      </c>
      <c r="G226" s="175" t="s">
        <v>150</v>
      </c>
      <c r="H226" s="176">
        <v>57.6</v>
      </c>
      <c r="I226" s="177"/>
      <c r="J226" s="178">
        <f>ROUND(I226*H226,2)</f>
        <v>0</v>
      </c>
      <c r="K226" s="174" t="s">
        <v>5</v>
      </c>
      <c r="L226" s="39"/>
      <c r="M226" s="179" t="s">
        <v>5</v>
      </c>
      <c r="N226" s="180" t="s">
        <v>43</v>
      </c>
      <c r="O226" s="40"/>
      <c r="P226" s="181">
        <f>O226*H226</f>
        <v>0</v>
      </c>
      <c r="Q226" s="181">
        <v>0</v>
      </c>
      <c r="R226" s="181">
        <f>Q226*H226</f>
        <v>0</v>
      </c>
      <c r="S226" s="181">
        <v>0</v>
      </c>
      <c r="T226" s="182">
        <f>S226*H226</f>
        <v>0</v>
      </c>
      <c r="AR226" s="22" t="s">
        <v>224</v>
      </c>
      <c r="AT226" s="22" t="s">
        <v>147</v>
      </c>
      <c r="AU226" s="22" t="s">
        <v>81</v>
      </c>
      <c r="AY226" s="22" t="s">
        <v>144</v>
      </c>
      <c r="BE226" s="183">
        <f>IF(N226="základní",J226,0)</f>
        <v>0</v>
      </c>
      <c r="BF226" s="183">
        <f>IF(N226="snížená",J226,0)</f>
        <v>0</v>
      </c>
      <c r="BG226" s="183">
        <f>IF(N226="zákl. přenesená",J226,0)</f>
        <v>0</v>
      </c>
      <c r="BH226" s="183">
        <f>IF(N226="sníž. přenesená",J226,0)</f>
        <v>0</v>
      </c>
      <c r="BI226" s="183">
        <f>IF(N226="nulová",J226,0)</f>
        <v>0</v>
      </c>
      <c r="BJ226" s="22" t="s">
        <v>79</v>
      </c>
      <c r="BK226" s="183">
        <f>ROUND(I226*H226,2)</f>
        <v>0</v>
      </c>
      <c r="BL226" s="22" t="s">
        <v>224</v>
      </c>
      <c r="BM226" s="22" t="s">
        <v>509</v>
      </c>
    </row>
    <row r="227" spans="2:51" s="11" customFormat="1" ht="13.5">
      <c r="B227" s="184"/>
      <c r="D227" s="185" t="s">
        <v>154</v>
      </c>
      <c r="E227" s="186" t="s">
        <v>5</v>
      </c>
      <c r="F227" s="187" t="s">
        <v>510</v>
      </c>
      <c r="H227" s="188">
        <v>57.6</v>
      </c>
      <c r="I227" s="189"/>
      <c r="L227" s="184"/>
      <c r="M227" s="207"/>
      <c r="N227" s="208"/>
      <c r="O227" s="208"/>
      <c r="P227" s="208"/>
      <c r="Q227" s="208"/>
      <c r="R227" s="208"/>
      <c r="S227" s="208"/>
      <c r="T227" s="209"/>
      <c r="AT227" s="186" t="s">
        <v>154</v>
      </c>
      <c r="AU227" s="186" t="s">
        <v>81</v>
      </c>
      <c r="AV227" s="11" t="s">
        <v>81</v>
      </c>
      <c r="AW227" s="11" t="s">
        <v>36</v>
      </c>
      <c r="AX227" s="11" t="s">
        <v>79</v>
      </c>
      <c r="AY227" s="186" t="s">
        <v>144</v>
      </c>
    </row>
    <row r="228" spans="2:12" s="1" customFormat="1" ht="6.95" customHeight="1">
      <c r="B228" s="54"/>
      <c r="C228" s="55"/>
      <c r="D228" s="55"/>
      <c r="E228" s="55"/>
      <c r="F228" s="55"/>
      <c r="G228" s="55"/>
      <c r="H228" s="55"/>
      <c r="I228" s="125"/>
      <c r="J228" s="55"/>
      <c r="K228" s="55"/>
      <c r="L228" s="39"/>
    </row>
  </sheetData>
  <autoFilter ref="C92:K227"/>
  <mergeCells count="10">
    <mergeCell ref="J51:J52"/>
    <mergeCell ref="E83:H83"/>
    <mergeCell ref="E85:H8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2"/>
  <sheetViews>
    <sheetView showGridLines="0" workbookViewId="0" topLeftCell="A1">
      <pane ySplit="1" topLeftCell="A145" activePane="bottomLeft" state="frozen"/>
      <selection pane="bottomLeft" activeCell="I86" sqref="I86:I17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98"/>
      <c r="C1" s="98"/>
      <c r="D1" s="99" t="s">
        <v>1</v>
      </c>
      <c r="E1" s="98"/>
      <c r="F1" s="100" t="s">
        <v>98</v>
      </c>
      <c r="G1" s="347" t="s">
        <v>99</v>
      </c>
      <c r="H1" s="347"/>
      <c r="I1" s="101"/>
      <c r="J1" s="100" t="s">
        <v>100</v>
      </c>
      <c r="K1" s="99" t="s">
        <v>101</v>
      </c>
      <c r="L1" s="100" t="s">
        <v>102</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3" t="s">
        <v>8</v>
      </c>
      <c r="M2" s="334"/>
      <c r="N2" s="334"/>
      <c r="O2" s="334"/>
      <c r="P2" s="334"/>
      <c r="Q2" s="334"/>
      <c r="R2" s="334"/>
      <c r="S2" s="334"/>
      <c r="T2" s="334"/>
      <c r="U2" s="334"/>
      <c r="V2" s="334"/>
      <c r="AT2" s="22" t="s">
        <v>84</v>
      </c>
    </row>
    <row r="3" spans="2:46" ht="6.95" customHeight="1">
      <c r="B3" s="23"/>
      <c r="C3" s="24"/>
      <c r="D3" s="24"/>
      <c r="E3" s="24"/>
      <c r="F3" s="24"/>
      <c r="G3" s="24"/>
      <c r="H3" s="24"/>
      <c r="I3" s="102"/>
      <c r="J3" s="24"/>
      <c r="K3" s="25"/>
      <c r="AT3" s="22" t="s">
        <v>81</v>
      </c>
    </row>
    <row r="4" spans="2:46" ht="36.95" customHeight="1">
      <c r="B4" s="26"/>
      <c r="C4" s="27"/>
      <c r="D4" s="28" t="s">
        <v>103</v>
      </c>
      <c r="E4" s="27"/>
      <c r="F4" s="27"/>
      <c r="G4" s="27"/>
      <c r="H4" s="27"/>
      <c r="I4" s="103"/>
      <c r="J4" s="27"/>
      <c r="K4" s="29"/>
      <c r="M4" s="30" t="s">
        <v>13</v>
      </c>
      <c r="AT4" s="22" t="s">
        <v>6</v>
      </c>
    </row>
    <row r="5" spans="2:11" ht="6.95" customHeight="1">
      <c r="B5" s="26"/>
      <c r="C5" s="27"/>
      <c r="D5" s="27"/>
      <c r="E5" s="27"/>
      <c r="F5" s="27"/>
      <c r="G5" s="27"/>
      <c r="H5" s="27"/>
      <c r="I5" s="103"/>
      <c r="J5" s="27"/>
      <c r="K5" s="29"/>
    </row>
    <row r="6" spans="2:11" ht="15">
      <c r="B6" s="26"/>
      <c r="C6" s="27"/>
      <c r="D6" s="35" t="s">
        <v>19</v>
      </c>
      <c r="E6" s="27"/>
      <c r="F6" s="27"/>
      <c r="G6" s="27"/>
      <c r="H6" s="27"/>
      <c r="I6" s="103"/>
      <c r="J6" s="27"/>
      <c r="K6" s="29"/>
    </row>
    <row r="7" spans="2:11" ht="16.5" customHeight="1">
      <c r="B7" s="26"/>
      <c r="C7" s="27"/>
      <c r="D7" s="27"/>
      <c r="E7" s="348" t="str">
        <f>'Rekapitulace stavby'!K6</f>
        <v>Vybudování interaktivní učebny a zřízení bezbariérovosti v ZŠ E. beneše v Bohumíně - stavba</v>
      </c>
      <c r="F7" s="349"/>
      <c r="G7" s="349"/>
      <c r="H7" s="349"/>
      <c r="I7" s="103"/>
      <c r="J7" s="27"/>
      <c r="K7" s="29"/>
    </row>
    <row r="8" spans="2:11" s="1" customFormat="1" ht="15">
      <c r="B8" s="39"/>
      <c r="C8" s="40"/>
      <c r="D8" s="35" t="s">
        <v>104</v>
      </c>
      <c r="E8" s="40"/>
      <c r="F8" s="40"/>
      <c r="G8" s="40"/>
      <c r="H8" s="40"/>
      <c r="I8" s="104"/>
      <c r="J8" s="40"/>
      <c r="K8" s="43"/>
    </row>
    <row r="9" spans="2:11" s="1" customFormat="1" ht="36.95" customHeight="1">
      <c r="B9" s="39"/>
      <c r="C9" s="40"/>
      <c r="D9" s="40"/>
      <c r="E9" s="350" t="s">
        <v>511</v>
      </c>
      <c r="F9" s="351"/>
      <c r="G9" s="351"/>
      <c r="H9" s="351"/>
      <c r="I9" s="104"/>
      <c r="J9" s="40"/>
      <c r="K9" s="43"/>
    </row>
    <row r="10" spans="2:11" s="1" customFormat="1" ht="13.5">
      <c r="B10" s="39"/>
      <c r="C10" s="40"/>
      <c r="D10" s="40"/>
      <c r="E10" s="40"/>
      <c r="F10" s="40"/>
      <c r="G10" s="40"/>
      <c r="H10" s="40"/>
      <c r="I10" s="104"/>
      <c r="J10" s="40"/>
      <c r="K10" s="43"/>
    </row>
    <row r="11" spans="2:11" s="1" customFormat="1" ht="14.45" customHeight="1">
      <c r="B11" s="39"/>
      <c r="C11" s="40"/>
      <c r="D11" s="35" t="s">
        <v>21</v>
      </c>
      <c r="E11" s="40"/>
      <c r="F11" s="33" t="s">
        <v>5</v>
      </c>
      <c r="G11" s="40"/>
      <c r="H11" s="40"/>
      <c r="I11" s="105" t="s">
        <v>23</v>
      </c>
      <c r="J11" s="33" t="s">
        <v>5</v>
      </c>
      <c r="K11" s="43"/>
    </row>
    <row r="12" spans="2:11" s="1" customFormat="1" ht="14.45" customHeight="1">
      <c r="B12" s="39"/>
      <c r="C12" s="40"/>
      <c r="D12" s="35" t="s">
        <v>24</v>
      </c>
      <c r="E12" s="40"/>
      <c r="F12" s="33" t="s">
        <v>512</v>
      </c>
      <c r="G12" s="40"/>
      <c r="H12" s="40"/>
      <c r="I12" s="105" t="s">
        <v>26</v>
      </c>
      <c r="J12" s="106" t="str">
        <f>'Rekapitulace stavby'!AN8</f>
        <v>26. 1. 2018</v>
      </c>
      <c r="K12" s="43"/>
    </row>
    <row r="13" spans="2:11" s="1" customFormat="1" ht="10.9" customHeight="1">
      <c r="B13" s="39"/>
      <c r="C13" s="40"/>
      <c r="D13" s="40"/>
      <c r="E13" s="40"/>
      <c r="F13" s="40"/>
      <c r="G13" s="40"/>
      <c r="H13" s="40"/>
      <c r="I13" s="104"/>
      <c r="J13" s="40"/>
      <c r="K13" s="43"/>
    </row>
    <row r="14" spans="2:11" s="1" customFormat="1" ht="14.45" customHeight="1">
      <c r="B14" s="39"/>
      <c r="C14" s="40"/>
      <c r="D14" s="35" t="s">
        <v>28</v>
      </c>
      <c r="E14" s="40"/>
      <c r="F14" s="40"/>
      <c r="G14" s="40"/>
      <c r="H14" s="40"/>
      <c r="I14" s="105" t="s">
        <v>29</v>
      </c>
      <c r="J14" s="33" t="str">
        <f>IF('Rekapitulace stavby'!AN10="","",'Rekapitulace stavby'!AN10)</f>
        <v/>
      </c>
      <c r="K14" s="43"/>
    </row>
    <row r="15" spans="2:11" s="1" customFormat="1" ht="18" customHeight="1">
      <c r="B15" s="39"/>
      <c r="C15" s="40"/>
      <c r="D15" s="40"/>
      <c r="E15" s="33" t="str">
        <f>IF('Rekapitulace stavby'!E11="","",'Rekapitulace stavby'!E11)</f>
        <v>ZŠ E. Beneše Bohumín</v>
      </c>
      <c r="F15" s="40"/>
      <c r="G15" s="40"/>
      <c r="H15" s="40"/>
      <c r="I15" s="105" t="s">
        <v>31</v>
      </c>
      <c r="J15" s="33" t="str">
        <f>IF('Rekapitulace stavby'!AN11="","",'Rekapitulace stavby'!AN11)</f>
        <v/>
      </c>
      <c r="K15" s="43"/>
    </row>
    <row r="16" spans="2:11" s="1" customFormat="1" ht="6.95" customHeight="1">
      <c r="B16" s="39"/>
      <c r="C16" s="40"/>
      <c r="D16" s="40"/>
      <c r="E16" s="40"/>
      <c r="F16" s="40"/>
      <c r="G16" s="40"/>
      <c r="H16" s="40"/>
      <c r="I16" s="104"/>
      <c r="J16" s="40"/>
      <c r="K16" s="43"/>
    </row>
    <row r="17" spans="2:11" s="1" customFormat="1" ht="14.45" customHeight="1">
      <c r="B17" s="39"/>
      <c r="C17" s="40"/>
      <c r="D17" s="35" t="s">
        <v>32</v>
      </c>
      <c r="E17" s="40"/>
      <c r="F17" s="40"/>
      <c r="G17" s="40"/>
      <c r="H17" s="40"/>
      <c r="I17" s="105"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31</v>
      </c>
      <c r="J18" s="33" t="str">
        <f>IF('Rekapitulace stavby'!AN14="Vyplň údaj","",IF('Rekapitulace stavby'!AN14="","",'Rekapitulace stavby'!AN14))</f>
        <v/>
      </c>
      <c r="K18" s="43"/>
    </row>
    <row r="19" spans="2:11" s="1" customFormat="1" ht="6.95" customHeight="1">
      <c r="B19" s="39"/>
      <c r="C19" s="40"/>
      <c r="D19" s="40"/>
      <c r="E19" s="40"/>
      <c r="F19" s="40"/>
      <c r="G19" s="40"/>
      <c r="H19" s="40"/>
      <c r="I19" s="104"/>
      <c r="J19" s="40"/>
      <c r="K19" s="43"/>
    </row>
    <row r="20" spans="2:11" s="1" customFormat="1" ht="14.45" customHeight="1">
      <c r="B20" s="39"/>
      <c r="C20" s="40"/>
      <c r="D20" s="35" t="s">
        <v>34</v>
      </c>
      <c r="E20" s="40"/>
      <c r="F20" s="40"/>
      <c r="G20" s="40"/>
      <c r="H20" s="40"/>
      <c r="I20" s="105" t="s">
        <v>29</v>
      </c>
      <c r="J20" s="33" t="str">
        <f>IF('Rekapitulace stavby'!AN16="","",'Rekapitulace stavby'!AN16)</f>
        <v/>
      </c>
      <c r="K20" s="43"/>
    </row>
    <row r="21" spans="2:11" s="1" customFormat="1" ht="18" customHeight="1">
      <c r="B21" s="39"/>
      <c r="C21" s="40"/>
      <c r="D21" s="40"/>
      <c r="E21" s="33" t="str">
        <f>IF('Rekapitulace stavby'!E17="","",'Rekapitulace stavby'!E17)</f>
        <v>ATRIS s.r.o.</v>
      </c>
      <c r="F21" s="40"/>
      <c r="G21" s="40"/>
      <c r="H21" s="40"/>
      <c r="I21" s="105" t="s">
        <v>31</v>
      </c>
      <c r="J21" s="33" t="str">
        <f>IF('Rekapitulace stavby'!AN17="","",'Rekapitulace stavby'!AN17)</f>
        <v/>
      </c>
      <c r="K21" s="43"/>
    </row>
    <row r="22" spans="2:11" s="1" customFormat="1" ht="6.95" customHeight="1">
      <c r="B22" s="39"/>
      <c r="C22" s="40"/>
      <c r="D22" s="40"/>
      <c r="E22" s="40"/>
      <c r="F22" s="40"/>
      <c r="G22" s="40"/>
      <c r="H22" s="40"/>
      <c r="I22" s="104"/>
      <c r="J22" s="40"/>
      <c r="K22" s="43"/>
    </row>
    <row r="23" spans="2:11" s="1" customFormat="1" ht="14.45" customHeight="1">
      <c r="B23" s="39"/>
      <c r="C23" s="40"/>
      <c r="D23" s="35" t="s">
        <v>37</v>
      </c>
      <c r="E23" s="40"/>
      <c r="F23" s="40"/>
      <c r="G23" s="40"/>
      <c r="H23" s="40"/>
      <c r="I23" s="104"/>
      <c r="J23" s="40"/>
      <c r="K23" s="43"/>
    </row>
    <row r="24" spans="2:11" s="6" customFormat="1" ht="16.5" customHeight="1">
      <c r="B24" s="107"/>
      <c r="C24" s="108"/>
      <c r="D24" s="108"/>
      <c r="E24" s="313" t="s">
        <v>5</v>
      </c>
      <c r="F24" s="313"/>
      <c r="G24" s="313"/>
      <c r="H24" s="313"/>
      <c r="I24" s="109"/>
      <c r="J24" s="108"/>
      <c r="K24" s="110"/>
    </row>
    <row r="25" spans="2:11" s="1" customFormat="1" ht="6.95" customHeight="1">
      <c r="B25" s="39"/>
      <c r="C25" s="40"/>
      <c r="D25" s="40"/>
      <c r="E25" s="40"/>
      <c r="F25" s="40"/>
      <c r="G25" s="40"/>
      <c r="H25" s="40"/>
      <c r="I25" s="104"/>
      <c r="J25" s="40"/>
      <c r="K25" s="43"/>
    </row>
    <row r="26" spans="2:11" s="1" customFormat="1" ht="6.95" customHeight="1">
      <c r="B26" s="39"/>
      <c r="C26" s="40"/>
      <c r="D26" s="66"/>
      <c r="E26" s="66"/>
      <c r="F26" s="66"/>
      <c r="G26" s="66"/>
      <c r="H26" s="66"/>
      <c r="I26" s="111"/>
      <c r="J26" s="66"/>
      <c r="K26" s="112"/>
    </row>
    <row r="27" spans="2:11" s="1" customFormat="1" ht="25.35" customHeight="1">
      <c r="B27" s="39"/>
      <c r="C27" s="40"/>
      <c r="D27" s="113" t="s">
        <v>38</v>
      </c>
      <c r="E27" s="40"/>
      <c r="F27" s="40"/>
      <c r="G27" s="40"/>
      <c r="H27" s="40"/>
      <c r="I27" s="104"/>
      <c r="J27" s="114">
        <f>ROUND(J84,2)</f>
        <v>0</v>
      </c>
      <c r="K27" s="43"/>
    </row>
    <row r="28" spans="2:11" s="1" customFormat="1" ht="6.95" customHeight="1">
      <c r="B28" s="39"/>
      <c r="C28" s="40"/>
      <c r="D28" s="66"/>
      <c r="E28" s="66"/>
      <c r="F28" s="66"/>
      <c r="G28" s="66"/>
      <c r="H28" s="66"/>
      <c r="I28" s="111"/>
      <c r="J28" s="66"/>
      <c r="K28" s="112"/>
    </row>
    <row r="29" spans="2:11" s="1" customFormat="1" ht="14.45" customHeight="1">
      <c r="B29" s="39"/>
      <c r="C29" s="40"/>
      <c r="D29" s="40"/>
      <c r="E29" s="40"/>
      <c r="F29" s="44" t="s">
        <v>40</v>
      </c>
      <c r="G29" s="40"/>
      <c r="H29" s="40"/>
      <c r="I29" s="115" t="s">
        <v>39</v>
      </c>
      <c r="J29" s="44" t="s">
        <v>41</v>
      </c>
      <c r="K29" s="43"/>
    </row>
    <row r="30" spans="2:11" s="1" customFormat="1" ht="14.45" customHeight="1">
      <c r="B30" s="39"/>
      <c r="C30" s="40"/>
      <c r="D30" s="47" t="s">
        <v>42</v>
      </c>
      <c r="E30" s="47" t="s">
        <v>43</v>
      </c>
      <c r="F30" s="116">
        <f>ROUND(SUM(BE84:BE171),2)</f>
        <v>0</v>
      </c>
      <c r="G30" s="40"/>
      <c r="H30" s="40"/>
      <c r="I30" s="117">
        <v>0.21</v>
      </c>
      <c r="J30" s="116">
        <f>ROUND(ROUND((SUM(BE84:BE171)),2)*I30,2)</f>
        <v>0</v>
      </c>
      <c r="K30" s="43"/>
    </row>
    <row r="31" spans="2:11" s="1" customFormat="1" ht="14.45" customHeight="1">
      <c r="B31" s="39"/>
      <c r="C31" s="40"/>
      <c r="D31" s="40"/>
      <c r="E31" s="47" t="s">
        <v>44</v>
      </c>
      <c r="F31" s="116">
        <f>ROUND(SUM(BF84:BF171),2)</f>
        <v>0</v>
      </c>
      <c r="G31" s="40"/>
      <c r="H31" s="40"/>
      <c r="I31" s="117">
        <v>0.15</v>
      </c>
      <c r="J31" s="116">
        <f>ROUND(ROUND((SUM(BF84:BF171)),2)*I31,2)</f>
        <v>0</v>
      </c>
      <c r="K31" s="43"/>
    </row>
    <row r="32" spans="2:11" s="1" customFormat="1" ht="14.45" customHeight="1" hidden="1">
      <c r="B32" s="39"/>
      <c r="C32" s="40"/>
      <c r="D32" s="40"/>
      <c r="E32" s="47" t="s">
        <v>45</v>
      </c>
      <c r="F32" s="116">
        <f>ROUND(SUM(BG84:BG171),2)</f>
        <v>0</v>
      </c>
      <c r="G32" s="40"/>
      <c r="H32" s="40"/>
      <c r="I32" s="117">
        <v>0.21</v>
      </c>
      <c r="J32" s="116">
        <v>0</v>
      </c>
      <c r="K32" s="43"/>
    </row>
    <row r="33" spans="2:11" s="1" customFormat="1" ht="14.45" customHeight="1" hidden="1">
      <c r="B33" s="39"/>
      <c r="C33" s="40"/>
      <c r="D33" s="40"/>
      <c r="E33" s="47" t="s">
        <v>46</v>
      </c>
      <c r="F33" s="116">
        <f>ROUND(SUM(BH84:BH171),2)</f>
        <v>0</v>
      </c>
      <c r="G33" s="40"/>
      <c r="H33" s="40"/>
      <c r="I33" s="117">
        <v>0.15</v>
      </c>
      <c r="J33" s="116">
        <v>0</v>
      </c>
      <c r="K33" s="43"/>
    </row>
    <row r="34" spans="2:11" s="1" customFormat="1" ht="14.45" customHeight="1" hidden="1">
      <c r="B34" s="39"/>
      <c r="C34" s="40"/>
      <c r="D34" s="40"/>
      <c r="E34" s="47" t="s">
        <v>47</v>
      </c>
      <c r="F34" s="116">
        <f>ROUND(SUM(BI84:BI171),2)</f>
        <v>0</v>
      </c>
      <c r="G34" s="40"/>
      <c r="H34" s="40"/>
      <c r="I34" s="117">
        <v>0</v>
      </c>
      <c r="J34" s="116">
        <v>0</v>
      </c>
      <c r="K34" s="43"/>
    </row>
    <row r="35" spans="2:11" s="1" customFormat="1" ht="6.95" customHeight="1">
      <c r="B35" s="39"/>
      <c r="C35" s="40"/>
      <c r="D35" s="40"/>
      <c r="E35" s="40"/>
      <c r="F35" s="40"/>
      <c r="G35" s="40"/>
      <c r="H35" s="40"/>
      <c r="I35" s="104"/>
      <c r="J35" s="40"/>
      <c r="K35" s="43"/>
    </row>
    <row r="36" spans="2:11" s="1" customFormat="1" ht="25.35" customHeight="1">
      <c r="B36" s="39"/>
      <c r="C36" s="118"/>
      <c r="D36" s="119" t="s">
        <v>48</v>
      </c>
      <c r="E36" s="69"/>
      <c r="F36" s="69"/>
      <c r="G36" s="120" t="s">
        <v>49</v>
      </c>
      <c r="H36" s="121" t="s">
        <v>50</v>
      </c>
      <c r="I36" s="122"/>
      <c r="J36" s="123">
        <f>SUM(J27:J34)</f>
        <v>0</v>
      </c>
      <c r="K36" s="124"/>
    </row>
    <row r="37" spans="2:11" s="1" customFormat="1" ht="14.45" customHeight="1">
      <c r="B37" s="54"/>
      <c r="C37" s="55"/>
      <c r="D37" s="55"/>
      <c r="E37" s="55"/>
      <c r="F37" s="55"/>
      <c r="G37" s="55"/>
      <c r="H37" s="55"/>
      <c r="I37" s="125"/>
      <c r="J37" s="55"/>
      <c r="K37" s="56"/>
    </row>
    <row r="41" spans="2:11" s="1" customFormat="1" ht="6.95" customHeight="1">
      <c r="B41" s="57"/>
      <c r="C41" s="58"/>
      <c r="D41" s="58"/>
      <c r="E41" s="58"/>
      <c r="F41" s="58"/>
      <c r="G41" s="58"/>
      <c r="H41" s="58"/>
      <c r="I41" s="126"/>
      <c r="J41" s="58"/>
      <c r="K41" s="127"/>
    </row>
    <row r="42" spans="2:11" s="1" customFormat="1" ht="36.95" customHeight="1">
      <c r="B42" s="39"/>
      <c r="C42" s="28" t="s">
        <v>106</v>
      </c>
      <c r="D42" s="40"/>
      <c r="E42" s="40"/>
      <c r="F42" s="40"/>
      <c r="G42" s="40"/>
      <c r="H42" s="40"/>
      <c r="I42" s="104"/>
      <c r="J42" s="40"/>
      <c r="K42" s="43"/>
    </row>
    <row r="43" spans="2:11" s="1" customFormat="1" ht="6.95" customHeight="1">
      <c r="B43" s="39"/>
      <c r="C43" s="40"/>
      <c r="D43" s="40"/>
      <c r="E43" s="40"/>
      <c r="F43" s="40"/>
      <c r="G43" s="40"/>
      <c r="H43" s="40"/>
      <c r="I43" s="104"/>
      <c r="J43" s="40"/>
      <c r="K43" s="43"/>
    </row>
    <row r="44" spans="2:11" s="1" customFormat="1" ht="14.45" customHeight="1">
      <c r="B44" s="39"/>
      <c r="C44" s="35" t="s">
        <v>19</v>
      </c>
      <c r="D44" s="40"/>
      <c r="E44" s="40"/>
      <c r="F44" s="40"/>
      <c r="G44" s="40"/>
      <c r="H44" s="40"/>
      <c r="I44" s="104"/>
      <c r="J44" s="40"/>
      <c r="K44" s="43"/>
    </row>
    <row r="45" spans="2:11" s="1" customFormat="1" ht="16.5" customHeight="1">
      <c r="B45" s="39"/>
      <c r="C45" s="40"/>
      <c r="D45" s="40"/>
      <c r="E45" s="348" t="str">
        <f>E7</f>
        <v>Vybudování interaktivní učebny a zřízení bezbariérovosti v ZŠ E. beneše v Bohumíně - stavba</v>
      </c>
      <c r="F45" s="349"/>
      <c r="G45" s="349"/>
      <c r="H45" s="349"/>
      <c r="I45" s="104"/>
      <c r="J45" s="40"/>
      <c r="K45" s="43"/>
    </row>
    <row r="46" spans="2:11" s="1" customFormat="1" ht="14.45" customHeight="1">
      <c r="B46" s="39"/>
      <c r="C46" s="35" t="s">
        <v>104</v>
      </c>
      <c r="D46" s="40"/>
      <c r="E46" s="40"/>
      <c r="F46" s="40"/>
      <c r="G46" s="40"/>
      <c r="H46" s="40"/>
      <c r="I46" s="104"/>
      <c r="J46" s="40"/>
      <c r="K46" s="43"/>
    </row>
    <row r="47" spans="2:11" s="1" customFormat="1" ht="17.25" customHeight="1">
      <c r="B47" s="39"/>
      <c r="C47" s="40"/>
      <c r="D47" s="40"/>
      <c r="E47" s="350" t="str">
        <f>E9</f>
        <v>002 - Elektroinstalace</v>
      </c>
      <c r="F47" s="351"/>
      <c r="G47" s="351"/>
      <c r="H47" s="351"/>
      <c r="I47" s="104"/>
      <c r="J47" s="40"/>
      <c r="K47" s="43"/>
    </row>
    <row r="48" spans="2:11" s="1" customFormat="1" ht="6.95" customHeight="1">
      <c r="B48" s="39"/>
      <c r="C48" s="40"/>
      <c r="D48" s="40"/>
      <c r="E48" s="40"/>
      <c r="F48" s="40"/>
      <c r="G48" s="40"/>
      <c r="H48" s="40"/>
      <c r="I48" s="104"/>
      <c r="J48" s="40"/>
      <c r="K48" s="43"/>
    </row>
    <row r="49" spans="2:11" s="1" customFormat="1" ht="18" customHeight="1">
      <c r="B49" s="39"/>
      <c r="C49" s="35" t="s">
        <v>24</v>
      </c>
      <c r="D49" s="40"/>
      <c r="E49" s="40"/>
      <c r="F49" s="33" t="str">
        <f>F12</f>
        <v xml:space="preserve"> </v>
      </c>
      <c r="G49" s="40"/>
      <c r="H49" s="40"/>
      <c r="I49" s="105" t="s">
        <v>26</v>
      </c>
      <c r="J49" s="106" t="str">
        <f>IF(J12="","",J12)</f>
        <v>26. 1. 2018</v>
      </c>
      <c r="K49" s="43"/>
    </row>
    <row r="50" spans="2:11" s="1" customFormat="1" ht="6.95" customHeight="1">
      <c r="B50" s="39"/>
      <c r="C50" s="40"/>
      <c r="D50" s="40"/>
      <c r="E50" s="40"/>
      <c r="F50" s="40"/>
      <c r="G50" s="40"/>
      <c r="H50" s="40"/>
      <c r="I50" s="104"/>
      <c r="J50" s="40"/>
      <c r="K50" s="43"/>
    </row>
    <row r="51" spans="2:11" s="1" customFormat="1" ht="15">
      <c r="B51" s="39"/>
      <c r="C51" s="35" t="s">
        <v>28</v>
      </c>
      <c r="D51" s="40"/>
      <c r="E51" s="40"/>
      <c r="F51" s="33" t="str">
        <f>E15</f>
        <v>ZŠ E. Beneše Bohumín</v>
      </c>
      <c r="G51" s="40"/>
      <c r="H51" s="40"/>
      <c r="I51" s="105" t="s">
        <v>34</v>
      </c>
      <c r="J51" s="313" t="str">
        <f>E21</f>
        <v>ATRIS s.r.o.</v>
      </c>
      <c r="K51" s="43"/>
    </row>
    <row r="52" spans="2:11" s="1" customFormat="1" ht="14.45" customHeight="1">
      <c r="B52" s="39"/>
      <c r="C52" s="35" t="s">
        <v>32</v>
      </c>
      <c r="D52" s="40"/>
      <c r="E52" s="40"/>
      <c r="F52" s="33" t="str">
        <f>IF(E18="","",E18)</f>
        <v/>
      </c>
      <c r="G52" s="40"/>
      <c r="H52" s="40"/>
      <c r="I52" s="104"/>
      <c r="J52" s="343"/>
      <c r="K52" s="43"/>
    </row>
    <row r="53" spans="2:11" s="1" customFormat="1" ht="10.35" customHeight="1">
      <c r="B53" s="39"/>
      <c r="C53" s="40"/>
      <c r="D53" s="40"/>
      <c r="E53" s="40"/>
      <c r="F53" s="40"/>
      <c r="G53" s="40"/>
      <c r="H53" s="40"/>
      <c r="I53" s="104"/>
      <c r="J53" s="40"/>
      <c r="K53" s="43"/>
    </row>
    <row r="54" spans="2:11" s="1" customFormat="1" ht="29.25" customHeight="1">
      <c r="B54" s="39"/>
      <c r="C54" s="128" t="s">
        <v>107</v>
      </c>
      <c r="D54" s="118"/>
      <c r="E54" s="118"/>
      <c r="F54" s="118"/>
      <c r="G54" s="118"/>
      <c r="H54" s="118"/>
      <c r="I54" s="129"/>
      <c r="J54" s="130" t="s">
        <v>108</v>
      </c>
      <c r="K54" s="131"/>
    </row>
    <row r="55" spans="2:11" s="1" customFormat="1" ht="10.35" customHeight="1">
      <c r="B55" s="39"/>
      <c r="C55" s="40"/>
      <c r="D55" s="40"/>
      <c r="E55" s="40"/>
      <c r="F55" s="40"/>
      <c r="G55" s="40"/>
      <c r="H55" s="40"/>
      <c r="I55" s="104"/>
      <c r="J55" s="40"/>
      <c r="K55" s="43"/>
    </row>
    <row r="56" spans="2:47" s="1" customFormat="1" ht="29.25" customHeight="1">
      <c r="B56" s="39"/>
      <c r="C56" s="132" t="s">
        <v>109</v>
      </c>
      <c r="D56" s="40"/>
      <c r="E56" s="40"/>
      <c r="F56" s="40"/>
      <c r="G56" s="40"/>
      <c r="H56" s="40"/>
      <c r="I56" s="104"/>
      <c r="J56" s="114">
        <f>J84</f>
        <v>0</v>
      </c>
      <c r="K56" s="43"/>
      <c r="AU56" s="22" t="s">
        <v>110</v>
      </c>
    </row>
    <row r="57" spans="2:11" s="7" customFormat="1" ht="24.95" customHeight="1">
      <c r="B57" s="133"/>
      <c r="C57" s="134"/>
      <c r="D57" s="135" t="s">
        <v>513</v>
      </c>
      <c r="E57" s="136"/>
      <c r="F57" s="136"/>
      <c r="G57" s="136"/>
      <c r="H57" s="136"/>
      <c r="I57" s="137"/>
      <c r="J57" s="138">
        <f>J85</f>
        <v>0</v>
      </c>
      <c r="K57" s="139"/>
    </row>
    <row r="58" spans="2:11" s="7" customFormat="1" ht="24.95" customHeight="1">
      <c r="B58" s="133"/>
      <c r="C58" s="134"/>
      <c r="D58" s="135" t="s">
        <v>514</v>
      </c>
      <c r="E58" s="136"/>
      <c r="F58" s="136"/>
      <c r="G58" s="136"/>
      <c r="H58" s="136"/>
      <c r="I58" s="137"/>
      <c r="J58" s="138">
        <f>J113</f>
        <v>0</v>
      </c>
      <c r="K58" s="139"/>
    </row>
    <row r="59" spans="2:11" s="7" customFormat="1" ht="24.95" customHeight="1">
      <c r="B59" s="133"/>
      <c r="C59" s="134"/>
      <c r="D59" s="135" t="s">
        <v>515</v>
      </c>
      <c r="E59" s="136"/>
      <c r="F59" s="136"/>
      <c r="G59" s="136"/>
      <c r="H59" s="136"/>
      <c r="I59" s="137"/>
      <c r="J59" s="138">
        <f>J116</f>
        <v>0</v>
      </c>
      <c r="K59" s="139"/>
    </row>
    <row r="60" spans="2:11" s="7" customFormat="1" ht="24.95" customHeight="1">
      <c r="B60" s="133"/>
      <c r="C60" s="134"/>
      <c r="D60" s="135" t="s">
        <v>516</v>
      </c>
      <c r="E60" s="136"/>
      <c r="F60" s="136"/>
      <c r="G60" s="136"/>
      <c r="H60" s="136"/>
      <c r="I60" s="137"/>
      <c r="J60" s="138">
        <f>J126</f>
        <v>0</v>
      </c>
      <c r="K60" s="139"/>
    </row>
    <row r="61" spans="2:11" s="7" customFormat="1" ht="24.95" customHeight="1">
      <c r="B61" s="133"/>
      <c r="C61" s="134"/>
      <c r="D61" s="135" t="s">
        <v>517</v>
      </c>
      <c r="E61" s="136"/>
      <c r="F61" s="136"/>
      <c r="G61" s="136"/>
      <c r="H61" s="136"/>
      <c r="I61" s="137"/>
      <c r="J61" s="138">
        <f>J155</f>
        <v>0</v>
      </c>
      <c r="K61" s="139"/>
    </row>
    <row r="62" spans="2:11" s="7" customFormat="1" ht="24.95" customHeight="1">
      <c r="B62" s="133"/>
      <c r="C62" s="134"/>
      <c r="D62" s="135" t="s">
        <v>518</v>
      </c>
      <c r="E62" s="136"/>
      <c r="F62" s="136"/>
      <c r="G62" s="136"/>
      <c r="H62" s="136"/>
      <c r="I62" s="137"/>
      <c r="J62" s="138">
        <f>J160</f>
        <v>0</v>
      </c>
      <c r="K62" s="139"/>
    </row>
    <row r="63" spans="2:11" s="7" customFormat="1" ht="24.95" customHeight="1">
      <c r="B63" s="133"/>
      <c r="C63" s="134"/>
      <c r="D63" s="135" t="s">
        <v>519</v>
      </c>
      <c r="E63" s="136"/>
      <c r="F63" s="136"/>
      <c r="G63" s="136"/>
      <c r="H63" s="136"/>
      <c r="I63" s="137"/>
      <c r="J63" s="138">
        <f>J165</f>
        <v>0</v>
      </c>
      <c r="K63" s="139"/>
    </row>
    <row r="64" spans="2:11" s="8" customFormat="1" ht="19.9" customHeight="1">
      <c r="B64" s="140"/>
      <c r="C64" s="141"/>
      <c r="D64" s="142" t="s">
        <v>520</v>
      </c>
      <c r="E64" s="143"/>
      <c r="F64" s="143"/>
      <c r="G64" s="143"/>
      <c r="H64" s="143"/>
      <c r="I64" s="144"/>
      <c r="J64" s="145">
        <f>J166</f>
        <v>0</v>
      </c>
      <c r="K64" s="146"/>
    </row>
    <row r="65" spans="2:11" s="1" customFormat="1" ht="21.75" customHeight="1">
      <c r="B65" s="39"/>
      <c r="C65" s="40"/>
      <c r="D65" s="40"/>
      <c r="E65" s="40"/>
      <c r="F65" s="40"/>
      <c r="G65" s="40"/>
      <c r="H65" s="40"/>
      <c r="I65" s="104"/>
      <c r="J65" s="40"/>
      <c r="K65" s="43"/>
    </row>
    <row r="66" spans="2:11" s="1" customFormat="1" ht="6.95" customHeight="1">
      <c r="B66" s="54"/>
      <c r="C66" s="55"/>
      <c r="D66" s="55"/>
      <c r="E66" s="55"/>
      <c r="F66" s="55"/>
      <c r="G66" s="55"/>
      <c r="H66" s="55"/>
      <c r="I66" s="125"/>
      <c r="J66" s="55"/>
      <c r="K66" s="56"/>
    </row>
    <row r="70" spans="2:12" s="1" customFormat="1" ht="6.95" customHeight="1">
      <c r="B70" s="57"/>
      <c r="C70" s="58"/>
      <c r="D70" s="58"/>
      <c r="E70" s="58"/>
      <c r="F70" s="58"/>
      <c r="G70" s="58"/>
      <c r="H70" s="58"/>
      <c r="I70" s="126"/>
      <c r="J70" s="58"/>
      <c r="K70" s="58"/>
      <c r="L70" s="39"/>
    </row>
    <row r="71" spans="2:12" s="1" customFormat="1" ht="36.95" customHeight="1">
      <c r="B71" s="39"/>
      <c r="C71" s="59" t="s">
        <v>128</v>
      </c>
      <c r="L71" s="39"/>
    </row>
    <row r="72" spans="2:12" s="1" customFormat="1" ht="6.95" customHeight="1">
      <c r="B72" s="39"/>
      <c r="L72" s="39"/>
    </row>
    <row r="73" spans="2:12" s="1" customFormat="1" ht="14.45" customHeight="1">
      <c r="B73" s="39"/>
      <c r="C73" s="61" t="s">
        <v>19</v>
      </c>
      <c r="L73" s="39"/>
    </row>
    <row r="74" spans="2:12" s="1" customFormat="1" ht="16.5" customHeight="1">
      <c r="B74" s="39"/>
      <c r="E74" s="344" t="str">
        <f>E7</f>
        <v>Vybudování interaktivní učebny a zřízení bezbariérovosti v ZŠ E. beneše v Bohumíně - stavba</v>
      </c>
      <c r="F74" s="345"/>
      <c r="G74" s="345"/>
      <c r="H74" s="345"/>
      <c r="L74" s="39"/>
    </row>
    <row r="75" spans="2:12" s="1" customFormat="1" ht="14.45" customHeight="1">
      <c r="B75" s="39"/>
      <c r="C75" s="61" t="s">
        <v>104</v>
      </c>
      <c r="L75" s="39"/>
    </row>
    <row r="76" spans="2:12" s="1" customFormat="1" ht="17.25" customHeight="1">
      <c r="B76" s="39"/>
      <c r="E76" s="335" t="str">
        <f>E9</f>
        <v>002 - Elektroinstalace</v>
      </c>
      <c r="F76" s="346"/>
      <c r="G76" s="346"/>
      <c r="H76" s="346"/>
      <c r="L76" s="39"/>
    </row>
    <row r="77" spans="2:12" s="1" customFormat="1" ht="6.95" customHeight="1">
      <c r="B77" s="39"/>
      <c r="L77" s="39"/>
    </row>
    <row r="78" spans="2:12" s="1" customFormat="1" ht="18" customHeight="1">
      <c r="B78" s="39"/>
      <c r="C78" s="61" t="s">
        <v>24</v>
      </c>
      <c r="F78" s="147" t="str">
        <f>F12</f>
        <v xml:space="preserve"> </v>
      </c>
      <c r="I78" s="148" t="s">
        <v>26</v>
      </c>
      <c r="J78" s="65" t="str">
        <f>IF(J12="","",J12)</f>
        <v>26. 1. 2018</v>
      </c>
      <c r="L78" s="39"/>
    </row>
    <row r="79" spans="2:12" s="1" customFormat="1" ht="6.95" customHeight="1">
      <c r="B79" s="39"/>
      <c r="L79" s="39"/>
    </row>
    <row r="80" spans="2:12" s="1" customFormat="1" ht="15">
      <c r="B80" s="39"/>
      <c r="C80" s="61" t="s">
        <v>28</v>
      </c>
      <c r="F80" s="147" t="str">
        <f>E15</f>
        <v>ZŠ E. Beneše Bohumín</v>
      </c>
      <c r="I80" s="148" t="s">
        <v>34</v>
      </c>
      <c r="J80" s="147" t="str">
        <f>E21</f>
        <v>ATRIS s.r.o.</v>
      </c>
      <c r="L80" s="39"/>
    </row>
    <row r="81" spans="2:12" s="1" customFormat="1" ht="14.45" customHeight="1">
      <c r="B81" s="39"/>
      <c r="C81" s="61" t="s">
        <v>32</v>
      </c>
      <c r="F81" s="147" t="str">
        <f>IF(E18="","",E18)</f>
        <v/>
      </c>
      <c r="L81" s="39"/>
    </row>
    <row r="82" spans="2:12" s="1" customFormat="1" ht="10.35" customHeight="1">
      <c r="B82" s="39"/>
      <c r="L82" s="39"/>
    </row>
    <row r="83" spans="2:20" s="9" customFormat="1" ht="29.25" customHeight="1">
      <c r="B83" s="149"/>
      <c r="C83" s="150" t="s">
        <v>129</v>
      </c>
      <c r="D83" s="151" t="s">
        <v>57</v>
      </c>
      <c r="E83" s="151" t="s">
        <v>53</v>
      </c>
      <c r="F83" s="151" t="s">
        <v>130</v>
      </c>
      <c r="G83" s="151" t="s">
        <v>131</v>
      </c>
      <c r="H83" s="151" t="s">
        <v>132</v>
      </c>
      <c r="I83" s="152" t="s">
        <v>133</v>
      </c>
      <c r="J83" s="151" t="s">
        <v>108</v>
      </c>
      <c r="K83" s="153" t="s">
        <v>134</v>
      </c>
      <c r="L83" s="149"/>
      <c r="M83" s="71" t="s">
        <v>135</v>
      </c>
      <c r="N83" s="72" t="s">
        <v>42</v>
      </c>
      <c r="O83" s="72" t="s">
        <v>136</v>
      </c>
      <c r="P83" s="72" t="s">
        <v>137</v>
      </c>
      <c r="Q83" s="72" t="s">
        <v>138</v>
      </c>
      <c r="R83" s="72" t="s">
        <v>139</v>
      </c>
      <c r="S83" s="72" t="s">
        <v>140</v>
      </c>
      <c r="T83" s="73" t="s">
        <v>141</v>
      </c>
    </row>
    <row r="84" spans="2:63" s="1" customFormat="1" ht="29.25" customHeight="1">
      <c r="B84" s="39"/>
      <c r="C84" s="75" t="s">
        <v>109</v>
      </c>
      <c r="J84" s="154">
        <f>BK84</f>
        <v>0</v>
      </c>
      <c r="L84" s="39"/>
      <c r="M84" s="74"/>
      <c r="N84" s="66"/>
      <c r="O84" s="66"/>
      <c r="P84" s="155">
        <f>P85+P113+P116+P126+P155+P160+P165</f>
        <v>0</v>
      </c>
      <c r="Q84" s="66"/>
      <c r="R84" s="155">
        <f>R85+R113+R116+R126+R155+R160+R165</f>
        <v>0</v>
      </c>
      <c r="S84" s="66"/>
      <c r="T84" s="156">
        <f>T85+T113+T116+T126+T155+T160+T165</f>
        <v>0</v>
      </c>
      <c r="AT84" s="22" t="s">
        <v>71</v>
      </c>
      <c r="AU84" s="22" t="s">
        <v>110</v>
      </c>
      <c r="BK84" s="157">
        <f>BK85+BK113+BK116+BK126+BK155+BK160+BK165</f>
        <v>0</v>
      </c>
    </row>
    <row r="85" spans="2:63" s="10" customFormat="1" ht="37.35" customHeight="1">
      <c r="B85" s="158"/>
      <c r="D85" s="159" t="s">
        <v>71</v>
      </c>
      <c r="E85" s="160" t="s">
        <v>521</v>
      </c>
      <c r="F85" s="160" t="s">
        <v>522</v>
      </c>
      <c r="I85" s="161"/>
      <c r="J85" s="162">
        <f>BK85</f>
        <v>0</v>
      </c>
      <c r="L85" s="158"/>
      <c r="M85" s="163"/>
      <c r="N85" s="164"/>
      <c r="O85" s="164"/>
      <c r="P85" s="165">
        <f>SUM(P86:P112)</f>
        <v>0</v>
      </c>
      <c r="Q85" s="164"/>
      <c r="R85" s="165">
        <f>SUM(R86:R112)</f>
        <v>0</v>
      </c>
      <c r="S85" s="164"/>
      <c r="T85" s="166">
        <f>SUM(T86:T112)</f>
        <v>0</v>
      </c>
      <c r="AR85" s="159" t="s">
        <v>79</v>
      </c>
      <c r="AT85" s="167" t="s">
        <v>71</v>
      </c>
      <c r="AU85" s="167" t="s">
        <v>72</v>
      </c>
      <c r="AY85" s="159" t="s">
        <v>144</v>
      </c>
      <c r="BK85" s="168">
        <f>SUM(BK86:BK112)</f>
        <v>0</v>
      </c>
    </row>
    <row r="86" spans="2:65" s="1" customFormat="1" ht="16.5" customHeight="1">
      <c r="B86" s="171"/>
      <c r="C86" s="172" t="s">
        <v>79</v>
      </c>
      <c r="D86" s="172" t="s">
        <v>147</v>
      </c>
      <c r="E86" s="173" t="s">
        <v>79</v>
      </c>
      <c r="F86" s="174" t="s">
        <v>523</v>
      </c>
      <c r="G86" s="175" t="s">
        <v>524</v>
      </c>
      <c r="H86" s="176">
        <v>17</v>
      </c>
      <c r="I86" s="177"/>
      <c r="J86" s="178">
        <f aca="true" t="shared" si="0" ref="J86:J112">ROUND(I86*H86,2)</f>
        <v>0</v>
      </c>
      <c r="K86" s="174" t="s">
        <v>5</v>
      </c>
      <c r="L86" s="39"/>
      <c r="M86" s="179" t="s">
        <v>5</v>
      </c>
      <c r="N86" s="180" t="s">
        <v>43</v>
      </c>
      <c r="O86" s="40"/>
      <c r="P86" s="181">
        <f aca="true" t="shared" si="1" ref="P86:P112">O86*H86</f>
        <v>0</v>
      </c>
      <c r="Q86" s="181">
        <v>0</v>
      </c>
      <c r="R86" s="181">
        <f aca="true" t="shared" si="2" ref="R86:R112">Q86*H86</f>
        <v>0</v>
      </c>
      <c r="S86" s="181">
        <v>0</v>
      </c>
      <c r="T86" s="182">
        <f aca="true" t="shared" si="3" ref="T86:T112">S86*H86</f>
        <v>0</v>
      </c>
      <c r="AR86" s="22" t="s">
        <v>152</v>
      </c>
      <c r="AT86" s="22" t="s">
        <v>147</v>
      </c>
      <c r="AU86" s="22" t="s">
        <v>79</v>
      </c>
      <c r="AY86" s="22" t="s">
        <v>144</v>
      </c>
      <c r="BE86" s="183">
        <f aca="true" t="shared" si="4" ref="BE86:BE112">IF(N86="základní",J86,0)</f>
        <v>0</v>
      </c>
      <c r="BF86" s="183">
        <f aca="true" t="shared" si="5" ref="BF86:BF112">IF(N86="snížená",J86,0)</f>
        <v>0</v>
      </c>
      <c r="BG86" s="183">
        <f aca="true" t="shared" si="6" ref="BG86:BG112">IF(N86="zákl. přenesená",J86,0)</f>
        <v>0</v>
      </c>
      <c r="BH86" s="183">
        <f aca="true" t="shared" si="7" ref="BH86:BH112">IF(N86="sníž. přenesená",J86,0)</f>
        <v>0</v>
      </c>
      <c r="BI86" s="183">
        <f aca="true" t="shared" si="8" ref="BI86:BI112">IF(N86="nulová",J86,0)</f>
        <v>0</v>
      </c>
      <c r="BJ86" s="22" t="s">
        <v>79</v>
      </c>
      <c r="BK86" s="183">
        <f aca="true" t="shared" si="9" ref="BK86:BK112">ROUND(I86*H86,2)</f>
        <v>0</v>
      </c>
      <c r="BL86" s="22" t="s">
        <v>152</v>
      </c>
      <c r="BM86" s="22" t="s">
        <v>81</v>
      </c>
    </row>
    <row r="87" spans="2:65" s="1" customFormat="1" ht="16.5" customHeight="1">
      <c r="B87" s="171"/>
      <c r="C87" s="172" t="s">
        <v>81</v>
      </c>
      <c r="D87" s="172" t="s">
        <v>147</v>
      </c>
      <c r="E87" s="173" t="s">
        <v>81</v>
      </c>
      <c r="F87" s="174" t="s">
        <v>525</v>
      </c>
      <c r="G87" s="175" t="s">
        <v>524</v>
      </c>
      <c r="H87" s="176">
        <v>5</v>
      </c>
      <c r="I87" s="177"/>
      <c r="J87" s="178">
        <f t="shared" si="0"/>
        <v>0</v>
      </c>
      <c r="K87" s="174" t="s">
        <v>5</v>
      </c>
      <c r="L87" s="39"/>
      <c r="M87" s="179" t="s">
        <v>5</v>
      </c>
      <c r="N87" s="180" t="s">
        <v>43</v>
      </c>
      <c r="O87" s="40"/>
      <c r="P87" s="181">
        <f t="shared" si="1"/>
        <v>0</v>
      </c>
      <c r="Q87" s="181">
        <v>0</v>
      </c>
      <c r="R87" s="181">
        <f t="shared" si="2"/>
        <v>0</v>
      </c>
      <c r="S87" s="181">
        <v>0</v>
      </c>
      <c r="T87" s="182">
        <f t="shared" si="3"/>
        <v>0</v>
      </c>
      <c r="AR87" s="22" t="s">
        <v>152</v>
      </c>
      <c r="AT87" s="22" t="s">
        <v>147</v>
      </c>
      <c r="AU87" s="22" t="s">
        <v>79</v>
      </c>
      <c r="AY87" s="22" t="s">
        <v>144</v>
      </c>
      <c r="BE87" s="183">
        <f t="shared" si="4"/>
        <v>0</v>
      </c>
      <c r="BF87" s="183">
        <f t="shared" si="5"/>
        <v>0</v>
      </c>
      <c r="BG87" s="183">
        <f t="shared" si="6"/>
        <v>0</v>
      </c>
      <c r="BH87" s="183">
        <f t="shared" si="7"/>
        <v>0</v>
      </c>
      <c r="BI87" s="183">
        <f t="shared" si="8"/>
        <v>0</v>
      </c>
      <c r="BJ87" s="22" t="s">
        <v>79</v>
      </c>
      <c r="BK87" s="183">
        <f t="shared" si="9"/>
        <v>0</v>
      </c>
      <c r="BL87" s="22" t="s">
        <v>152</v>
      </c>
      <c r="BM87" s="22" t="s">
        <v>152</v>
      </c>
    </row>
    <row r="88" spans="2:65" s="1" customFormat="1" ht="16.5" customHeight="1">
      <c r="B88" s="171"/>
      <c r="C88" s="172" t="s">
        <v>161</v>
      </c>
      <c r="D88" s="172" t="s">
        <v>147</v>
      </c>
      <c r="E88" s="173" t="s">
        <v>161</v>
      </c>
      <c r="F88" s="174" t="s">
        <v>526</v>
      </c>
      <c r="G88" s="175" t="s">
        <v>524</v>
      </c>
      <c r="H88" s="176">
        <v>8</v>
      </c>
      <c r="I88" s="177"/>
      <c r="J88" s="178">
        <f t="shared" si="0"/>
        <v>0</v>
      </c>
      <c r="K88" s="174" t="s">
        <v>5</v>
      </c>
      <c r="L88" s="39"/>
      <c r="M88" s="179" t="s">
        <v>5</v>
      </c>
      <c r="N88" s="180" t="s">
        <v>43</v>
      </c>
      <c r="O88" s="40"/>
      <c r="P88" s="181">
        <f t="shared" si="1"/>
        <v>0</v>
      </c>
      <c r="Q88" s="181">
        <v>0</v>
      </c>
      <c r="R88" s="181">
        <f t="shared" si="2"/>
        <v>0</v>
      </c>
      <c r="S88" s="181">
        <v>0</v>
      </c>
      <c r="T88" s="182">
        <f t="shared" si="3"/>
        <v>0</v>
      </c>
      <c r="AR88" s="22" t="s">
        <v>152</v>
      </c>
      <c r="AT88" s="22" t="s">
        <v>147</v>
      </c>
      <c r="AU88" s="22" t="s">
        <v>79</v>
      </c>
      <c r="AY88" s="22" t="s">
        <v>144</v>
      </c>
      <c r="BE88" s="183">
        <f t="shared" si="4"/>
        <v>0</v>
      </c>
      <c r="BF88" s="183">
        <f t="shared" si="5"/>
        <v>0</v>
      </c>
      <c r="BG88" s="183">
        <f t="shared" si="6"/>
        <v>0</v>
      </c>
      <c r="BH88" s="183">
        <f t="shared" si="7"/>
        <v>0</v>
      </c>
      <c r="BI88" s="183">
        <f t="shared" si="8"/>
        <v>0</v>
      </c>
      <c r="BJ88" s="22" t="s">
        <v>79</v>
      </c>
      <c r="BK88" s="183">
        <f t="shared" si="9"/>
        <v>0</v>
      </c>
      <c r="BL88" s="22" t="s">
        <v>152</v>
      </c>
      <c r="BM88" s="22" t="s">
        <v>145</v>
      </c>
    </row>
    <row r="89" spans="2:65" s="1" customFormat="1" ht="16.5" customHeight="1">
      <c r="B89" s="171"/>
      <c r="C89" s="172" t="s">
        <v>152</v>
      </c>
      <c r="D89" s="172" t="s">
        <v>147</v>
      </c>
      <c r="E89" s="173" t="s">
        <v>152</v>
      </c>
      <c r="F89" s="174" t="s">
        <v>527</v>
      </c>
      <c r="G89" s="175" t="s">
        <v>524</v>
      </c>
      <c r="H89" s="176">
        <v>12</v>
      </c>
      <c r="I89" s="177"/>
      <c r="J89" s="178">
        <f t="shared" si="0"/>
        <v>0</v>
      </c>
      <c r="K89" s="174" t="s">
        <v>5</v>
      </c>
      <c r="L89" s="39"/>
      <c r="M89" s="179" t="s">
        <v>5</v>
      </c>
      <c r="N89" s="180" t="s">
        <v>43</v>
      </c>
      <c r="O89" s="40"/>
      <c r="P89" s="181">
        <f t="shared" si="1"/>
        <v>0</v>
      </c>
      <c r="Q89" s="181">
        <v>0</v>
      </c>
      <c r="R89" s="181">
        <f t="shared" si="2"/>
        <v>0</v>
      </c>
      <c r="S89" s="181">
        <v>0</v>
      </c>
      <c r="T89" s="182">
        <f t="shared" si="3"/>
        <v>0</v>
      </c>
      <c r="AR89" s="22" t="s">
        <v>152</v>
      </c>
      <c r="AT89" s="22" t="s">
        <v>147</v>
      </c>
      <c r="AU89" s="22" t="s">
        <v>79</v>
      </c>
      <c r="AY89" s="22" t="s">
        <v>144</v>
      </c>
      <c r="BE89" s="183">
        <f t="shared" si="4"/>
        <v>0</v>
      </c>
      <c r="BF89" s="183">
        <f t="shared" si="5"/>
        <v>0</v>
      </c>
      <c r="BG89" s="183">
        <f t="shared" si="6"/>
        <v>0</v>
      </c>
      <c r="BH89" s="183">
        <f t="shared" si="7"/>
        <v>0</v>
      </c>
      <c r="BI89" s="183">
        <f t="shared" si="8"/>
        <v>0</v>
      </c>
      <c r="BJ89" s="22" t="s">
        <v>79</v>
      </c>
      <c r="BK89" s="183">
        <f t="shared" si="9"/>
        <v>0</v>
      </c>
      <c r="BL89" s="22" t="s">
        <v>152</v>
      </c>
      <c r="BM89" s="22" t="s">
        <v>184</v>
      </c>
    </row>
    <row r="90" spans="2:65" s="1" customFormat="1" ht="16.5" customHeight="1">
      <c r="B90" s="171"/>
      <c r="C90" s="172" t="s">
        <v>170</v>
      </c>
      <c r="D90" s="172" t="s">
        <v>147</v>
      </c>
      <c r="E90" s="173" t="s">
        <v>170</v>
      </c>
      <c r="F90" s="174" t="s">
        <v>528</v>
      </c>
      <c r="G90" s="175" t="s">
        <v>524</v>
      </c>
      <c r="H90" s="176">
        <v>2</v>
      </c>
      <c r="I90" s="177"/>
      <c r="J90" s="178">
        <f t="shared" si="0"/>
        <v>0</v>
      </c>
      <c r="K90" s="174" t="s">
        <v>5</v>
      </c>
      <c r="L90" s="39"/>
      <c r="M90" s="179" t="s">
        <v>5</v>
      </c>
      <c r="N90" s="180" t="s">
        <v>43</v>
      </c>
      <c r="O90" s="40"/>
      <c r="P90" s="181">
        <f t="shared" si="1"/>
        <v>0</v>
      </c>
      <c r="Q90" s="181">
        <v>0</v>
      </c>
      <c r="R90" s="181">
        <f t="shared" si="2"/>
        <v>0</v>
      </c>
      <c r="S90" s="181">
        <v>0</v>
      </c>
      <c r="T90" s="182">
        <f t="shared" si="3"/>
        <v>0</v>
      </c>
      <c r="AR90" s="22" t="s">
        <v>152</v>
      </c>
      <c r="AT90" s="22" t="s">
        <v>147</v>
      </c>
      <c r="AU90" s="22" t="s">
        <v>79</v>
      </c>
      <c r="AY90" s="22" t="s">
        <v>144</v>
      </c>
      <c r="BE90" s="183">
        <f t="shared" si="4"/>
        <v>0</v>
      </c>
      <c r="BF90" s="183">
        <f t="shared" si="5"/>
        <v>0</v>
      </c>
      <c r="BG90" s="183">
        <f t="shared" si="6"/>
        <v>0</v>
      </c>
      <c r="BH90" s="183">
        <f t="shared" si="7"/>
        <v>0</v>
      </c>
      <c r="BI90" s="183">
        <f t="shared" si="8"/>
        <v>0</v>
      </c>
      <c r="BJ90" s="22" t="s">
        <v>79</v>
      </c>
      <c r="BK90" s="183">
        <f t="shared" si="9"/>
        <v>0</v>
      </c>
      <c r="BL90" s="22" t="s">
        <v>152</v>
      </c>
      <c r="BM90" s="22" t="s">
        <v>194</v>
      </c>
    </row>
    <row r="91" spans="2:65" s="1" customFormat="1" ht="16.5" customHeight="1">
      <c r="B91" s="171"/>
      <c r="C91" s="172" t="s">
        <v>145</v>
      </c>
      <c r="D91" s="172" t="s">
        <v>147</v>
      </c>
      <c r="E91" s="173" t="s">
        <v>145</v>
      </c>
      <c r="F91" s="174" t="s">
        <v>529</v>
      </c>
      <c r="G91" s="175" t="s">
        <v>524</v>
      </c>
      <c r="H91" s="176">
        <v>2</v>
      </c>
      <c r="I91" s="177"/>
      <c r="J91" s="178">
        <f t="shared" si="0"/>
        <v>0</v>
      </c>
      <c r="K91" s="174" t="s">
        <v>5</v>
      </c>
      <c r="L91" s="39"/>
      <c r="M91" s="179" t="s">
        <v>5</v>
      </c>
      <c r="N91" s="180" t="s">
        <v>43</v>
      </c>
      <c r="O91" s="40"/>
      <c r="P91" s="181">
        <f t="shared" si="1"/>
        <v>0</v>
      </c>
      <c r="Q91" s="181">
        <v>0</v>
      </c>
      <c r="R91" s="181">
        <f t="shared" si="2"/>
        <v>0</v>
      </c>
      <c r="S91" s="181">
        <v>0</v>
      </c>
      <c r="T91" s="182">
        <f t="shared" si="3"/>
        <v>0</v>
      </c>
      <c r="AR91" s="22" t="s">
        <v>152</v>
      </c>
      <c r="AT91" s="22" t="s">
        <v>147</v>
      </c>
      <c r="AU91" s="22" t="s">
        <v>79</v>
      </c>
      <c r="AY91" s="22" t="s">
        <v>144</v>
      </c>
      <c r="BE91" s="183">
        <f t="shared" si="4"/>
        <v>0</v>
      </c>
      <c r="BF91" s="183">
        <f t="shared" si="5"/>
        <v>0</v>
      </c>
      <c r="BG91" s="183">
        <f t="shared" si="6"/>
        <v>0</v>
      </c>
      <c r="BH91" s="183">
        <f t="shared" si="7"/>
        <v>0</v>
      </c>
      <c r="BI91" s="183">
        <f t="shared" si="8"/>
        <v>0</v>
      </c>
      <c r="BJ91" s="22" t="s">
        <v>79</v>
      </c>
      <c r="BK91" s="183">
        <f t="shared" si="9"/>
        <v>0</v>
      </c>
      <c r="BL91" s="22" t="s">
        <v>152</v>
      </c>
      <c r="BM91" s="22" t="s">
        <v>203</v>
      </c>
    </row>
    <row r="92" spans="2:65" s="1" customFormat="1" ht="16.5" customHeight="1">
      <c r="B92" s="171"/>
      <c r="C92" s="172" t="s">
        <v>179</v>
      </c>
      <c r="D92" s="172" t="s">
        <v>147</v>
      </c>
      <c r="E92" s="173" t="s">
        <v>179</v>
      </c>
      <c r="F92" s="174" t="s">
        <v>530</v>
      </c>
      <c r="G92" s="175" t="s">
        <v>524</v>
      </c>
      <c r="H92" s="176">
        <v>4</v>
      </c>
      <c r="I92" s="177"/>
      <c r="J92" s="178">
        <f t="shared" si="0"/>
        <v>0</v>
      </c>
      <c r="K92" s="174" t="s">
        <v>5</v>
      </c>
      <c r="L92" s="39"/>
      <c r="M92" s="179" t="s">
        <v>5</v>
      </c>
      <c r="N92" s="180" t="s">
        <v>43</v>
      </c>
      <c r="O92" s="40"/>
      <c r="P92" s="181">
        <f t="shared" si="1"/>
        <v>0</v>
      </c>
      <c r="Q92" s="181">
        <v>0</v>
      </c>
      <c r="R92" s="181">
        <f t="shared" si="2"/>
        <v>0</v>
      </c>
      <c r="S92" s="181">
        <v>0</v>
      </c>
      <c r="T92" s="182">
        <f t="shared" si="3"/>
        <v>0</v>
      </c>
      <c r="AR92" s="22" t="s">
        <v>152</v>
      </c>
      <c r="AT92" s="22" t="s">
        <v>147</v>
      </c>
      <c r="AU92" s="22" t="s">
        <v>79</v>
      </c>
      <c r="AY92" s="22" t="s">
        <v>144</v>
      </c>
      <c r="BE92" s="183">
        <f t="shared" si="4"/>
        <v>0</v>
      </c>
      <c r="BF92" s="183">
        <f t="shared" si="5"/>
        <v>0</v>
      </c>
      <c r="BG92" s="183">
        <f t="shared" si="6"/>
        <v>0</v>
      </c>
      <c r="BH92" s="183">
        <f t="shared" si="7"/>
        <v>0</v>
      </c>
      <c r="BI92" s="183">
        <f t="shared" si="8"/>
        <v>0</v>
      </c>
      <c r="BJ92" s="22" t="s">
        <v>79</v>
      </c>
      <c r="BK92" s="183">
        <f t="shared" si="9"/>
        <v>0</v>
      </c>
      <c r="BL92" s="22" t="s">
        <v>152</v>
      </c>
      <c r="BM92" s="22" t="s">
        <v>214</v>
      </c>
    </row>
    <row r="93" spans="2:65" s="1" customFormat="1" ht="16.5" customHeight="1">
      <c r="B93" s="171"/>
      <c r="C93" s="172" t="s">
        <v>184</v>
      </c>
      <c r="D93" s="172" t="s">
        <v>147</v>
      </c>
      <c r="E93" s="173" t="s">
        <v>184</v>
      </c>
      <c r="F93" s="174" t="s">
        <v>531</v>
      </c>
      <c r="G93" s="175" t="s">
        <v>524</v>
      </c>
      <c r="H93" s="176">
        <v>1</v>
      </c>
      <c r="I93" s="177"/>
      <c r="J93" s="178">
        <f t="shared" si="0"/>
        <v>0</v>
      </c>
      <c r="K93" s="174" t="s">
        <v>5</v>
      </c>
      <c r="L93" s="39"/>
      <c r="M93" s="179" t="s">
        <v>5</v>
      </c>
      <c r="N93" s="180" t="s">
        <v>43</v>
      </c>
      <c r="O93" s="40"/>
      <c r="P93" s="181">
        <f t="shared" si="1"/>
        <v>0</v>
      </c>
      <c r="Q93" s="181">
        <v>0</v>
      </c>
      <c r="R93" s="181">
        <f t="shared" si="2"/>
        <v>0</v>
      </c>
      <c r="S93" s="181">
        <v>0</v>
      </c>
      <c r="T93" s="182">
        <f t="shared" si="3"/>
        <v>0</v>
      </c>
      <c r="AR93" s="22" t="s">
        <v>152</v>
      </c>
      <c r="AT93" s="22" t="s">
        <v>147</v>
      </c>
      <c r="AU93" s="22" t="s">
        <v>79</v>
      </c>
      <c r="AY93" s="22" t="s">
        <v>144</v>
      </c>
      <c r="BE93" s="183">
        <f t="shared" si="4"/>
        <v>0</v>
      </c>
      <c r="BF93" s="183">
        <f t="shared" si="5"/>
        <v>0</v>
      </c>
      <c r="BG93" s="183">
        <f t="shared" si="6"/>
        <v>0</v>
      </c>
      <c r="BH93" s="183">
        <f t="shared" si="7"/>
        <v>0</v>
      </c>
      <c r="BI93" s="183">
        <f t="shared" si="8"/>
        <v>0</v>
      </c>
      <c r="BJ93" s="22" t="s">
        <v>79</v>
      </c>
      <c r="BK93" s="183">
        <f t="shared" si="9"/>
        <v>0</v>
      </c>
      <c r="BL93" s="22" t="s">
        <v>152</v>
      </c>
      <c r="BM93" s="22" t="s">
        <v>224</v>
      </c>
    </row>
    <row r="94" spans="2:65" s="1" customFormat="1" ht="16.5" customHeight="1">
      <c r="B94" s="171"/>
      <c r="C94" s="172" t="s">
        <v>188</v>
      </c>
      <c r="D94" s="172" t="s">
        <v>147</v>
      </c>
      <c r="E94" s="173" t="s">
        <v>188</v>
      </c>
      <c r="F94" s="174" t="s">
        <v>532</v>
      </c>
      <c r="G94" s="175" t="s">
        <v>524</v>
      </c>
      <c r="H94" s="176">
        <v>1</v>
      </c>
      <c r="I94" s="177"/>
      <c r="J94" s="178">
        <f t="shared" si="0"/>
        <v>0</v>
      </c>
      <c r="K94" s="174" t="s">
        <v>5</v>
      </c>
      <c r="L94" s="39"/>
      <c r="M94" s="179" t="s">
        <v>5</v>
      </c>
      <c r="N94" s="180" t="s">
        <v>43</v>
      </c>
      <c r="O94" s="40"/>
      <c r="P94" s="181">
        <f t="shared" si="1"/>
        <v>0</v>
      </c>
      <c r="Q94" s="181">
        <v>0</v>
      </c>
      <c r="R94" s="181">
        <f t="shared" si="2"/>
        <v>0</v>
      </c>
      <c r="S94" s="181">
        <v>0</v>
      </c>
      <c r="T94" s="182">
        <f t="shared" si="3"/>
        <v>0</v>
      </c>
      <c r="AR94" s="22" t="s">
        <v>152</v>
      </c>
      <c r="AT94" s="22" t="s">
        <v>147</v>
      </c>
      <c r="AU94" s="22" t="s">
        <v>79</v>
      </c>
      <c r="AY94" s="22" t="s">
        <v>144</v>
      </c>
      <c r="BE94" s="183">
        <f t="shared" si="4"/>
        <v>0</v>
      </c>
      <c r="BF94" s="183">
        <f t="shared" si="5"/>
        <v>0</v>
      </c>
      <c r="BG94" s="183">
        <f t="shared" si="6"/>
        <v>0</v>
      </c>
      <c r="BH94" s="183">
        <f t="shared" si="7"/>
        <v>0</v>
      </c>
      <c r="BI94" s="183">
        <f t="shared" si="8"/>
        <v>0</v>
      </c>
      <c r="BJ94" s="22" t="s">
        <v>79</v>
      </c>
      <c r="BK94" s="183">
        <f t="shared" si="9"/>
        <v>0</v>
      </c>
      <c r="BL94" s="22" t="s">
        <v>152</v>
      </c>
      <c r="BM94" s="22" t="s">
        <v>237</v>
      </c>
    </row>
    <row r="95" spans="2:65" s="1" customFormat="1" ht="16.5" customHeight="1">
      <c r="B95" s="171"/>
      <c r="C95" s="172" t="s">
        <v>194</v>
      </c>
      <c r="D95" s="172" t="s">
        <v>147</v>
      </c>
      <c r="E95" s="173" t="s">
        <v>194</v>
      </c>
      <c r="F95" s="174" t="s">
        <v>533</v>
      </c>
      <c r="G95" s="175" t="s">
        <v>524</v>
      </c>
      <c r="H95" s="176">
        <v>8</v>
      </c>
      <c r="I95" s="177"/>
      <c r="J95" s="178">
        <f t="shared" si="0"/>
        <v>0</v>
      </c>
      <c r="K95" s="174" t="s">
        <v>5</v>
      </c>
      <c r="L95" s="39"/>
      <c r="M95" s="179" t="s">
        <v>5</v>
      </c>
      <c r="N95" s="180" t="s">
        <v>43</v>
      </c>
      <c r="O95" s="40"/>
      <c r="P95" s="181">
        <f t="shared" si="1"/>
        <v>0</v>
      </c>
      <c r="Q95" s="181">
        <v>0</v>
      </c>
      <c r="R95" s="181">
        <f t="shared" si="2"/>
        <v>0</v>
      </c>
      <c r="S95" s="181">
        <v>0</v>
      </c>
      <c r="T95" s="182">
        <f t="shared" si="3"/>
        <v>0</v>
      </c>
      <c r="AR95" s="22" t="s">
        <v>152</v>
      </c>
      <c r="AT95" s="22" t="s">
        <v>147</v>
      </c>
      <c r="AU95" s="22" t="s">
        <v>79</v>
      </c>
      <c r="AY95" s="22" t="s">
        <v>144</v>
      </c>
      <c r="BE95" s="183">
        <f t="shared" si="4"/>
        <v>0</v>
      </c>
      <c r="BF95" s="183">
        <f t="shared" si="5"/>
        <v>0</v>
      </c>
      <c r="BG95" s="183">
        <f t="shared" si="6"/>
        <v>0</v>
      </c>
      <c r="BH95" s="183">
        <f t="shared" si="7"/>
        <v>0</v>
      </c>
      <c r="BI95" s="183">
        <f t="shared" si="8"/>
        <v>0</v>
      </c>
      <c r="BJ95" s="22" t="s">
        <v>79</v>
      </c>
      <c r="BK95" s="183">
        <f t="shared" si="9"/>
        <v>0</v>
      </c>
      <c r="BL95" s="22" t="s">
        <v>152</v>
      </c>
      <c r="BM95" s="22" t="s">
        <v>246</v>
      </c>
    </row>
    <row r="96" spans="2:65" s="1" customFormat="1" ht="16.5" customHeight="1">
      <c r="B96" s="171"/>
      <c r="C96" s="172" t="s">
        <v>198</v>
      </c>
      <c r="D96" s="172" t="s">
        <v>147</v>
      </c>
      <c r="E96" s="173" t="s">
        <v>198</v>
      </c>
      <c r="F96" s="174" t="s">
        <v>534</v>
      </c>
      <c r="G96" s="175" t="s">
        <v>524</v>
      </c>
      <c r="H96" s="176">
        <v>2</v>
      </c>
      <c r="I96" s="177"/>
      <c r="J96" s="178">
        <f t="shared" si="0"/>
        <v>0</v>
      </c>
      <c r="K96" s="174" t="s">
        <v>5</v>
      </c>
      <c r="L96" s="39"/>
      <c r="M96" s="179" t="s">
        <v>5</v>
      </c>
      <c r="N96" s="180" t="s">
        <v>43</v>
      </c>
      <c r="O96" s="40"/>
      <c r="P96" s="181">
        <f t="shared" si="1"/>
        <v>0</v>
      </c>
      <c r="Q96" s="181">
        <v>0</v>
      </c>
      <c r="R96" s="181">
        <f t="shared" si="2"/>
        <v>0</v>
      </c>
      <c r="S96" s="181">
        <v>0</v>
      </c>
      <c r="T96" s="182">
        <f t="shared" si="3"/>
        <v>0</v>
      </c>
      <c r="AR96" s="22" t="s">
        <v>152</v>
      </c>
      <c r="AT96" s="22" t="s">
        <v>147</v>
      </c>
      <c r="AU96" s="22" t="s">
        <v>79</v>
      </c>
      <c r="AY96" s="22" t="s">
        <v>144</v>
      </c>
      <c r="BE96" s="183">
        <f t="shared" si="4"/>
        <v>0</v>
      </c>
      <c r="BF96" s="183">
        <f t="shared" si="5"/>
        <v>0</v>
      </c>
      <c r="BG96" s="183">
        <f t="shared" si="6"/>
        <v>0</v>
      </c>
      <c r="BH96" s="183">
        <f t="shared" si="7"/>
        <v>0</v>
      </c>
      <c r="BI96" s="183">
        <f t="shared" si="8"/>
        <v>0</v>
      </c>
      <c r="BJ96" s="22" t="s">
        <v>79</v>
      </c>
      <c r="BK96" s="183">
        <f t="shared" si="9"/>
        <v>0</v>
      </c>
      <c r="BL96" s="22" t="s">
        <v>152</v>
      </c>
      <c r="BM96" s="22" t="s">
        <v>256</v>
      </c>
    </row>
    <row r="97" spans="2:65" s="1" customFormat="1" ht="16.5" customHeight="1">
      <c r="B97" s="171"/>
      <c r="C97" s="172" t="s">
        <v>203</v>
      </c>
      <c r="D97" s="172" t="s">
        <v>147</v>
      </c>
      <c r="E97" s="173" t="s">
        <v>203</v>
      </c>
      <c r="F97" s="174" t="s">
        <v>535</v>
      </c>
      <c r="G97" s="175" t="s">
        <v>524</v>
      </c>
      <c r="H97" s="176">
        <v>1</v>
      </c>
      <c r="I97" s="177"/>
      <c r="J97" s="178">
        <f t="shared" si="0"/>
        <v>0</v>
      </c>
      <c r="K97" s="174" t="s">
        <v>5</v>
      </c>
      <c r="L97" s="39"/>
      <c r="M97" s="179" t="s">
        <v>5</v>
      </c>
      <c r="N97" s="180" t="s">
        <v>43</v>
      </c>
      <c r="O97" s="40"/>
      <c r="P97" s="181">
        <f t="shared" si="1"/>
        <v>0</v>
      </c>
      <c r="Q97" s="181">
        <v>0</v>
      </c>
      <c r="R97" s="181">
        <f t="shared" si="2"/>
        <v>0</v>
      </c>
      <c r="S97" s="181">
        <v>0</v>
      </c>
      <c r="T97" s="182">
        <f t="shared" si="3"/>
        <v>0</v>
      </c>
      <c r="AR97" s="22" t="s">
        <v>152</v>
      </c>
      <c r="AT97" s="22" t="s">
        <v>147</v>
      </c>
      <c r="AU97" s="22" t="s">
        <v>79</v>
      </c>
      <c r="AY97" s="22" t="s">
        <v>144</v>
      </c>
      <c r="BE97" s="183">
        <f t="shared" si="4"/>
        <v>0</v>
      </c>
      <c r="BF97" s="183">
        <f t="shared" si="5"/>
        <v>0</v>
      </c>
      <c r="BG97" s="183">
        <f t="shared" si="6"/>
        <v>0</v>
      </c>
      <c r="BH97" s="183">
        <f t="shared" si="7"/>
        <v>0</v>
      </c>
      <c r="BI97" s="183">
        <f t="shared" si="8"/>
        <v>0</v>
      </c>
      <c r="BJ97" s="22" t="s">
        <v>79</v>
      </c>
      <c r="BK97" s="183">
        <f t="shared" si="9"/>
        <v>0</v>
      </c>
      <c r="BL97" s="22" t="s">
        <v>152</v>
      </c>
      <c r="BM97" s="22" t="s">
        <v>268</v>
      </c>
    </row>
    <row r="98" spans="2:65" s="1" customFormat="1" ht="16.5" customHeight="1">
      <c r="B98" s="171"/>
      <c r="C98" s="172" t="s">
        <v>209</v>
      </c>
      <c r="D98" s="172" t="s">
        <v>147</v>
      </c>
      <c r="E98" s="173" t="s">
        <v>209</v>
      </c>
      <c r="F98" s="174" t="s">
        <v>536</v>
      </c>
      <c r="G98" s="175" t="s">
        <v>524</v>
      </c>
      <c r="H98" s="176">
        <v>2</v>
      </c>
      <c r="I98" s="177"/>
      <c r="J98" s="178">
        <f t="shared" si="0"/>
        <v>0</v>
      </c>
      <c r="K98" s="174" t="s">
        <v>5</v>
      </c>
      <c r="L98" s="39"/>
      <c r="M98" s="179" t="s">
        <v>5</v>
      </c>
      <c r="N98" s="180" t="s">
        <v>43</v>
      </c>
      <c r="O98" s="40"/>
      <c r="P98" s="181">
        <f t="shared" si="1"/>
        <v>0</v>
      </c>
      <c r="Q98" s="181">
        <v>0</v>
      </c>
      <c r="R98" s="181">
        <f t="shared" si="2"/>
        <v>0</v>
      </c>
      <c r="S98" s="181">
        <v>0</v>
      </c>
      <c r="T98" s="182">
        <f t="shared" si="3"/>
        <v>0</v>
      </c>
      <c r="AR98" s="22" t="s">
        <v>152</v>
      </c>
      <c r="AT98" s="22" t="s">
        <v>147</v>
      </c>
      <c r="AU98" s="22" t="s">
        <v>79</v>
      </c>
      <c r="AY98" s="22" t="s">
        <v>144</v>
      </c>
      <c r="BE98" s="183">
        <f t="shared" si="4"/>
        <v>0</v>
      </c>
      <c r="BF98" s="183">
        <f t="shared" si="5"/>
        <v>0</v>
      </c>
      <c r="BG98" s="183">
        <f t="shared" si="6"/>
        <v>0</v>
      </c>
      <c r="BH98" s="183">
        <f t="shared" si="7"/>
        <v>0</v>
      </c>
      <c r="BI98" s="183">
        <f t="shared" si="8"/>
        <v>0</v>
      </c>
      <c r="BJ98" s="22" t="s">
        <v>79</v>
      </c>
      <c r="BK98" s="183">
        <f t="shared" si="9"/>
        <v>0</v>
      </c>
      <c r="BL98" s="22" t="s">
        <v>152</v>
      </c>
      <c r="BM98" s="22" t="s">
        <v>282</v>
      </c>
    </row>
    <row r="99" spans="2:65" s="1" customFormat="1" ht="16.5" customHeight="1">
      <c r="B99" s="171"/>
      <c r="C99" s="172" t="s">
        <v>214</v>
      </c>
      <c r="D99" s="172" t="s">
        <v>147</v>
      </c>
      <c r="E99" s="173" t="s">
        <v>214</v>
      </c>
      <c r="F99" s="174" t="s">
        <v>537</v>
      </c>
      <c r="G99" s="175" t="s">
        <v>524</v>
      </c>
      <c r="H99" s="176">
        <v>1</v>
      </c>
      <c r="I99" s="177"/>
      <c r="J99" s="178">
        <f t="shared" si="0"/>
        <v>0</v>
      </c>
      <c r="K99" s="174" t="s">
        <v>5</v>
      </c>
      <c r="L99" s="39"/>
      <c r="M99" s="179" t="s">
        <v>5</v>
      </c>
      <c r="N99" s="180" t="s">
        <v>43</v>
      </c>
      <c r="O99" s="40"/>
      <c r="P99" s="181">
        <f t="shared" si="1"/>
        <v>0</v>
      </c>
      <c r="Q99" s="181">
        <v>0</v>
      </c>
      <c r="R99" s="181">
        <f t="shared" si="2"/>
        <v>0</v>
      </c>
      <c r="S99" s="181">
        <v>0</v>
      </c>
      <c r="T99" s="182">
        <f t="shared" si="3"/>
        <v>0</v>
      </c>
      <c r="AR99" s="22" t="s">
        <v>152</v>
      </c>
      <c r="AT99" s="22" t="s">
        <v>147</v>
      </c>
      <c r="AU99" s="22" t="s">
        <v>79</v>
      </c>
      <c r="AY99" s="22" t="s">
        <v>144</v>
      </c>
      <c r="BE99" s="183">
        <f t="shared" si="4"/>
        <v>0</v>
      </c>
      <c r="BF99" s="183">
        <f t="shared" si="5"/>
        <v>0</v>
      </c>
      <c r="BG99" s="183">
        <f t="shared" si="6"/>
        <v>0</v>
      </c>
      <c r="BH99" s="183">
        <f t="shared" si="7"/>
        <v>0</v>
      </c>
      <c r="BI99" s="183">
        <f t="shared" si="8"/>
        <v>0</v>
      </c>
      <c r="BJ99" s="22" t="s">
        <v>79</v>
      </c>
      <c r="BK99" s="183">
        <f t="shared" si="9"/>
        <v>0</v>
      </c>
      <c r="BL99" s="22" t="s">
        <v>152</v>
      </c>
      <c r="BM99" s="22" t="s">
        <v>292</v>
      </c>
    </row>
    <row r="100" spans="2:65" s="1" customFormat="1" ht="16.5" customHeight="1">
      <c r="B100" s="171"/>
      <c r="C100" s="172" t="s">
        <v>11</v>
      </c>
      <c r="D100" s="172" t="s">
        <v>147</v>
      </c>
      <c r="E100" s="173" t="s">
        <v>11</v>
      </c>
      <c r="F100" s="174" t="s">
        <v>538</v>
      </c>
      <c r="G100" s="175" t="s">
        <v>524</v>
      </c>
      <c r="H100" s="176">
        <v>1</v>
      </c>
      <c r="I100" s="177"/>
      <c r="J100" s="178">
        <f t="shared" si="0"/>
        <v>0</v>
      </c>
      <c r="K100" s="174" t="s">
        <v>5</v>
      </c>
      <c r="L100" s="39"/>
      <c r="M100" s="179" t="s">
        <v>5</v>
      </c>
      <c r="N100" s="180" t="s">
        <v>43</v>
      </c>
      <c r="O100" s="40"/>
      <c r="P100" s="181">
        <f t="shared" si="1"/>
        <v>0</v>
      </c>
      <c r="Q100" s="181">
        <v>0</v>
      </c>
      <c r="R100" s="181">
        <f t="shared" si="2"/>
        <v>0</v>
      </c>
      <c r="S100" s="181">
        <v>0</v>
      </c>
      <c r="T100" s="182">
        <f t="shared" si="3"/>
        <v>0</v>
      </c>
      <c r="AR100" s="22" t="s">
        <v>152</v>
      </c>
      <c r="AT100" s="22" t="s">
        <v>147</v>
      </c>
      <c r="AU100" s="22" t="s">
        <v>79</v>
      </c>
      <c r="AY100" s="22" t="s">
        <v>144</v>
      </c>
      <c r="BE100" s="183">
        <f t="shared" si="4"/>
        <v>0</v>
      </c>
      <c r="BF100" s="183">
        <f t="shared" si="5"/>
        <v>0</v>
      </c>
      <c r="BG100" s="183">
        <f t="shared" si="6"/>
        <v>0</v>
      </c>
      <c r="BH100" s="183">
        <f t="shared" si="7"/>
        <v>0</v>
      </c>
      <c r="BI100" s="183">
        <f t="shared" si="8"/>
        <v>0</v>
      </c>
      <c r="BJ100" s="22" t="s">
        <v>79</v>
      </c>
      <c r="BK100" s="183">
        <f t="shared" si="9"/>
        <v>0</v>
      </c>
      <c r="BL100" s="22" t="s">
        <v>152</v>
      </c>
      <c r="BM100" s="22" t="s">
        <v>303</v>
      </c>
    </row>
    <row r="101" spans="2:65" s="1" customFormat="1" ht="16.5" customHeight="1">
      <c r="B101" s="171"/>
      <c r="C101" s="172" t="s">
        <v>224</v>
      </c>
      <c r="D101" s="172" t="s">
        <v>147</v>
      </c>
      <c r="E101" s="173" t="s">
        <v>224</v>
      </c>
      <c r="F101" s="174" t="s">
        <v>539</v>
      </c>
      <c r="G101" s="175" t="s">
        <v>524</v>
      </c>
      <c r="H101" s="176">
        <v>2</v>
      </c>
      <c r="I101" s="177"/>
      <c r="J101" s="178">
        <f t="shared" si="0"/>
        <v>0</v>
      </c>
      <c r="K101" s="174" t="s">
        <v>5</v>
      </c>
      <c r="L101" s="39"/>
      <c r="M101" s="179" t="s">
        <v>5</v>
      </c>
      <c r="N101" s="180" t="s">
        <v>43</v>
      </c>
      <c r="O101" s="40"/>
      <c r="P101" s="181">
        <f t="shared" si="1"/>
        <v>0</v>
      </c>
      <c r="Q101" s="181">
        <v>0</v>
      </c>
      <c r="R101" s="181">
        <f t="shared" si="2"/>
        <v>0</v>
      </c>
      <c r="S101" s="181">
        <v>0</v>
      </c>
      <c r="T101" s="182">
        <f t="shared" si="3"/>
        <v>0</v>
      </c>
      <c r="AR101" s="22" t="s">
        <v>152</v>
      </c>
      <c r="AT101" s="22" t="s">
        <v>147</v>
      </c>
      <c r="AU101" s="22" t="s">
        <v>79</v>
      </c>
      <c r="AY101" s="22" t="s">
        <v>144</v>
      </c>
      <c r="BE101" s="183">
        <f t="shared" si="4"/>
        <v>0</v>
      </c>
      <c r="BF101" s="183">
        <f t="shared" si="5"/>
        <v>0</v>
      </c>
      <c r="BG101" s="183">
        <f t="shared" si="6"/>
        <v>0</v>
      </c>
      <c r="BH101" s="183">
        <f t="shared" si="7"/>
        <v>0</v>
      </c>
      <c r="BI101" s="183">
        <f t="shared" si="8"/>
        <v>0</v>
      </c>
      <c r="BJ101" s="22" t="s">
        <v>79</v>
      </c>
      <c r="BK101" s="183">
        <f t="shared" si="9"/>
        <v>0</v>
      </c>
      <c r="BL101" s="22" t="s">
        <v>152</v>
      </c>
      <c r="BM101" s="22" t="s">
        <v>277</v>
      </c>
    </row>
    <row r="102" spans="2:65" s="1" customFormat="1" ht="16.5" customHeight="1">
      <c r="B102" s="171"/>
      <c r="C102" s="172" t="s">
        <v>232</v>
      </c>
      <c r="D102" s="172" t="s">
        <v>147</v>
      </c>
      <c r="E102" s="173" t="s">
        <v>232</v>
      </c>
      <c r="F102" s="174" t="s">
        <v>540</v>
      </c>
      <c r="G102" s="175" t="s">
        <v>524</v>
      </c>
      <c r="H102" s="176">
        <v>1</v>
      </c>
      <c r="I102" s="177"/>
      <c r="J102" s="178">
        <f t="shared" si="0"/>
        <v>0</v>
      </c>
      <c r="K102" s="174" t="s">
        <v>5</v>
      </c>
      <c r="L102" s="39"/>
      <c r="M102" s="179" t="s">
        <v>5</v>
      </c>
      <c r="N102" s="180" t="s">
        <v>43</v>
      </c>
      <c r="O102" s="40"/>
      <c r="P102" s="181">
        <f t="shared" si="1"/>
        <v>0</v>
      </c>
      <c r="Q102" s="181">
        <v>0</v>
      </c>
      <c r="R102" s="181">
        <f t="shared" si="2"/>
        <v>0</v>
      </c>
      <c r="S102" s="181">
        <v>0</v>
      </c>
      <c r="T102" s="182">
        <f t="shared" si="3"/>
        <v>0</v>
      </c>
      <c r="AR102" s="22" t="s">
        <v>152</v>
      </c>
      <c r="AT102" s="22" t="s">
        <v>147</v>
      </c>
      <c r="AU102" s="22" t="s">
        <v>79</v>
      </c>
      <c r="AY102" s="22" t="s">
        <v>144</v>
      </c>
      <c r="BE102" s="183">
        <f t="shared" si="4"/>
        <v>0</v>
      </c>
      <c r="BF102" s="183">
        <f t="shared" si="5"/>
        <v>0</v>
      </c>
      <c r="BG102" s="183">
        <f t="shared" si="6"/>
        <v>0</v>
      </c>
      <c r="BH102" s="183">
        <f t="shared" si="7"/>
        <v>0</v>
      </c>
      <c r="BI102" s="183">
        <f t="shared" si="8"/>
        <v>0</v>
      </c>
      <c r="BJ102" s="22" t="s">
        <v>79</v>
      </c>
      <c r="BK102" s="183">
        <f t="shared" si="9"/>
        <v>0</v>
      </c>
      <c r="BL102" s="22" t="s">
        <v>152</v>
      </c>
      <c r="BM102" s="22" t="s">
        <v>323</v>
      </c>
    </row>
    <row r="103" spans="2:65" s="1" customFormat="1" ht="16.5" customHeight="1">
      <c r="B103" s="171"/>
      <c r="C103" s="172" t="s">
        <v>237</v>
      </c>
      <c r="D103" s="172" t="s">
        <v>147</v>
      </c>
      <c r="E103" s="173" t="s">
        <v>237</v>
      </c>
      <c r="F103" s="174" t="s">
        <v>541</v>
      </c>
      <c r="G103" s="175" t="s">
        <v>524</v>
      </c>
      <c r="H103" s="176">
        <v>1</v>
      </c>
      <c r="I103" s="177"/>
      <c r="J103" s="178">
        <f t="shared" si="0"/>
        <v>0</v>
      </c>
      <c r="K103" s="174" t="s">
        <v>5</v>
      </c>
      <c r="L103" s="39"/>
      <c r="M103" s="179" t="s">
        <v>5</v>
      </c>
      <c r="N103" s="180" t="s">
        <v>43</v>
      </c>
      <c r="O103" s="40"/>
      <c r="P103" s="181">
        <f t="shared" si="1"/>
        <v>0</v>
      </c>
      <c r="Q103" s="181">
        <v>0</v>
      </c>
      <c r="R103" s="181">
        <f t="shared" si="2"/>
        <v>0</v>
      </c>
      <c r="S103" s="181">
        <v>0</v>
      </c>
      <c r="T103" s="182">
        <f t="shared" si="3"/>
        <v>0</v>
      </c>
      <c r="AR103" s="22" t="s">
        <v>152</v>
      </c>
      <c r="AT103" s="22" t="s">
        <v>147</v>
      </c>
      <c r="AU103" s="22" t="s">
        <v>79</v>
      </c>
      <c r="AY103" s="22" t="s">
        <v>144</v>
      </c>
      <c r="BE103" s="183">
        <f t="shared" si="4"/>
        <v>0</v>
      </c>
      <c r="BF103" s="183">
        <f t="shared" si="5"/>
        <v>0</v>
      </c>
      <c r="BG103" s="183">
        <f t="shared" si="6"/>
        <v>0</v>
      </c>
      <c r="BH103" s="183">
        <f t="shared" si="7"/>
        <v>0</v>
      </c>
      <c r="BI103" s="183">
        <f t="shared" si="8"/>
        <v>0</v>
      </c>
      <c r="BJ103" s="22" t="s">
        <v>79</v>
      </c>
      <c r="BK103" s="183">
        <f t="shared" si="9"/>
        <v>0</v>
      </c>
      <c r="BL103" s="22" t="s">
        <v>152</v>
      </c>
      <c r="BM103" s="22" t="s">
        <v>333</v>
      </c>
    </row>
    <row r="104" spans="2:65" s="1" customFormat="1" ht="16.5" customHeight="1">
      <c r="B104" s="171"/>
      <c r="C104" s="172" t="s">
        <v>242</v>
      </c>
      <c r="D104" s="172" t="s">
        <v>147</v>
      </c>
      <c r="E104" s="173" t="s">
        <v>242</v>
      </c>
      <c r="F104" s="174" t="s">
        <v>542</v>
      </c>
      <c r="G104" s="175" t="s">
        <v>524</v>
      </c>
      <c r="H104" s="176">
        <v>2</v>
      </c>
      <c r="I104" s="177"/>
      <c r="J104" s="178">
        <f t="shared" si="0"/>
        <v>0</v>
      </c>
      <c r="K104" s="174" t="s">
        <v>5</v>
      </c>
      <c r="L104" s="39"/>
      <c r="M104" s="179" t="s">
        <v>5</v>
      </c>
      <c r="N104" s="180" t="s">
        <v>43</v>
      </c>
      <c r="O104" s="40"/>
      <c r="P104" s="181">
        <f t="shared" si="1"/>
        <v>0</v>
      </c>
      <c r="Q104" s="181">
        <v>0</v>
      </c>
      <c r="R104" s="181">
        <f t="shared" si="2"/>
        <v>0</v>
      </c>
      <c r="S104" s="181">
        <v>0</v>
      </c>
      <c r="T104" s="182">
        <f t="shared" si="3"/>
        <v>0</v>
      </c>
      <c r="AR104" s="22" t="s">
        <v>152</v>
      </c>
      <c r="AT104" s="22" t="s">
        <v>147</v>
      </c>
      <c r="AU104" s="22" t="s">
        <v>79</v>
      </c>
      <c r="AY104" s="22" t="s">
        <v>144</v>
      </c>
      <c r="BE104" s="183">
        <f t="shared" si="4"/>
        <v>0</v>
      </c>
      <c r="BF104" s="183">
        <f t="shared" si="5"/>
        <v>0</v>
      </c>
      <c r="BG104" s="183">
        <f t="shared" si="6"/>
        <v>0</v>
      </c>
      <c r="BH104" s="183">
        <f t="shared" si="7"/>
        <v>0</v>
      </c>
      <c r="BI104" s="183">
        <f t="shared" si="8"/>
        <v>0</v>
      </c>
      <c r="BJ104" s="22" t="s">
        <v>79</v>
      </c>
      <c r="BK104" s="183">
        <f t="shared" si="9"/>
        <v>0</v>
      </c>
      <c r="BL104" s="22" t="s">
        <v>152</v>
      </c>
      <c r="BM104" s="22" t="s">
        <v>343</v>
      </c>
    </row>
    <row r="105" spans="2:65" s="1" customFormat="1" ht="16.5" customHeight="1">
      <c r="B105" s="171"/>
      <c r="C105" s="172" t="s">
        <v>246</v>
      </c>
      <c r="D105" s="172" t="s">
        <v>147</v>
      </c>
      <c r="E105" s="173" t="s">
        <v>246</v>
      </c>
      <c r="F105" s="174" t="s">
        <v>543</v>
      </c>
      <c r="G105" s="175" t="s">
        <v>524</v>
      </c>
      <c r="H105" s="176">
        <v>2</v>
      </c>
      <c r="I105" s="177"/>
      <c r="J105" s="178">
        <f t="shared" si="0"/>
        <v>0</v>
      </c>
      <c r="K105" s="174" t="s">
        <v>5</v>
      </c>
      <c r="L105" s="39"/>
      <c r="M105" s="179" t="s">
        <v>5</v>
      </c>
      <c r="N105" s="180" t="s">
        <v>43</v>
      </c>
      <c r="O105" s="40"/>
      <c r="P105" s="181">
        <f t="shared" si="1"/>
        <v>0</v>
      </c>
      <c r="Q105" s="181">
        <v>0</v>
      </c>
      <c r="R105" s="181">
        <f t="shared" si="2"/>
        <v>0</v>
      </c>
      <c r="S105" s="181">
        <v>0</v>
      </c>
      <c r="T105" s="182">
        <f t="shared" si="3"/>
        <v>0</v>
      </c>
      <c r="AR105" s="22" t="s">
        <v>152</v>
      </c>
      <c r="AT105" s="22" t="s">
        <v>147</v>
      </c>
      <c r="AU105" s="22" t="s">
        <v>79</v>
      </c>
      <c r="AY105" s="22" t="s">
        <v>144</v>
      </c>
      <c r="BE105" s="183">
        <f t="shared" si="4"/>
        <v>0</v>
      </c>
      <c r="BF105" s="183">
        <f t="shared" si="5"/>
        <v>0</v>
      </c>
      <c r="BG105" s="183">
        <f t="shared" si="6"/>
        <v>0</v>
      </c>
      <c r="BH105" s="183">
        <f t="shared" si="7"/>
        <v>0</v>
      </c>
      <c r="BI105" s="183">
        <f t="shared" si="8"/>
        <v>0</v>
      </c>
      <c r="BJ105" s="22" t="s">
        <v>79</v>
      </c>
      <c r="BK105" s="183">
        <f t="shared" si="9"/>
        <v>0</v>
      </c>
      <c r="BL105" s="22" t="s">
        <v>152</v>
      </c>
      <c r="BM105" s="22" t="s">
        <v>353</v>
      </c>
    </row>
    <row r="106" spans="2:65" s="1" customFormat="1" ht="16.5" customHeight="1">
      <c r="B106" s="171"/>
      <c r="C106" s="172" t="s">
        <v>10</v>
      </c>
      <c r="D106" s="172" t="s">
        <v>147</v>
      </c>
      <c r="E106" s="173" t="s">
        <v>10</v>
      </c>
      <c r="F106" s="174" t="s">
        <v>544</v>
      </c>
      <c r="G106" s="175" t="s">
        <v>524</v>
      </c>
      <c r="H106" s="176">
        <v>2</v>
      </c>
      <c r="I106" s="177"/>
      <c r="J106" s="178">
        <f t="shared" si="0"/>
        <v>0</v>
      </c>
      <c r="K106" s="174" t="s">
        <v>5</v>
      </c>
      <c r="L106" s="39"/>
      <c r="M106" s="179" t="s">
        <v>5</v>
      </c>
      <c r="N106" s="180" t="s">
        <v>43</v>
      </c>
      <c r="O106" s="40"/>
      <c r="P106" s="181">
        <f t="shared" si="1"/>
        <v>0</v>
      </c>
      <c r="Q106" s="181">
        <v>0</v>
      </c>
      <c r="R106" s="181">
        <f t="shared" si="2"/>
        <v>0</v>
      </c>
      <c r="S106" s="181">
        <v>0</v>
      </c>
      <c r="T106" s="182">
        <f t="shared" si="3"/>
        <v>0</v>
      </c>
      <c r="AR106" s="22" t="s">
        <v>152</v>
      </c>
      <c r="AT106" s="22" t="s">
        <v>147</v>
      </c>
      <c r="AU106" s="22" t="s">
        <v>79</v>
      </c>
      <c r="AY106" s="22" t="s">
        <v>144</v>
      </c>
      <c r="BE106" s="183">
        <f t="shared" si="4"/>
        <v>0</v>
      </c>
      <c r="BF106" s="183">
        <f t="shared" si="5"/>
        <v>0</v>
      </c>
      <c r="BG106" s="183">
        <f t="shared" si="6"/>
        <v>0</v>
      </c>
      <c r="BH106" s="183">
        <f t="shared" si="7"/>
        <v>0</v>
      </c>
      <c r="BI106" s="183">
        <f t="shared" si="8"/>
        <v>0</v>
      </c>
      <c r="BJ106" s="22" t="s">
        <v>79</v>
      </c>
      <c r="BK106" s="183">
        <f t="shared" si="9"/>
        <v>0</v>
      </c>
      <c r="BL106" s="22" t="s">
        <v>152</v>
      </c>
      <c r="BM106" s="22" t="s">
        <v>361</v>
      </c>
    </row>
    <row r="107" spans="2:65" s="1" customFormat="1" ht="16.5" customHeight="1">
      <c r="B107" s="171"/>
      <c r="C107" s="172" t="s">
        <v>256</v>
      </c>
      <c r="D107" s="172" t="s">
        <v>147</v>
      </c>
      <c r="E107" s="173" t="s">
        <v>256</v>
      </c>
      <c r="F107" s="174" t="s">
        <v>545</v>
      </c>
      <c r="G107" s="175" t="s">
        <v>524</v>
      </c>
      <c r="H107" s="176">
        <v>9</v>
      </c>
      <c r="I107" s="177"/>
      <c r="J107" s="178">
        <f t="shared" si="0"/>
        <v>0</v>
      </c>
      <c r="K107" s="174" t="s">
        <v>5</v>
      </c>
      <c r="L107" s="39"/>
      <c r="M107" s="179" t="s">
        <v>5</v>
      </c>
      <c r="N107" s="180" t="s">
        <v>43</v>
      </c>
      <c r="O107" s="40"/>
      <c r="P107" s="181">
        <f t="shared" si="1"/>
        <v>0</v>
      </c>
      <c r="Q107" s="181">
        <v>0</v>
      </c>
      <c r="R107" s="181">
        <f t="shared" si="2"/>
        <v>0</v>
      </c>
      <c r="S107" s="181">
        <v>0</v>
      </c>
      <c r="T107" s="182">
        <f t="shared" si="3"/>
        <v>0</v>
      </c>
      <c r="AR107" s="22" t="s">
        <v>152</v>
      </c>
      <c r="AT107" s="22" t="s">
        <v>147</v>
      </c>
      <c r="AU107" s="22" t="s">
        <v>79</v>
      </c>
      <c r="AY107" s="22" t="s">
        <v>144</v>
      </c>
      <c r="BE107" s="183">
        <f t="shared" si="4"/>
        <v>0</v>
      </c>
      <c r="BF107" s="183">
        <f t="shared" si="5"/>
        <v>0</v>
      </c>
      <c r="BG107" s="183">
        <f t="shared" si="6"/>
        <v>0</v>
      </c>
      <c r="BH107" s="183">
        <f t="shared" si="7"/>
        <v>0</v>
      </c>
      <c r="BI107" s="183">
        <f t="shared" si="8"/>
        <v>0</v>
      </c>
      <c r="BJ107" s="22" t="s">
        <v>79</v>
      </c>
      <c r="BK107" s="183">
        <f t="shared" si="9"/>
        <v>0</v>
      </c>
      <c r="BL107" s="22" t="s">
        <v>152</v>
      </c>
      <c r="BM107" s="22" t="s">
        <v>371</v>
      </c>
    </row>
    <row r="108" spans="2:65" s="1" customFormat="1" ht="16.5" customHeight="1">
      <c r="B108" s="171"/>
      <c r="C108" s="172" t="s">
        <v>260</v>
      </c>
      <c r="D108" s="172" t="s">
        <v>147</v>
      </c>
      <c r="E108" s="173" t="s">
        <v>260</v>
      </c>
      <c r="F108" s="174" t="s">
        <v>546</v>
      </c>
      <c r="G108" s="175" t="s">
        <v>173</v>
      </c>
      <c r="H108" s="176">
        <v>100</v>
      </c>
      <c r="I108" s="177"/>
      <c r="J108" s="178">
        <f t="shared" si="0"/>
        <v>0</v>
      </c>
      <c r="K108" s="174" t="s">
        <v>5</v>
      </c>
      <c r="L108" s="39"/>
      <c r="M108" s="179" t="s">
        <v>5</v>
      </c>
      <c r="N108" s="180" t="s">
        <v>43</v>
      </c>
      <c r="O108" s="40"/>
      <c r="P108" s="181">
        <f t="shared" si="1"/>
        <v>0</v>
      </c>
      <c r="Q108" s="181">
        <v>0</v>
      </c>
      <c r="R108" s="181">
        <f t="shared" si="2"/>
        <v>0</v>
      </c>
      <c r="S108" s="181">
        <v>0</v>
      </c>
      <c r="T108" s="182">
        <f t="shared" si="3"/>
        <v>0</v>
      </c>
      <c r="AR108" s="22" t="s">
        <v>152</v>
      </c>
      <c r="AT108" s="22" t="s">
        <v>147</v>
      </c>
      <c r="AU108" s="22" t="s">
        <v>79</v>
      </c>
      <c r="AY108" s="22" t="s">
        <v>144</v>
      </c>
      <c r="BE108" s="183">
        <f t="shared" si="4"/>
        <v>0</v>
      </c>
      <c r="BF108" s="183">
        <f t="shared" si="5"/>
        <v>0</v>
      </c>
      <c r="BG108" s="183">
        <f t="shared" si="6"/>
        <v>0</v>
      </c>
      <c r="BH108" s="183">
        <f t="shared" si="7"/>
        <v>0</v>
      </c>
      <c r="BI108" s="183">
        <f t="shared" si="8"/>
        <v>0</v>
      </c>
      <c r="BJ108" s="22" t="s">
        <v>79</v>
      </c>
      <c r="BK108" s="183">
        <f t="shared" si="9"/>
        <v>0</v>
      </c>
      <c r="BL108" s="22" t="s">
        <v>152</v>
      </c>
      <c r="BM108" s="22" t="s">
        <v>382</v>
      </c>
    </row>
    <row r="109" spans="2:65" s="1" customFormat="1" ht="16.5" customHeight="1">
      <c r="B109" s="171"/>
      <c r="C109" s="172" t="s">
        <v>268</v>
      </c>
      <c r="D109" s="172" t="s">
        <v>147</v>
      </c>
      <c r="E109" s="173" t="s">
        <v>268</v>
      </c>
      <c r="F109" s="174" t="s">
        <v>547</v>
      </c>
      <c r="G109" s="175" t="s">
        <v>173</v>
      </c>
      <c r="H109" s="176">
        <v>15</v>
      </c>
      <c r="I109" s="177"/>
      <c r="J109" s="178">
        <f t="shared" si="0"/>
        <v>0</v>
      </c>
      <c r="K109" s="174" t="s">
        <v>5</v>
      </c>
      <c r="L109" s="39"/>
      <c r="M109" s="179" t="s">
        <v>5</v>
      </c>
      <c r="N109" s="180" t="s">
        <v>43</v>
      </c>
      <c r="O109" s="40"/>
      <c r="P109" s="181">
        <f t="shared" si="1"/>
        <v>0</v>
      </c>
      <c r="Q109" s="181">
        <v>0</v>
      </c>
      <c r="R109" s="181">
        <f t="shared" si="2"/>
        <v>0</v>
      </c>
      <c r="S109" s="181">
        <v>0</v>
      </c>
      <c r="T109" s="182">
        <f t="shared" si="3"/>
        <v>0</v>
      </c>
      <c r="AR109" s="22" t="s">
        <v>152</v>
      </c>
      <c r="AT109" s="22" t="s">
        <v>147</v>
      </c>
      <c r="AU109" s="22" t="s">
        <v>79</v>
      </c>
      <c r="AY109" s="22" t="s">
        <v>144</v>
      </c>
      <c r="BE109" s="183">
        <f t="shared" si="4"/>
        <v>0</v>
      </c>
      <c r="BF109" s="183">
        <f t="shared" si="5"/>
        <v>0</v>
      </c>
      <c r="BG109" s="183">
        <f t="shared" si="6"/>
        <v>0</v>
      </c>
      <c r="BH109" s="183">
        <f t="shared" si="7"/>
        <v>0</v>
      </c>
      <c r="BI109" s="183">
        <f t="shared" si="8"/>
        <v>0</v>
      </c>
      <c r="BJ109" s="22" t="s">
        <v>79</v>
      </c>
      <c r="BK109" s="183">
        <f t="shared" si="9"/>
        <v>0</v>
      </c>
      <c r="BL109" s="22" t="s">
        <v>152</v>
      </c>
      <c r="BM109" s="22" t="s">
        <v>390</v>
      </c>
    </row>
    <row r="110" spans="2:65" s="1" customFormat="1" ht="16.5" customHeight="1">
      <c r="B110" s="171"/>
      <c r="C110" s="172" t="s">
        <v>273</v>
      </c>
      <c r="D110" s="172" t="s">
        <v>147</v>
      </c>
      <c r="E110" s="173" t="s">
        <v>273</v>
      </c>
      <c r="F110" s="174" t="s">
        <v>548</v>
      </c>
      <c r="G110" s="175" t="s">
        <v>173</v>
      </c>
      <c r="H110" s="176">
        <v>100</v>
      </c>
      <c r="I110" s="177"/>
      <c r="J110" s="178">
        <f t="shared" si="0"/>
        <v>0</v>
      </c>
      <c r="K110" s="174" t="s">
        <v>5</v>
      </c>
      <c r="L110" s="39"/>
      <c r="M110" s="179" t="s">
        <v>5</v>
      </c>
      <c r="N110" s="180" t="s">
        <v>43</v>
      </c>
      <c r="O110" s="40"/>
      <c r="P110" s="181">
        <f t="shared" si="1"/>
        <v>0</v>
      </c>
      <c r="Q110" s="181">
        <v>0</v>
      </c>
      <c r="R110" s="181">
        <f t="shared" si="2"/>
        <v>0</v>
      </c>
      <c r="S110" s="181">
        <v>0</v>
      </c>
      <c r="T110" s="182">
        <f t="shared" si="3"/>
        <v>0</v>
      </c>
      <c r="AR110" s="22" t="s">
        <v>152</v>
      </c>
      <c r="AT110" s="22" t="s">
        <v>147</v>
      </c>
      <c r="AU110" s="22" t="s">
        <v>79</v>
      </c>
      <c r="AY110" s="22" t="s">
        <v>144</v>
      </c>
      <c r="BE110" s="183">
        <f t="shared" si="4"/>
        <v>0</v>
      </c>
      <c r="BF110" s="183">
        <f t="shared" si="5"/>
        <v>0</v>
      </c>
      <c r="BG110" s="183">
        <f t="shared" si="6"/>
        <v>0</v>
      </c>
      <c r="BH110" s="183">
        <f t="shared" si="7"/>
        <v>0</v>
      </c>
      <c r="BI110" s="183">
        <f t="shared" si="8"/>
        <v>0</v>
      </c>
      <c r="BJ110" s="22" t="s">
        <v>79</v>
      </c>
      <c r="BK110" s="183">
        <f t="shared" si="9"/>
        <v>0</v>
      </c>
      <c r="BL110" s="22" t="s">
        <v>152</v>
      </c>
      <c r="BM110" s="22" t="s">
        <v>401</v>
      </c>
    </row>
    <row r="111" spans="2:65" s="1" customFormat="1" ht="16.5" customHeight="1">
      <c r="B111" s="171"/>
      <c r="C111" s="172" t="s">
        <v>282</v>
      </c>
      <c r="D111" s="172" t="s">
        <v>147</v>
      </c>
      <c r="E111" s="173" t="s">
        <v>282</v>
      </c>
      <c r="F111" s="174" t="s">
        <v>549</v>
      </c>
      <c r="G111" s="175" t="s">
        <v>173</v>
      </c>
      <c r="H111" s="176">
        <v>30</v>
      </c>
      <c r="I111" s="177"/>
      <c r="J111" s="178">
        <f t="shared" si="0"/>
        <v>0</v>
      </c>
      <c r="K111" s="174" t="s">
        <v>5</v>
      </c>
      <c r="L111" s="39"/>
      <c r="M111" s="179" t="s">
        <v>5</v>
      </c>
      <c r="N111" s="180" t="s">
        <v>43</v>
      </c>
      <c r="O111" s="40"/>
      <c r="P111" s="181">
        <f t="shared" si="1"/>
        <v>0</v>
      </c>
      <c r="Q111" s="181">
        <v>0</v>
      </c>
      <c r="R111" s="181">
        <f t="shared" si="2"/>
        <v>0</v>
      </c>
      <c r="S111" s="181">
        <v>0</v>
      </c>
      <c r="T111" s="182">
        <f t="shared" si="3"/>
        <v>0</v>
      </c>
      <c r="AR111" s="22" t="s">
        <v>152</v>
      </c>
      <c r="AT111" s="22" t="s">
        <v>147</v>
      </c>
      <c r="AU111" s="22" t="s">
        <v>79</v>
      </c>
      <c r="AY111" s="22" t="s">
        <v>144</v>
      </c>
      <c r="BE111" s="183">
        <f t="shared" si="4"/>
        <v>0</v>
      </c>
      <c r="BF111" s="183">
        <f t="shared" si="5"/>
        <v>0</v>
      </c>
      <c r="BG111" s="183">
        <f t="shared" si="6"/>
        <v>0</v>
      </c>
      <c r="BH111" s="183">
        <f t="shared" si="7"/>
        <v>0</v>
      </c>
      <c r="BI111" s="183">
        <f t="shared" si="8"/>
        <v>0</v>
      </c>
      <c r="BJ111" s="22" t="s">
        <v>79</v>
      </c>
      <c r="BK111" s="183">
        <f t="shared" si="9"/>
        <v>0</v>
      </c>
      <c r="BL111" s="22" t="s">
        <v>152</v>
      </c>
      <c r="BM111" s="22" t="s">
        <v>411</v>
      </c>
    </row>
    <row r="112" spans="2:65" s="1" customFormat="1" ht="16.5" customHeight="1">
      <c r="B112" s="171"/>
      <c r="C112" s="172" t="s">
        <v>286</v>
      </c>
      <c r="D112" s="172" t="s">
        <v>147</v>
      </c>
      <c r="E112" s="173" t="s">
        <v>286</v>
      </c>
      <c r="F112" s="174" t="s">
        <v>550</v>
      </c>
      <c r="G112" s="175" t="s">
        <v>524</v>
      </c>
      <c r="H112" s="176">
        <v>25</v>
      </c>
      <c r="I112" s="177"/>
      <c r="J112" s="178">
        <f t="shared" si="0"/>
        <v>0</v>
      </c>
      <c r="K112" s="174" t="s">
        <v>5</v>
      </c>
      <c r="L112" s="39"/>
      <c r="M112" s="179" t="s">
        <v>5</v>
      </c>
      <c r="N112" s="180" t="s">
        <v>43</v>
      </c>
      <c r="O112" s="40"/>
      <c r="P112" s="181">
        <f t="shared" si="1"/>
        <v>0</v>
      </c>
      <c r="Q112" s="181">
        <v>0</v>
      </c>
      <c r="R112" s="181">
        <f t="shared" si="2"/>
        <v>0</v>
      </c>
      <c r="S112" s="181">
        <v>0</v>
      </c>
      <c r="T112" s="182">
        <f t="shared" si="3"/>
        <v>0</v>
      </c>
      <c r="AR112" s="22" t="s">
        <v>152</v>
      </c>
      <c r="AT112" s="22" t="s">
        <v>147</v>
      </c>
      <c r="AU112" s="22" t="s">
        <v>79</v>
      </c>
      <c r="AY112" s="22" t="s">
        <v>144</v>
      </c>
      <c r="BE112" s="183">
        <f t="shared" si="4"/>
        <v>0</v>
      </c>
      <c r="BF112" s="183">
        <f t="shared" si="5"/>
        <v>0</v>
      </c>
      <c r="BG112" s="183">
        <f t="shared" si="6"/>
        <v>0</v>
      </c>
      <c r="BH112" s="183">
        <f t="shared" si="7"/>
        <v>0</v>
      </c>
      <c r="BI112" s="183">
        <f t="shared" si="8"/>
        <v>0</v>
      </c>
      <c r="BJ112" s="22" t="s">
        <v>79</v>
      </c>
      <c r="BK112" s="183">
        <f t="shared" si="9"/>
        <v>0</v>
      </c>
      <c r="BL112" s="22" t="s">
        <v>152</v>
      </c>
      <c r="BM112" s="22" t="s">
        <v>420</v>
      </c>
    </row>
    <row r="113" spans="2:63" s="10" customFormat="1" ht="37.35" customHeight="1">
      <c r="B113" s="158"/>
      <c r="D113" s="159" t="s">
        <v>71</v>
      </c>
      <c r="E113" s="160" t="s">
        <v>551</v>
      </c>
      <c r="F113" s="160" t="s">
        <v>552</v>
      </c>
      <c r="I113" s="161"/>
      <c r="J113" s="162">
        <f>BK113</f>
        <v>0</v>
      </c>
      <c r="L113" s="158"/>
      <c r="M113" s="163"/>
      <c r="N113" s="164"/>
      <c r="O113" s="164"/>
      <c r="P113" s="165">
        <f>SUM(P114:P115)</f>
        <v>0</v>
      </c>
      <c r="Q113" s="164"/>
      <c r="R113" s="165">
        <f>SUM(R114:R115)</f>
        <v>0</v>
      </c>
      <c r="S113" s="164"/>
      <c r="T113" s="166">
        <f>SUM(T114:T115)</f>
        <v>0</v>
      </c>
      <c r="AR113" s="159" t="s">
        <v>79</v>
      </c>
      <c r="AT113" s="167" t="s">
        <v>71</v>
      </c>
      <c r="AU113" s="167" t="s">
        <v>72</v>
      </c>
      <c r="AY113" s="159" t="s">
        <v>144</v>
      </c>
      <c r="BK113" s="168">
        <f>SUM(BK114:BK115)</f>
        <v>0</v>
      </c>
    </row>
    <row r="114" spans="2:65" s="1" customFormat="1" ht="16.5" customHeight="1">
      <c r="B114" s="171"/>
      <c r="C114" s="172" t="s">
        <v>292</v>
      </c>
      <c r="D114" s="172" t="s">
        <v>147</v>
      </c>
      <c r="E114" s="173" t="s">
        <v>553</v>
      </c>
      <c r="F114" s="174" t="s">
        <v>554</v>
      </c>
      <c r="G114" s="175" t="s">
        <v>173</v>
      </c>
      <c r="H114" s="176">
        <v>20</v>
      </c>
      <c r="I114" s="177"/>
      <c r="J114" s="178">
        <f>ROUND(I114*H114,2)</f>
        <v>0</v>
      </c>
      <c r="K114" s="174" t="s">
        <v>5</v>
      </c>
      <c r="L114" s="39"/>
      <c r="M114" s="179" t="s">
        <v>5</v>
      </c>
      <c r="N114" s="180" t="s">
        <v>43</v>
      </c>
      <c r="O114" s="40"/>
      <c r="P114" s="181">
        <f>O114*H114</f>
        <v>0</v>
      </c>
      <c r="Q114" s="181">
        <v>0</v>
      </c>
      <c r="R114" s="181">
        <f>Q114*H114</f>
        <v>0</v>
      </c>
      <c r="S114" s="181">
        <v>0</v>
      </c>
      <c r="T114" s="182">
        <f>S114*H114</f>
        <v>0</v>
      </c>
      <c r="AR114" s="22" t="s">
        <v>152</v>
      </c>
      <c r="AT114" s="22" t="s">
        <v>147</v>
      </c>
      <c r="AU114" s="22" t="s">
        <v>79</v>
      </c>
      <c r="AY114" s="22" t="s">
        <v>144</v>
      </c>
      <c r="BE114" s="183">
        <f>IF(N114="základní",J114,0)</f>
        <v>0</v>
      </c>
      <c r="BF114" s="183">
        <f>IF(N114="snížená",J114,0)</f>
        <v>0</v>
      </c>
      <c r="BG114" s="183">
        <f>IF(N114="zákl. přenesená",J114,0)</f>
        <v>0</v>
      </c>
      <c r="BH114" s="183">
        <f>IF(N114="sníž. přenesená",J114,0)</f>
        <v>0</v>
      </c>
      <c r="BI114" s="183">
        <f>IF(N114="nulová",J114,0)</f>
        <v>0</v>
      </c>
      <c r="BJ114" s="22" t="s">
        <v>79</v>
      </c>
      <c r="BK114" s="183">
        <f>ROUND(I114*H114,2)</f>
        <v>0</v>
      </c>
      <c r="BL114" s="22" t="s">
        <v>152</v>
      </c>
      <c r="BM114" s="22" t="s">
        <v>431</v>
      </c>
    </row>
    <row r="115" spans="2:65" s="1" customFormat="1" ht="16.5" customHeight="1">
      <c r="B115" s="171"/>
      <c r="C115" s="172" t="s">
        <v>297</v>
      </c>
      <c r="D115" s="172" t="s">
        <v>147</v>
      </c>
      <c r="E115" s="173" t="s">
        <v>555</v>
      </c>
      <c r="F115" s="174" t="s">
        <v>556</v>
      </c>
      <c r="G115" s="175" t="s">
        <v>524</v>
      </c>
      <c r="H115" s="176">
        <v>4</v>
      </c>
      <c r="I115" s="177"/>
      <c r="J115" s="178">
        <f>ROUND(I115*H115,2)</f>
        <v>0</v>
      </c>
      <c r="K115" s="174" t="s">
        <v>5</v>
      </c>
      <c r="L115" s="39"/>
      <c r="M115" s="179" t="s">
        <v>5</v>
      </c>
      <c r="N115" s="180" t="s">
        <v>43</v>
      </c>
      <c r="O115" s="40"/>
      <c r="P115" s="181">
        <f>O115*H115</f>
        <v>0</v>
      </c>
      <c r="Q115" s="181">
        <v>0</v>
      </c>
      <c r="R115" s="181">
        <f>Q115*H115</f>
        <v>0</v>
      </c>
      <c r="S115" s="181">
        <v>0</v>
      </c>
      <c r="T115" s="182">
        <f>S115*H115</f>
        <v>0</v>
      </c>
      <c r="AR115" s="22" t="s">
        <v>152</v>
      </c>
      <c r="AT115" s="22" t="s">
        <v>147</v>
      </c>
      <c r="AU115" s="22" t="s">
        <v>79</v>
      </c>
      <c r="AY115" s="22" t="s">
        <v>144</v>
      </c>
      <c r="BE115" s="183">
        <f>IF(N115="základní",J115,0)</f>
        <v>0</v>
      </c>
      <c r="BF115" s="183">
        <f>IF(N115="snížená",J115,0)</f>
        <v>0</v>
      </c>
      <c r="BG115" s="183">
        <f>IF(N115="zákl. přenesená",J115,0)</f>
        <v>0</v>
      </c>
      <c r="BH115" s="183">
        <f>IF(N115="sníž. přenesená",J115,0)</f>
        <v>0</v>
      </c>
      <c r="BI115" s="183">
        <f>IF(N115="nulová",J115,0)</f>
        <v>0</v>
      </c>
      <c r="BJ115" s="22" t="s">
        <v>79</v>
      </c>
      <c r="BK115" s="183">
        <f>ROUND(I115*H115,2)</f>
        <v>0</v>
      </c>
      <c r="BL115" s="22" t="s">
        <v>152</v>
      </c>
      <c r="BM115" s="22" t="s">
        <v>439</v>
      </c>
    </row>
    <row r="116" spans="2:63" s="10" customFormat="1" ht="37.35" customHeight="1">
      <c r="B116" s="158"/>
      <c r="D116" s="159" t="s">
        <v>71</v>
      </c>
      <c r="E116" s="160" t="s">
        <v>557</v>
      </c>
      <c r="F116" s="160" t="s">
        <v>558</v>
      </c>
      <c r="I116" s="161"/>
      <c r="J116" s="162">
        <f>BK116</f>
        <v>0</v>
      </c>
      <c r="L116" s="158"/>
      <c r="M116" s="163"/>
      <c r="N116" s="164"/>
      <c r="O116" s="164"/>
      <c r="P116" s="165">
        <f>SUM(P117:P125)</f>
        <v>0</v>
      </c>
      <c r="Q116" s="164"/>
      <c r="R116" s="165">
        <f>SUM(R117:R125)</f>
        <v>0</v>
      </c>
      <c r="S116" s="164"/>
      <c r="T116" s="166">
        <f>SUM(T117:T125)</f>
        <v>0</v>
      </c>
      <c r="AR116" s="159" t="s">
        <v>79</v>
      </c>
      <c r="AT116" s="167" t="s">
        <v>71</v>
      </c>
      <c r="AU116" s="167" t="s">
        <v>72</v>
      </c>
      <c r="AY116" s="159" t="s">
        <v>144</v>
      </c>
      <c r="BK116" s="168">
        <f>SUM(BK117:BK125)</f>
        <v>0</v>
      </c>
    </row>
    <row r="117" spans="2:65" s="1" customFormat="1" ht="16.5" customHeight="1">
      <c r="B117" s="171"/>
      <c r="C117" s="172" t="s">
        <v>303</v>
      </c>
      <c r="D117" s="172" t="s">
        <v>147</v>
      </c>
      <c r="E117" s="173" t="s">
        <v>559</v>
      </c>
      <c r="F117" s="174" t="s">
        <v>560</v>
      </c>
      <c r="G117" s="175" t="s">
        <v>524</v>
      </c>
      <c r="H117" s="176">
        <v>2</v>
      </c>
      <c r="I117" s="177"/>
      <c r="J117" s="178">
        <f aca="true" t="shared" si="10" ref="J117:J125">ROUND(I117*H117,2)</f>
        <v>0</v>
      </c>
      <c r="K117" s="174" t="s">
        <v>5</v>
      </c>
      <c r="L117" s="39"/>
      <c r="M117" s="179" t="s">
        <v>5</v>
      </c>
      <c r="N117" s="180" t="s">
        <v>43</v>
      </c>
      <c r="O117" s="40"/>
      <c r="P117" s="181">
        <f aca="true" t="shared" si="11" ref="P117:P125">O117*H117</f>
        <v>0</v>
      </c>
      <c r="Q117" s="181">
        <v>0</v>
      </c>
      <c r="R117" s="181">
        <f aca="true" t="shared" si="12" ref="R117:R125">Q117*H117</f>
        <v>0</v>
      </c>
      <c r="S117" s="181">
        <v>0</v>
      </c>
      <c r="T117" s="182">
        <f aca="true" t="shared" si="13" ref="T117:T125">S117*H117</f>
        <v>0</v>
      </c>
      <c r="AR117" s="22" t="s">
        <v>152</v>
      </c>
      <c r="AT117" s="22" t="s">
        <v>147</v>
      </c>
      <c r="AU117" s="22" t="s">
        <v>79</v>
      </c>
      <c r="AY117" s="22" t="s">
        <v>144</v>
      </c>
      <c r="BE117" s="183">
        <f aca="true" t="shared" si="14" ref="BE117:BE125">IF(N117="základní",J117,0)</f>
        <v>0</v>
      </c>
      <c r="BF117" s="183">
        <f aca="true" t="shared" si="15" ref="BF117:BF125">IF(N117="snížená",J117,0)</f>
        <v>0</v>
      </c>
      <c r="BG117" s="183">
        <f aca="true" t="shared" si="16" ref="BG117:BG125">IF(N117="zákl. přenesená",J117,0)</f>
        <v>0</v>
      </c>
      <c r="BH117" s="183">
        <f aca="true" t="shared" si="17" ref="BH117:BH125">IF(N117="sníž. přenesená",J117,0)</f>
        <v>0</v>
      </c>
      <c r="BI117" s="183">
        <f aca="true" t="shared" si="18" ref="BI117:BI125">IF(N117="nulová",J117,0)</f>
        <v>0</v>
      </c>
      <c r="BJ117" s="22" t="s">
        <v>79</v>
      </c>
      <c r="BK117" s="183">
        <f aca="true" t="shared" si="19" ref="BK117:BK125">ROUND(I117*H117,2)</f>
        <v>0</v>
      </c>
      <c r="BL117" s="22" t="s">
        <v>152</v>
      </c>
      <c r="BM117" s="22" t="s">
        <v>450</v>
      </c>
    </row>
    <row r="118" spans="2:65" s="1" customFormat="1" ht="16.5" customHeight="1">
      <c r="B118" s="171"/>
      <c r="C118" s="172" t="s">
        <v>308</v>
      </c>
      <c r="D118" s="172" t="s">
        <v>147</v>
      </c>
      <c r="E118" s="173" t="s">
        <v>561</v>
      </c>
      <c r="F118" s="174" t="s">
        <v>562</v>
      </c>
      <c r="G118" s="175" t="s">
        <v>524</v>
      </c>
      <c r="H118" s="176">
        <v>1</v>
      </c>
      <c r="I118" s="177"/>
      <c r="J118" s="178">
        <f t="shared" si="10"/>
        <v>0</v>
      </c>
      <c r="K118" s="174" t="s">
        <v>5</v>
      </c>
      <c r="L118" s="39"/>
      <c r="M118" s="179" t="s">
        <v>5</v>
      </c>
      <c r="N118" s="180" t="s">
        <v>43</v>
      </c>
      <c r="O118" s="40"/>
      <c r="P118" s="181">
        <f t="shared" si="11"/>
        <v>0</v>
      </c>
      <c r="Q118" s="181">
        <v>0</v>
      </c>
      <c r="R118" s="181">
        <f t="shared" si="12"/>
        <v>0</v>
      </c>
      <c r="S118" s="181">
        <v>0</v>
      </c>
      <c r="T118" s="182">
        <f t="shared" si="13"/>
        <v>0</v>
      </c>
      <c r="AR118" s="22" t="s">
        <v>152</v>
      </c>
      <c r="AT118" s="22" t="s">
        <v>147</v>
      </c>
      <c r="AU118" s="22" t="s">
        <v>79</v>
      </c>
      <c r="AY118" s="22" t="s">
        <v>144</v>
      </c>
      <c r="BE118" s="183">
        <f t="shared" si="14"/>
        <v>0</v>
      </c>
      <c r="BF118" s="183">
        <f t="shared" si="15"/>
        <v>0</v>
      </c>
      <c r="BG118" s="183">
        <f t="shared" si="16"/>
        <v>0</v>
      </c>
      <c r="BH118" s="183">
        <f t="shared" si="17"/>
        <v>0</v>
      </c>
      <c r="BI118" s="183">
        <f t="shared" si="18"/>
        <v>0</v>
      </c>
      <c r="BJ118" s="22" t="s">
        <v>79</v>
      </c>
      <c r="BK118" s="183">
        <f t="shared" si="19"/>
        <v>0</v>
      </c>
      <c r="BL118" s="22" t="s">
        <v>152</v>
      </c>
      <c r="BM118" s="22" t="s">
        <v>459</v>
      </c>
    </row>
    <row r="119" spans="2:65" s="1" customFormat="1" ht="16.5" customHeight="1">
      <c r="B119" s="171"/>
      <c r="C119" s="172" t="s">
        <v>277</v>
      </c>
      <c r="D119" s="172" t="s">
        <v>147</v>
      </c>
      <c r="E119" s="173" t="s">
        <v>563</v>
      </c>
      <c r="F119" s="174" t="s">
        <v>564</v>
      </c>
      <c r="G119" s="175" t="s">
        <v>524</v>
      </c>
      <c r="H119" s="176">
        <v>22</v>
      </c>
      <c r="I119" s="177"/>
      <c r="J119" s="178">
        <f t="shared" si="10"/>
        <v>0</v>
      </c>
      <c r="K119" s="174" t="s">
        <v>5</v>
      </c>
      <c r="L119" s="39"/>
      <c r="M119" s="179" t="s">
        <v>5</v>
      </c>
      <c r="N119" s="180" t="s">
        <v>43</v>
      </c>
      <c r="O119" s="40"/>
      <c r="P119" s="181">
        <f t="shared" si="11"/>
        <v>0</v>
      </c>
      <c r="Q119" s="181">
        <v>0</v>
      </c>
      <c r="R119" s="181">
        <f t="shared" si="12"/>
        <v>0</v>
      </c>
      <c r="S119" s="181">
        <v>0</v>
      </c>
      <c r="T119" s="182">
        <f t="shared" si="13"/>
        <v>0</v>
      </c>
      <c r="AR119" s="22" t="s">
        <v>152</v>
      </c>
      <c r="AT119" s="22" t="s">
        <v>147</v>
      </c>
      <c r="AU119" s="22" t="s">
        <v>79</v>
      </c>
      <c r="AY119" s="22" t="s">
        <v>144</v>
      </c>
      <c r="BE119" s="183">
        <f t="shared" si="14"/>
        <v>0</v>
      </c>
      <c r="BF119" s="183">
        <f t="shared" si="15"/>
        <v>0</v>
      </c>
      <c r="BG119" s="183">
        <f t="shared" si="16"/>
        <v>0</v>
      </c>
      <c r="BH119" s="183">
        <f t="shared" si="17"/>
        <v>0</v>
      </c>
      <c r="BI119" s="183">
        <f t="shared" si="18"/>
        <v>0</v>
      </c>
      <c r="BJ119" s="22" t="s">
        <v>79</v>
      </c>
      <c r="BK119" s="183">
        <f t="shared" si="19"/>
        <v>0</v>
      </c>
      <c r="BL119" s="22" t="s">
        <v>152</v>
      </c>
      <c r="BM119" s="22" t="s">
        <v>467</v>
      </c>
    </row>
    <row r="120" spans="2:65" s="1" customFormat="1" ht="16.5" customHeight="1">
      <c r="B120" s="171"/>
      <c r="C120" s="172" t="s">
        <v>317</v>
      </c>
      <c r="D120" s="172" t="s">
        <v>147</v>
      </c>
      <c r="E120" s="173" t="s">
        <v>565</v>
      </c>
      <c r="F120" s="174" t="s">
        <v>566</v>
      </c>
      <c r="G120" s="175" t="s">
        <v>173</v>
      </c>
      <c r="H120" s="176">
        <v>25</v>
      </c>
      <c r="I120" s="177"/>
      <c r="J120" s="178">
        <f t="shared" si="10"/>
        <v>0</v>
      </c>
      <c r="K120" s="174" t="s">
        <v>5</v>
      </c>
      <c r="L120" s="39"/>
      <c r="M120" s="179" t="s">
        <v>5</v>
      </c>
      <c r="N120" s="180" t="s">
        <v>43</v>
      </c>
      <c r="O120" s="40"/>
      <c r="P120" s="181">
        <f t="shared" si="11"/>
        <v>0</v>
      </c>
      <c r="Q120" s="181">
        <v>0</v>
      </c>
      <c r="R120" s="181">
        <f t="shared" si="12"/>
        <v>0</v>
      </c>
      <c r="S120" s="181">
        <v>0</v>
      </c>
      <c r="T120" s="182">
        <f t="shared" si="13"/>
        <v>0</v>
      </c>
      <c r="AR120" s="22" t="s">
        <v>152</v>
      </c>
      <c r="AT120" s="22" t="s">
        <v>147</v>
      </c>
      <c r="AU120" s="22" t="s">
        <v>79</v>
      </c>
      <c r="AY120" s="22" t="s">
        <v>144</v>
      </c>
      <c r="BE120" s="183">
        <f t="shared" si="14"/>
        <v>0</v>
      </c>
      <c r="BF120" s="183">
        <f t="shared" si="15"/>
        <v>0</v>
      </c>
      <c r="BG120" s="183">
        <f t="shared" si="16"/>
        <v>0</v>
      </c>
      <c r="BH120" s="183">
        <f t="shared" si="17"/>
        <v>0</v>
      </c>
      <c r="BI120" s="183">
        <f t="shared" si="18"/>
        <v>0</v>
      </c>
      <c r="BJ120" s="22" t="s">
        <v>79</v>
      </c>
      <c r="BK120" s="183">
        <f t="shared" si="19"/>
        <v>0</v>
      </c>
      <c r="BL120" s="22" t="s">
        <v>152</v>
      </c>
      <c r="BM120" s="22" t="s">
        <v>475</v>
      </c>
    </row>
    <row r="121" spans="2:65" s="1" customFormat="1" ht="16.5" customHeight="1">
      <c r="B121" s="171"/>
      <c r="C121" s="172" t="s">
        <v>323</v>
      </c>
      <c r="D121" s="172" t="s">
        <v>147</v>
      </c>
      <c r="E121" s="173" t="s">
        <v>567</v>
      </c>
      <c r="F121" s="174" t="s">
        <v>568</v>
      </c>
      <c r="G121" s="175" t="s">
        <v>173</v>
      </c>
      <c r="H121" s="176">
        <v>10</v>
      </c>
      <c r="I121" s="177"/>
      <c r="J121" s="178">
        <f t="shared" si="10"/>
        <v>0</v>
      </c>
      <c r="K121" s="174" t="s">
        <v>5</v>
      </c>
      <c r="L121" s="39"/>
      <c r="M121" s="179" t="s">
        <v>5</v>
      </c>
      <c r="N121" s="180" t="s">
        <v>43</v>
      </c>
      <c r="O121" s="40"/>
      <c r="P121" s="181">
        <f t="shared" si="11"/>
        <v>0</v>
      </c>
      <c r="Q121" s="181">
        <v>0</v>
      </c>
      <c r="R121" s="181">
        <f t="shared" si="12"/>
        <v>0</v>
      </c>
      <c r="S121" s="181">
        <v>0</v>
      </c>
      <c r="T121" s="182">
        <f t="shared" si="13"/>
        <v>0</v>
      </c>
      <c r="AR121" s="22" t="s">
        <v>152</v>
      </c>
      <c r="AT121" s="22" t="s">
        <v>147</v>
      </c>
      <c r="AU121" s="22" t="s">
        <v>79</v>
      </c>
      <c r="AY121" s="22" t="s">
        <v>144</v>
      </c>
      <c r="BE121" s="183">
        <f t="shared" si="14"/>
        <v>0</v>
      </c>
      <c r="BF121" s="183">
        <f t="shared" si="15"/>
        <v>0</v>
      </c>
      <c r="BG121" s="183">
        <f t="shared" si="16"/>
        <v>0</v>
      </c>
      <c r="BH121" s="183">
        <f t="shared" si="17"/>
        <v>0</v>
      </c>
      <c r="BI121" s="183">
        <f t="shared" si="18"/>
        <v>0</v>
      </c>
      <c r="BJ121" s="22" t="s">
        <v>79</v>
      </c>
      <c r="BK121" s="183">
        <f t="shared" si="19"/>
        <v>0</v>
      </c>
      <c r="BL121" s="22" t="s">
        <v>152</v>
      </c>
      <c r="BM121" s="22" t="s">
        <v>488</v>
      </c>
    </row>
    <row r="122" spans="2:65" s="1" customFormat="1" ht="16.5" customHeight="1">
      <c r="B122" s="171"/>
      <c r="C122" s="172" t="s">
        <v>327</v>
      </c>
      <c r="D122" s="172" t="s">
        <v>147</v>
      </c>
      <c r="E122" s="173" t="s">
        <v>569</v>
      </c>
      <c r="F122" s="174" t="s">
        <v>570</v>
      </c>
      <c r="G122" s="175" t="s">
        <v>235</v>
      </c>
      <c r="H122" s="176">
        <v>0.1</v>
      </c>
      <c r="I122" s="177"/>
      <c r="J122" s="178">
        <f t="shared" si="10"/>
        <v>0</v>
      </c>
      <c r="K122" s="174" t="s">
        <v>5</v>
      </c>
      <c r="L122" s="39"/>
      <c r="M122" s="179" t="s">
        <v>5</v>
      </c>
      <c r="N122" s="180" t="s">
        <v>43</v>
      </c>
      <c r="O122" s="40"/>
      <c r="P122" s="181">
        <f t="shared" si="11"/>
        <v>0</v>
      </c>
      <c r="Q122" s="181">
        <v>0</v>
      </c>
      <c r="R122" s="181">
        <f t="shared" si="12"/>
        <v>0</v>
      </c>
      <c r="S122" s="181">
        <v>0</v>
      </c>
      <c r="T122" s="182">
        <f t="shared" si="13"/>
        <v>0</v>
      </c>
      <c r="AR122" s="22" t="s">
        <v>152</v>
      </c>
      <c r="AT122" s="22" t="s">
        <v>147</v>
      </c>
      <c r="AU122" s="22" t="s">
        <v>79</v>
      </c>
      <c r="AY122" s="22" t="s">
        <v>144</v>
      </c>
      <c r="BE122" s="183">
        <f t="shared" si="14"/>
        <v>0</v>
      </c>
      <c r="BF122" s="183">
        <f t="shared" si="15"/>
        <v>0</v>
      </c>
      <c r="BG122" s="183">
        <f t="shared" si="16"/>
        <v>0</v>
      </c>
      <c r="BH122" s="183">
        <f t="shared" si="17"/>
        <v>0</v>
      </c>
      <c r="BI122" s="183">
        <f t="shared" si="18"/>
        <v>0</v>
      </c>
      <c r="BJ122" s="22" t="s">
        <v>79</v>
      </c>
      <c r="BK122" s="183">
        <f t="shared" si="19"/>
        <v>0</v>
      </c>
      <c r="BL122" s="22" t="s">
        <v>152</v>
      </c>
      <c r="BM122" s="22" t="s">
        <v>497</v>
      </c>
    </row>
    <row r="123" spans="2:65" s="1" customFormat="1" ht="16.5" customHeight="1">
      <c r="B123" s="171"/>
      <c r="C123" s="172" t="s">
        <v>333</v>
      </c>
      <c r="D123" s="172" t="s">
        <v>147</v>
      </c>
      <c r="E123" s="173" t="s">
        <v>571</v>
      </c>
      <c r="F123" s="174" t="s">
        <v>572</v>
      </c>
      <c r="G123" s="175" t="s">
        <v>573</v>
      </c>
      <c r="H123" s="176">
        <v>20</v>
      </c>
      <c r="I123" s="177"/>
      <c r="J123" s="178">
        <f t="shared" si="10"/>
        <v>0</v>
      </c>
      <c r="K123" s="174" t="s">
        <v>5</v>
      </c>
      <c r="L123" s="39"/>
      <c r="M123" s="179" t="s">
        <v>5</v>
      </c>
      <c r="N123" s="180" t="s">
        <v>43</v>
      </c>
      <c r="O123" s="40"/>
      <c r="P123" s="181">
        <f t="shared" si="11"/>
        <v>0</v>
      </c>
      <c r="Q123" s="181">
        <v>0</v>
      </c>
      <c r="R123" s="181">
        <f t="shared" si="12"/>
        <v>0</v>
      </c>
      <c r="S123" s="181">
        <v>0</v>
      </c>
      <c r="T123" s="182">
        <f t="shared" si="13"/>
        <v>0</v>
      </c>
      <c r="AR123" s="22" t="s">
        <v>152</v>
      </c>
      <c r="AT123" s="22" t="s">
        <v>147</v>
      </c>
      <c r="AU123" s="22" t="s">
        <v>79</v>
      </c>
      <c r="AY123" s="22" t="s">
        <v>144</v>
      </c>
      <c r="BE123" s="183">
        <f t="shared" si="14"/>
        <v>0</v>
      </c>
      <c r="BF123" s="183">
        <f t="shared" si="15"/>
        <v>0</v>
      </c>
      <c r="BG123" s="183">
        <f t="shared" si="16"/>
        <v>0</v>
      </c>
      <c r="BH123" s="183">
        <f t="shared" si="17"/>
        <v>0</v>
      </c>
      <c r="BI123" s="183">
        <f t="shared" si="18"/>
        <v>0</v>
      </c>
      <c r="BJ123" s="22" t="s">
        <v>79</v>
      </c>
      <c r="BK123" s="183">
        <f t="shared" si="19"/>
        <v>0</v>
      </c>
      <c r="BL123" s="22" t="s">
        <v>152</v>
      </c>
      <c r="BM123" s="22" t="s">
        <v>506</v>
      </c>
    </row>
    <row r="124" spans="2:65" s="1" customFormat="1" ht="16.5" customHeight="1">
      <c r="B124" s="171"/>
      <c r="C124" s="172" t="s">
        <v>338</v>
      </c>
      <c r="D124" s="172" t="s">
        <v>147</v>
      </c>
      <c r="E124" s="173" t="s">
        <v>574</v>
      </c>
      <c r="F124" s="174" t="s">
        <v>575</v>
      </c>
      <c r="G124" s="175" t="s">
        <v>235</v>
      </c>
      <c r="H124" s="176">
        <v>0.1</v>
      </c>
      <c r="I124" s="177"/>
      <c r="J124" s="178">
        <f t="shared" si="10"/>
        <v>0</v>
      </c>
      <c r="K124" s="174" t="s">
        <v>5</v>
      </c>
      <c r="L124" s="39"/>
      <c r="M124" s="179" t="s">
        <v>5</v>
      </c>
      <c r="N124" s="180" t="s">
        <v>43</v>
      </c>
      <c r="O124" s="40"/>
      <c r="P124" s="181">
        <f t="shared" si="11"/>
        <v>0</v>
      </c>
      <c r="Q124" s="181">
        <v>0</v>
      </c>
      <c r="R124" s="181">
        <f t="shared" si="12"/>
        <v>0</v>
      </c>
      <c r="S124" s="181">
        <v>0</v>
      </c>
      <c r="T124" s="182">
        <f t="shared" si="13"/>
        <v>0</v>
      </c>
      <c r="AR124" s="22" t="s">
        <v>152</v>
      </c>
      <c r="AT124" s="22" t="s">
        <v>147</v>
      </c>
      <c r="AU124" s="22" t="s">
        <v>79</v>
      </c>
      <c r="AY124" s="22" t="s">
        <v>144</v>
      </c>
      <c r="BE124" s="183">
        <f t="shared" si="14"/>
        <v>0</v>
      </c>
      <c r="BF124" s="183">
        <f t="shared" si="15"/>
        <v>0</v>
      </c>
      <c r="BG124" s="183">
        <f t="shared" si="16"/>
        <v>0</v>
      </c>
      <c r="BH124" s="183">
        <f t="shared" si="17"/>
        <v>0</v>
      </c>
      <c r="BI124" s="183">
        <f t="shared" si="18"/>
        <v>0</v>
      </c>
      <c r="BJ124" s="22" t="s">
        <v>79</v>
      </c>
      <c r="BK124" s="183">
        <f t="shared" si="19"/>
        <v>0</v>
      </c>
      <c r="BL124" s="22" t="s">
        <v>152</v>
      </c>
      <c r="BM124" s="22" t="s">
        <v>576</v>
      </c>
    </row>
    <row r="125" spans="2:65" s="1" customFormat="1" ht="16.5" customHeight="1">
      <c r="B125" s="171"/>
      <c r="C125" s="172" t="s">
        <v>343</v>
      </c>
      <c r="D125" s="172" t="s">
        <v>147</v>
      </c>
      <c r="E125" s="173" t="s">
        <v>577</v>
      </c>
      <c r="F125" s="174" t="s">
        <v>578</v>
      </c>
      <c r="G125" s="175" t="s">
        <v>235</v>
      </c>
      <c r="H125" s="176">
        <v>0.1</v>
      </c>
      <c r="I125" s="177"/>
      <c r="J125" s="178">
        <f t="shared" si="10"/>
        <v>0</v>
      </c>
      <c r="K125" s="174" t="s">
        <v>5</v>
      </c>
      <c r="L125" s="39"/>
      <c r="M125" s="179" t="s">
        <v>5</v>
      </c>
      <c r="N125" s="180" t="s">
        <v>43</v>
      </c>
      <c r="O125" s="40"/>
      <c r="P125" s="181">
        <f t="shared" si="11"/>
        <v>0</v>
      </c>
      <c r="Q125" s="181">
        <v>0</v>
      </c>
      <c r="R125" s="181">
        <f t="shared" si="12"/>
        <v>0</v>
      </c>
      <c r="S125" s="181">
        <v>0</v>
      </c>
      <c r="T125" s="182">
        <f t="shared" si="13"/>
        <v>0</v>
      </c>
      <c r="AR125" s="22" t="s">
        <v>152</v>
      </c>
      <c r="AT125" s="22" t="s">
        <v>147</v>
      </c>
      <c r="AU125" s="22" t="s">
        <v>79</v>
      </c>
      <c r="AY125" s="22" t="s">
        <v>144</v>
      </c>
      <c r="BE125" s="183">
        <f t="shared" si="14"/>
        <v>0</v>
      </c>
      <c r="BF125" s="183">
        <f t="shared" si="15"/>
        <v>0</v>
      </c>
      <c r="BG125" s="183">
        <f t="shared" si="16"/>
        <v>0</v>
      </c>
      <c r="BH125" s="183">
        <f t="shared" si="17"/>
        <v>0</v>
      </c>
      <c r="BI125" s="183">
        <f t="shared" si="18"/>
        <v>0</v>
      </c>
      <c r="BJ125" s="22" t="s">
        <v>79</v>
      </c>
      <c r="BK125" s="183">
        <f t="shared" si="19"/>
        <v>0</v>
      </c>
      <c r="BL125" s="22" t="s">
        <v>152</v>
      </c>
      <c r="BM125" s="22" t="s">
        <v>579</v>
      </c>
    </row>
    <row r="126" spans="2:63" s="10" customFormat="1" ht="37.35" customHeight="1">
      <c r="B126" s="158"/>
      <c r="D126" s="159" t="s">
        <v>71</v>
      </c>
      <c r="E126" s="160" t="s">
        <v>580</v>
      </c>
      <c r="F126" s="160" t="s">
        <v>581</v>
      </c>
      <c r="I126" s="161"/>
      <c r="J126" s="162">
        <f>BK126</f>
        <v>0</v>
      </c>
      <c r="L126" s="158"/>
      <c r="M126" s="163"/>
      <c r="N126" s="164"/>
      <c r="O126" s="164"/>
      <c r="P126" s="165">
        <f>SUM(P127:P154)</f>
        <v>0</v>
      </c>
      <c r="Q126" s="164"/>
      <c r="R126" s="165">
        <f>SUM(R127:R154)</f>
        <v>0</v>
      </c>
      <c r="S126" s="164"/>
      <c r="T126" s="166">
        <f>SUM(T127:T154)</f>
        <v>0</v>
      </c>
      <c r="AR126" s="159" t="s">
        <v>79</v>
      </c>
      <c r="AT126" s="167" t="s">
        <v>71</v>
      </c>
      <c r="AU126" s="167" t="s">
        <v>72</v>
      </c>
      <c r="AY126" s="159" t="s">
        <v>144</v>
      </c>
      <c r="BK126" s="168">
        <f>SUM(BK127:BK154)</f>
        <v>0</v>
      </c>
    </row>
    <row r="127" spans="2:65" s="1" customFormat="1" ht="16.5" customHeight="1">
      <c r="B127" s="171"/>
      <c r="C127" s="172" t="s">
        <v>347</v>
      </c>
      <c r="D127" s="172" t="s">
        <v>147</v>
      </c>
      <c r="E127" s="173" t="s">
        <v>582</v>
      </c>
      <c r="F127" s="174" t="s">
        <v>583</v>
      </c>
      <c r="G127" s="175" t="s">
        <v>274</v>
      </c>
      <c r="H127" s="176">
        <v>15</v>
      </c>
      <c r="I127" s="177"/>
      <c r="J127" s="178">
        <f aca="true" t="shared" si="20" ref="J127:J154">ROUND(I127*H127,2)</f>
        <v>0</v>
      </c>
      <c r="K127" s="174" t="s">
        <v>5</v>
      </c>
      <c r="L127" s="39"/>
      <c r="M127" s="179" t="s">
        <v>5</v>
      </c>
      <c r="N127" s="180" t="s">
        <v>43</v>
      </c>
      <c r="O127" s="40"/>
      <c r="P127" s="181">
        <f aca="true" t="shared" si="21" ref="P127:P154">O127*H127</f>
        <v>0</v>
      </c>
      <c r="Q127" s="181">
        <v>0</v>
      </c>
      <c r="R127" s="181">
        <f aca="true" t="shared" si="22" ref="R127:R154">Q127*H127</f>
        <v>0</v>
      </c>
      <c r="S127" s="181">
        <v>0</v>
      </c>
      <c r="T127" s="182">
        <f aca="true" t="shared" si="23" ref="T127:T154">S127*H127</f>
        <v>0</v>
      </c>
      <c r="AR127" s="22" t="s">
        <v>152</v>
      </c>
      <c r="AT127" s="22" t="s">
        <v>147</v>
      </c>
      <c r="AU127" s="22" t="s">
        <v>79</v>
      </c>
      <c r="AY127" s="22" t="s">
        <v>144</v>
      </c>
      <c r="BE127" s="183">
        <f aca="true" t="shared" si="24" ref="BE127:BE154">IF(N127="základní",J127,0)</f>
        <v>0</v>
      </c>
      <c r="BF127" s="183">
        <f aca="true" t="shared" si="25" ref="BF127:BF154">IF(N127="snížená",J127,0)</f>
        <v>0</v>
      </c>
      <c r="BG127" s="183">
        <f aca="true" t="shared" si="26" ref="BG127:BG154">IF(N127="zákl. přenesená",J127,0)</f>
        <v>0</v>
      </c>
      <c r="BH127" s="183">
        <f aca="true" t="shared" si="27" ref="BH127:BH154">IF(N127="sníž. přenesená",J127,0)</f>
        <v>0</v>
      </c>
      <c r="BI127" s="183">
        <f aca="true" t="shared" si="28" ref="BI127:BI154">IF(N127="nulová",J127,0)</f>
        <v>0</v>
      </c>
      <c r="BJ127" s="22" t="s">
        <v>79</v>
      </c>
      <c r="BK127" s="183">
        <f aca="true" t="shared" si="29" ref="BK127:BK154">ROUND(I127*H127,2)</f>
        <v>0</v>
      </c>
      <c r="BL127" s="22" t="s">
        <v>152</v>
      </c>
      <c r="BM127" s="22" t="s">
        <v>584</v>
      </c>
    </row>
    <row r="128" spans="2:65" s="1" customFormat="1" ht="16.5" customHeight="1">
      <c r="B128" s="171"/>
      <c r="C128" s="172" t="s">
        <v>353</v>
      </c>
      <c r="D128" s="172" t="s">
        <v>147</v>
      </c>
      <c r="E128" s="173" t="s">
        <v>585</v>
      </c>
      <c r="F128" s="174" t="s">
        <v>586</v>
      </c>
      <c r="G128" s="175" t="s">
        <v>274</v>
      </c>
      <c r="H128" s="176">
        <v>100</v>
      </c>
      <c r="I128" s="177"/>
      <c r="J128" s="178">
        <f t="shared" si="20"/>
        <v>0</v>
      </c>
      <c r="K128" s="174" t="s">
        <v>5</v>
      </c>
      <c r="L128" s="39"/>
      <c r="M128" s="179" t="s">
        <v>5</v>
      </c>
      <c r="N128" s="180" t="s">
        <v>43</v>
      </c>
      <c r="O128" s="40"/>
      <c r="P128" s="181">
        <f t="shared" si="21"/>
        <v>0</v>
      </c>
      <c r="Q128" s="181">
        <v>0</v>
      </c>
      <c r="R128" s="181">
        <f t="shared" si="22"/>
        <v>0</v>
      </c>
      <c r="S128" s="181">
        <v>0</v>
      </c>
      <c r="T128" s="182">
        <f t="shared" si="23"/>
        <v>0</v>
      </c>
      <c r="AR128" s="22" t="s">
        <v>152</v>
      </c>
      <c r="AT128" s="22" t="s">
        <v>147</v>
      </c>
      <c r="AU128" s="22" t="s">
        <v>79</v>
      </c>
      <c r="AY128" s="22" t="s">
        <v>144</v>
      </c>
      <c r="BE128" s="183">
        <f t="shared" si="24"/>
        <v>0</v>
      </c>
      <c r="BF128" s="183">
        <f t="shared" si="25"/>
        <v>0</v>
      </c>
      <c r="BG128" s="183">
        <f t="shared" si="26"/>
        <v>0</v>
      </c>
      <c r="BH128" s="183">
        <f t="shared" si="27"/>
        <v>0</v>
      </c>
      <c r="BI128" s="183">
        <f t="shared" si="28"/>
        <v>0</v>
      </c>
      <c r="BJ128" s="22" t="s">
        <v>79</v>
      </c>
      <c r="BK128" s="183">
        <f t="shared" si="29"/>
        <v>0</v>
      </c>
      <c r="BL128" s="22" t="s">
        <v>152</v>
      </c>
      <c r="BM128" s="22" t="s">
        <v>587</v>
      </c>
    </row>
    <row r="129" spans="2:65" s="1" customFormat="1" ht="16.5" customHeight="1">
      <c r="B129" s="171"/>
      <c r="C129" s="172" t="s">
        <v>357</v>
      </c>
      <c r="D129" s="172" t="s">
        <v>147</v>
      </c>
      <c r="E129" s="173" t="s">
        <v>588</v>
      </c>
      <c r="F129" s="174" t="s">
        <v>589</v>
      </c>
      <c r="G129" s="175" t="s">
        <v>274</v>
      </c>
      <c r="H129" s="176">
        <v>100</v>
      </c>
      <c r="I129" s="177"/>
      <c r="J129" s="178">
        <f t="shared" si="20"/>
        <v>0</v>
      </c>
      <c r="K129" s="174" t="s">
        <v>5</v>
      </c>
      <c r="L129" s="39"/>
      <c r="M129" s="179" t="s">
        <v>5</v>
      </c>
      <c r="N129" s="180" t="s">
        <v>43</v>
      </c>
      <c r="O129" s="40"/>
      <c r="P129" s="181">
        <f t="shared" si="21"/>
        <v>0</v>
      </c>
      <c r="Q129" s="181">
        <v>0</v>
      </c>
      <c r="R129" s="181">
        <f t="shared" si="22"/>
        <v>0</v>
      </c>
      <c r="S129" s="181">
        <v>0</v>
      </c>
      <c r="T129" s="182">
        <f t="shared" si="23"/>
        <v>0</v>
      </c>
      <c r="AR129" s="22" t="s">
        <v>152</v>
      </c>
      <c r="AT129" s="22" t="s">
        <v>147</v>
      </c>
      <c r="AU129" s="22" t="s">
        <v>79</v>
      </c>
      <c r="AY129" s="22" t="s">
        <v>144</v>
      </c>
      <c r="BE129" s="183">
        <f t="shared" si="24"/>
        <v>0</v>
      </c>
      <c r="BF129" s="183">
        <f t="shared" si="25"/>
        <v>0</v>
      </c>
      <c r="BG129" s="183">
        <f t="shared" si="26"/>
        <v>0</v>
      </c>
      <c r="BH129" s="183">
        <f t="shared" si="27"/>
        <v>0</v>
      </c>
      <c r="BI129" s="183">
        <f t="shared" si="28"/>
        <v>0</v>
      </c>
      <c r="BJ129" s="22" t="s">
        <v>79</v>
      </c>
      <c r="BK129" s="183">
        <f t="shared" si="29"/>
        <v>0</v>
      </c>
      <c r="BL129" s="22" t="s">
        <v>152</v>
      </c>
      <c r="BM129" s="22" t="s">
        <v>590</v>
      </c>
    </row>
    <row r="130" spans="2:65" s="1" customFormat="1" ht="16.5" customHeight="1">
      <c r="B130" s="171"/>
      <c r="C130" s="172" t="s">
        <v>361</v>
      </c>
      <c r="D130" s="172" t="s">
        <v>147</v>
      </c>
      <c r="E130" s="173" t="s">
        <v>591</v>
      </c>
      <c r="F130" s="174" t="s">
        <v>592</v>
      </c>
      <c r="G130" s="175" t="s">
        <v>274</v>
      </c>
      <c r="H130" s="176">
        <v>30</v>
      </c>
      <c r="I130" s="177"/>
      <c r="J130" s="178">
        <f t="shared" si="20"/>
        <v>0</v>
      </c>
      <c r="K130" s="174" t="s">
        <v>5</v>
      </c>
      <c r="L130" s="39"/>
      <c r="M130" s="179" t="s">
        <v>5</v>
      </c>
      <c r="N130" s="180" t="s">
        <v>43</v>
      </c>
      <c r="O130" s="40"/>
      <c r="P130" s="181">
        <f t="shared" si="21"/>
        <v>0</v>
      </c>
      <c r="Q130" s="181">
        <v>0</v>
      </c>
      <c r="R130" s="181">
        <f t="shared" si="22"/>
        <v>0</v>
      </c>
      <c r="S130" s="181">
        <v>0</v>
      </c>
      <c r="T130" s="182">
        <f t="shared" si="23"/>
        <v>0</v>
      </c>
      <c r="AR130" s="22" t="s">
        <v>152</v>
      </c>
      <c r="AT130" s="22" t="s">
        <v>147</v>
      </c>
      <c r="AU130" s="22" t="s">
        <v>79</v>
      </c>
      <c r="AY130" s="22" t="s">
        <v>144</v>
      </c>
      <c r="BE130" s="183">
        <f t="shared" si="24"/>
        <v>0</v>
      </c>
      <c r="BF130" s="183">
        <f t="shared" si="25"/>
        <v>0</v>
      </c>
      <c r="BG130" s="183">
        <f t="shared" si="26"/>
        <v>0</v>
      </c>
      <c r="BH130" s="183">
        <f t="shared" si="27"/>
        <v>0</v>
      </c>
      <c r="BI130" s="183">
        <f t="shared" si="28"/>
        <v>0</v>
      </c>
      <c r="BJ130" s="22" t="s">
        <v>79</v>
      </c>
      <c r="BK130" s="183">
        <f t="shared" si="29"/>
        <v>0</v>
      </c>
      <c r="BL130" s="22" t="s">
        <v>152</v>
      </c>
      <c r="BM130" s="22" t="s">
        <v>593</v>
      </c>
    </row>
    <row r="131" spans="2:65" s="1" customFormat="1" ht="16.5" customHeight="1">
      <c r="B131" s="171"/>
      <c r="C131" s="172" t="s">
        <v>366</v>
      </c>
      <c r="D131" s="172" t="s">
        <v>147</v>
      </c>
      <c r="E131" s="173" t="s">
        <v>594</v>
      </c>
      <c r="F131" s="174" t="s">
        <v>595</v>
      </c>
      <c r="G131" s="175" t="s">
        <v>274</v>
      </c>
      <c r="H131" s="176">
        <v>20</v>
      </c>
      <c r="I131" s="177"/>
      <c r="J131" s="178">
        <f t="shared" si="20"/>
        <v>0</v>
      </c>
      <c r="K131" s="174" t="s">
        <v>5</v>
      </c>
      <c r="L131" s="39"/>
      <c r="M131" s="179" t="s">
        <v>5</v>
      </c>
      <c r="N131" s="180" t="s">
        <v>43</v>
      </c>
      <c r="O131" s="40"/>
      <c r="P131" s="181">
        <f t="shared" si="21"/>
        <v>0</v>
      </c>
      <c r="Q131" s="181">
        <v>0</v>
      </c>
      <c r="R131" s="181">
        <f t="shared" si="22"/>
        <v>0</v>
      </c>
      <c r="S131" s="181">
        <v>0</v>
      </c>
      <c r="T131" s="182">
        <f t="shared" si="23"/>
        <v>0</v>
      </c>
      <c r="AR131" s="22" t="s">
        <v>152</v>
      </c>
      <c r="AT131" s="22" t="s">
        <v>147</v>
      </c>
      <c r="AU131" s="22" t="s">
        <v>79</v>
      </c>
      <c r="AY131" s="22" t="s">
        <v>144</v>
      </c>
      <c r="BE131" s="183">
        <f t="shared" si="24"/>
        <v>0</v>
      </c>
      <c r="BF131" s="183">
        <f t="shared" si="25"/>
        <v>0</v>
      </c>
      <c r="BG131" s="183">
        <f t="shared" si="26"/>
        <v>0</v>
      </c>
      <c r="BH131" s="183">
        <f t="shared" si="27"/>
        <v>0</v>
      </c>
      <c r="BI131" s="183">
        <f t="shared" si="28"/>
        <v>0</v>
      </c>
      <c r="BJ131" s="22" t="s">
        <v>79</v>
      </c>
      <c r="BK131" s="183">
        <f t="shared" si="29"/>
        <v>0</v>
      </c>
      <c r="BL131" s="22" t="s">
        <v>152</v>
      </c>
      <c r="BM131" s="22" t="s">
        <v>596</v>
      </c>
    </row>
    <row r="132" spans="2:65" s="1" customFormat="1" ht="16.5" customHeight="1">
      <c r="B132" s="171"/>
      <c r="C132" s="172" t="s">
        <v>371</v>
      </c>
      <c r="D132" s="172" t="s">
        <v>147</v>
      </c>
      <c r="E132" s="173" t="s">
        <v>597</v>
      </c>
      <c r="F132" s="174" t="s">
        <v>598</v>
      </c>
      <c r="G132" s="175" t="s">
        <v>599</v>
      </c>
      <c r="H132" s="176">
        <v>15</v>
      </c>
      <c r="I132" s="177"/>
      <c r="J132" s="178">
        <f t="shared" si="20"/>
        <v>0</v>
      </c>
      <c r="K132" s="174" t="s">
        <v>5</v>
      </c>
      <c r="L132" s="39"/>
      <c r="M132" s="179" t="s">
        <v>5</v>
      </c>
      <c r="N132" s="180" t="s">
        <v>43</v>
      </c>
      <c r="O132" s="40"/>
      <c r="P132" s="181">
        <f t="shared" si="21"/>
        <v>0</v>
      </c>
      <c r="Q132" s="181">
        <v>0</v>
      </c>
      <c r="R132" s="181">
        <f t="shared" si="22"/>
        <v>0</v>
      </c>
      <c r="S132" s="181">
        <v>0</v>
      </c>
      <c r="T132" s="182">
        <f t="shared" si="23"/>
        <v>0</v>
      </c>
      <c r="AR132" s="22" t="s">
        <v>152</v>
      </c>
      <c r="AT132" s="22" t="s">
        <v>147</v>
      </c>
      <c r="AU132" s="22" t="s">
        <v>79</v>
      </c>
      <c r="AY132" s="22" t="s">
        <v>144</v>
      </c>
      <c r="BE132" s="183">
        <f t="shared" si="24"/>
        <v>0</v>
      </c>
      <c r="BF132" s="183">
        <f t="shared" si="25"/>
        <v>0</v>
      </c>
      <c r="BG132" s="183">
        <f t="shared" si="26"/>
        <v>0</v>
      </c>
      <c r="BH132" s="183">
        <f t="shared" si="27"/>
        <v>0</v>
      </c>
      <c r="BI132" s="183">
        <f t="shared" si="28"/>
        <v>0</v>
      </c>
      <c r="BJ132" s="22" t="s">
        <v>79</v>
      </c>
      <c r="BK132" s="183">
        <f t="shared" si="29"/>
        <v>0</v>
      </c>
      <c r="BL132" s="22" t="s">
        <v>152</v>
      </c>
      <c r="BM132" s="22" t="s">
        <v>600</v>
      </c>
    </row>
    <row r="133" spans="2:65" s="1" customFormat="1" ht="16.5" customHeight="1">
      <c r="B133" s="171"/>
      <c r="C133" s="172" t="s">
        <v>377</v>
      </c>
      <c r="D133" s="172" t="s">
        <v>147</v>
      </c>
      <c r="E133" s="173" t="s">
        <v>601</v>
      </c>
      <c r="F133" s="174" t="s">
        <v>602</v>
      </c>
      <c r="G133" s="175" t="s">
        <v>603</v>
      </c>
      <c r="H133" s="176">
        <v>5</v>
      </c>
      <c r="I133" s="177"/>
      <c r="J133" s="178">
        <f t="shared" si="20"/>
        <v>0</v>
      </c>
      <c r="K133" s="174" t="s">
        <v>5</v>
      </c>
      <c r="L133" s="39"/>
      <c r="M133" s="179" t="s">
        <v>5</v>
      </c>
      <c r="N133" s="180" t="s">
        <v>43</v>
      </c>
      <c r="O133" s="40"/>
      <c r="P133" s="181">
        <f t="shared" si="21"/>
        <v>0</v>
      </c>
      <c r="Q133" s="181">
        <v>0</v>
      </c>
      <c r="R133" s="181">
        <f t="shared" si="22"/>
        <v>0</v>
      </c>
      <c r="S133" s="181">
        <v>0</v>
      </c>
      <c r="T133" s="182">
        <f t="shared" si="23"/>
        <v>0</v>
      </c>
      <c r="AR133" s="22" t="s">
        <v>152</v>
      </c>
      <c r="AT133" s="22" t="s">
        <v>147</v>
      </c>
      <c r="AU133" s="22" t="s">
        <v>79</v>
      </c>
      <c r="AY133" s="22" t="s">
        <v>144</v>
      </c>
      <c r="BE133" s="183">
        <f t="shared" si="24"/>
        <v>0</v>
      </c>
      <c r="BF133" s="183">
        <f t="shared" si="25"/>
        <v>0</v>
      </c>
      <c r="BG133" s="183">
        <f t="shared" si="26"/>
        <v>0</v>
      </c>
      <c r="BH133" s="183">
        <f t="shared" si="27"/>
        <v>0</v>
      </c>
      <c r="BI133" s="183">
        <f t="shared" si="28"/>
        <v>0</v>
      </c>
      <c r="BJ133" s="22" t="s">
        <v>79</v>
      </c>
      <c r="BK133" s="183">
        <f t="shared" si="29"/>
        <v>0</v>
      </c>
      <c r="BL133" s="22" t="s">
        <v>152</v>
      </c>
      <c r="BM133" s="22" t="s">
        <v>604</v>
      </c>
    </row>
    <row r="134" spans="2:65" s="1" customFormat="1" ht="16.5" customHeight="1">
      <c r="B134" s="171"/>
      <c r="C134" s="172" t="s">
        <v>382</v>
      </c>
      <c r="D134" s="172" t="s">
        <v>147</v>
      </c>
      <c r="E134" s="173" t="s">
        <v>605</v>
      </c>
      <c r="F134" s="174" t="s">
        <v>606</v>
      </c>
      <c r="G134" s="175" t="s">
        <v>603</v>
      </c>
      <c r="H134" s="176">
        <v>5</v>
      </c>
      <c r="I134" s="177"/>
      <c r="J134" s="178">
        <f t="shared" si="20"/>
        <v>0</v>
      </c>
      <c r="K134" s="174" t="s">
        <v>5</v>
      </c>
      <c r="L134" s="39"/>
      <c r="M134" s="179" t="s">
        <v>5</v>
      </c>
      <c r="N134" s="180" t="s">
        <v>43</v>
      </c>
      <c r="O134" s="40"/>
      <c r="P134" s="181">
        <f t="shared" si="21"/>
        <v>0</v>
      </c>
      <c r="Q134" s="181">
        <v>0</v>
      </c>
      <c r="R134" s="181">
        <f t="shared" si="22"/>
        <v>0</v>
      </c>
      <c r="S134" s="181">
        <v>0</v>
      </c>
      <c r="T134" s="182">
        <f t="shared" si="23"/>
        <v>0</v>
      </c>
      <c r="AR134" s="22" t="s">
        <v>152</v>
      </c>
      <c r="AT134" s="22" t="s">
        <v>147</v>
      </c>
      <c r="AU134" s="22" t="s">
        <v>79</v>
      </c>
      <c r="AY134" s="22" t="s">
        <v>144</v>
      </c>
      <c r="BE134" s="183">
        <f t="shared" si="24"/>
        <v>0</v>
      </c>
      <c r="BF134" s="183">
        <f t="shared" si="25"/>
        <v>0</v>
      </c>
      <c r="BG134" s="183">
        <f t="shared" si="26"/>
        <v>0</v>
      </c>
      <c r="BH134" s="183">
        <f t="shared" si="27"/>
        <v>0</v>
      </c>
      <c r="BI134" s="183">
        <f t="shared" si="28"/>
        <v>0</v>
      </c>
      <c r="BJ134" s="22" t="s">
        <v>79</v>
      </c>
      <c r="BK134" s="183">
        <f t="shared" si="29"/>
        <v>0</v>
      </c>
      <c r="BL134" s="22" t="s">
        <v>152</v>
      </c>
      <c r="BM134" s="22" t="s">
        <v>607</v>
      </c>
    </row>
    <row r="135" spans="2:65" s="1" customFormat="1" ht="16.5" customHeight="1">
      <c r="B135" s="171"/>
      <c r="C135" s="172" t="s">
        <v>386</v>
      </c>
      <c r="D135" s="172" t="s">
        <v>147</v>
      </c>
      <c r="E135" s="173" t="s">
        <v>608</v>
      </c>
      <c r="F135" s="174" t="s">
        <v>609</v>
      </c>
      <c r="G135" s="175" t="s">
        <v>603</v>
      </c>
      <c r="H135" s="176">
        <v>1</v>
      </c>
      <c r="I135" s="177"/>
      <c r="J135" s="178">
        <f t="shared" si="20"/>
        <v>0</v>
      </c>
      <c r="K135" s="174" t="s">
        <v>5</v>
      </c>
      <c r="L135" s="39"/>
      <c r="M135" s="179" t="s">
        <v>5</v>
      </c>
      <c r="N135" s="180" t="s">
        <v>43</v>
      </c>
      <c r="O135" s="40"/>
      <c r="P135" s="181">
        <f t="shared" si="21"/>
        <v>0</v>
      </c>
      <c r="Q135" s="181">
        <v>0</v>
      </c>
      <c r="R135" s="181">
        <f t="shared" si="22"/>
        <v>0</v>
      </c>
      <c r="S135" s="181">
        <v>0</v>
      </c>
      <c r="T135" s="182">
        <f t="shared" si="23"/>
        <v>0</v>
      </c>
      <c r="AR135" s="22" t="s">
        <v>152</v>
      </c>
      <c r="AT135" s="22" t="s">
        <v>147</v>
      </c>
      <c r="AU135" s="22" t="s">
        <v>79</v>
      </c>
      <c r="AY135" s="22" t="s">
        <v>144</v>
      </c>
      <c r="BE135" s="183">
        <f t="shared" si="24"/>
        <v>0</v>
      </c>
      <c r="BF135" s="183">
        <f t="shared" si="25"/>
        <v>0</v>
      </c>
      <c r="BG135" s="183">
        <f t="shared" si="26"/>
        <v>0</v>
      </c>
      <c r="BH135" s="183">
        <f t="shared" si="27"/>
        <v>0</v>
      </c>
      <c r="BI135" s="183">
        <f t="shared" si="28"/>
        <v>0</v>
      </c>
      <c r="BJ135" s="22" t="s">
        <v>79</v>
      </c>
      <c r="BK135" s="183">
        <f t="shared" si="29"/>
        <v>0</v>
      </c>
      <c r="BL135" s="22" t="s">
        <v>152</v>
      </c>
      <c r="BM135" s="22" t="s">
        <v>610</v>
      </c>
    </row>
    <row r="136" spans="2:65" s="1" customFormat="1" ht="16.5" customHeight="1">
      <c r="B136" s="171"/>
      <c r="C136" s="172" t="s">
        <v>390</v>
      </c>
      <c r="D136" s="172" t="s">
        <v>147</v>
      </c>
      <c r="E136" s="173" t="s">
        <v>611</v>
      </c>
      <c r="F136" s="174" t="s">
        <v>612</v>
      </c>
      <c r="G136" s="175" t="s">
        <v>603</v>
      </c>
      <c r="H136" s="176">
        <v>4</v>
      </c>
      <c r="I136" s="177"/>
      <c r="J136" s="178">
        <f t="shared" si="20"/>
        <v>0</v>
      </c>
      <c r="K136" s="174" t="s">
        <v>5</v>
      </c>
      <c r="L136" s="39"/>
      <c r="M136" s="179" t="s">
        <v>5</v>
      </c>
      <c r="N136" s="180" t="s">
        <v>43</v>
      </c>
      <c r="O136" s="40"/>
      <c r="P136" s="181">
        <f t="shared" si="21"/>
        <v>0</v>
      </c>
      <c r="Q136" s="181">
        <v>0</v>
      </c>
      <c r="R136" s="181">
        <f t="shared" si="22"/>
        <v>0</v>
      </c>
      <c r="S136" s="181">
        <v>0</v>
      </c>
      <c r="T136" s="182">
        <f t="shared" si="23"/>
        <v>0</v>
      </c>
      <c r="AR136" s="22" t="s">
        <v>152</v>
      </c>
      <c r="AT136" s="22" t="s">
        <v>147</v>
      </c>
      <c r="AU136" s="22" t="s">
        <v>79</v>
      </c>
      <c r="AY136" s="22" t="s">
        <v>144</v>
      </c>
      <c r="BE136" s="183">
        <f t="shared" si="24"/>
        <v>0</v>
      </c>
      <c r="BF136" s="183">
        <f t="shared" si="25"/>
        <v>0</v>
      </c>
      <c r="BG136" s="183">
        <f t="shared" si="26"/>
        <v>0</v>
      </c>
      <c r="BH136" s="183">
        <f t="shared" si="27"/>
        <v>0</v>
      </c>
      <c r="BI136" s="183">
        <f t="shared" si="28"/>
        <v>0</v>
      </c>
      <c r="BJ136" s="22" t="s">
        <v>79</v>
      </c>
      <c r="BK136" s="183">
        <f t="shared" si="29"/>
        <v>0</v>
      </c>
      <c r="BL136" s="22" t="s">
        <v>152</v>
      </c>
      <c r="BM136" s="22" t="s">
        <v>613</v>
      </c>
    </row>
    <row r="137" spans="2:65" s="1" customFormat="1" ht="16.5" customHeight="1">
      <c r="B137" s="171"/>
      <c r="C137" s="172" t="s">
        <v>396</v>
      </c>
      <c r="D137" s="172" t="s">
        <v>147</v>
      </c>
      <c r="E137" s="173" t="s">
        <v>614</v>
      </c>
      <c r="F137" s="174" t="s">
        <v>615</v>
      </c>
      <c r="G137" s="175" t="s">
        <v>603</v>
      </c>
      <c r="H137" s="176">
        <v>4</v>
      </c>
      <c r="I137" s="177"/>
      <c r="J137" s="178">
        <f t="shared" si="20"/>
        <v>0</v>
      </c>
      <c r="K137" s="174" t="s">
        <v>5</v>
      </c>
      <c r="L137" s="39"/>
      <c r="M137" s="179" t="s">
        <v>5</v>
      </c>
      <c r="N137" s="180" t="s">
        <v>43</v>
      </c>
      <c r="O137" s="40"/>
      <c r="P137" s="181">
        <f t="shared" si="21"/>
        <v>0</v>
      </c>
      <c r="Q137" s="181">
        <v>0</v>
      </c>
      <c r="R137" s="181">
        <f t="shared" si="22"/>
        <v>0</v>
      </c>
      <c r="S137" s="181">
        <v>0</v>
      </c>
      <c r="T137" s="182">
        <f t="shared" si="23"/>
        <v>0</v>
      </c>
      <c r="AR137" s="22" t="s">
        <v>152</v>
      </c>
      <c r="AT137" s="22" t="s">
        <v>147</v>
      </c>
      <c r="AU137" s="22" t="s">
        <v>79</v>
      </c>
      <c r="AY137" s="22" t="s">
        <v>144</v>
      </c>
      <c r="BE137" s="183">
        <f t="shared" si="24"/>
        <v>0</v>
      </c>
      <c r="BF137" s="183">
        <f t="shared" si="25"/>
        <v>0</v>
      </c>
      <c r="BG137" s="183">
        <f t="shared" si="26"/>
        <v>0</v>
      </c>
      <c r="BH137" s="183">
        <f t="shared" si="27"/>
        <v>0</v>
      </c>
      <c r="BI137" s="183">
        <f t="shared" si="28"/>
        <v>0</v>
      </c>
      <c r="BJ137" s="22" t="s">
        <v>79</v>
      </c>
      <c r="BK137" s="183">
        <f t="shared" si="29"/>
        <v>0</v>
      </c>
      <c r="BL137" s="22" t="s">
        <v>152</v>
      </c>
      <c r="BM137" s="22" t="s">
        <v>616</v>
      </c>
    </row>
    <row r="138" spans="2:65" s="1" customFormat="1" ht="16.5" customHeight="1">
      <c r="B138" s="171"/>
      <c r="C138" s="172" t="s">
        <v>401</v>
      </c>
      <c r="D138" s="172" t="s">
        <v>147</v>
      </c>
      <c r="E138" s="173" t="s">
        <v>617</v>
      </c>
      <c r="F138" s="174" t="s">
        <v>618</v>
      </c>
      <c r="G138" s="175" t="s">
        <v>603</v>
      </c>
      <c r="H138" s="176">
        <v>4</v>
      </c>
      <c r="I138" s="177"/>
      <c r="J138" s="178">
        <f t="shared" si="20"/>
        <v>0</v>
      </c>
      <c r="K138" s="174" t="s">
        <v>5</v>
      </c>
      <c r="L138" s="39"/>
      <c r="M138" s="179" t="s">
        <v>5</v>
      </c>
      <c r="N138" s="180" t="s">
        <v>43</v>
      </c>
      <c r="O138" s="40"/>
      <c r="P138" s="181">
        <f t="shared" si="21"/>
        <v>0</v>
      </c>
      <c r="Q138" s="181">
        <v>0</v>
      </c>
      <c r="R138" s="181">
        <f t="shared" si="22"/>
        <v>0</v>
      </c>
      <c r="S138" s="181">
        <v>0</v>
      </c>
      <c r="T138" s="182">
        <f t="shared" si="23"/>
        <v>0</v>
      </c>
      <c r="AR138" s="22" t="s">
        <v>152</v>
      </c>
      <c r="AT138" s="22" t="s">
        <v>147</v>
      </c>
      <c r="AU138" s="22" t="s">
        <v>79</v>
      </c>
      <c r="AY138" s="22" t="s">
        <v>144</v>
      </c>
      <c r="BE138" s="183">
        <f t="shared" si="24"/>
        <v>0</v>
      </c>
      <c r="BF138" s="183">
        <f t="shared" si="25"/>
        <v>0</v>
      </c>
      <c r="BG138" s="183">
        <f t="shared" si="26"/>
        <v>0</v>
      </c>
      <c r="BH138" s="183">
        <f t="shared" si="27"/>
        <v>0</v>
      </c>
      <c r="BI138" s="183">
        <f t="shared" si="28"/>
        <v>0</v>
      </c>
      <c r="BJ138" s="22" t="s">
        <v>79</v>
      </c>
      <c r="BK138" s="183">
        <f t="shared" si="29"/>
        <v>0</v>
      </c>
      <c r="BL138" s="22" t="s">
        <v>152</v>
      </c>
      <c r="BM138" s="22" t="s">
        <v>619</v>
      </c>
    </row>
    <row r="139" spans="2:65" s="1" customFormat="1" ht="16.5" customHeight="1">
      <c r="B139" s="171"/>
      <c r="C139" s="172" t="s">
        <v>405</v>
      </c>
      <c r="D139" s="172" t="s">
        <v>147</v>
      </c>
      <c r="E139" s="173" t="s">
        <v>620</v>
      </c>
      <c r="F139" s="174" t="s">
        <v>621</v>
      </c>
      <c r="G139" s="175" t="s">
        <v>603</v>
      </c>
      <c r="H139" s="176">
        <v>2</v>
      </c>
      <c r="I139" s="177"/>
      <c r="J139" s="178">
        <f t="shared" si="20"/>
        <v>0</v>
      </c>
      <c r="K139" s="174" t="s">
        <v>5</v>
      </c>
      <c r="L139" s="39"/>
      <c r="M139" s="179" t="s">
        <v>5</v>
      </c>
      <c r="N139" s="180" t="s">
        <v>43</v>
      </c>
      <c r="O139" s="40"/>
      <c r="P139" s="181">
        <f t="shared" si="21"/>
        <v>0</v>
      </c>
      <c r="Q139" s="181">
        <v>0</v>
      </c>
      <c r="R139" s="181">
        <f t="shared" si="22"/>
        <v>0</v>
      </c>
      <c r="S139" s="181">
        <v>0</v>
      </c>
      <c r="T139" s="182">
        <f t="shared" si="23"/>
        <v>0</v>
      </c>
      <c r="AR139" s="22" t="s">
        <v>152</v>
      </c>
      <c r="AT139" s="22" t="s">
        <v>147</v>
      </c>
      <c r="AU139" s="22" t="s">
        <v>79</v>
      </c>
      <c r="AY139" s="22" t="s">
        <v>144</v>
      </c>
      <c r="BE139" s="183">
        <f t="shared" si="24"/>
        <v>0</v>
      </c>
      <c r="BF139" s="183">
        <f t="shared" si="25"/>
        <v>0</v>
      </c>
      <c r="BG139" s="183">
        <f t="shared" si="26"/>
        <v>0</v>
      </c>
      <c r="BH139" s="183">
        <f t="shared" si="27"/>
        <v>0</v>
      </c>
      <c r="BI139" s="183">
        <f t="shared" si="28"/>
        <v>0</v>
      </c>
      <c r="BJ139" s="22" t="s">
        <v>79</v>
      </c>
      <c r="BK139" s="183">
        <f t="shared" si="29"/>
        <v>0</v>
      </c>
      <c r="BL139" s="22" t="s">
        <v>152</v>
      </c>
      <c r="BM139" s="22" t="s">
        <v>622</v>
      </c>
    </row>
    <row r="140" spans="2:65" s="1" customFormat="1" ht="16.5" customHeight="1">
      <c r="B140" s="171"/>
      <c r="C140" s="172" t="s">
        <v>411</v>
      </c>
      <c r="D140" s="172" t="s">
        <v>147</v>
      </c>
      <c r="E140" s="173" t="s">
        <v>623</v>
      </c>
      <c r="F140" s="174" t="s">
        <v>624</v>
      </c>
      <c r="G140" s="175" t="s">
        <v>603</v>
      </c>
      <c r="H140" s="176">
        <v>1</v>
      </c>
      <c r="I140" s="177"/>
      <c r="J140" s="178">
        <f t="shared" si="20"/>
        <v>0</v>
      </c>
      <c r="K140" s="174" t="s">
        <v>5</v>
      </c>
      <c r="L140" s="39"/>
      <c r="M140" s="179" t="s">
        <v>5</v>
      </c>
      <c r="N140" s="180" t="s">
        <v>43</v>
      </c>
      <c r="O140" s="40"/>
      <c r="P140" s="181">
        <f t="shared" si="21"/>
        <v>0</v>
      </c>
      <c r="Q140" s="181">
        <v>0</v>
      </c>
      <c r="R140" s="181">
        <f t="shared" si="22"/>
        <v>0</v>
      </c>
      <c r="S140" s="181">
        <v>0</v>
      </c>
      <c r="T140" s="182">
        <f t="shared" si="23"/>
        <v>0</v>
      </c>
      <c r="AR140" s="22" t="s">
        <v>152</v>
      </c>
      <c r="AT140" s="22" t="s">
        <v>147</v>
      </c>
      <c r="AU140" s="22" t="s">
        <v>79</v>
      </c>
      <c r="AY140" s="22" t="s">
        <v>144</v>
      </c>
      <c r="BE140" s="183">
        <f t="shared" si="24"/>
        <v>0</v>
      </c>
      <c r="BF140" s="183">
        <f t="shared" si="25"/>
        <v>0</v>
      </c>
      <c r="BG140" s="183">
        <f t="shared" si="26"/>
        <v>0</v>
      </c>
      <c r="BH140" s="183">
        <f t="shared" si="27"/>
        <v>0</v>
      </c>
      <c r="BI140" s="183">
        <f t="shared" si="28"/>
        <v>0</v>
      </c>
      <c r="BJ140" s="22" t="s">
        <v>79</v>
      </c>
      <c r="BK140" s="183">
        <f t="shared" si="29"/>
        <v>0</v>
      </c>
      <c r="BL140" s="22" t="s">
        <v>152</v>
      </c>
      <c r="BM140" s="22" t="s">
        <v>625</v>
      </c>
    </row>
    <row r="141" spans="2:65" s="1" customFormat="1" ht="16.5" customHeight="1">
      <c r="B141" s="171"/>
      <c r="C141" s="172" t="s">
        <v>416</v>
      </c>
      <c r="D141" s="172" t="s">
        <v>147</v>
      </c>
      <c r="E141" s="173" t="s">
        <v>626</v>
      </c>
      <c r="F141" s="174" t="s">
        <v>627</v>
      </c>
      <c r="G141" s="175" t="s">
        <v>603</v>
      </c>
      <c r="H141" s="176">
        <v>1</v>
      </c>
      <c r="I141" s="177"/>
      <c r="J141" s="178">
        <f t="shared" si="20"/>
        <v>0</v>
      </c>
      <c r="K141" s="174" t="s">
        <v>5</v>
      </c>
      <c r="L141" s="39"/>
      <c r="M141" s="179" t="s">
        <v>5</v>
      </c>
      <c r="N141" s="180" t="s">
        <v>43</v>
      </c>
      <c r="O141" s="40"/>
      <c r="P141" s="181">
        <f t="shared" si="21"/>
        <v>0</v>
      </c>
      <c r="Q141" s="181">
        <v>0</v>
      </c>
      <c r="R141" s="181">
        <f t="shared" si="22"/>
        <v>0</v>
      </c>
      <c r="S141" s="181">
        <v>0</v>
      </c>
      <c r="T141" s="182">
        <f t="shared" si="23"/>
        <v>0</v>
      </c>
      <c r="AR141" s="22" t="s">
        <v>152</v>
      </c>
      <c r="AT141" s="22" t="s">
        <v>147</v>
      </c>
      <c r="AU141" s="22" t="s">
        <v>79</v>
      </c>
      <c r="AY141" s="22" t="s">
        <v>144</v>
      </c>
      <c r="BE141" s="183">
        <f t="shared" si="24"/>
        <v>0</v>
      </c>
      <c r="BF141" s="183">
        <f t="shared" si="25"/>
        <v>0</v>
      </c>
      <c r="BG141" s="183">
        <f t="shared" si="26"/>
        <v>0</v>
      </c>
      <c r="BH141" s="183">
        <f t="shared" si="27"/>
        <v>0</v>
      </c>
      <c r="BI141" s="183">
        <f t="shared" si="28"/>
        <v>0</v>
      </c>
      <c r="BJ141" s="22" t="s">
        <v>79</v>
      </c>
      <c r="BK141" s="183">
        <f t="shared" si="29"/>
        <v>0</v>
      </c>
      <c r="BL141" s="22" t="s">
        <v>152</v>
      </c>
      <c r="BM141" s="22" t="s">
        <v>628</v>
      </c>
    </row>
    <row r="142" spans="2:65" s="1" customFormat="1" ht="16.5" customHeight="1">
      <c r="B142" s="171"/>
      <c r="C142" s="172" t="s">
        <v>420</v>
      </c>
      <c r="D142" s="172" t="s">
        <v>147</v>
      </c>
      <c r="E142" s="173" t="s">
        <v>629</v>
      </c>
      <c r="F142" s="174" t="s">
        <v>630</v>
      </c>
      <c r="G142" s="175" t="s">
        <v>603</v>
      </c>
      <c r="H142" s="176">
        <v>8</v>
      </c>
      <c r="I142" s="177"/>
      <c r="J142" s="178">
        <f t="shared" si="20"/>
        <v>0</v>
      </c>
      <c r="K142" s="174" t="s">
        <v>5</v>
      </c>
      <c r="L142" s="39"/>
      <c r="M142" s="179" t="s">
        <v>5</v>
      </c>
      <c r="N142" s="180" t="s">
        <v>43</v>
      </c>
      <c r="O142" s="40"/>
      <c r="P142" s="181">
        <f t="shared" si="21"/>
        <v>0</v>
      </c>
      <c r="Q142" s="181">
        <v>0</v>
      </c>
      <c r="R142" s="181">
        <f t="shared" si="22"/>
        <v>0</v>
      </c>
      <c r="S142" s="181">
        <v>0</v>
      </c>
      <c r="T142" s="182">
        <f t="shared" si="23"/>
        <v>0</v>
      </c>
      <c r="AR142" s="22" t="s">
        <v>152</v>
      </c>
      <c r="AT142" s="22" t="s">
        <v>147</v>
      </c>
      <c r="AU142" s="22" t="s">
        <v>79</v>
      </c>
      <c r="AY142" s="22" t="s">
        <v>144</v>
      </c>
      <c r="BE142" s="183">
        <f t="shared" si="24"/>
        <v>0</v>
      </c>
      <c r="BF142" s="183">
        <f t="shared" si="25"/>
        <v>0</v>
      </c>
      <c r="BG142" s="183">
        <f t="shared" si="26"/>
        <v>0</v>
      </c>
      <c r="BH142" s="183">
        <f t="shared" si="27"/>
        <v>0</v>
      </c>
      <c r="BI142" s="183">
        <f t="shared" si="28"/>
        <v>0</v>
      </c>
      <c r="BJ142" s="22" t="s">
        <v>79</v>
      </c>
      <c r="BK142" s="183">
        <f t="shared" si="29"/>
        <v>0</v>
      </c>
      <c r="BL142" s="22" t="s">
        <v>152</v>
      </c>
      <c r="BM142" s="22" t="s">
        <v>631</v>
      </c>
    </row>
    <row r="143" spans="2:65" s="1" customFormat="1" ht="16.5" customHeight="1">
      <c r="B143" s="171"/>
      <c r="C143" s="172" t="s">
        <v>424</v>
      </c>
      <c r="D143" s="172" t="s">
        <v>147</v>
      </c>
      <c r="E143" s="173" t="s">
        <v>632</v>
      </c>
      <c r="F143" s="174" t="s">
        <v>633</v>
      </c>
      <c r="G143" s="175" t="s">
        <v>603</v>
      </c>
      <c r="H143" s="176">
        <v>1</v>
      </c>
      <c r="I143" s="177"/>
      <c r="J143" s="178">
        <f t="shared" si="20"/>
        <v>0</v>
      </c>
      <c r="K143" s="174" t="s">
        <v>5</v>
      </c>
      <c r="L143" s="39"/>
      <c r="M143" s="179" t="s">
        <v>5</v>
      </c>
      <c r="N143" s="180" t="s">
        <v>43</v>
      </c>
      <c r="O143" s="40"/>
      <c r="P143" s="181">
        <f t="shared" si="21"/>
        <v>0</v>
      </c>
      <c r="Q143" s="181">
        <v>0</v>
      </c>
      <c r="R143" s="181">
        <f t="shared" si="22"/>
        <v>0</v>
      </c>
      <c r="S143" s="181">
        <v>0</v>
      </c>
      <c r="T143" s="182">
        <f t="shared" si="23"/>
        <v>0</v>
      </c>
      <c r="AR143" s="22" t="s">
        <v>152</v>
      </c>
      <c r="AT143" s="22" t="s">
        <v>147</v>
      </c>
      <c r="AU143" s="22" t="s">
        <v>79</v>
      </c>
      <c r="AY143" s="22" t="s">
        <v>144</v>
      </c>
      <c r="BE143" s="183">
        <f t="shared" si="24"/>
        <v>0</v>
      </c>
      <c r="BF143" s="183">
        <f t="shared" si="25"/>
        <v>0</v>
      </c>
      <c r="BG143" s="183">
        <f t="shared" si="26"/>
        <v>0</v>
      </c>
      <c r="BH143" s="183">
        <f t="shared" si="27"/>
        <v>0</v>
      </c>
      <c r="BI143" s="183">
        <f t="shared" si="28"/>
        <v>0</v>
      </c>
      <c r="BJ143" s="22" t="s">
        <v>79</v>
      </c>
      <c r="BK143" s="183">
        <f t="shared" si="29"/>
        <v>0</v>
      </c>
      <c r="BL143" s="22" t="s">
        <v>152</v>
      </c>
      <c r="BM143" s="22" t="s">
        <v>634</v>
      </c>
    </row>
    <row r="144" spans="2:65" s="1" customFormat="1" ht="16.5" customHeight="1">
      <c r="B144" s="171"/>
      <c r="C144" s="172" t="s">
        <v>431</v>
      </c>
      <c r="D144" s="172" t="s">
        <v>147</v>
      </c>
      <c r="E144" s="173" t="s">
        <v>635</v>
      </c>
      <c r="F144" s="174" t="s">
        <v>636</v>
      </c>
      <c r="G144" s="175" t="s">
        <v>603</v>
      </c>
      <c r="H144" s="176">
        <v>1</v>
      </c>
      <c r="I144" s="177"/>
      <c r="J144" s="178">
        <f t="shared" si="20"/>
        <v>0</v>
      </c>
      <c r="K144" s="174" t="s">
        <v>5</v>
      </c>
      <c r="L144" s="39"/>
      <c r="M144" s="179" t="s">
        <v>5</v>
      </c>
      <c r="N144" s="180" t="s">
        <v>43</v>
      </c>
      <c r="O144" s="40"/>
      <c r="P144" s="181">
        <f t="shared" si="21"/>
        <v>0</v>
      </c>
      <c r="Q144" s="181">
        <v>0</v>
      </c>
      <c r="R144" s="181">
        <f t="shared" si="22"/>
        <v>0</v>
      </c>
      <c r="S144" s="181">
        <v>0</v>
      </c>
      <c r="T144" s="182">
        <f t="shared" si="23"/>
        <v>0</v>
      </c>
      <c r="AR144" s="22" t="s">
        <v>152</v>
      </c>
      <c r="AT144" s="22" t="s">
        <v>147</v>
      </c>
      <c r="AU144" s="22" t="s">
        <v>79</v>
      </c>
      <c r="AY144" s="22" t="s">
        <v>144</v>
      </c>
      <c r="BE144" s="183">
        <f t="shared" si="24"/>
        <v>0</v>
      </c>
      <c r="BF144" s="183">
        <f t="shared" si="25"/>
        <v>0</v>
      </c>
      <c r="BG144" s="183">
        <f t="shared" si="26"/>
        <v>0</v>
      </c>
      <c r="BH144" s="183">
        <f t="shared" si="27"/>
        <v>0</v>
      </c>
      <c r="BI144" s="183">
        <f t="shared" si="28"/>
        <v>0</v>
      </c>
      <c r="BJ144" s="22" t="s">
        <v>79</v>
      </c>
      <c r="BK144" s="183">
        <f t="shared" si="29"/>
        <v>0</v>
      </c>
      <c r="BL144" s="22" t="s">
        <v>152</v>
      </c>
      <c r="BM144" s="22" t="s">
        <v>637</v>
      </c>
    </row>
    <row r="145" spans="2:65" s="1" customFormat="1" ht="16.5" customHeight="1">
      <c r="B145" s="171"/>
      <c r="C145" s="172" t="s">
        <v>435</v>
      </c>
      <c r="D145" s="172" t="s">
        <v>147</v>
      </c>
      <c r="E145" s="173" t="s">
        <v>638</v>
      </c>
      <c r="F145" s="174" t="s">
        <v>639</v>
      </c>
      <c r="G145" s="175" t="s">
        <v>603</v>
      </c>
      <c r="H145" s="176">
        <v>2</v>
      </c>
      <c r="I145" s="177"/>
      <c r="J145" s="178">
        <f t="shared" si="20"/>
        <v>0</v>
      </c>
      <c r="K145" s="174" t="s">
        <v>5</v>
      </c>
      <c r="L145" s="39"/>
      <c r="M145" s="179" t="s">
        <v>5</v>
      </c>
      <c r="N145" s="180" t="s">
        <v>43</v>
      </c>
      <c r="O145" s="40"/>
      <c r="P145" s="181">
        <f t="shared" si="21"/>
        <v>0</v>
      </c>
      <c r="Q145" s="181">
        <v>0</v>
      </c>
      <c r="R145" s="181">
        <f t="shared" si="22"/>
        <v>0</v>
      </c>
      <c r="S145" s="181">
        <v>0</v>
      </c>
      <c r="T145" s="182">
        <f t="shared" si="23"/>
        <v>0</v>
      </c>
      <c r="AR145" s="22" t="s">
        <v>152</v>
      </c>
      <c r="AT145" s="22" t="s">
        <v>147</v>
      </c>
      <c r="AU145" s="22" t="s">
        <v>79</v>
      </c>
      <c r="AY145" s="22" t="s">
        <v>144</v>
      </c>
      <c r="BE145" s="183">
        <f t="shared" si="24"/>
        <v>0</v>
      </c>
      <c r="BF145" s="183">
        <f t="shared" si="25"/>
        <v>0</v>
      </c>
      <c r="BG145" s="183">
        <f t="shared" si="26"/>
        <v>0</v>
      </c>
      <c r="BH145" s="183">
        <f t="shared" si="27"/>
        <v>0</v>
      </c>
      <c r="BI145" s="183">
        <f t="shared" si="28"/>
        <v>0</v>
      </c>
      <c r="BJ145" s="22" t="s">
        <v>79</v>
      </c>
      <c r="BK145" s="183">
        <f t="shared" si="29"/>
        <v>0</v>
      </c>
      <c r="BL145" s="22" t="s">
        <v>152</v>
      </c>
      <c r="BM145" s="22" t="s">
        <v>640</v>
      </c>
    </row>
    <row r="146" spans="2:65" s="1" customFormat="1" ht="16.5" customHeight="1">
      <c r="B146" s="171"/>
      <c r="C146" s="172" t="s">
        <v>439</v>
      </c>
      <c r="D146" s="172" t="s">
        <v>147</v>
      </c>
      <c r="E146" s="173" t="s">
        <v>641</v>
      </c>
      <c r="F146" s="174" t="s">
        <v>642</v>
      </c>
      <c r="G146" s="175" t="s">
        <v>599</v>
      </c>
      <c r="H146" s="176">
        <v>5</v>
      </c>
      <c r="I146" s="177"/>
      <c r="J146" s="178">
        <f t="shared" si="20"/>
        <v>0</v>
      </c>
      <c r="K146" s="174" t="s">
        <v>5</v>
      </c>
      <c r="L146" s="39"/>
      <c r="M146" s="179" t="s">
        <v>5</v>
      </c>
      <c r="N146" s="180" t="s">
        <v>43</v>
      </c>
      <c r="O146" s="40"/>
      <c r="P146" s="181">
        <f t="shared" si="21"/>
        <v>0</v>
      </c>
      <c r="Q146" s="181">
        <v>0</v>
      </c>
      <c r="R146" s="181">
        <f t="shared" si="22"/>
        <v>0</v>
      </c>
      <c r="S146" s="181">
        <v>0</v>
      </c>
      <c r="T146" s="182">
        <f t="shared" si="23"/>
        <v>0</v>
      </c>
      <c r="AR146" s="22" t="s">
        <v>152</v>
      </c>
      <c r="AT146" s="22" t="s">
        <v>147</v>
      </c>
      <c r="AU146" s="22" t="s">
        <v>79</v>
      </c>
      <c r="AY146" s="22" t="s">
        <v>144</v>
      </c>
      <c r="BE146" s="183">
        <f t="shared" si="24"/>
        <v>0</v>
      </c>
      <c r="BF146" s="183">
        <f t="shared" si="25"/>
        <v>0</v>
      </c>
      <c r="BG146" s="183">
        <f t="shared" si="26"/>
        <v>0</v>
      </c>
      <c r="BH146" s="183">
        <f t="shared" si="27"/>
        <v>0</v>
      </c>
      <c r="BI146" s="183">
        <f t="shared" si="28"/>
        <v>0</v>
      </c>
      <c r="BJ146" s="22" t="s">
        <v>79</v>
      </c>
      <c r="BK146" s="183">
        <f t="shared" si="29"/>
        <v>0</v>
      </c>
      <c r="BL146" s="22" t="s">
        <v>152</v>
      </c>
      <c r="BM146" s="22" t="s">
        <v>643</v>
      </c>
    </row>
    <row r="147" spans="2:65" s="1" customFormat="1" ht="16.5" customHeight="1">
      <c r="B147" s="171"/>
      <c r="C147" s="172" t="s">
        <v>445</v>
      </c>
      <c r="D147" s="172" t="s">
        <v>147</v>
      </c>
      <c r="E147" s="173" t="s">
        <v>644</v>
      </c>
      <c r="F147" s="174" t="s">
        <v>645</v>
      </c>
      <c r="G147" s="175" t="s">
        <v>599</v>
      </c>
      <c r="H147" s="176">
        <v>17</v>
      </c>
      <c r="I147" s="177"/>
      <c r="J147" s="178">
        <f t="shared" si="20"/>
        <v>0</v>
      </c>
      <c r="K147" s="174" t="s">
        <v>5</v>
      </c>
      <c r="L147" s="39"/>
      <c r="M147" s="179" t="s">
        <v>5</v>
      </c>
      <c r="N147" s="180" t="s">
        <v>43</v>
      </c>
      <c r="O147" s="40"/>
      <c r="P147" s="181">
        <f t="shared" si="21"/>
        <v>0</v>
      </c>
      <c r="Q147" s="181">
        <v>0</v>
      </c>
      <c r="R147" s="181">
        <f t="shared" si="22"/>
        <v>0</v>
      </c>
      <c r="S147" s="181">
        <v>0</v>
      </c>
      <c r="T147" s="182">
        <f t="shared" si="23"/>
        <v>0</v>
      </c>
      <c r="AR147" s="22" t="s">
        <v>152</v>
      </c>
      <c r="AT147" s="22" t="s">
        <v>147</v>
      </c>
      <c r="AU147" s="22" t="s">
        <v>79</v>
      </c>
      <c r="AY147" s="22" t="s">
        <v>144</v>
      </c>
      <c r="BE147" s="183">
        <f t="shared" si="24"/>
        <v>0</v>
      </c>
      <c r="BF147" s="183">
        <f t="shared" si="25"/>
        <v>0</v>
      </c>
      <c r="BG147" s="183">
        <f t="shared" si="26"/>
        <v>0</v>
      </c>
      <c r="BH147" s="183">
        <f t="shared" si="27"/>
        <v>0</v>
      </c>
      <c r="BI147" s="183">
        <f t="shared" si="28"/>
        <v>0</v>
      </c>
      <c r="BJ147" s="22" t="s">
        <v>79</v>
      </c>
      <c r="BK147" s="183">
        <f t="shared" si="29"/>
        <v>0</v>
      </c>
      <c r="BL147" s="22" t="s">
        <v>152</v>
      </c>
      <c r="BM147" s="22" t="s">
        <v>646</v>
      </c>
    </row>
    <row r="148" spans="2:65" s="1" customFormat="1" ht="16.5" customHeight="1">
      <c r="B148" s="171"/>
      <c r="C148" s="172" t="s">
        <v>450</v>
      </c>
      <c r="D148" s="172" t="s">
        <v>147</v>
      </c>
      <c r="E148" s="173" t="s">
        <v>647</v>
      </c>
      <c r="F148" s="174" t="s">
        <v>648</v>
      </c>
      <c r="G148" s="175" t="s">
        <v>603</v>
      </c>
      <c r="H148" s="176">
        <v>2</v>
      </c>
      <c r="I148" s="177"/>
      <c r="J148" s="178">
        <f t="shared" si="20"/>
        <v>0</v>
      </c>
      <c r="K148" s="174" t="s">
        <v>5</v>
      </c>
      <c r="L148" s="39"/>
      <c r="M148" s="179" t="s">
        <v>5</v>
      </c>
      <c r="N148" s="180" t="s">
        <v>43</v>
      </c>
      <c r="O148" s="40"/>
      <c r="P148" s="181">
        <f t="shared" si="21"/>
        <v>0</v>
      </c>
      <c r="Q148" s="181">
        <v>0</v>
      </c>
      <c r="R148" s="181">
        <f t="shared" si="22"/>
        <v>0</v>
      </c>
      <c r="S148" s="181">
        <v>0</v>
      </c>
      <c r="T148" s="182">
        <f t="shared" si="23"/>
        <v>0</v>
      </c>
      <c r="AR148" s="22" t="s">
        <v>152</v>
      </c>
      <c r="AT148" s="22" t="s">
        <v>147</v>
      </c>
      <c r="AU148" s="22" t="s">
        <v>79</v>
      </c>
      <c r="AY148" s="22" t="s">
        <v>144</v>
      </c>
      <c r="BE148" s="183">
        <f t="shared" si="24"/>
        <v>0</v>
      </c>
      <c r="BF148" s="183">
        <f t="shared" si="25"/>
        <v>0</v>
      </c>
      <c r="BG148" s="183">
        <f t="shared" si="26"/>
        <v>0</v>
      </c>
      <c r="BH148" s="183">
        <f t="shared" si="27"/>
        <v>0</v>
      </c>
      <c r="BI148" s="183">
        <f t="shared" si="28"/>
        <v>0</v>
      </c>
      <c r="BJ148" s="22" t="s">
        <v>79</v>
      </c>
      <c r="BK148" s="183">
        <f t="shared" si="29"/>
        <v>0</v>
      </c>
      <c r="BL148" s="22" t="s">
        <v>152</v>
      </c>
      <c r="BM148" s="22" t="s">
        <v>649</v>
      </c>
    </row>
    <row r="149" spans="2:65" s="1" customFormat="1" ht="16.5" customHeight="1">
      <c r="B149" s="171"/>
      <c r="C149" s="172" t="s">
        <v>455</v>
      </c>
      <c r="D149" s="172" t="s">
        <v>147</v>
      </c>
      <c r="E149" s="173" t="s">
        <v>650</v>
      </c>
      <c r="F149" s="174" t="s">
        <v>651</v>
      </c>
      <c r="G149" s="175" t="s">
        <v>524</v>
      </c>
      <c r="H149" s="176">
        <v>1</v>
      </c>
      <c r="I149" s="177"/>
      <c r="J149" s="178">
        <f t="shared" si="20"/>
        <v>0</v>
      </c>
      <c r="K149" s="174" t="s">
        <v>5</v>
      </c>
      <c r="L149" s="39"/>
      <c r="M149" s="179" t="s">
        <v>5</v>
      </c>
      <c r="N149" s="180" t="s">
        <v>43</v>
      </c>
      <c r="O149" s="40"/>
      <c r="P149" s="181">
        <f t="shared" si="21"/>
        <v>0</v>
      </c>
      <c r="Q149" s="181">
        <v>0</v>
      </c>
      <c r="R149" s="181">
        <f t="shared" si="22"/>
        <v>0</v>
      </c>
      <c r="S149" s="181">
        <v>0</v>
      </c>
      <c r="T149" s="182">
        <f t="shared" si="23"/>
        <v>0</v>
      </c>
      <c r="AR149" s="22" t="s">
        <v>152</v>
      </c>
      <c r="AT149" s="22" t="s">
        <v>147</v>
      </c>
      <c r="AU149" s="22" t="s">
        <v>79</v>
      </c>
      <c r="AY149" s="22" t="s">
        <v>144</v>
      </c>
      <c r="BE149" s="183">
        <f t="shared" si="24"/>
        <v>0</v>
      </c>
      <c r="BF149" s="183">
        <f t="shared" si="25"/>
        <v>0</v>
      </c>
      <c r="BG149" s="183">
        <f t="shared" si="26"/>
        <v>0</v>
      </c>
      <c r="BH149" s="183">
        <f t="shared" si="27"/>
        <v>0</v>
      </c>
      <c r="BI149" s="183">
        <f t="shared" si="28"/>
        <v>0</v>
      </c>
      <c r="BJ149" s="22" t="s">
        <v>79</v>
      </c>
      <c r="BK149" s="183">
        <f t="shared" si="29"/>
        <v>0</v>
      </c>
      <c r="BL149" s="22" t="s">
        <v>152</v>
      </c>
      <c r="BM149" s="22" t="s">
        <v>652</v>
      </c>
    </row>
    <row r="150" spans="2:65" s="1" customFormat="1" ht="16.5" customHeight="1">
      <c r="B150" s="171"/>
      <c r="C150" s="172" t="s">
        <v>459</v>
      </c>
      <c r="D150" s="172" t="s">
        <v>147</v>
      </c>
      <c r="E150" s="173" t="s">
        <v>653</v>
      </c>
      <c r="F150" s="174" t="s">
        <v>654</v>
      </c>
      <c r="G150" s="175" t="s">
        <v>603</v>
      </c>
      <c r="H150" s="176">
        <v>2</v>
      </c>
      <c r="I150" s="177"/>
      <c r="J150" s="178">
        <f t="shared" si="20"/>
        <v>0</v>
      </c>
      <c r="K150" s="174" t="s">
        <v>5</v>
      </c>
      <c r="L150" s="39"/>
      <c r="M150" s="179" t="s">
        <v>5</v>
      </c>
      <c r="N150" s="180" t="s">
        <v>43</v>
      </c>
      <c r="O150" s="40"/>
      <c r="P150" s="181">
        <f t="shared" si="21"/>
        <v>0</v>
      </c>
      <c r="Q150" s="181">
        <v>0</v>
      </c>
      <c r="R150" s="181">
        <f t="shared" si="22"/>
        <v>0</v>
      </c>
      <c r="S150" s="181">
        <v>0</v>
      </c>
      <c r="T150" s="182">
        <f t="shared" si="23"/>
        <v>0</v>
      </c>
      <c r="AR150" s="22" t="s">
        <v>152</v>
      </c>
      <c r="AT150" s="22" t="s">
        <v>147</v>
      </c>
      <c r="AU150" s="22" t="s">
        <v>79</v>
      </c>
      <c r="AY150" s="22" t="s">
        <v>144</v>
      </c>
      <c r="BE150" s="183">
        <f t="shared" si="24"/>
        <v>0</v>
      </c>
      <c r="BF150" s="183">
        <f t="shared" si="25"/>
        <v>0</v>
      </c>
      <c r="BG150" s="183">
        <f t="shared" si="26"/>
        <v>0</v>
      </c>
      <c r="BH150" s="183">
        <f t="shared" si="27"/>
        <v>0</v>
      </c>
      <c r="BI150" s="183">
        <f t="shared" si="28"/>
        <v>0</v>
      </c>
      <c r="BJ150" s="22" t="s">
        <v>79</v>
      </c>
      <c r="BK150" s="183">
        <f t="shared" si="29"/>
        <v>0</v>
      </c>
      <c r="BL150" s="22" t="s">
        <v>152</v>
      </c>
      <c r="BM150" s="22" t="s">
        <v>655</v>
      </c>
    </row>
    <row r="151" spans="2:65" s="1" customFormat="1" ht="16.5" customHeight="1">
      <c r="B151" s="171"/>
      <c r="C151" s="172" t="s">
        <v>463</v>
      </c>
      <c r="D151" s="172" t="s">
        <v>147</v>
      </c>
      <c r="E151" s="173" t="s">
        <v>656</v>
      </c>
      <c r="F151" s="174" t="s">
        <v>657</v>
      </c>
      <c r="G151" s="175" t="s">
        <v>603</v>
      </c>
      <c r="H151" s="176">
        <v>2</v>
      </c>
      <c r="I151" s="177"/>
      <c r="J151" s="178">
        <f t="shared" si="20"/>
        <v>0</v>
      </c>
      <c r="K151" s="174" t="s">
        <v>5</v>
      </c>
      <c r="L151" s="39"/>
      <c r="M151" s="179" t="s">
        <v>5</v>
      </c>
      <c r="N151" s="180" t="s">
        <v>43</v>
      </c>
      <c r="O151" s="40"/>
      <c r="P151" s="181">
        <f t="shared" si="21"/>
        <v>0</v>
      </c>
      <c r="Q151" s="181">
        <v>0</v>
      </c>
      <c r="R151" s="181">
        <f t="shared" si="22"/>
        <v>0</v>
      </c>
      <c r="S151" s="181">
        <v>0</v>
      </c>
      <c r="T151" s="182">
        <f t="shared" si="23"/>
        <v>0</v>
      </c>
      <c r="AR151" s="22" t="s">
        <v>152</v>
      </c>
      <c r="AT151" s="22" t="s">
        <v>147</v>
      </c>
      <c r="AU151" s="22" t="s">
        <v>79</v>
      </c>
      <c r="AY151" s="22" t="s">
        <v>144</v>
      </c>
      <c r="BE151" s="183">
        <f t="shared" si="24"/>
        <v>0</v>
      </c>
      <c r="BF151" s="183">
        <f t="shared" si="25"/>
        <v>0</v>
      </c>
      <c r="BG151" s="183">
        <f t="shared" si="26"/>
        <v>0</v>
      </c>
      <c r="BH151" s="183">
        <f t="shared" si="27"/>
        <v>0</v>
      </c>
      <c r="BI151" s="183">
        <f t="shared" si="28"/>
        <v>0</v>
      </c>
      <c r="BJ151" s="22" t="s">
        <v>79</v>
      </c>
      <c r="BK151" s="183">
        <f t="shared" si="29"/>
        <v>0</v>
      </c>
      <c r="BL151" s="22" t="s">
        <v>152</v>
      </c>
      <c r="BM151" s="22" t="s">
        <v>658</v>
      </c>
    </row>
    <row r="152" spans="2:65" s="1" customFormat="1" ht="16.5" customHeight="1">
      <c r="B152" s="171"/>
      <c r="C152" s="172" t="s">
        <v>467</v>
      </c>
      <c r="D152" s="172" t="s">
        <v>147</v>
      </c>
      <c r="E152" s="173" t="s">
        <v>659</v>
      </c>
      <c r="F152" s="174" t="s">
        <v>660</v>
      </c>
      <c r="G152" s="175" t="s">
        <v>603</v>
      </c>
      <c r="H152" s="176">
        <v>9</v>
      </c>
      <c r="I152" s="177"/>
      <c r="J152" s="178">
        <f t="shared" si="20"/>
        <v>0</v>
      </c>
      <c r="K152" s="174" t="s">
        <v>5</v>
      </c>
      <c r="L152" s="39"/>
      <c r="M152" s="179" t="s">
        <v>5</v>
      </c>
      <c r="N152" s="180" t="s">
        <v>43</v>
      </c>
      <c r="O152" s="40"/>
      <c r="P152" s="181">
        <f t="shared" si="21"/>
        <v>0</v>
      </c>
      <c r="Q152" s="181">
        <v>0</v>
      </c>
      <c r="R152" s="181">
        <f t="shared" si="22"/>
        <v>0</v>
      </c>
      <c r="S152" s="181">
        <v>0</v>
      </c>
      <c r="T152" s="182">
        <f t="shared" si="23"/>
        <v>0</v>
      </c>
      <c r="AR152" s="22" t="s">
        <v>152</v>
      </c>
      <c r="AT152" s="22" t="s">
        <v>147</v>
      </c>
      <c r="AU152" s="22" t="s">
        <v>79</v>
      </c>
      <c r="AY152" s="22" t="s">
        <v>144</v>
      </c>
      <c r="BE152" s="183">
        <f t="shared" si="24"/>
        <v>0</v>
      </c>
      <c r="BF152" s="183">
        <f t="shared" si="25"/>
        <v>0</v>
      </c>
      <c r="BG152" s="183">
        <f t="shared" si="26"/>
        <v>0</v>
      </c>
      <c r="BH152" s="183">
        <f t="shared" si="27"/>
        <v>0</v>
      </c>
      <c r="BI152" s="183">
        <f t="shared" si="28"/>
        <v>0</v>
      </c>
      <c r="BJ152" s="22" t="s">
        <v>79</v>
      </c>
      <c r="BK152" s="183">
        <f t="shared" si="29"/>
        <v>0</v>
      </c>
      <c r="BL152" s="22" t="s">
        <v>152</v>
      </c>
      <c r="BM152" s="22" t="s">
        <v>661</v>
      </c>
    </row>
    <row r="153" spans="2:65" s="1" customFormat="1" ht="16.5" customHeight="1">
      <c r="B153" s="171"/>
      <c r="C153" s="172" t="s">
        <v>471</v>
      </c>
      <c r="D153" s="172" t="s">
        <v>147</v>
      </c>
      <c r="E153" s="173" t="s">
        <v>662</v>
      </c>
      <c r="F153" s="174" t="s">
        <v>663</v>
      </c>
      <c r="G153" s="175" t="s">
        <v>599</v>
      </c>
      <c r="H153" s="176">
        <v>2</v>
      </c>
      <c r="I153" s="177"/>
      <c r="J153" s="178">
        <f t="shared" si="20"/>
        <v>0</v>
      </c>
      <c r="K153" s="174" t="s">
        <v>5</v>
      </c>
      <c r="L153" s="39"/>
      <c r="M153" s="179" t="s">
        <v>5</v>
      </c>
      <c r="N153" s="180" t="s">
        <v>43</v>
      </c>
      <c r="O153" s="40"/>
      <c r="P153" s="181">
        <f t="shared" si="21"/>
        <v>0</v>
      </c>
      <c r="Q153" s="181">
        <v>0</v>
      </c>
      <c r="R153" s="181">
        <f t="shared" si="22"/>
        <v>0</v>
      </c>
      <c r="S153" s="181">
        <v>0</v>
      </c>
      <c r="T153" s="182">
        <f t="shared" si="23"/>
        <v>0</v>
      </c>
      <c r="AR153" s="22" t="s">
        <v>152</v>
      </c>
      <c r="AT153" s="22" t="s">
        <v>147</v>
      </c>
      <c r="AU153" s="22" t="s">
        <v>79</v>
      </c>
      <c r="AY153" s="22" t="s">
        <v>144</v>
      </c>
      <c r="BE153" s="183">
        <f t="shared" si="24"/>
        <v>0</v>
      </c>
      <c r="BF153" s="183">
        <f t="shared" si="25"/>
        <v>0</v>
      </c>
      <c r="BG153" s="183">
        <f t="shared" si="26"/>
        <v>0</v>
      </c>
      <c r="BH153" s="183">
        <f t="shared" si="27"/>
        <v>0</v>
      </c>
      <c r="BI153" s="183">
        <f t="shared" si="28"/>
        <v>0</v>
      </c>
      <c r="BJ153" s="22" t="s">
        <v>79</v>
      </c>
      <c r="BK153" s="183">
        <f t="shared" si="29"/>
        <v>0</v>
      </c>
      <c r="BL153" s="22" t="s">
        <v>152</v>
      </c>
      <c r="BM153" s="22" t="s">
        <v>664</v>
      </c>
    </row>
    <row r="154" spans="2:65" s="1" customFormat="1" ht="16.5" customHeight="1">
      <c r="B154" s="171"/>
      <c r="C154" s="172" t="s">
        <v>475</v>
      </c>
      <c r="D154" s="172" t="s">
        <v>147</v>
      </c>
      <c r="E154" s="173" t="s">
        <v>292</v>
      </c>
      <c r="F154" s="174" t="s">
        <v>665</v>
      </c>
      <c r="G154" s="175" t="s">
        <v>603</v>
      </c>
      <c r="H154" s="176">
        <v>36</v>
      </c>
      <c r="I154" s="177"/>
      <c r="J154" s="178">
        <f t="shared" si="20"/>
        <v>0</v>
      </c>
      <c r="K154" s="174" t="s">
        <v>5</v>
      </c>
      <c r="L154" s="39"/>
      <c r="M154" s="179" t="s">
        <v>5</v>
      </c>
      <c r="N154" s="180" t="s">
        <v>43</v>
      </c>
      <c r="O154" s="40"/>
      <c r="P154" s="181">
        <f t="shared" si="21"/>
        <v>0</v>
      </c>
      <c r="Q154" s="181">
        <v>0</v>
      </c>
      <c r="R154" s="181">
        <f t="shared" si="22"/>
        <v>0</v>
      </c>
      <c r="S154" s="181">
        <v>0</v>
      </c>
      <c r="T154" s="182">
        <f t="shared" si="23"/>
        <v>0</v>
      </c>
      <c r="AR154" s="22" t="s">
        <v>152</v>
      </c>
      <c r="AT154" s="22" t="s">
        <v>147</v>
      </c>
      <c r="AU154" s="22" t="s">
        <v>79</v>
      </c>
      <c r="AY154" s="22" t="s">
        <v>144</v>
      </c>
      <c r="BE154" s="183">
        <f t="shared" si="24"/>
        <v>0</v>
      </c>
      <c r="BF154" s="183">
        <f t="shared" si="25"/>
        <v>0</v>
      </c>
      <c r="BG154" s="183">
        <f t="shared" si="26"/>
        <v>0</v>
      </c>
      <c r="BH154" s="183">
        <f t="shared" si="27"/>
        <v>0</v>
      </c>
      <c r="BI154" s="183">
        <f t="shared" si="28"/>
        <v>0</v>
      </c>
      <c r="BJ154" s="22" t="s">
        <v>79</v>
      </c>
      <c r="BK154" s="183">
        <f t="shared" si="29"/>
        <v>0</v>
      </c>
      <c r="BL154" s="22" t="s">
        <v>152</v>
      </c>
      <c r="BM154" s="22" t="s">
        <v>666</v>
      </c>
    </row>
    <row r="155" spans="2:63" s="10" customFormat="1" ht="37.35" customHeight="1">
      <c r="B155" s="158"/>
      <c r="D155" s="159" t="s">
        <v>71</v>
      </c>
      <c r="E155" s="160" t="s">
        <v>667</v>
      </c>
      <c r="F155" s="160" t="s">
        <v>668</v>
      </c>
      <c r="I155" s="161"/>
      <c r="J155" s="162">
        <f>BK155</f>
        <v>0</v>
      </c>
      <c r="L155" s="158"/>
      <c r="M155" s="163"/>
      <c r="N155" s="164"/>
      <c r="O155" s="164"/>
      <c r="P155" s="165">
        <f>SUM(P156:P159)</f>
        <v>0</v>
      </c>
      <c r="Q155" s="164"/>
      <c r="R155" s="165">
        <f>SUM(R156:R159)</f>
        <v>0</v>
      </c>
      <c r="S155" s="164"/>
      <c r="T155" s="166">
        <f>SUM(T156:T159)</f>
        <v>0</v>
      </c>
      <c r="AR155" s="159" t="s">
        <v>79</v>
      </c>
      <c r="AT155" s="167" t="s">
        <v>71</v>
      </c>
      <c r="AU155" s="167" t="s">
        <v>72</v>
      </c>
      <c r="AY155" s="159" t="s">
        <v>144</v>
      </c>
      <c r="BK155" s="168">
        <f>SUM(BK156:BK159)</f>
        <v>0</v>
      </c>
    </row>
    <row r="156" spans="2:65" s="1" customFormat="1" ht="16.5" customHeight="1">
      <c r="B156" s="171"/>
      <c r="C156" s="172" t="s">
        <v>482</v>
      </c>
      <c r="D156" s="172" t="s">
        <v>147</v>
      </c>
      <c r="E156" s="173" t="s">
        <v>669</v>
      </c>
      <c r="F156" s="174" t="s">
        <v>670</v>
      </c>
      <c r="G156" s="175" t="s">
        <v>603</v>
      </c>
      <c r="H156" s="176">
        <v>1</v>
      </c>
      <c r="I156" s="177"/>
      <c r="J156" s="178">
        <f>ROUND(I156*H156,2)</f>
        <v>0</v>
      </c>
      <c r="K156" s="174" t="s">
        <v>5</v>
      </c>
      <c r="L156" s="39"/>
      <c r="M156" s="179" t="s">
        <v>5</v>
      </c>
      <c r="N156" s="180" t="s">
        <v>43</v>
      </c>
      <c r="O156" s="40"/>
      <c r="P156" s="181">
        <f>O156*H156</f>
        <v>0</v>
      </c>
      <c r="Q156" s="181">
        <v>0</v>
      </c>
      <c r="R156" s="181">
        <f>Q156*H156</f>
        <v>0</v>
      </c>
      <c r="S156" s="181">
        <v>0</v>
      </c>
      <c r="T156" s="182">
        <f>S156*H156</f>
        <v>0</v>
      </c>
      <c r="AR156" s="22" t="s">
        <v>152</v>
      </c>
      <c r="AT156" s="22" t="s">
        <v>147</v>
      </c>
      <c r="AU156" s="22" t="s">
        <v>79</v>
      </c>
      <c r="AY156" s="22" t="s">
        <v>144</v>
      </c>
      <c r="BE156" s="183">
        <f>IF(N156="základní",J156,0)</f>
        <v>0</v>
      </c>
      <c r="BF156" s="183">
        <f>IF(N156="snížená",J156,0)</f>
        <v>0</v>
      </c>
      <c r="BG156" s="183">
        <f>IF(N156="zákl. přenesená",J156,0)</f>
        <v>0</v>
      </c>
      <c r="BH156" s="183">
        <f>IF(N156="sníž. přenesená",J156,0)</f>
        <v>0</v>
      </c>
      <c r="BI156" s="183">
        <f>IF(N156="nulová",J156,0)</f>
        <v>0</v>
      </c>
      <c r="BJ156" s="22" t="s">
        <v>79</v>
      </c>
      <c r="BK156" s="183">
        <f>ROUND(I156*H156,2)</f>
        <v>0</v>
      </c>
      <c r="BL156" s="22" t="s">
        <v>152</v>
      </c>
      <c r="BM156" s="22" t="s">
        <v>671</v>
      </c>
    </row>
    <row r="157" spans="2:65" s="1" customFormat="1" ht="16.5" customHeight="1">
      <c r="B157" s="171"/>
      <c r="C157" s="172" t="s">
        <v>488</v>
      </c>
      <c r="D157" s="172" t="s">
        <v>147</v>
      </c>
      <c r="E157" s="173" t="s">
        <v>672</v>
      </c>
      <c r="F157" s="174" t="s">
        <v>673</v>
      </c>
      <c r="G157" s="175" t="s">
        <v>603</v>
      </c>
      <c r="H157" s="176">
        <v>2</v>
      </c>
      <c r="I157" s="177"/>
      <c r="J157" s="178">
        <f>ROUND(I157*H157,2)</f>
        <v>0</v>
      </c>
      <c r="K157" s="174" t="s">
        <v>5</v>
      </c>
      <c r="L157" s="39"/>
      <c r="M157" s="179" t="s">
        <v>5</v>
      </c>
      <c r="N157" s="180" t="s">
        <v>43</v>
      </c>
      <c r="O157" s="40"/>
      <c r="P157" s="181">
        <f>O157*H157</f>
        <v>0</v>
      </c>
      <c r="Q157" s="181">
        <v>0</v>
      </c>
      <c r="R157" s="181">
        <f>Q157*H157</f>
        <v>0</v>
      </c>
      <c r="S157" s="181">
        <v>0</v>
      </c>
      <c r="T157" s="182">
        <f>S157*H157</f>
        <v>0</v>
      </c>
      <c r="AR157" s="22" t="s">
        <v>152</v>
      </c>
      <c r="AT157" s="22" t="s">
        <v>147</v>
      </c>
      <c r="AU157" s="22" t="s">
        <v>79</v>
      </c>
      <c r="AY157" s="22" t="s">
        <v>144</v>
      </c>
      <c r="BE157" s="183">
        <f>IF(N157="základní",J157,0)</f>
        <v>0</v>
      </c>
      <c r="BF157" s="183">
        <f>IF(N157="snížená",J157,0)</f>
        <v>0</v>
      </c>
      <c r="BG157" s="183">
        <f>IF(N157="zákl. přenesená",J157,0)</f>
        <v>0</v>
      </c>
      <c r="BH157" s="183">
        <f>IF(N157="sníž. přenesená",J157,0)</f>
        <v>0</v>
      </c>
      <c r="BI157" s="183">
        <f>IF(N157="nulová",J157,0)</f>
        <v>0</v>
      </c>
      <c r="BJ157" s="22" t="s">
        <v>79</v>
      </c>
      <c r="BK157" s="183">
        <f>ROUND(I157*H157,2)</f>
        <v>0</v>
      </c>
      <c r="BL157" s="22" t="s">
        <v>152</v>
      </c>
      <c r="BM157" s="22" t="s">
        <v>674</v>
      </c>
    </row>
    <row r="158" spans="2:65" s="1" customFormat="1" ht="16.5" customHeight="1">
      <c r="B158" s="171"/>
      <c r="C158" s="172" t="s">
        <v>493</v>
      </c>
      <c r="D158" s="172" t="s">
        <v>147</v>
      </c>
      <c r="E158" s="173" t="s">
        <v>675</v>
      </c>
      <c r="F158" s="174" t="s">
        <v>676</v>
      </c>
      <c r="G158" s="175" t="s">
        <v>603</v>
      </c>
      <c r="H158" s="176">
        <v>1</v>
      </c>
      <c r="I158" s="177"/>
      <c r="J158" s="178">
        <f>ROUND(I158*H158,2)</f>
        <v>0</v>
      </c>
      <c r="K158" s="174" t="s">
        <v>5</v>
      </c>
      <c r="L158" s="39"/>
      <c r="M158" s="179" t="s">
        <v>5</v>
      </c>
      <c r="N158" s="180" t="s">
        <v>43</v>
      </c>
      <c r="O158" s="40"/>
      <c r="P158" s="181">
        <f>O158*H158</f>
        <v>0</v>
      </c>
      <c r="Q158" s="181">
        <v>0</v>
      </c>
      <c r="R158" s="181">
        <f>Q158*H158</f>
        <v>0</v>
      </c>
      <c r="S158" s="181">
        <v>0</v>
      </c>
      <c r="T158" s="182">
        <f>S158*H158</f>
        <v>0</v>
      </c>
      <c r="AR158" s="22" t="s">
        <v>152</v>
      </c>
      <c r="AT158" s="22" t="s">
        <v>147</v>
      </c>
      <c r="AU158" s="22" t="s">
        <v>79</v>
      </c>
      <c r="AY158" s="22" t="s">
        <v>144</v>
      </c>
      <c r="BE158" s="183">
        <f>IF(N158="základní",J158,0)</f>
        <v>0</v>
      </c>
      <c r="BF158" s="183">
        <f>IF(N158="snížená",J158,0)</f>
        <v>0</v>
      </c>
      <c r="BG158" s="183">
        <f>IF(N158="zákl. přenesená",J158,0)</f>
        <v>0</v>
      </c>
      <c r="BH158" s="183">
        <f>IF(N158="sníž. přenesená",J158,0)</f>
        <v>0</v>
      </c>
      <c r="BI158" s="183">
        <f>IF(N158="nulová",J158,0)</f>
        <v>0</v>
      </c>
      <c r="BJ158" s="22" t="s">
        <v>79</v>
      </c>
      <c r="BK158" s="183">
        <f>ROUND(I158*H158,2)</f>
        <v>0</v>
      </c>
      <c r="BL158" s="22" t="s">
        <v>152</v>
      </c>
      <c r="BM158" s="22" t="s">
        <v>677</v>
      </c>
    </row>
    <row r="159" spans="2:65" s="1" customFormat="1" ht="16.5" customHeight="1">
      <c r="B159" s="171"/>
      <c r="C159" s="172" t="s">
        <v>497</v>
      </c>
      <c r="D159" s="172" t="s">
        <v>147</v>
      </c>
      <c r="E159" s="173" t="s">
        <v>678</v>
      </c>
      <c r="F159" s="174" t="s">
        <v>679</v>
      </c>
      <c r="G159" s="175" t="s">
        <v>603</v>
      </c>
      <c r="H159" s="176">
        <v>1</v>
      </c>
      <c r="I159" s="177"/>
      <c r="J159" s="178">
        <f>ROUND(I159*H159,2)</f>
        <v>0</v>
      </c>
      <c r="K159" s="174" t="s">
        <v>5</v>
      </c>
      <c r="L159" s="39"/>
      <c r="M159" s="179" t="s">
        <v>5</v>
      </c>
      <c r="N159" s="180" t="s">
        <v>43</v>
      </c>
      <c r="O159" s="40"/>
      <c r="P159" s="181">
        <f>O159*H159</f>
        <v>0</v>
      </c>
      <c r="Q159" s="181">
        <v>0</v>
      </c>
      <c r="R159" s="181">
        <f>Q159*H159</f>
        <v>0</v>
      </c>
      <c r="S159" s="181">
        <v>0</v>
      </c>
      <c r="T159" s="182">
        <f>S159*H159</f>
        <v>0</v>
      </c>
      <c r="AR159" s="22" t="s">
        <v>152</v>
      </c>
      <c r="AT159" s="22" t="s">
        <v>147</v>
      </c>
      <c r="AU159" s="22" t="s">
        <v>79</v>
      </c>
      <c r="AY159" s="22" t="s">
        <v>144</v>
      </c>
      <c r="BE159" s="183">
        <f>IF(N159="základní",J159,0)</f>
        <v>0</v>
      </c>
      <c r="BF159" s="183">
        <f>IF(N159="snížená",J159,0)</f>
        <v>0</v>
      </c>
      <c r="BG159" s="183">
        <f>IF(N159="zákl. přenesená",J159,0)</f>
        <v>0</v>
      </c>
      <c r="BH159" s="183">
        <f>IF(N159="sníž. přenesená",J159,0)</f>
        <v>0</v>
      </c>
      <c r="BI159" s="183">
        <f>IF(N159="nulová",J159,0)</f>
        <v>0</v>
      </c>
      <c r="BJ159" s="22" t="s">
        <v>79</v>
      </c>
      <c r="BK159" s="183">
        <f>ROUND(I159*H159,2)</f>
        <v>0</v>
      </c>
      <c r="BL159" s="22" t="s">
        <v>152</v>
      </c>
      <c r="BM159" s="22" t="s">
        <v>680</v>
      </c>
    </row>
    <row r="160" spans="2:63" s="10" customFormat="1" ht="37.35" customHeight="1">
      <c r="B160" s="158"/>
      <c r="D160" s="159" t="s">
        <v>71</v>
      </c>
      <c r="E160" s="160" t="s">
        <v>681</v>
      </c>
      <c r="F160" s="160" t="s">
        <v>682</v>
      </c>
      <c r="I160" s="161"/>
      <c r="J160" s="162">
        <f>BK160</f>
        <v>0</v>
      </c>
      <c r="L160" s="158"/>
      <c r="M160" s="163"/>
      <c r="N160" s="164"/>
      <c r="O160" s="164"/>
      <c r="P160" s="165">
        <f>SUM(P161:P164)</f>
        <v>0</v>
      </c>
      <c r="Q160" s="164"/>
      <c r="R160" s="165">
        <f>SUM(R161:R164)</f>
        <v>0</v>
      </c>
      <c r="S160" s="164"/>
      <c r="T160" s="166">
        <f>SUM(T161:T164)</f>
        <v>0</v>
      </c>
      <c r="AR160" s="159" t="s">
        <v>79</v>
      </c>
      <c r="AT160" s="167" t="s">
        <v>71</v>
      </c>
      <c r="AU160" s="167" t="s">
        <v>72</v>
      </c>
      <c r="AY160" s="159" t="s">
        <v>144</v>
      </c>
      <c r="BK160" s="168">
        <f>SUM(BK161:BK164)</f>
        <v>0</v>
      </c>
    </row>
    <row r="161" spans="2:65" s="1" customFormat="1" ht="16.5" customHeight="1">
      <c r="B161" s="171"/>
      <c r="C161" s="172" t="s">
        <v>502</v>
      </c>
      <c r="D161" s="172" t="s">
        <v>147</v>
      </c>
      <c r="E161" s="173" t="s">
        <v>683</v>
      </c>
      <c r="F161" s="174" t="s">
        <v>684</v>
      </c>
      <c r="G161" s="175" t="s">
        <v>685</v>
      </c>
      <c r="H161" s="176">
        <v>3</v>
      </c>
      <c r="I161" s="177"/>
      <c r="J161" s="178">
        <f>ROUND(I161*H161,2)</f>
        <v>0</v>
      </c>
      <c r="K161" s="174" t="s">
        <v>5</v>
      </c>
      <c r="L161" s="39"/>
      <c r="M161" s="179" t="s">
        <v>5</v>
      </c>
      <c r="N161" s="180" t="s">
        <v>43</v>
      </c>
      <c r="O161" s="40"/>
      <c r="P161" s="181">
        <f>O161*H161</f>
        <v>0</v>
      </c>
      <c r="Q161" s="181">
        <v>0</v>
      </c>
      <c r="R161" s="181">
        <f>Q161*H161</f>
        <v>0</v>
      </c>
      <c r="S161" s="181">
        <v>0</v>
      </c>
      <c r="T161" s="182">
        <f>S161*H161</f>
        <v>0</v>
      </c>
      <c r="AR161" s="22" t="s">
        <v>152</v>
      </c>
      <c r="AT161" s="22" t="s">
        <v>147</v>
      </c>
      <c r="AU161" s="22" t="s">
        <v>79</v>
      </c>
      <c r="AY161" s="22" t="s">
        <v>144</v>
      </c>
      <c r="BE161" s="183">
        <f>IF(N161="základní",J161,0)</f>
        <v>0</v>
      </c>
      <c r="BF161" s="183">
        <f>IF(N161="snížená",J161,0)</f>
        <v>0</v>
      </c>
      <c r="BG161" s="183">
        <f>IF(N161="zákl. přenesená",J161,0)</f>
        <v>0</v>
      </c>
      <c r="BH161" s="183">
        <f>IF(N161="sníž. přenesená",J161,0)</f>
        <v>0</v>
      </c>
      <c r="BI161" s="183">
        <f>IF(N161="nulová",J161,0)</f>
        <v>0</v>
      </c>
      <c r="BJ161" s="22" t="s">
        <v>79</v>
      </c>
      <c r="BK161" s="183">
        <f>ROUND(I161*H161,2)</f>
        <v>0</v>
      </c>
      <c r="BL161" s="22" t="s">
        <v>152</v>
      </c>
      <c r="BM161" s="22" t="s">
        <v>686</v>
      </c>
    </row>
    <row r="162" spans="2:65" s="1" customFormat="1" ht="16.5" customHeight="1">
      <c r="B162" s="171"/>
      <c r="C162" s="172" t="s">
        <v>506</v>
      </c>
      <c r="D162" s="172" t="s">
        <v>147</v>
      </c>
      <c r="E162" s="173" t="s">
        <v>687</v>
      </c>
      <c r="F162" s="174" t="s">
        <v>688</v>
      </c>
      <c r="G162" s="175" t="s">
        <v>685</v>
      </c>
      <c r="H162" s="176">
        <v>4</v>
      </c>
      <c r="I162" s="177"/>
      <c r="J162" s="178">
        <f>ROUND(I162*H162,2)</f>
        <v>0</v>
      </c>
      <c r="K162" s="174" t="s">
        <v>5</v>
      </c>
      <c r="L162" s="39"/>
      <c r="M162" s="179" t="s">
        <v>5</v>
      </c>
      <c r="N162" s="180" t="s">
        <v>43</v>
      </c>
      <c r="O162" s="40"/>
      <c r="P162" s="181">
        <f>O162*H162</f>
        <v>0</v>
      </c>
      <c r="Q162" s="181">
        <v>0</v>
      </c>
      <c r="R162" s="181">
        <f>Q162*H162</f>
        <v>0</v>
      </c>
      <c r="S162" s="181">
        <v>0</v>
      </c>
      <c r="T162" s="182">
        <f>S162*H162</f>
        <v>0</v>
      </c>
      <c r="AR162" s="22" t="s">
        <v>152</v>
      </c>
      <c r="AT162" s="22" t="s">
        <v>147</v>
      </c>
      <c r="AU162" s="22" t="s">
        <v>79</v>
      </c>
      <c r="AY162" s="22" t="s">
        <v>144</v>
      </c>
      <c r="BE162" s="183">
        <f>IF(N162="základní",J162,0)</f>
        <v>0</v>
      </c>
      <c r="BF162" s="183">
        <f>IF(N162="snížená",J162,0)</f>
        <v>0</v>
      </c>
      <c r="BG162" s="183">
        <f>IF(N162="zákl. přenesená",J162,0)</f>
        <v>0</v>
      </c>
      <c r="BH162" s="183">
        <f>IF(N162="sníž. přenesená",J162,0)</f>
        <v>0</v>
      </c>
      <c r="BI162" s="183">
        <f>IF(N162="nulová",J162,0)</f>
        <v>0</v>
      </c>
      <c r="BJ162" s="22" t="s">
        <v>79</v>
      </c>
      <c r="BK162" s="183">
        <f>ROUND(I162*H162,2)</f>
        <v>0</v>
      </c>
      <c r="BL162" s="22" t="s">
        <v>152</v>
      </c>
      <c r="BM162" s="22" t="s">
        <v>689</v>
      </c>
    </row>
    <row r="163" spans="2:65" s="1" customFormat="1" ht="16.5" customHeight="1">
      <c r="B163" s="171"/>
      <c r="C163" s="172" t="s">
        <v>690</v>
      </c>
      <c r="D163" s="172" t="s">
        <v>147</v>
      </c>
      <c r="E163" s="173" t="s">
        <v>691</v>
      </c>
      <c r="F163" s="174" t="s">
        <v>692</v>
      </c>
      <c r="G163" s="175" t="s">
        <v>685</v>
      </c>
      <c r="H163" s="176">
        <v>12</v>
      </c>
      <c r="I163" s="177"/>
      <c r="J163" s="178">
        <f>ROUND(I163*H163,2)</f>
        <v>0</v>
      </c>
      <c r="K163" s="174" t="s">
        <v>5</v>
      </c>
      <c r="L163" s="39"/>
      <c r="M163" s="179" t="s">
        <v>5</v>
      </c>
      <c r="N163" s="180" t="s">
        <v>43</v>
      </c>
      <c r="O163" s="40"/>
      <c r="P163" s="181">
        <f>O163*H163</f>
        <v>0</v>
      </c>
      <c r="Q163" s="181">
        <v>0</v>
      </c>
      <c r="R163" s="181">
        <f>Q163*H163</f>
        <v>0</v>
      </c>
      <c r="S163" s="181">
        <v>0</v>
      </c>
      <c r="T163" s="182">
        <f>S163*H163</f>
        <v>0</v>
      </c>
      <c r="AR163" s="22" t="s">
        <v>152</v>
      </c>
      <c r="AT163" s="22" t="s">
        <v>147</v>
      </c>
      <c r="AU163" s="22" t="s">
        <v>79</v>
      </c>
      <c r="AY163" s="22" t="s">
        <v>144</v>
      </c>
      <c r="BE163" s="183">
        <f>IF(N163="základní",J163,0)</f>
        <v>0</v>
      </c>
      <c r="BF163" s="183">
        <f>IF(N163="snížená",J163,0)</f>
        <v>0</v>
      </c>
      <c r="BG163" s="183">
        <f>IF(N163="zákl. přenesená",J163,0)</f>
        <v>0</v>
      </c>
      <c r="BH163" s="183">
        <f>IF(N163="sníž. přenesená",J163,0)</f>
        <v>0</v>
      </c>
      <c r="BI163" s="183">
        <f>IF(N163="nulová",J163,0)</f>
        <v>0</v>
      </c>
      <c r="BJ163" s="22" t="s">
        <v>79</v>
      </c>
      <c r="BK163" s="183">
        <f>ROUND(I163*H163,2)</f>
        <v>0</v>
      </c>
      <c r="BL163" s="22" t="s">
        <v>152</v>
      </c>
      <c r="BM163" s="22" t="s">
        <v>693</v>
      </c>
    </row>
    <row r="164" spans="2:65" s="1" customFormat="1" ht="16.5" customHeight="1">
      <c r="B164" s="171"/>
      <c r="C164" s="172" t="s">
        <v>576</v>
      </c>
      <c r="D164" s="172" t="s">
        <v>147</v>
      </c>
      <c r="E164" s="173" t="s">
        <v>694</v>
      </c>
      <c r="F164" s="174" t="s">
        <v>695</v>
      </c>
      <c r="G164" s="175" t="s">
        <v>685</v>
      </c>
      <c r="H164" s="176">
        <v>8</v>
      </c>
      <c r="I164" s="177"/>
      <c r="J164" s="178">
        <f>ROUND(I164*H164,2)</f>
        <v>0</v>
      </c>
      <c r="K164" s="174" t="s">
        <v>5</v>
      </c>
      <c r="L164" s="39"/>
      <c r="M164" s="179" t="s">
        <v>5</v>
      </c>
      <c r="N164" s="180" t="s">
        <v>43</v>
      </c>
      <c r="O164" s="40"/>
      <c r="P164" s="181">
        <f>O164*H164</f>
        <v>0</v>
      </c>
      <c r="Q164" s="181">
        <v>0</v>
      </c>
      <c r="R164" s="181">
        <f>Q164*H164</f>
        <v>0</v>
      </c>
      <c r="S164" s="181">
        <v>0</v>
      </c>
      <c r="T164" s="182">
        <f>S164*H164</f>
        <v>0</v>
      </c>
      <c r="AR164" s="22" t="s">
        <v>152</v>
      </c>
      <c r="AT164" s="22" t="s">
        <v>147</v>
      </c>
      <c r="AU164" s="22" t="s">
        <v>79</v>
      </c>
      <c r="AY164" s="22" t="s">
        <v>144</v>
      </c>
      <c r="BE164" s="183">
        <f>IF(N164="základní",J164,0)</f>
        <v>0</v>
      </c>
      <c r="BF164" s="183">
        <f>IF(N164="snížená",J164,0)</f>
        <v>0</v>
      </c>
      <c r="BG164" s="183">
        <f>IF(N164="zákl. přenesená",J164,0)</f>
        <v>0</v>
      </c>
      <c r="BH164" s="183">
        <f>IF(N164="sníž. přenesená",J164,0)</f>
        <v>0</v>
      </c>
      <c r="BI164" s="183">
        <f>IF(N164="nulová",J164,0)</f>
        <v>0</v>
      </c>
      <c r="BJ164" s="22" t="s">
        <v>79</v>
      </c>
      <c r="BK164" s="183">
        <f>ROUND(I164*H164,2)</f>
        <v>0</v>
      </c>
      <c r="BL164" s="22" t="s">
        <v>152</v>
      </c>
      <c r="BM164" s="22" t="s">
        <v>696</v>
      </c>
    </row>
    <row r="165" spans="2:63" s="10" customFormat="1" ht="37.35" customHeight="1">
      <c r="B165" s="158"/>
      <c r="D165" s="159" t="s">
        <v>71</v>
      </c>
      <c r="E165" s="160" t="s">
        <v>274</v>
      </c>
      <c r="F165" s="160" t="s">
        <v>581</v>
      </c>
      <c r="I165" s="161"/>
      <c r="J165" s="162">
        <f>BK165</f>
        <v>0</v>
      </c>
      <c r="L165" s="158"/>
      <c r="M165" s="163"/>
      <c r="N165" s="164"/>
      <c r="O165" s="164"/>
      <c r="P165" s="165">
        <f>P166</f>
        <v>0</v>
      </c>
      <c r="Q165" s="164"/>
      <c r="R165" s="165">
        <f>R166</f>
        <v>0</v>
      </c>
      <c r="S165" s="164"/>
      <c r="T165" s="166">
        <f>T166</f>
        <v>0</v>
      </c>
      <c r="AR165" s="159" t="s">
        <v>161</v>
      </c>
      <c r="AT165" s="167" t="s">
        <v>71</v>
      </c>
      <c r="AU165" s="167" t="s">
        <v>72</v>
      </c>
      <c r="AY165" s="159" t="s">
        <v>144</v>
      </c>
      <c r="BK165" s="168">
        <f>BK166</f>
        <v>0</v>
      </c>
    </row>
    <row r="166" spans="2:63" s="10" customFormat="1" ht="19.9" customHeight="1">
      <c r="B166" s="158"/>
      <c r="D166" s="159" t="s">
        <v>71</v>
      </c>
      <c r="E166" s="169" t="s">
        <v>697</v>
      </c>
      <c r="F166" s="169" t="s">
        <v>698</v>
      </c>
      <c r="I166" s="161"/>
      <c r="J166" s="170">
        <f>BK166</f>
        <v>0</v>
      </c>
      <c r="L166" s="158"/>
      <c r="M166" s="163"/>
      <c r="N166" s="164"/>
      <c r="O166" s="164"/>
      <c r="P166" s="165">
        <f>SUM(P167:P171)</f>
        <v>0</v>
      </c>
      <c r="Q166" s="164"/>
      <c r="R166" s="165">
        <f>SUM(R167:R171)</f>
        <v>0</v>
      </c>
      <c r="S166" s="164"/>
      <c r="T166" s="166">
        <f>SUM(T167:T171)</f>
        <v>0</v>
      </c>
      <c r="AR166" s="159" t="s">
        <v>161</v>
      </c>
      <c r="AT166" s="167" t="s">
        <v>71</v>
      </c>
      <c r="AU166" s="167" t="s">
        <v>79</v>
      </c>
      <c r="AY166" s="159" t="s">
        <v>144</v>
      </c>
      <c r="BK166" s="168">
        <f>SUM(BK167:BK171)</f>
        <v>0</v>
      </c>
    </row>
    <row r="167" spans="2:65" s="1" customFormat="1" ht="16.5" customHeight="1">
      <c r="B167" s="171"/>
      <c r="C167" s="172" t="s">
        <v>699</v>
      </c>
      <c r="D167" s="172" t="s">
        <v>147</v>
      </c>
      <c r="E167" s="173" t="s">
        <v>700</v>
      </c>
      <c r="F167" s="174" t="s">
        <v>701</v>
      </c>
      <c r="G167" s="175" t="s">
        <v>336</v>
      </c>
      <c r="H167" s="176">
        <v>1</v>
      </c>
      <c r="I167" s="177"/>
      <c r="J167" s="178">
        <f>ROUND(I167*H167,2)</f>
        <v>0</v>
      </c>
      <c r="K167" s="174" t="s">
        <v>5</v>
      </c>
      <c r="L167" s="39"/>
      <c r="M167" s="179" t="s">
        <v>5</v>
      </c>
      <c r="N167" s="180" t="s">
        <v>43</v>
      </c>
      <c r="O167" s="40"/>
      <c r="P167" s="181">
        <f>O167*H167</f>
        <v>0</v>
      </c>
      <c r="Q167" s="181">
        <v>0</v>
      </c>
      <c r="R167" s="181">
        <f>Q167*H167</f>
        <v>0</v>
      </c>
      <c r="S167" s="181">
        <v>0</v>
      </c>
      <c r="T167" s="182">
        <f>S167*H167</f>
        <v>0</v>
      </c>
      <c r="AR167" s="22" t="s">
        <v>467</v>
      </c>
      <c r="AT167" s="22" t="s">
        <v>147</v>
      </c>
      <c r="AU167" s="22" t="s">
        <v>81</v>
      </c>
      <c r="AY167" s="22" t="s">
        <v>144</v>
      </c>
      <c r="BE167" s="183">
        <f>IF(N167="základní",J167,0)</f>
        <v>0</v>
      </c>
      <c r="BF167" s="183">
        <f>IF(N167="snížená",J167,0)</f>
        <v>0</v>
      </c>
      <c r="BG167" s="183">
        <f>IF(N167="zákl. přenesená",J167,0)</f>
        <v>0</v>
      </c>
      <c r="BH167" s="183">
        <f>IF(N167="sníž. přenesená",J167,0)</f>
        <v>0</v>
      </c>
      <c r="BI167" s="183">
        <f>IF(N167="nulová",J167,0)</f>
        <v>0</v>
      </c>
      <c r="BJ167" s="22" t="s">
        <v>79</v>
      </c>
      <c r="BK167" s="183">
        <f>ROUND(I167*H167,2)</f>
        <v>0</v>
      </c>
      <c r="BL167" s="22" t="s">
        <v>467</v>
      </c>
      <c r="BM167" s="22" t="s">
        <v>702</v>
      </c>
    </row>
    <row r="168" spans="2:65" s="1" customFormat="1" ht="16.5" customHeight="1">
      <c r="B168" s="171"/>
      <c r="C168" s="172" t="s">
        <v>579</v>
      </c>
      <c r="D168" s="172" t="s">
        <v>147</v>
      </c>
      <c r="E168" s="173" t="s">
        <v>703</v>
      </c>
      <c r="F168" s="174" t="s">
        <v>704</v>
      </c>
      <c r="G168" s="175" t="s">
        <v>336</v>
      </c>
      <c r="H168" s="176">
        <v>1</v>
      </c>
      <c r="I168" s="177"/>
      <c r="J168" s="178">
        <f>ROUND(I168*H168,2)</f>
        <v>0</v>
      </c>
      <c r="K168" s="174" t="s">
        <v>5</v>
      </c>
      <c r="L168" s="39"/>
      <c r="M168" s="179" t="s">
        <v>5</v>
      </c>
      <c r="N168" s="180" t="s">
        <v>43</v>
      </c>
      <c r="O168" s="40"/>
      <c r="P168" s="181">
        <f>O168*H168</f>
        <v>0</v>
      </c>
      <c r="Q168" s="181">
        <v>0</v>
      </c>
      <c r="R168" s="181">
        <f>Q168*H168</f>
        <v>0</v>
      </c>
      <c r="S168" s="181">
        <v>0</v>
      </c>
      <c r="T168" s="182">
        <f>S168*H168</f>
        <v>0</v>
      </c>
      <c r="AR168" s="22" t="s">
        <v>467</v>
      </c>
      <c r="AT168" s="22" t="s">
        <v>147</v>
      </c>
      <c r="AU168" s="22" t="s">
        <v>81</v>
      </c>
      <c r="AY168" s="22" t="s">
        <v>144</v>
      </c>
      <c r="BE168" s="183">
        <f>IF(N168="základní",J168,0)</f>
        <v>0</v>
      </c>
      <c r="BF168" s="183">
        <f>IF(N168="snížená",J168,0)</f>
        <v>0</v>
      </c>
      <c r="BG168" s="183">
        <f>IF(N168="zákl. přenesená",J168,0)</f>
        <v>0</v>
      </c>
      <c r="BH168" s="183">
        <f>IF(N168="sníž. přenesená",J168,0)</f>
        <v>0</v>
      </c>
      <c r="BI168" s="183">
        <f>IF(N168="nulová",J168,0)</f>
        <v>0</v>
      </c>
      <c r="BJ168" s="22" t="s">
        <v>79</v>
      </c>
      <c r="BK168" s="183">
        <f>ROUND(I168*H168,2)</f>
        <v>0</v>
      </c>
      <c r="BL168" s="22" t="s">
        <v>467</v>
      </c>
      <c r="BM168" s="22" t="s">
        <v>705</v>
      </c>
    </row>
    <row r="169" spans="2:65" s="1" customFormat="1" ht="16.5" customHeight="1">
      <c r="B169" s="171"/>
      <c r="C169" s="172" t="s">
        <v>706</v>
      </c>
      <c r="D169" s="172" t="s">
        <v>147</v>
      </c>
      <c r="E169" s="173" t="s">
        <v>707</v>
      </c>
      <c r="F169" s="174" t="s">
        <v>708</v>
      </c>
      <c r="G169" s="175" t="s">
        <v>336</v>
      </c>
      <c r="H169" s="176">
        <v>1</v>
      </c>
      <c r="I169" s="177"/>
      <c r="J169" s="178">
        <f>ROUND(I169*H169,2)</f>
        <v>0</v>
      </c>
      <c r="K169" s="174" t="s">
        <v>5</v>
      </c>
      <c r="L169" s="39"/>
      <c r="M169" s="179" t="s">
        <v>5</v>
      </c>
      <c r="N169" s="180" t="s">
        <v>43</v>
      </c>
      <c r="O169" s="40"/>
      <c r="P169" s="181">
        <f>O169*H169</f>
        <v>0</v>
      </c>
      <c r="Q169" s="181">
        <v>0</v>
      </c>
      <c r="R169" s="181">
        <f>Q169*H169</f>
        <v>0</v>
      </c>
      <c r="S169" s="181">
        <v>0</v>
      </c>
      <c r="T169" s="182">
        <f>S169*H169</f>
        <v>0</v>
      </c>
      <c r="AR169" s="22" t="s">
        <v>467</v>
      </c>
      <c r="AT169" s="22" t="s">
        <v>147</v>
      </c>
      <c r="AU169" s="22" t="s">
        <v>81</v>
      </c>
      <c r="AY169" s="22" t="s">
        <v>144</v>
      </c>
      <c r="BE169" s="183">
        <f>IF(N169="základní",J169,0)</f>
        <v>0</v>
      </c>
      <c r="BF169" s="183">
        <f>IF(N169="snížená",J169,0)</f>
        <v>0</v>
      </c>
      <c r="BG169" s="183">
        <f>IF(N169="zákl. přenesená",J169,0)</f>
        <v>0</v>
      </c>
      <c r="BH169" s="183">
        <f>IF(N169="sníž. přenesená",J169,0)</f>
        <v>0</v>
      </c>
      <c r="BI169" s="183">
        <f>IF(N169="nulová",J169,0)</f>
        <v>0</v>
      </c>
      <c r="BJ169" s="22" t="s">
        <v>79</v>
      </c>
      <c r="BK169" s="183">
        <f>ROUND(I169*H169,2)</f>
        <v>0</v>
      </c>
      <c r="BL169" s="22" t="s">
        <v>467</v>
      </c>
      <c r="BM169" s="22" t="s">
        <v>709</v>
      </c>
    </row>
    <row r="170" spans="2:65" s="1" customFormat="1" ht="16.5" customHeight="1">
      <c r="B170" s="171"/>
      <c r="C170" s="172" t="s">
        <v>584</v>
      </c>
      <c r="D170" s="172" t="s">
        <v>147</v>
      </c>
      <c r="E170" s="173" t="s">
        <v>710</v>
      </c>
      <c r="F170" s="174" t="s">
        <v>711</v>
      </c>
      <c r="G170" s="175" t="s">
        <v>336</v>
      </c>
      <c r="H170" s="176">
        <v>1</v>
      </c>
      <c r="I170" s="177"/>
      <c r="J170" s="178">
        <f>ROUND(I170*H170,2)</f>
        <v>0</v>
      </c>
      <c r="K170" s="174" t="s">
        <v>5</v>
      </c>
      <c r="L170" s="39"/>
      <c r="M170" s="179" t="s">
        <v>5</v>
      </c>
      <c r="N170" s="180" t="s">
        <v>43</v>
      </c>
      <c r="O170" s="40"/>
      <c r="P170" s="181">
        <f>O170*H170</f>
        <v>0</v>
      </c>
      <c r="Q170" s="181">
        <v>0</v>
      </c>
      <c r="R170" s="181">
        <f>Q170*H170</f>
        <v>0</v>
      </c>
      <c r="S170" s="181">
        <v>0</v>
      </c>
      <c r="T170" s="182">
        <f>S170*H170</f>
        <v>0</v>
      </c>
      <c r="AR170" s="22" t="s">
        <v>467</v>
      </c>
      <c r="AT170" s="22" t="s">
        <v>147</v>
      </c>
      <c r="AU170" s="22" t="s">
        <v>81</v>
      </c>
      <c r="AY170" s="22" t="s">
        <v>144</v>
      </c>
      <c r="BE170" s="183">
        <f>IF(N170="základní",J170,0)</f>
        <v>0</v>
      </c>
      <c r="BF170" s="183">
        <f>IF(N170="snížená",J170,0)</f>
        <v>0</v>
      </c>
      <c r="BG170" s="183">
        <f>IF(N170="zákl. přenesená",J170,0)</f>
        <v>0</v>
      </c>
      <c r="BH170" s="183">
        <f>IF(N170="sníž. přenesená",J170,0)</f>
        <v>0</v>
      </c>
      <c r="BI170" s="183">
        <f>IF(N170="nulová",J170,0)</f>
        <v>0</v>
      </c>
      <c r="BJ170" s="22" t="s">
        <v>79</v>
      </c>
      <c r="BK170" s="183">
        <f>ROUND(I170*H170,2)</f>
        <v>0</v>
      </c>
      <c r="BL170" s="22" t="s">
        <v>467</v>
      </c>
      <c r="BM170" s="22" t="s">
        <v>712</v>
      </c>
    </row>
    <row r="171" spans="2:65" s="1" customFormat="1" ht="16.5" customHeight="1">
      <c r="B171" s="171"/>
      <c r="C171" s="172" t="s">
        <v>713</v>
      </c>
      <c r="D171" s="172" t="s">
        <v>147</v>
      </c>
      <c r="E171" s="173" t="s">
        <v>714</v>
      </c>
      <c r="F171" s="174" t="s">
        <v>715</v>
      </c>
      <c r="G171" s="175" t="s">
        <v>336</v>
      </c>
      <c r="H171" s="176">
        <v>1</v>
      </c>
      <c r="I171" s="177"/>
      <c r="J171" s="178">
        <f>ROUND(I171*H171,2)</f>
        <v>0</v>
      </c>
      <c r="K171" s="174" t="s">
        <v>5</v>
      </c>
      <c r="L171" s="39"/>
      <c r="M171" s="179" t="s">
        <v>5</v>
      </c>
      <c r="N171" s="210" t="s">
        <v>43</v>
      </c>
      <c r="O171" s="211"/>
      <c r="P171" s="212">
        <f>O171*H171</f>
        <v>0</v>
      </c>
      <c r="Q171" s="212">
        <v>0</v>
      </c>
      <c r="R171" s="212">
        <f>Q171*H171</f>
        <v>0</v>
      </c>
      <c r="S171" s="212">
        <v>0</v>
      </c>
      <c r="T171" s="213">
        <f>S171*H171</f>
        <v>0</v>
      </c>
      <c r="AR171" s="22" t="s">
        <v>467</v>
      </c>
      <c r="AT171" s="22" t="s">
        <v>147</v>
      </c>
      <c r="AU171" s="22" t="s">
        <v>81</v>
      </c>
      <c r="AY171" s="22" t="s">
        <v>144</v>
      </c>
      <c r="BE171" s="183">
        <f>IF(N171="základní",J171,0)</f>
        <v>0</v>
      </c>
      <c r="BF171" s="183">
        <f>IF(N171="snížená",J171,0)</f>
        <v>0</v>
      </c>
      <c r="BG171" s="183">
        <f>IF(N171="zákl. přenesená",J171,0)</f>
        <v>0</v>
      </c>
      <c r="BH171" s="183">
        <f>IF(N171="sníž. přenesená",J171,0)</f>
        <v>0</v>
      </c>
      <c r="BI171" s="183">
        <f>IF(N171="nulová",J171,0)</f>
        <v>0</v>
      </c>
      <c r="BJ171" s="22" t="s">
        <v>79</v>
      </c>
      <c r="BK171" s="183">
        <f>ROUND(I171*H171,2)</f>
        <v>0</v>
      </c>
      <c r="BL171" s="22" t="s">
        <v>467</v>
      </c>
      <c r="BM171" s="22" t="s">
        <v>716</v>
      </c>
    </row>
    <row r="172" spans="2:12" s="1" customFormat="1" ht="6.95" customHeight="1">
      <c r="B172" s="54"/>
      <c r="C172" s="55"/>
      <c r="D172" s="55"/>
      <c r="E172" s="55"/>
      <c r="F172" s="55"/>
      <c r="G172" s="55"/>
      <c r="H172" s="55"/>
      <c r="I172" s="125"/>
      <c r="J172" s="55"/>
      <c r="K172" s="55"/>
      <c r="L172" s="39"/>
    </row>
  </sheetData>
  <autoFilter ref="C83:K171"/>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1"/>
  <sheetViews>
    <sheetView showGridLines="0" workbookViewId="0" topLeftCell="A1">
      <pane ySplit="1" topLeftCell="A173" activePane="bottomLeft" state="frozen"/>
      <selection pane="bottomLeft" activeCell="I89" sqref="I89:I19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98"/>
      <c r="C1" s="98"/>
      <c r="D1" s="99" t="s">
        <v>1</v>
      </c>
      <c r="E1" s="98"/>
      <c r="F1" s="100" t="s">
        <v>98</v>
      </c>
      <c r="G1" s="347" t="s">
        <v>99</v>
      </c>
      <c r="H1" s="347"/>
      <c r="I1" s="101"/>
      <c r="J1" s="100" t="s">
        <v>100</v>
      </c>
      <c r="K1" s="99" t="s">
        <v>101</v>
      </c>
      <c r="L1" s="100" t="s">
        <v>102</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3" t="s">
        <v>8</v>
      </c>
      <c r="M2" s="334"/>
      <c r="N2" s="334"/>
      <c r="O2" s="334"/>
      <c r="P2" s="334"/>
      <c r="Q2" s="334"/>
      <c r="R2" s="334"/>
      <c r="S2" s="334"/>
      <c r="T2" s="334"/>
      <c r="U2" s="334"/>
      <c r="V2" s="334"/>
      <c r="AT2" s="22" t="s">
        <v>87</v>
      </c>
    </row>
    <row r="3" spans="2:46" ht="6.95" customHeight="1">
      <c r="B3" s="23"/>
      <c r="C3" s="24"/>
      <c r="D3" s="24"/>
      <c r="E3" s="24"/>
      <c r="F3" s="24"/>
      <c r="G3" s="24"/>
      <c r="H3" s="24"/>
      <c r="I3" s="102"/>
      <c r="J3" s="24"/>
      <c r="K3" s="25"/>
      <c r="AT3" s="22" t="s">
        <v>81</v>
      </c>
    </row>
    <row r="4" spans="2:46" ht="36.95" customHeight="1">
      <c r="B4" s="26"/>
      <c r="C4" s="27"/>
      <c r="D4" s="28" t="s">
        <v>103</v>
      </c>
      <c r="E4" s="27"/>
      <c r="F4" s="27"/>
      <c r="G4" s="27"/>
      <c r="H4" s="27"/>
      <c r="I4" s="103"/>
      <c r="J4" s="27"/>
      <c r="K4" s="29"/>
      <c r="M4" s="30" t="s">
        <v>13</v>
      </c>
      <c r="AT4" s="22" t="s">
        <v>6</v>
      </c>
    </row>
    <row r="5" spans="2:11" ht="6.95" customHeight="1">
      <c r="B5" s="26"/>
      <c r="C5" s="27"/>
      <c r="D5" s="27"/>
      <c r="E5" s="27"/>
      <c r="F5" s="27"/>
      <c r="G5" s="27"/>
      <c r="H5" s="27"/>
      <c r="I5" s="103"/>
      <c r="J5" s="27"/>
      <c r="K5" s="29"/>
    </row>
    <row r="6" spans="2:11" ht="15">
      <c r="B6" s="26"/>
      <c r="C6" s="27"/>
      <c r="D6" s="35" t="s">
        <v>19</v>
      </c>
      <c r="E6" s="27"/>
      <c r="F6" s="27"/>
      <c r="G6" s="27"/>
      <c r="H6" s="27"/>
      <c r="I6" s="103"/>
      <c r="J6" s="27"/>
      <c r="K6" s="29"/>
    </row>
    <row r="7" spans="2:11" ht="16.5" customHeight="1">
      <c r="B7" s="26"/>
      <c r="C7" s="27"/>
      <c r="D7" s="27"/>
      <c r="E7" s="348" t="str">
        <f>'Rekapitulace stavby'!K6</f>
        <v>Vybudování interaktivní učebny a zřízení bezbariérovosti v ZŠ E. beneše v Bohumíně - stavba</v>
      </c>
      <c r="F7" s="349"/>
      <c r="G7" s="349"/>
      <c r="H7" s="349"/>
      <c r="I7" s="103"/>
      <c r="J7" s="27"/>
      <c r="K7" s="29"/>
    </row>
    <row r="8" spans="2:11" s="1" customFormat="1" ht="15">
      <c r="B8" s="39"/>
      <c r="C8" s="40"/>
      <c r="D8" s="35" t="s">
        <v>104</v>
      </c>
      <c r="E8" s="40"/>
      <c r="F8" s="40"/>
      <c r="G8" s="40"/>
      <c r="H8" s="40"/>
      <c r="I8" s="104"/>
      <c r="J8" s="40"/>
      <c r="K8" s="43"/>
    </row>
    <row r="9" spans="2:11" s="1" customFormat="1" ht="36.95" customHeight="1">
      <c r="B9" s="39"/>
      <c r="C9" s="40"/>
      <c r="D9" s="40"/>
      <c r="E9" s="350" t="s">
        <v>717</v>
      </c>
      <c r="F9" s="351"/>
      <c r="G9" s="351"/>
      <c r="H9" s="351"/>
      <c r="I9" s="104"/>
      <c r="J9" s="40"/>
      <c r="K9" s="43"/>
    </row>
    <row r="10" spans="2:11" s="1" customFormat="1" ht="13.5">
      <c r="B10" s="39"/>
      <c r="C10" s="40"/>
      <c r="D10" s="40"/>
      <c r="E10" s="40"/>
      <c r="F10" s="40"/>
      <c r="G10" s="40"/>
      <c r="H10" s="40"/>
      <c r="I10" s="104"/>
      <c r="J10" s="40"/>
      <c r="K10" s="43"/>
    </row>
    <row r="11" spans="2:11" s="1" customFormat="1" ht="14.45" customHeight="1">
      <c r="B11" s="39"/>
      <c r="C11" s="40"/>
      <c r="D11" s="35" t="s">
        <v>21</v>
      </c>
      <c r="E11" s="40"/>
      <c r="F11" s="33" t="s">
        <v>5</v>
      </c>
      <c r="G11" s="40"/>
      <c r="H11" s="40"/>
      <c r="I11" s="105" t="s">
        <v>23</v>
      </c>
      <c r="J11" s="33" t="s">
        <v>5</v>
      </c>
      <c r="K11" s="43"/>
    </row>
    <row r="12" spans="2:11" s="1" customFormat="1" ht="14.45" customHeight="1">
      <c r="B12" s="39"/>
      <c r="C12" s="40"/>
      <c r="D12" s="35" t="s">
        <v>24</v>
      </c>
      <c r="E12" s="40"/>
      <c r="F12" s="33" t="s">
        <v>512</v>
      </c>
      <c r="G12" s="40"/>
      <c r="H12" s="40"/>
      <c r="I12" s="105" t="s">
        <v>26</v>
      </c>
      <c r="J12" s="106" t="str">
        <f>'Rekapitulace stavby'!AN8</f>
        <v>26. 1. 2018</v>
      </c>
      <c r="K12" s="43"/>
    </row>
    <row r="13" spans="2:11" s="1" customFormat="1" ht="10.9" customHeight="1">
      <c r="B13" s="39"/>
      <c r="C13" s="40"/>
      <c r="D13" s="40"/>
      <c r="E13" s="40"/>
      <c r="F13" s="40"/>
      <c r="G13" s="40"/>
      <c r="H13" s="40"/>
      <c r="I13" s="104"/>
      <c r="J13" s="40"/>
      <c r="K13" s="43"/>
    </row>
    <row r="14" spans="2:11" s="1" customFormat="1" ht="14.45" customHeight="1">
      <c r="B14" s="39"/>
      <c r="C14" s="40"/>
      <c r="D14" s="35" t="s">
        <v>28</v>
      </c>
      <c r="E14" s="40"/>
      <c r="F14" s="40"/>
      <c r="G14" s="40"/>
      <c r="H14" s="40"/>
      <c r="I14" s="105" t="s">
        <v>29</v>
      </c>
      <c r="J14" s="33" t="str">
        <f>IF('Rekapitulace stavby'!AN10="","",'Rekapitulace stavby'!AN10)</f>
        <v/>
      </c>
      <c r="K14" s="43"/>
    </row>
    <row r="15" spans="2:11" s="1" customFormat="1" ht="18" customHeight="1">
      <c r="B15" s="39"/>
      <c r="C15" s="40"/>
      <c r="D15" s="40"/>
      <c r="E15" s="33" t="str">
        <f>IF('Rekapitulace stavby'!E11="","",'Rekapitulace stavby'!E11)</f>
        <v>ZŠ E. Beneše Bohumín</v>
      </c>
      <c r="F15" s="40"/>
      <c r="G15" s="40"/>
      <c r="H15" s="40"/>
      <c r="I15" s="105" t="s">
        <v>31</v>
      </c>
      <c r="J15" s="33" t="str">
        <f>IF('Rekapitulace stavby'!AN11="","",'Rekapitulace stavby'!AN11)</f>
        <v/>
      </c>
      <c r="K15" s="43"/>
    </row>
    <row r="16" spans="2:11" s="1" customFormat="1" ht="6.95" customHeight="1">
      <c r="B16" s="39"/>
      <c r="C16" s="40"/>
      <c r="D16" s="40"/>
      <c r="E16" s="40"/>
      <c r="F16" s="40"/>
      <c r="G16" s="40"/>
      <c r="H16" s="40"/>
      <c r="I16" s="104"/>
      <c r="J16" s="40"/>
      <c r="K16" s="43"/>
    </row>
    <row r="17" spans="2:11" s="1" customFormat="1" ht="14.45" customHeight="1">
      <c r="B17" s="39"/>
      <c r="C17" s="40"/>
      <c r="D17" s="35" t="s">
        <v>32</v>
      </c>
      <c r="E17" s="40"/>
      <c r="F17" s="40"/>
      <c r="G17" s="40"/>
      <c r="H17" s="40"/>
      <c r="I17" s="105"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31</v>
      </c>
      <c r="J18" s="33" t="str">
        <f>IF('Rekapitulace stavby'!AN14="Vyplň údaj","",IF('Rekapitulace stavby'!AN14="","",'Rekapitulace stavby'!AN14))</f>
        <v/>
      </c>
      <c r="K18" s="43"/>
    </row>
    <row r="19" spans="2:11" s="1" customFormat="1" ht="6.95" customHeight="1">
      <c r="B19" s="39"/>
      <c r="C19" s="40"/>
      <c r="D19" s="40"/>
      <c r="E19" s="40"/>
      <c r="F19" s="40"/>
      <c r="G19" s="40"/>
      <c r="H19" s="40"/>
      <c r="I19" s="104"/>
      <c r="J19" s="40"/>
      <c r="K19" s="43"/>
    </row>
    <row r="20" spans="2:11" s="1" customFormat="1" ht="14.45" customHeight="1">
      <c r="B20" s="39"/>
      <c r="C20" s="40"/>
      <c r="D20" s="35" t="s">
        <v>34</v>
      </c>
      <c r="E20" s="40"/>
      <c r="F20" s="40"/>
      <c r="G20" s="40"/>
      <c r="H20" s="40"/>
      <c r="I20" s="105" t="s">
        <v>29</v>
      </c>
      <c r="J20" s="33" t="s">
        <v>5</v>
      </c>
      <c r="K20" s="43"/>
    </row>
    <row r="21" spans="2:11" s="1" customFormat="1" ht="18" customHeight="1">
      <c r="B21" s="39"/>
      <c r="C21" s="40"/>
      <c r="D21" s="40"/>
      <c r="E21" s="33" t="s">
        <v>35</v>
      </c>
      <c r="F21" s="40"/>
      <c r="G21" s="40"/>
      <c r="H21" s="40"/>
      <c r="I21" s="105" t="s">
        <v>31</v>
      </c>
      <c r="J21" s="33" t="s">
        <v>5</v>
      </c>
      <c r="K21" s="43"/>
    </row>
    <row r="22" spans="2:11" s="1" customFormat="1" ht="6.95" customHeight="1">
      <c r="B22" s="39"/>
      <c r="C22" s="40"/>
      <c r="D22" s="40"/>
      <c r="E22" s="40"/>
      <c r="F22" s="40"/>
      <c r="G22" s="40"/>
      <c r="H22" s="40"/>
      <c r="I22" s="104"/>
      <c r="J22" s="40"/>
      <c r="K22" s="43"/>
    </row>
    <row r="23" spans="2:11" s="1" customFormat="1" ht="14.45" customHeight="1">
      <c r="B23" s="39"/>
      <c r="C23" s="40"/>
      <c r="D23" s="35" t="s">
        <v>37</v>
      </c>
      <c r="E23" s="40"/>
      <c r="F23" s="40"/>
      <c r="G23" s="40"/>
      <c r="H23" s="40"/>
      <c r="I23" s="104"/>
      <c r="J23" s="40"/>
      <c r="K23" s="43"/>
    </row>
    <row r="24" spans="2:11" s="6" customFormat="1" ht="16.5" customHeight="1">
      <c r="B24" s="107"/>
      <c r="C24" s="108"/>
      <c r="D24" s="108"/>
      <c r="E24" s="313" t="s">
        <v>5</v>
      </c>
      <c r="F24" s="313"/>
      <c r="G24" s="313"/>
      <c r="H24" s="313"/>
      <c r="I24" s="109"/>
      <c r="J24" s="108"/>
      <c r="K24" s="110"/>
    </row>
    <row r="25" spans="2:11" s="1" customFormat="1" ht="6.95" customHeight="1">
      <c r="B25" s="39"/>
      <c r="C25" s="40"/>
      <c r="D25" s="40"/>
      <c r="E25" s="40"/>
      <c r="F25" s="40"/>
      <c r="G25" s="40"/>
      <c r="H25" s="40"/>
      <c r="I25" s="104"/>
      <c r="J25" s="40"/>
      <c r="K25" s="43"/>
    </row>
    <row r="26" spans="2:11" s="1" customFormat="1" ht="6.95" customHeight="1">
      <c r="B26" s="39"/>
      <c r="C26" s="40"/>
      <c r="D26" s="66"/>
      <c r="E26" s="66"/>
      <c r="F26" s="66"/>
      <c r="G26" s="66"/>
      <c r="H26" s="66"/>
      <c r="I26" s="111"/>
      <c r="J26" s="66"/>
      <c r="K26" s="112"/>
    </row>
    <row r="27" spans="2:11" s="1" customFormat="1" ht="25.35" customHeight="1">
      <c r="B27" s="39"/>
      <c r="C27" s="40"/>
      <c r="D27" s="113" t="s">
        <v>38</v>
      </c>
      <c r="E27" s="40"/>
      <c r="F27" s="40"/>
      <c r="G27" s="40"/>
      <c r="H27" s="40"/>
      <c r="I27" s="104"/>
      <c r="J27" s="114">
        <f>ROUND(J86,2)</f>
        <v>0</v>
      </c>
      <c r="K27" s="43"/>
    </row>
    <row r="28" spans="2:11" s="1" customFormat="1" ht="6.95" customHeight="1">
      <c r="B28" s="39"/>
      <c r="C28" s="40"/>
      <c r="D28" s="66"/>
      <c r="E28" s="66"/>
      <c r="F28" s="66"/>
      <c r="G28" s="66"/>
      <c r="H28" s="66"/>
      <c r="I28" s="111"/>
      <c r="J28" s="66"/>
      <c r="K28" s="112"/>
    </row>
    <row r="29" spans="2:11" s="1" customFormat="1" ht="14.45" customHeight="1">
      <c r="B29" s="39"/>
      <c r="C29" s="40"/>
      <c r="D29" s="40"/>
      <c r="E29" s="40"/>
      <c r="F29" s="44" t="s">
        <v>40</v>
      </c>
      <c r="G29" s="40"/>
      <c r="H29" s="40"/>
      <c r="I29" s="115" t="s">
        <v>39</v>
      </c>
      <c r="J29" s="44" t="s">
        <v>41</v>
      </c>
      <c r="K29" s="43"/>
    </row>
    <row r="30" spans="2:11" s="1" customFormat="1" ht="14.45" customHeight="1">
      <c r="B30" s="39"/>
      <c r="C30" s="40"/>
      <c r="D30" s="47" t="s">
        <v>42</v>
      </c>
      <c r="E30" s="47" t="s">
        <v>43</v>
      </c>
      <c r="F30" s="116">
        <f>ROUND(SUM(BE86:BE200),2)</f>
        <v>0</v>
      </c>
      <c r="G30" s="40"/>
      <c r="H30" s="40"/>
      <c r="I30" s="117">
        <v>0.21</v>
      </c>
      <c r="J30" s="116">
        <f>ROUND(ROUND((SUM(BE86:BE200)),2)*I30,2)</f>
        <v>0</v>
      </c>
      <c r="K30" s="43"/>
    </row>
    <row r="31" spans="2:11" s="1" customFormat="1" ht="14.45" customHeight="1">
      <c r="B31" s="39"/>
      <c r="C31" s="40"/>
      <c r="D31" s="40"/>
      <c r="E31" s="47" t="s">
        <v>44</v>
      </c>
      <c r="F31" s="116">
        <f>ROUND(SUM(BF86:BF200),2)</f>
        <v>0</v>
      </c>
      <c r="G31" s="40"/>
      <c r="H31" s="40"/>
      <c r="I31" s="117">
        <v>0.15</v>
      </c>
      <c r="J31" s="116">
        <f>ROUND(ROUND((SUM(BF86:BF200)),2)*I31,2)</f>
        <v>0</v>
      </c>
      <c r="K31" s="43"/>
    </row>
    <row r="32" spans="2:11" s="1" customFormat="1" ht="14.45" customHeight="1" hidden="1">
      <c r="B32" s="39"/>
      <c r="C32" s="40"/>
      <c r="D32" s="40"/>
      <c r="E32" s="47" t="s">
        <v>45</v>
      </c>
      <c r="F32" s="116">
        <f>ROUND(SUM(BG86:BG200),2)</f>
        <v>0</v>
      </c>
      <c r="G32" s="40"/>
      <c r="H32" s="40"/>
      <c r="I32" s="117">
        <v>0.21</v>
      </c>
      <c r="J32" s="116">
        <v>0</v>
      </c>
      <c r="K32" s="43"/>
    </row>
    <row r="33" spans="2:11" s="1" customFormat="1" ht="14.45" customHeight="1" hidden="1">
      <c r="B33" s="39"/>
      <c r="C33" s="40"/>
      <c r="D33" s="40"/>
      <c r="E33" s="47" t="s">
        <v>46</v>
      </c>
      <c r="F33" s="116">
        <f>ROUND(SUM(BH86:BH200),2)</f>
        <v>0</v>
      </c>
      <c r="G33" s="40"/>
      <c r="H33" s="40"/>
      <c r="I33" s="117">
        <v>0.15</v>
      </c>
      <c r="J33" s="116">
        <v>0</v>
      </c>
      <c r="K33" s="43"/>
    </row>
    <row r="34" spans="2:11" s="1" customFormat="1" ht="14.45" customHeight="1" hidden="1">
      <c r="B34" s="39"/>
      <c r="C34" s="40"/>
      <c r="D34" s="40"/>
      <c r="E34" s="47" t="s">
        <v>47</v>
      </c>
      <c r="F34" s="116">
        <f>ROUND(SUM(BI86:BI200),2)</f>
        <v>0</v>
      </c>
      <c r="G34" s="40"/>
      <c r="H34" s="40"/>
      <c r="I34" s="117">
        <v>0</v>
      </c>
      <c r="J34" s="116">
        <v>0</v>
      </c>
      <c r="K34" s="43"/>
    </row>
    <row r="35" spans="2:11" s="1" customFormat="1" ht="6.95" customHeight="1">
      <c r="B35" s="39"/>
      <c r="C35" s="40"/>
      <c r="D35" s="40"/>
      <c r="E35" s="40"/>
      <c r="F35" s="40"/>
      <c r="G35" s="40"/>
      <c r="H35" s="40"/>
      <c r="I35" s="104"/>
      <c r="J35" s="40"/>
      <c r="K35" s="43"/>
    </row>
    <row r="36" spans="2:11" s="1" customFormat="1" ht="25.35" customHeight="1">
      <c r="B36" s="39"/>
      <c r="C36" s="118"/>
      <c r="D36" s="119" t="s">
        <v>48</v>
      </c>
      <c r="E36" s="69"/>
      <c r="F36" s="69"/>
      <c r="G36" s="120" t="s">
        <v>49</v>
      </c>
      <c r="H36" s="121" t="s">
        <v>50</v>
      </c>
      <c r="I36" s="122"/>
      <c r="J36" s="123">
        <f>SUM(J27:J34)</f>
        <v>0</v>
      </c>
      <c r="K36" s="124"/>
    </row>
    <row r="37" spans="2:11" s="1" customFormat="1" ht="14.45" customHeight="1">
      <c r="B37" s="54"/>
      <c r="C37" s="55"/>
      <c r="D37" s="55"/>
      <c r="E37" s="55"/>
      <c r="F37" s="55"/>
      <c r="G37" s="55"/>
      <c r="H37" s="55"/>
      <c r="I37" s="125"/>
      <c r="J37" s="55"/>
      <c r="K37" s="56"/>
    </row>
    <row r="41" spans="2:11" s="1" customFormat="1" ht="6.95" customHeight="1">
      <c r="B41" s="57"/>
      <c r="C41" s="58"/>
      <c r="D41" s="58"/>
      <c r="E41" s="58"/>
      <c r="F41" s="58"/>
      <c r="G41" s="58"/>
      <c r="H41" s="58"/>
      <c r="I41" s="126"/>
      <c r="J41" s="58"/>
      <c r="K41" s="127"/>
    </row>
    <row r="42" spans="2:11" s="1" customFormat="1" ht="36.95" customHeight="1">
      <c r="B42" s="39"/>
      <c r="C42" s="28" t="s">
        <v>106</v>
      </c>
      <c r="D42" s="40"/>
      <c r="E42" s="40"/>
      <c r="F42" s="40"/>
      <c r="G42" s="40"/>
      <c r="H42" s="40"/>
      <c r="I42" s="104"/>
      <c r="J42" s="40"/>
      <c r="K42" s="43"/>
    </row>
    <row r="43" spans="2:11" s="1" customFormat="1" ht="6.95" customHeight="1">
      <c r="B43" s="39"/>
      <c r="C43" s="40"/>
      <c r="D43" s="40"/>
      <c r="E43" s="40"/>
      <c r="F43" s="40"/>
      <c r="G43" s="40"/>
      <c r="H43" s="40"/>
      <c r="I43" s="104"/>
      <c r="J43" s="40"/>
      <c r="K43" s="43"/>
    </row>
    <row r="44" spans="2:11" s="1" customFormat="1" ht="14.45" customHeight="1">
      <c r="B44" s="39"/>
      <c r="C44" s="35" t="s">
        <v>19</v>
      </c>
      <c r="D44" s="40"/>
      <c r="E44" s="40"/>
      <c r="F44" s="40"/>
      <c r="G44" s="40"/>
      <c r="H44" s="40"/>
      <c r="I44" s="104"/>
      <c r="J44" s="40"/>
      <c r="K44" s="43"/>
    </row>
    <row r="45" spans="2:11" s="1" customFormat="1" ht="16.5" customHeight="1">
      <c r="B45" s="39"/>
      <c r="C45" s="40"/>
      <c r="D45" s="40"/>
      <c r="E45" s="348" t="str">
        <f>E7</f>
        <v>Vybudování interaktivní učebny a zřízení bezbariérovosti v ZŠ E. beneše v Bohumíně - stavba</v>
      </c>
      <c r="F45" s="349"/>
      <c r="G45" s="349"/>
      <c r="H45" s="349"/>
      <c r="I45" s="104"/>
      <c r="J45" s="40"/>
      <c r="K45" s="43"/>
    </row>
    <row r="46" spans="2:11" s="1" customFormat="1" ht="14.45" customHeight="1">
      <c r="B46" s="39"/>
      <c r="C46" s="35" t="s">
        <v>104</v>
      </c>
      <c r="D46" s="40"/>
      <c r="E46" s="40"/>
      <c r="F46" s="40"/>
      <c r="G46" s="40"/>
      <c r="H46" s="40"/>
      <c r="I46" s="104"/>
      <c r="J46" s="40"/>
      <c r="K46" s="43"/>
    </row>
    <row r="47" spans="2:11" s="1" customFormat="1" ht="17.25" customHeight="1">
      <c r="B47" s="39"/>
      <c r="C47" s="40"/>
      <c r="D47" s="40"/>
      <c r="E47" s="350" t="str">
        <f>E9</f>
        <v xml:space="preserve">003 - Zdravotechnika </v>
      </c>
      <c r="F47" s="351"/>
      <c r="G47" s="351"/>
      <c r="H47" s="351"/>
      <c r="I47" s="104"/>
      <c r="J47" s="40"/>
      <c r="K47" s="43"/>
    </row>
    <row r="48" spans="2:11" s="1" customFormat="1" ht="6.95" customHeight="1">
      <c r="B48" s="39"/>
      <c r="C48" s="40"/>
      <c r="D48" s="40"/>
      <c r="E48" s="40"/>
      <c r="F48" s="40"/>
      <c r="G48" s="40"/>
      <c r="H48" s="40"/>
      <c r="I48" s="104"/>
      <c r="J48" s="40"/>
      <c r="K48" s="43"/>
    </row>
    <row r="49" spans="2:11" s="1" customFormat="1" ht="18" customHeight="1">
      <c r="B49" s="39"/>
      <c r="C49" s="35" t="s">
        <v>24</v>
      </c>
      <c r="D49" s="40"/>
      <c r="E49" s="40"/>
      <c r="F49" s="33" t="str">
        <f>F12</f>
        <v xml:space="preserve"> </v>
      </c>
      <c r="G49" s="40"/>
      <c r="H49" s="40"/>
      <c r="I49" s="105" t="s">
        <v>26</v>
      </c>
      <c r="J49" s="106" t="str">
        <f>IF(J12="","",J12)</f>
        <v>26. 1. 2018</v>
      </c>
      <c r="K49" s="43"/>
    </row>
    <row r="50" spans="2:11" s="1" customFormat="1" ht="6.95" customHeight="1">
      <c r="B50" s="39"/>
      <c r="C50" s="40"/>
      <c r="D50" s="40"/>
      <c r="E50" s="40"/>
      <c r="F50" s="40"/>
      <c r="G50" s="40"/>
      <c r="H50" s="40"/>
      <c r="I50" s="104"/>
      <c r="J50" s="40"/>
      <c r="K50" s="43"/>
    </row>
    <row r="51" spans="2:11" s="1" customFormat="1" ht="15">
      <c r="B51" s="39"/>
      <c r="C51" s="35" t="s">
        <v>28</v>
      </c>
      <c r="D51" s="40"/>
      <c r="E51" s="40"/>
      <c r="F51" s="33" t="str">
        <f>E15</f>
        <v>ZŠ E. Beneše Bohumín</v>
      </c>
      <c r="G51" s="40"/>
      <c r="H51" s="40"/>
      <c r="I51" s="105" t="s">
        <v>34</v>
      </c>
      <c r="J51" s="313" t="str">
        <f>E21</f>
        <v>ATRIS s.r.o.</v>
      </c>
      <c r="K51" s="43"/>
    </row>
    <row r="52" spans="2:11" s="1" customFormat="1" ht="14.45" customHeight="1">
      <c r="B52" s="39"/>
      <c r="C52" s="35" t="s">
        <v>32</v>
      </c>
      <c r="D52" s="40"/>
      <c r="E52" s="40"/>
      <c r="F52" s="33" t="str">
        <f>IF(E18="","",E18)</f>
        <v/>
      </c>
      <c r="G52" s="40"/>
      <c r="H52" s="40"/>
      <c r="I52" s="104"/>
      <c r="J52" s="343"/>
      <c r="K52" s="43"/>
    </row>
    <row r="53" spans="2:11" s="1" customFormat="1" ht="10.35" customHeight="1">
      <c r="B53" s="39"/>
      <c r="C53" s="40"/>
      <c r="D53" s="40"/>
      <c r="E53" s="40"/>
      <c r="F53" s="40"/>
      <c r="G53" s="40"/>
      <c r="H53" s="40"/>
      <c r="I53" s="104"/>
      <c r="J53" s="40"/>
      <c r="K53" s="43"/>
    </row>
    <row r="54" spans="2:11" s="1" customFormat="1" ht="29.25" customHeight="1">
      <c r="B54" s="39"/>
      <c r="C54" s="128" t="s">
        <v>107</v>
      </c>
      <c r="D54" s="118"/>
      <c r="E54" s="118"/>
      <c r="F54" s="118"/>
      <c r="G54" s="118"/>
      <c r="H54" s="118"/>
      <c r="I54" s="129"/>
      <c r="J54" s="130" t="s">
        <v>108</v>
      </c>
      <c r="K54" s="131"/>
    </row>
    <row r="55" spans="2:11" s="1" customFormat="1" ht="10.35" customHeight="1">
      <c r="B55" s="39"/>
      <c r="C55" s="40"/>
      <c r="D55" s="40"/>
      <c r="E55" s="40"/>
      <c r="F55" s="40"/>
      <c r="G55" s="40"/>
      <c r="H55" s="40"/>
      <c r="I55" s="104"/>
      <c r="J55" s="40"/>
      <c r="K55" s="43"/>
    </row>
    <row r="56" spans="2:47" s="1" customFormat="1" ht="29.25" customHeight="1">
      <c r="B56" s="39"/>
      <c r="C56" s="132" t="s">
        <v>109</v>
      </c>
      <c r="D56" s="40"/>
      <c r="E56" s="40"/>
      <c r="F56" s="40"/>
      <c r="G56" s="40"/>
      <c r="H56" s="40"/>
      <c r="I56" s="104"/>
      <c r="J56" s="114">
        <f>J86</f>
        <v>0</v>
      </c>
      <c r="K56" s="43"/>
      <c r="AU56" s="22" t="s">
        <v>110</v>
      </c>
    </row>
    <row r="57" spans="2:11" s="7" customFormat="1" ht="24.95" customHeight="1">
      <c r="B57" s="133"/>
      <c r="C57" s="134"/>
      <c r="D57" s="135" t="s">
        <v>111</v>
      </c>
      <c r="E57" s="136"/>
      <c r="F57" s="136"/>
      <c r="G57" s="136"/>
      <c r="H57" s="136"/>
      <c r="I57" s="137"/>
      <c r="J57" s="138">
        <f>J87</f>
        <v>0</v>
      </c>
      <c r="K57" s="139"/>
    </row>
    <row r="58" spans="2:11" s="8" customFormat="1" ht="19.9" customHeight="1">
      <c r="B58" s="140"/>
      <c r="C58" s="141"/>
      <c r="D58" s="142" t="s">
        <v>112</v>
      </c>
      <c r="E58" s="143"/>
      <c r="F58" s="143"/>
      <c r="G58" s="143"/>
      <c r="H58" s="143"/>
      <c r="I58" s="144"/>
      <c r="J58" s="145">
        <f>J88</f>
        <v>0</v>
      </c>
      <c r="K58" s="146"/>
    </row>
    <row r="59" spans="2:11" s="8" customFormat="1" ht="19.9" customHeight="1">
      <c r="B59" s="140"/>
      <c r="C59" s="141"/>
      <c r="D59" s="142" t="s">
        <v>113</v>
      </c>
      <c r="E59" s="143"/>
      <c r="F59" s="143"/>
      <c r="G59" s="143"/>
      <c r="H59" s="143"/>
      <c r="I59" s="144"/>
      <c r="J59" s="145">
        <f>J93</f>
        <v>0</v>
      </c>
      <c r="K59" s="146"/>
    </row>
    <row r="60" spans="2:11" s="8" customFormat="1" ht="19.9" customHeight="1">
      <c r="B60" s="140"/>
      <c r="C60" s="141"/>
      <c r="D60" s="142" t="s">
        <v>114</v>
      </c>
      <c r="E60" s="143"/>
      <c r="F60" s="143"/>
      <c r="G60" s="143"/>
      <c r="H60" s="143"/>
      <c r="I60" s="144"/>
      <c r="J60" s="145">
        <f>J99</f>
        <v>0</v>
      </c>
      <c r="K60" s="146"/>
    </row>
    <row r="61" spans="2:11" s="8" customFormat="1" ht="19.9" customHeight="1">
      <c r="B61" s="140"/>
      <c r="C61" s="141"/>
      <c r="D61" s="142" t="s">
        <v>115</v>
      </c>
      <c r="E61" s="143"/>
      <c r="F61" s="143"/>
      <c r="G61" s="143"/>
      <c r="H61" s="143"/>
      <c r="I61" s="144"/>
      <c r="J61" s="145">
        <f>J107</f>
        <v>0</v>
      </c>
      <c r="K61" s="146"/>
    </row>
    <row r="62" spans="2:11" s="7" customFormat="1" ht="24.95" customHeight="1">
      <c r="B62" s="133"/>
      <c r="C62" s="134"/>
      <c r="D62" s="135" t="s">
        <v>116</v>
      </c>
      <c r="E62" s="136"/>
      <c r="F62" s="136"/>
      <c r="G62" s="136"/>
      <c r="H62" s="136"/>
      <c r="I62" s="137"/>
      <c r="J62" s="138">
        <f>J110</f>
        <v>0</v>
      </c>
      <c r="K62" s="139"/>
    </row>
    <row r="63" spans="2:11" s="8" customFormat="1" ht="19.9" customHeight="1">
      <c r="B63" s="140"/>
      <c r="C63" s="141"/>
      <c r="D63" s="142" t="s">
        <v>718</v>
      </c>
      <c r="E63" s="143"/>
      <c r="F63" s="143"/>
      <c r="G63" s="143"/>
      <c r="H63" s="143"/>
      <c r="I63" s="144"/>
      <c r="J63" s="145">
        <f>J111</f>
        <v>0</v>
      </c>
      <c r="K63" s="146"/>
    </row>
    <row r="64" spans="2:11" s="8" customFormat="1" ht="19.9" customHeight="1">
      <c r="B64" s="140"/>
      <c r="C64" s="141"/>
      <c r="D64" s="142" t="s">
        <v>118</v>
      </c>
      <c r="E64" s="143"/>
      <c r="F64" s="143"/>
      <c r="G64" s="143"/>
      <c r="H64" s="143"/>
      <c r="I64" s="144"/>
      <c r="J64" s="145">
        <f>J125</f>
        <v>0</v>
      </c>
      <c r="K64" s="146"/>
    </row>
    <row r="65" spans="2:11" s="8" customFormat="1" ht="19.9" customHeight="1">
      <c r="B65" s="140"/>
      <c r="C65" s="141"/>
      <c r="D65" s="142" t="s">
        <v>719</v>
      </c>
      <c r="E65" s="143"/>
      <c r="F65" s="143"/>
      <c r="G65" s="143"/>
      <c r="H65" s="143"/>
      <c r="I65" s="144"/>
      <c r="J65" s="145">
        <f>J137</f>
        <v>0</v>
      </c>
      <c r="K65" s="146"/>
    </row>
    <row r="66" spans="2:11" s="8" customFormat="1" ht="19.9" customHeight="1">
      <c r="B66" s="140"/>
      <c r="C66" s="141"/>
      <c r="D66" s="142" t="s">
        <v>720</v>
      </c>
      <c r="E66" s="143"/>
      <c r="F66" s="143"/>
      <c r="G66" s="143"/>
      <c r="H66" s="143"/>
      <c r="I66" s="144"/>
      <c r="J66" s="145">
        <f>J155</f>
        <v>0</v>
      </c>
      <c r="K66" s="146"/>
    </row>
    <row r="67" spans="2:11" s="1" customFormat="1" ht="21.75" customHeight="1">
      <c r="B67" s="39"/>
      <c r="C67" s="40"/>
      <c r="D67" s="40"/>
      <c r="E67" s="40"/>
      <c r="F67" s="40"/>
      <c r="G67" s="40"/>
      <c r="H67" s="40"/>
      <c r="I67" s="104"/>
      <c r="J67" s="40"/>
      <c r="K67" s="43"/>
    </row>
    <row r="68" spans="2:11" s="1" customFormat="1" ht="6.95" customHeight="1">
      <c r="B68" s="54"/>
      <c r="C68" s="55"/>
      <c r="D68" s="55"/>
      <c r="E68" s="55"/>
      <c r="F68" s="55"/>
      <c r="G68" s="55"/>
      <c r="H68" s="55"/>
      <c r="I68" s="125"/>
      <c r="J68" s="55"/>
      <c r="K68" s="56"/>
    </row>
    <row r="72" spans="2:12" s="1" customFormat="1" ht="6.95" customHeight="1">
      <c r="B72" s="57"/>
      <c r="C72" s="58"/>
      <c r="D72" s="58"/>
      <c r="E72" s="58"/>
      <c r="F72" s="58"/>
      <c r="G72" s="58"/>
      <c r="H72" s="58"/>
      <c r="I72" s="126"/>
      <c r="J72" s="58"/>
      <c r="K72" s="58"/>
      <c r="L72" s="39"/>
    </row>
    <row r="73" spans="2:12" s="1" customFormat="1" ht="36.95" customHeight="1">
      <c r="B73" s="39"/>
      <c r="C73" s="59" t="s">
        <v>128</v>
      </c>
      <c r="L73" s="39"/>
    </row>
    <row r="74" spans="2:12" s="1" customFormat="1" ht="6.95" customHeight="1">
      <c r="B74" s="39"/>
      <c r="L74" s="39"/>
    </row>
    <row r="75" spans="2:12" s="1" customFormat="1" ht="14.45" customHeight="1">
      <c r="B75" s="39"/>
      <c r="C75" s="61" t="s">
        <v>19</v>
      </c>
      <c r="L75" s="39"/>
    </row>
    <row r="76" spans="2:12" s="1" customFormat="1" ht="16.5" customHeight="1">
      <c r="B76" s="39"/>
      <c r="E76" s="344" t="str">
        <f>E7</f>
        <v>Vybudování interaktivní učebny a zřízení bezbariérovosti v ZŠ E. beneše v Bohumíně - stavba</v>
      </c>
      <c r="F76" s="345"/>
      <c r="G76" s="345"/>
      <c r="H76" s="345"/>
      <c r="L76" s="39"/>
    </row>
    <row r="77" spans="2:12" s="1" customFormat="1" ht="14.45" customHeight="1">
      <c r="B77" s="39"/>
      <c r="C77" s="61" t="s">
        <v>104</v>
      </c>
      <c r="L77" s="39"/>
    </row>
    <row r="78" spans="2:12" s="1" customFormat="1" ht="17.25" customHeight="1">
      <c r="B78" s="39"/>
      <c r="E78" s="335" t="str">
        <f>E9</f>
        <v xml:space="preserve">003 - Zdravotechnika </v>
      </c>
      <c r="F78" s="346"/>
      <c r="G78" s="346"/>
      <c r="H78" s="346"/>
      <c r="L78" s="39"/>
    </row>
    <row r="79" spans="2:12" s="1" customFormat="1" ht="6.95" customHeight="1">
      <c r="B79" s="39"/>
      <c r="L79" s="39"/>
    </row>
    <row r="80" spans="2:12" s="1" customFormat="1" ht="18" customHeight="1">
      <c r="B80" s="39"/>
      <c r="C80" s="61" t="s">
        <v>24</v>
      </c>
      <c r="F80" s="147" t="str">
        <f>F12</f>
        <v xml:space="preserve"> </v>
      </c>
      <c r="I80" s="148" t="s">
        <v>26</v>
      </c>
      <c r="J80" s="65" t="str">
        <f>IF(J12="","",J12)</f>
        <v>26. 1. 2018</v>
      </c>
      <c r="L80" s="39"/>
    </row>
    <row r="81" spans="2:12" s="1" customFormat="1" ht="6.95" customHeight="1">
      <c r="B81" s="39"/>
      <c r="L81" s="39"/>
    </row>
    <row r="82" spans="2:12" s="1" customFormat="1" ht="15">
      <c r="B82" s="39"/>
      <c r="C82" s="61" t="s">
        <v>28</v>
      </c>
      <c r="F82" s="147" t="str">
        <f>E15</f>
        <v>ZŠ E. Beneše Bohumín</v>
      </c>
      <c r="I82" s="148" t="s">
        <v>34</v>
      </c>
      <c r="J82" s="147" t="str">
        <f>E21</f>
        <v>ATRIS s.r.o.</v>
      </c>
      <c r="L82" s="39"/>
    </row>
    <row r="83" spans="2:12" s="1" customFormat="1" ht="14.45" customHeight="1">
      <c r="B83" s="39"/>
      <c r="C83" s="61" t="s">
        <v>32</v>
      </c>
      <c r="F83" s="147" t="str">
        <f>IF(E18="","",E18)</f>
        <v/>
      </c>
      <c r="L83" s="39"/>
    </row>
    <row r="84" spans="2:12" s="1" customFormat="1" ht="10.35" customHeight="1">
      <c r="B84" s="39"/>
      <c r="L84" s="39"/>
    </row>
    <row r="85" spans="2:20" s="9" customFormat="1" ht="29.25" customHeight="1">
      <c r="B85" s="149"/>
      <c r="C85" s="150" t="s">
        <v>129</v>
      </c>
      <c r="D85" s="151" t="s">
        <v>57</v>
      </c>
      <c r="E85" s="151" t="s">
        <v>53</v>
      </c>
      <c r="F85" s="151" t="s">
        <v>130</v>
      </c>
      <c r="G85" s="151" t="s">
        <v>131</v>
      </c>
      <c r="H85" s="151" t="s">
        <v>132</v>
      </c>
      <c r="I85" s="152" t="s">
        <v>133</v>
      </c>
      <c r="J85" s="151" t="s">
        <v>108</v>
      </c>
      <c r="K85" s="153" t="s">
        <v>134</v>
      </c>
      <c r="L85" s="149"/>
      <c r="M85" s="71" t="s">
        <v>135</v>
      </c>
      <c r="N85" s="72" t="s">
        <v>42</v>
      </c>
      <c r="O85" s="72" t="s">
        <v>136</v>
      </c>
      <c r="P85" s="72" t="s">
        <v>137</v>
      </c>
      <c r="Q85" s="72" t="s">
        <v>138</v>
      </c>
      <c r="R85" s="72" t="s">
        <v>139</v>
      </c>
      <c r="S85" s="72" t="s">
        <v>140</v>
      </c>
      <c r="T85" s="73" t="s">
        <v>141</v>
      </c>
    </row>
    <row r="86" spans="2:63" s="1" customFormat="1" ht="29.25" customHeight="1">
      <c r="B86" s="39"/>
      <c r="C86" s="75" t="s">
        <v>109</v>
      </c>
      <c r="J86" s="154">
        <f>BK86</f>
        <v>0</v>
      </c>
      <c r="L86" s="39"/>
      <c r="M86" s="74"/>
      <c r="N86" s="66"/>
      <c r="O86" s="66"/>
      <c r="P86" s="155">
        <f>P87+P110</f>
        <v>0</v>
      </c>
      <c r="Q86" s="66"/>
      <c r="R86" s="155">
        <f>R87+R110</f>
        <v>0.9192106</v>
      </c>
      <c r="S86" s="66"/>
      <c r="T86" s="156">
        <f>T87+T110</f>
        <v>2.13384</v>
      </c>
      <c r="AT86" s="22" t="s">
        <v>71</v>
      </c>
      <c r="AU86" s="22" t="s">
        <v>110</v>
      </c>
      <c r="BK86" s="157">
        <f>BK87+BK110</f>
        <v>0</v>
      </c>
    </row>
    <row r="87" spans="2:63" s="10" customFormat="1" ht="37.35" customHeight="1">
      <c r="B87" s="158"/>
      <c r="D87" s="159" t="s">
        <v>71</v>
      </c>
      <c r="E87" s="160" t="s">
        <v>142</v>
      </c>
      <c r="F87" s="160" t="s">
        <v>143</v>
      </c>
      <c r="I87" s="161"/>
      <c r="J87" s="162">
        <f>BK87</f>
        <v>0</v>
      </c>
      <c r="L87" s="158"/>
      <c r="M87" s="163"/>
      <c r="N87" s="164"/>
      <c r="O87" s="164"/>
      <c r="P87" s="165">
        <f>P88+P93+P99+P107</f>
        <v>0</v>
      </c>
      <c r="Q87" s="164"/>
      <c r="R87" s="165">
        <f>R88+R93+R99+R107</f>
        <v>0.8145456</v>
      </c>
      <c r="S87" s="164"/>
      <c r="T87" s="166">
        <f>T88+T93+T99+T107</f>
        <v>1.55</v>
      </c>
      <c r="AR87" s="159" t="s">
        <v>79</v>
      </c>
      <c r="AT87" s="167" t="s">
        <v>71</v>
      </c>
      <c r="AU87" s="167" t="s">
        <v>72</v>
      </c>
      <c r="AY87" s="159" t="s">
        <v>144</v>
      </c>
      <c r="BK87" s="168">
        <f>BK88+BK93+BK99+BK107</f>
        <v>0</v>
      </c>
    </row>
    <row r="88" spans="2:63" s="10" customFormat="1" ht="19.9" customHeight="1">
      <c r="B88" s="158"/>
      <c r="D88" s="159" t="s">
        <v>71</v>
      </c>
      <c r="E88" s="169" t="s">
        <v>145</v>
      </c>
      <c r="F88" s="169" t="s">
        <v>146</v>
      </c>
      <c r="I88" s="161"/>
      <c r="J88" s="170">
        <f>BK88</f>
        <v>0</v>
      </c>
      <c r="L88" s="158"/>
      <c r="M88" s="163"/>
      <c r="N88" s="164"/>
      <c r="O88" s="164"/>
      <c r="P88" s="165">
        <f>SUM(P89:P92)</f>
        <v>0</v>
      </c>
      <c r="Q88" s="164"/>
      <c r="R88" s="165">
        <f>SUM(R89:R92)</f>
        <v>0.8145456</v>
      </c>
      <c r="S88" s="164"/>
      <c r="T88" s="166">
        <f>SUM(T89:T92)</f>
        <v>0</v>
      </c>
      <c r="AR88" s="159" t="s">
        <v>79</v>
      </c>
      <c r="AT88" s="167" t="s">
        <v>71</v>
      </c>
      <c r="AU88" s="167" t="s">
        <v>79</v>
      </c>
      <c r="AY88" s="159" t="s">
        <v>144</v>
      </c>
      <c r="BK88" s="168">
        <f>SUM(BK89:BK92)</f>
        <v>0</v>
      </c>
    </row>
    <row r="89" spans="2:65" s="1" customFormat="1" ht="16.5" customHeight="1">
      <c r="B89" s="171"/>
      <c r="C89" s="172" t="s">
        <v>79</v>
      </c>
      <c r="D89" s="172" t="s">
        <v>147</v>
      </c>
      <c r="E89" s="173" t="s">
        <v>721</v>
      </c>
      <c r="F89" s="174" t="s">
        <v>722</v>
      </c>
      <c r="G89" s="175" t="s">
        <v>150</v>
      </c>
      <c r="H89" s="176">
        <v>7.5</v>
      </c>
      <c r="I89" s="177"/>
      <c r="J89" s="178">
        <f>ROUND(I89*H89,2)</f>
        <v>0</v>
      </c>
      <c r="K89" s="174" t="s">
        <v>158</v>
      </c>
      <c r="L89" s="39"/>
      <c r="M89" s="179" t="s">
        <v>5</v>
      </c>
      <c r="N89" s="180" t="s">
        <v>43</v>
      </c>
      <c r="O89" s="40"/>
      <c r="P89" s="181">
        <f>O89*H89</f>
        <v>0</v>
      </c>
      <c r="Q89" s="181">
        <v>0.04</v>
      </c>
      <c r="R89" s="181">
        <f>Q89*H89</f>
        <v>0.3</v>
      </c>
      <c r="S89" s="181">
        <v>0</v>
      </c>
      <c r="T89" s="182">
        <f>S89*H89</f>
        <v>0</v>
      </c>
      <c r="AR89" s="22" t="s">
        <v>152</v>
      </c>
      <c r="AT89" s="22" t="s">
        <v>147</v>
      </c>
      <c r="AU89" s="22" t="s">
        <v>81</v>
      </c>
      <c r="AY89" s="22" t="s">
        <v>144</v>
      </c>
      <c r="BE89" s="183">
        <f>IF(N89="základní",J89,0)</f>
        <v>0</v>
      </c>
      <c r="BF89" s="183">
        <f>IF(N89="snížená",J89,0)</f>
        <v>0</v>
      </c>
      <c r="BG89" s="183">
        <f>IF(N89="zákl. přenesená",J89,0)</f>
        <v>0</v>
      </c>
      <c r="BH89" s="183">
        <f>IF(N89="sníž. přenesená",J89,0)</f>
        <v>0</v>
      </c>
      <c r="BI89" s="183">
        <f>IF(N89="nulová",J89,0)</f>
        <v>0</v>
      </c>
      <c r="BJ89" s="22" t="s">
        <v>79</v>
      </c>
      <c r="BK89" s="183">
        <f>ROUND(I89*H89,2)</f>
        <v>0</v>
      </c>
      <c r="BL89" s="22" t="s">
        <v>152</v>
      </c>
      <c r="BM89" s="22" t="s">
        <v>723</v>
      </c>
    </row>
    <row r="90" spans="2:65" s="1" customFormat="1" ht="16.5" customHeight="1">
      <c r="B90" s="171"/>
      <c r="C90" s="172" t="s">
        <v>81</v>
      </c>
      <c r="D90" s="172" t="s">
        <v>147</v>
      </c>
      <c r="E90" s="173" t="s">
        <v>724</v>
      </c>
      <c r="F90" s="174" t="s">
        <v>725</v>
      </c>
      <c r="G90" s="175" t="s">
        <v>150</v>
      </c>
      <c r="H90" s="176">
        <v>7.5</v>
      </c>
      <c r="I90" s="177"/>
      <c r="J90" s="178">
        <f>ROUND(I90*H90,2)</f>
        <v>0</v>
      </c>
      <c r="K90" s="174" t="s">
        <v>158</v>
      </c>
      <c r="L90" s="39"/>
      <c r="M90" s="179" t="s">
        <v>5</v>
      </c>
      <c r="N90" s="180" t="s">
        <v>43</v>
      </c>
      <c r="O90" s="40"/>
      <c r="P90" s="181">
        <f>O90*H90</f>
        <v>0</v>
      </c>
      <c r="Q90" s="181">
        <v>0.04153</v>
      </c>
      <c r="R90" s="181">
        <f>Q90*H90</f>
        <v>0.311475</v>
      </c>
      <c r="S90" s="181">
        <v>0</v>
      </c>
      <c r="T90" s="182">
        <f>S90*H90</f>
        <v>0</v>
      </c>
      <c r="AR90" s="22" t="s">
        <v>152</v>
      </c>
      <c r="AT90" s="22" t="s">
        <v>147</v>
      </c>
      <c r="AU90" s="22" t="s">
        <v>81</v>
      </c>
      <c r="AY90" s="22" t="s">
        <v>144</v>
      </c>
      <c r="BE90" s="183">
        <f>IF(N90="základní",J90,0)</f>
        <v>0</v>
      </c>
      <c r="BF90" s="183">
        <f>IF(N90="snížená",J90,0)</f>
        <v>0</v>
      </c>
      <c r="BG90" s="183">
        <f>IF(N90="zákl. přenesená",J90,0)</f>
        <v>0</v>
      </c>
      <c r="BH90" s="183">
        <f>IF(N90="sníž. přenesená",J90,0)</f>
        <v>0</v>
      </c>
      <c r="BI90" s="183">
        <f>IF(N90="nulová",J90,0)</f>
        <v>0</v>
      </c>
      <c r="BJ90" s="22" t="s">
        <v>79</v>
      </c>
      <c r="BK90" s="183">
        <f>ROUND(I90*H90,2)</f>
        <v>0</v>
      </c>
      <c r="BL90" s="22" t="s">
        <v>152</v>
      </c>
      <c r="BM90" s="22" t="s">
        <v>726</v>
      </c>
    </row>
    <row r="91" spans="2:65" s="1" customFormat="1" ht="16.5" customHeight="1">
      <c r="B91" s="171"/>
      <c r="C91" s="172" t="s">
        <v>161</v>
      </c>
      <c r="D91" s="172" t="s">
        <v>147</v>
      </c>
      <c r="E91" s="173" t="s">
        <v>727</v>
      </c>
      <c r="F91" s="174" t="s">
        <v>728</v>
      </c>
      <c r="G91" s="175" t="s">
        <v>206</v>
      </c>
      <c r="H91" s="176">
        <v>0.09</v>
      </c>
      <c r="I91" s="177"/>
      <c r="J91" s="178">
        <f>ROUND(I91*H91,2)</f>
        <v>0</v>
      </c>
      <c r="K91" s="174" t="s">
        <v>220</v>
      </c>
      <c r="L91" s="39"/>
      <c r="M91" s="179" t="s">
        <v>5</v>
      </c>
      <c r="N91" s="180" t="s">
        <v>43</v>
      </c>
      <c r="O91" s="40"/>
      <c r="P91" s="181">
        <f>O91*H91</f>
        <v>0</v>
      </c>
      <c r="Q91" s="181">
        <v>2.25634</v>
      </c>
      <c r="R91" s="181">
        <f>Q91*H91</f>
        <v>0.20307059999999996</v>
      </c>
      <c r="S91" s="181">
        <v>0</v>
      </c>
      <c r="T91" s="182">
        <f>S91*H91</f>
        <v>0</v>
      </c>
      <c r="AR91" s="22" t="s">
        <v>152</v>
      </c>
      <c r="AT91" s="22" t="s">
        <v>147</v>
      </c>
      <c r="AU91" s="22" t="s">
        <v>81</v>
      </c>
      <c r="AY91" s="22" t="s">
        <v>144</v>
      </c>
      <c r="BE91" s="183">
        <f>IF(N91="základní",J91,0)</f>
        <v>0</v>
      </c>
      <c r="BF91" s="183">
        <f>IF(N91="snížená",J91,0)</f>
        <v>0</v>
      </c>
      <c r="BG91" s="183">
        <f>IF(N91="zákl. přenesená",J91,0)</f>
        <v>0</v>
      </c>
      <c r="BH91" s="183">
        <f>IF(N91="sníž. přenesená",J91,0)</f>
        <v>0</v>
      </c>
      <c r="BI91" s="183">
        <f>IF(N91="nulová",J91,0)</f>
        <v>0</v>
      </c>
      <c r="BJ91" s="22" t="s">
        <v>79</v>
      </c>
      <c r="BK91" s="183">
        <f>ROUND(I91*H91,2)</f>
        <v>0</v>
      </c>
      <c r="BL91" s="22" t="s">
        <v>152</v>
      </c>
      <c r="BM91" s="22" t="s">
        <v>729</v>
      </c>
    </row>
    <row r="92" spans="2:51" s="11" customFormat="1" ht="13.5">
      <c r="B92" s="184"/>
      <c r="D92" s="185" t="s">
        <v>154</v>
      </c>
      <c r="E92" s="186" t="s">
        <v>5</v>
      </c>
      <c r="F92" s="187" t="s">
        <v>730</v>
      </c>
      <c r="H92" s="188">
        <v>0.09</v>
      </c>
      <c r="I92" s="189"/>
      <c r="L92" s="184"/>
      <c r="M92" s="190"/>
      <c r="N92" s="191"/>
      <c r="O92" s="191"/>
      <c r="P92" s="191"/>
      <c r="Q92" s="191"/>
      <c r="R92" s="191"/>
      <c r="S92" s="191"/>
      <c r="T92" s="192"/>
      <c r="AT92" s="186" t="s">
        <v>154</v>
      </c>
      <c r="AU92" s="186" t="s">
        <v>81</v>
      </c>
      <c r="AV92" s="11" t="s">
        <v>81</v>
      </c>
      <c r="AW92" s="11" t="s">
        <v>36</v>
      </c>
      <c r="AX92" s="11" t="s">
        <v>79</v>
      </c>
      <c r="AY92" s="186" t="s">
        <v>144</v>
      </c>
    </row>
    <row r="93" spans="2:63" s="10" customFormat="1" ht="29.85" customHeight="1">
      <c r="B93" s="158"/>
      <c r="D93" s="159" t="s">
        <v>71</v>
      </c>
      <c r="E93" s="169" t="s">
        <v>188</v>
      </c>
      <c r="F93" s="169" t="s">
        <v>193</v>
      </c>
      <c r="I93" s="161"/>
      <c r="J93" s="170">
        <f>BK93</f>
        <v>0</v>
      </c>
      <c r="L93" s="158"/>
      <c r="M93" s="163"/>
      <c r="N93" s="164"/>
      <c r="O93" s="164"/>
      <c r="P93" s="165">
        <f>SUM(P94:P98)</f>
        <v>0</v>
      </c>
      <c r="Q93" s="164"/>
      <c r="R93" s="165">
        <f>SUM(R94:R98)</f>
        <v>0</v>
      </c>
      <c r="S93" s="164"/>
      <c r="T93" s="166">
        <f>SUM(T94:T98)</f>
        <v>1.55</v>
      </c>
      <c r="AR93" s="159" t="s">
        <v>79</v>
      </c>
      <c r="AT93" s="167" t="s">
        <v>71</v>
      </c>
      <c r="AU93" s="167" t="s">
        <v>79</v>
      </c>
      <c r="AY93" s="159" t="s">
        <v>144</v>
      </c>
      <c r="BK93" s="168">
        <f>SUM(BK94:BK98)</f>
        <v>0</v>
      </c>
    </row>
    <row r="94" spans="2:65" s="1" customFormat="1" ht="16.5" customHeight="1">
      <c r="B94" s="171"/>
      <c r="C94" s="172" t="s">
        <v>152</v>
      </c>
      <c r="D94" s="172" t="s">
        <v>147</v>
      </c>
      <c r="E94" s="173" t="s">
        <v>731</v>
      </c>
      <c r="F94" s="174" t="s">
        <v>732</v>
      </c>
      <c r="G94" s="175" t="s">
        <v>173</v>
      </c>
      <c r="H94" s="176">
        <v>25</v>
      </c>
      <c r="I94" s="177"/>
      <c r="J94" s="178">
        <f>ROUND(I94*H94,2)</f>
        <v>0</v>
      </c>
      <c r="K94" s="174" t="s">
        <v>151</v>
      </c>
      <c r="L94" s="39"/>
      <c r="M94" s="179" t="s">
        <v>5</v>
      </c>
      <c r="N94" s="180" t="s">
        <v>43</v>
      </c>
      <c r="O94" s="40"/>
      <c r="P94" s="181">
        <f>O94*H94</f>
        <v>0</v>
      </c>
      <c r="Q94" s="181">
        <v>0</v>
      </c>
      <c r="R94" s="181">
        <f>Q94*H94</f>
        <v>0</v>
      </c>
      <c r="S94" s="181">
        <v>0.054</v>
      </c>
      <c r="T94" s="182">
        <f>S94*H94</f>
        <v>1.35</v>
      </c>
      <c r="AR94" s="22" t="s">
        <v>152</v>
      </c>
      <c r="AT94" s="22" t="s">
        <v>147</v>
      </c>
      <c r="AU94" s="22" t="s">
        <v>81</v>
      </c>
      <c r="AY94" s="22" t="s">
        <v>144</v>
      </c>
      <c r="BE94" s="183">
        <f>IF(N94="základní",J94,0)</f>
        <v>0</v>
      </c>
      <c r="BF94" s="183">
        <f>IF(N94="snížená",J94,0)</f>
        <v>0</v>
      </c>
      <c r="BG94" s="183">
        <f>IF(N94="zákl. přenesená",J94,0)</f>
        <v>0</v>
      </c>
      <c r="BH94" s="183">
        <f>IF(N94="sníž. přenesená",J94,0)</f>
        <v>0</v>
      </c>
      <c r="BI94" s="183">
        <f>IF(N94="nulová",J94,0)</f>
        <v>0</v>
      </c>
      <c r="BJ94" s="22" t="s">
        <v>79</v>
      </c>
      <c r="BK94" s="183">
        <f>ROUND(I94*H94,2)</f>
        <v>0</v>
      </c>
      <c r="BL94" s="22" t="s">
        <v>152</v>
      </c>
      <c r="BM94" s="22" t="s">
        <v>733</v>
      </c>
    </row>
    <row r="95" spans="2:65" s="1" customFormat="1" ht="25.5" customHeight="1">
      <c r="B95" s="171"/>
      <c r="C95" s="172" t="s">
        <v>170</v>
      </c>
      <c r="D95" s="172" t="s">
        <v>147</v>
      </c>
      <c r="E95" s="173" t="s">
        <v>734</v>
      </c>
      <c r="F95" s="174" t="s">
        <v>735</v>
      </c>
      <c r="G95" s="175" t="s">
        <v>173</v>
      </c>
      <c r="H95" s="176">
        <v>4</v>
      </c>
      <c r="I95" s="177"/>
      <c r="J95" s="178">
        <f>ROUND(I95*H95,2)</f>
        <v>0</v>
      </c>
      <c r="K95" s="174" t="s">
        <v>220</v>
      </c>
      <c r="L95" s="39"/>
      <c r="M95" s="179" t="s">
        <v>5</v>
      </c>
      <c r="N95" s="180" t="s">
        <v>43</v>
      </c>
      <c r="O95" s="40"/>
      <c r="P95" s="181">
        <f>O95*H95</f>
        <v>0</v>
      </c>
      <c r="Q95" s="181">
        <v>0</v>
      </c>
      <c r="R95" s="181">
        <f>Q95*H95</f>
        <v>0</v>
      </c>
      <c r="S95" s="181">
        <v>0.05</v>
      </c>
      <c r="T95" s="182">
        <f>S95*H95</f>
        <v>0.2</v>
      </c>
      <c r="AR95" s="22" t="s">
        <v>152</v>
      </c>
      <c r="AT95" s="22" t="s">
        <v>147</v>
      </c>
      <c r="AU95" s="22" t="s">
        <v>81</v>
      </c>
      <c r="AY95" s="22" t="s">
        <v>144</v>
      </c>
      <c r="BE95" s="183">
        <f>IF(N95="základní",J95,0)</f>
        <v>0</v>
      </c>
      <c r="BF95" s="183">
        <f>IF(N95="snížená",J95,0)</f>
        <v>0</v>
      </c>
      <c r="BG95" s="183">
        <f>IF(N95="zákl. přenesená",J95,0)</f>
        <v>0</v>
      </c>
      <c r="BH95" s="183">
        <f>IF(N95="sníž. přenesená",J95,0)</f>
        <v>0</v>
      </c>
      <c r="BI95" s="183">
        <f>IF(N95="nulová",J95,0)</f>
        <v>0</v>
      </c>
      <c r="BJ95" s="22" t="s">
        <v>79</v>
      </c>
      <c r="BK95" s="183">
        <f>ROUND(I95*H95,2)</f>
        <v>0</v>
      </c>
      <c r="BL95" s="22" t="s">
        <v>152</v>
      </c>
      <c r="BM95" s="22" t="s">
        <v>736</v>
      </c>
    </row>
    <row r="96" spans="2:51" s="11" customFormat="1" ht="13.5">
      <c r="B96" s="184"/>
      <c r="D96" s="185" t="s">
        <v>154</v>
      </c>
      <c r="E96" s="186" t="s">
        <v>5</v>
      </c>
      <c r="F96" s="187" t="s">
        <v>152</v>
      </c>
      <c r="H96" s="188">
        <v>4</v>
      </c>
      <c r="I96" s="189"/>
      <c r="L96" s="184"/>
      <c r="M96" s="190"/>
      <c r="N96" s="191"/>
      <c r="O96" s="191"/>
      <c r="P96" s="191"/>
      <c r="Q96" s="191"/>
      <c r="R96" s="191"/>
      <c r="S96" s="191"/>
      <c r="T96" s="192"/>
      <c r="AT96" s="186" t="s">
        <v>154</v>
      </c>
      <c r="AU96" s="186" t="s">
        <v>81</v>
      </c>
      <c r="AV96" s="11" t="s">
        <v>81</v>
      </c>
      <c r="AW96" s="11" t="s">
        <v>36</v>
      </c>
      <c r="AX96" s="11" t="s">
        <v>79</v>
      </c>
      <c r="AY96" s="186" t="s">
        <v>144</v>
      </c>
    </row>
    <row r="97" spans="2:65" s="1" customFormat="1" ht="16.5" customHeight="1">
      <c r="B97" s="171"/>
      <c r="C97" s="172" t="s">
        <v>145</v>
      </c>
      <c r="D97" s="172" t="s">
        <v>147</v>
      </c>
      <c r="E97" s="173" t="s">
        <v>737</v>
      </c>
      <c r="F97" s="174" t="s">
        <v>738</v>
      </c>
      <c r="G97" s="175" t="s">
        <v>173</v>
      </c>
      <c r="H97" s="176">
        <v>8</v>
      </c>
      <c r="I97" s="177"/>
      <c r="J97" s="178">
        <f>ROUND(I97*H97,2)</f>
        <v>0</v>
      </c>
      <c r="K97" s="174" t="s">
        <v>220</v>
      </c>
      <c r="L97" s="39"/>
      <c r="M97" s="179" t="s">
        <v>5</v>
      </c>
      <c r="N97" s="180" t="s">
        <v>43</v>
      </c>
      <c r="O97" s="40"/>
      <c r="P97" s="181">
        <f>O97*H97</f>
        <v>0</v>
      </c>
      <c r="Q97" s="181">
        <v>0</v>
      </c>
      <c r="R97" s="181">
        <f>Q97*H97</f>
        <v>0</v>
      </c>
      <c r="S97" s="181">
        <v>0</v>
      </c>
      <c r="T97" s="182">
        <f>S97*H97</f>
        <v>0</v>
      </c>
      <c r="AR97" s="22" t="s">
        <v>152</v>
      </c>
      <c r="AT97" s="22" t="s">
        <v>147</v>
      </c>
      <c r="AU97" s="22" t="s">
        <v>81</v>
      </c>
      <c r="AY97" s="22" t="s">
        <v>144</v>
      </c>
      <c r="BE97" s="183">
        <f>IF(N97="základní",J97,0)</f>
        <v>0</v>
      </c>
      <c r="BF97" s="183">
        <f>IF(N97="snížená",J97,0)</f>
        <v>0</v>
      </c>
      <c r="BG97" s="183">
        <f>IF(N97="zákl. přenesená",J97,0)</f>
        <v>0</v>
      </c>
      <c r="BH97" s="183">
        <f>IF(N97="sníž. přenesená",J97,0)</f>
        <v>0</v>
      </c>
      <c r="BI97" s="183">
        <f>IF(N97="nulová",J97,0)</f>
        <v>0</v>
      </c>
      <c r="BJ97" s="22" t="s">
        <v>79</v>
      </c>
      <c r="BK97" s="183">
        <f>ROUND(I97*H97,2)</f>
        <v>0</v>
      </c>
      <c r="BL97" s="22" t="s">
        <v>152</v>
      </c>
      <c r="BM97" s="22" t="s">
        <v>739</v>
      </c>
    </row>
    <row r="98" spans="2:51" s="11" customFormat="1" ht="13.5">
      <c r="B98" s="184"/>
      <c r="D98" s="185" t="s">
        <v>154</v>
      </c>
      <c r="E98" s="186" t="s">
        <v>5</v>
      </c>
      <c r="F98" s="187" t="s">
        <v>740</v>
      </c>
      <c r="H98" s="188">
        <v>8</v>
      </c>
      <c r="I98" s="189"/>
      <c r="L98" s="184"/>
      <c r="M98" s="190"/>
      <c r="N98" s="191"/>
      <c r="O98" s="191"/>
      <c r="P98" s="191"/>
      <c r="Q98" s="191"/>
      <c r="R98" s="191"/>
      <c r="S98" s="191"/>
      <c r="T98" s="192"/>
      <c r="AT98" s="186" t="s">
        <v>154</v>
      </c>
      <c r="AU98" s="186" t="s">
        <v>81</v>
      </c>
      <c r="AV98" s="11" t="s">
        <v>81</v>
      </c>
      <c r="AW98" s="11" t="s">
        <v>36</v>
      </c>
      <c r="AX98" s="11" t="s">
        <v>79</v>
      </c>
      <c r="AY98" s="186" t="s">
        <v>144</v>
      </c>
    </row>
    <row r="99" spans="2:63" s="10" customFormat="1" ht="29.85" customHeight="1">
      <c r="B99" s="158"/>
      <c r="D99" s="159" t="s">
        <v>71</v>
      </c>
      <c r="E99" s="169" t="s">
        <v>230</v>
      </c>
      <c r="F99" s="169" t="s">
        <v>231</v>
      </c>
      <c r="I99" s="161"/>
      <c r="J99" s="170">
        <f>BK99</f>
        <v>0</v>
      </c>
      <c r="L99" s="158"/>
      <c r="M99" s="163"/>
      <c r="N99" s="164"/>
      <c r="O99" s="164"/>
      <c r="P99" s="165">
        <f>SUM(P100:P106)</f>
        <v>0</v>
      </c>
      <c r="Q99" s="164"/>
      <c r="R99" s="165">
        <f>SUM(R100:R106)</f>
        <v>0</v>
      </c>
      <c r="S99" s="164"/>
      <c r="T99" s="166">
        <f>SUM(T100:T106)</f>
        <v>0</v>
      </c>
      <c r="AR99" s="159" t="s">
        <v>79</v>
      </c>
      <c r="AT99" s="167" t="s">
        <v>71</v>
      </c>
      <c r="AU99" s="167" t="s">
        <v>79</v>
      </c>
      <c r="AY99" s="159" t="s">
        <v>144</v>
      </c>
      <c r="BK99" s="168">
        <f>SUM(BK100:BK106)</f>
        <v>0</v>
      </c>
    </row>
    <row r="100" spans="2:65" s="1" customFormat="1" ht="25.5" customHeight="1">
      <c r="B100" s="171"/>
      <c r="C100" s="172" t="s">
        <v>179</v>
      </c>
      <c r="D100" s="172" t="s">
        <v>147</v>
      </c>
      <c r="E100" s="173" t="s">
        <v>233</v>
      </c>
      <c r="F100" s="174" t="s">
        <v>234</v>
      </c>
      <c r="G100" s="175" t="s">
        <v>235</v>
      </c>
      <c r="H100" s="176">
        <v>2.134</v>
      </c>
      <c r="I100" s="177"/>
      <c r="J100" s="178">
        <f>ROUND(I100*H100,2)</f>
        <v>0</v>
      </c>
      <c r="K100" s="174" t="s">
        <v>151</v>
      </c>
      <c r="L100" s="39"/>
      <c r="M100" s="179" t="s">
        <v>5</v>
      </c>
      <c r="N100" s="180" t="s">
        <v>43</v>
      </c>
      <c r="O100" s="40"/>
      <c r="P100" s="181">
        <f>O100*H100</f>
        <v>0</v>
      </c>
      <c r="Q100" s="181">
        <v>0</v>
      </c>
      <c r="R100" s="181">
        <f>Q100*H100</f>
        <v>0</v>
      </c>
      <c r="S100" s="181">
        <v>0</v>
      </c>
      <c r="T100" s="182">
        <f>S100*H100</f>
        <v>0</v>
      </c>
      <c r="AR100" s="22" t="s">
        <v>152</v>
      </c>
      <c r="AT100" s="22" t="s">
        <v>147</v>
      </c>
      <c r="AU100" s="22" t="s">
        <v>81</v>
      </c>
      <c r="AY100" s="22" t="s">
        <v>144</v>
      </c>
      <c r="BE100" s="183">
        <f>IF(N100="základní",J100,0)</f>
        <v>0</v>
      </c>
      <c r="BF100" s="183">
        <f>IF(N100="snížená",J100,0)</f>
        <v>0</v>
      </c>
      <c r="BG100" s="183">
        <f>IF(N100="zákl. přenesená",J100,0)</f>
        <v>0</v>
      </c>
      <c r="BH100" s="183">
        <f>IF(N100="sníž. přenesená",J100,0)</f>
        <v>0</v>
      </c>
      <c r="BI100" s="183">
        <f>IF(N100="nulová",J100,0)</f>
        <v>0</v>
      </c>
      <c r="BJ100" s="22" t="s">
        <v>79</v>
      </c>
      <c r="BK100" s="183">
        <f>ROUND(I100*H100,2)</f>
        <v>0</v>
      </c>
      <c r="BL100" s="22" t="s">
        <v>152</v>
      </c>
      <c r="BM100" s="22" t="s">
        <v>741</v>
      </c>
    </row>
    <row r="101" spans="2:65" s="1" customFormat="1" ht="25.5" customHeight="1">
      <c r="B101" s="171"/>
      <c r="C101" s="172" t="s">
        <v>184</v>
      </c>
      <c r="D101" s="172" t="s">
        <v>147</v>
      </c>
      <c r="E101" s="173" t="s">
        <v>238</v>
      </c>
      <c r="F101" s="174" t="s">
        <v>239</v>
      </c>
      <c r="G101" s="175" t="s">
        <v>235</v>
      </c>
      <c r="H101" s="176">
        <v>21.34</v>
      </c>
      <c r="I101" s="177"/>
      <c r="J101" s="178">
        <f>ROUND(I101*H101,2)</f>
        <v>0</v>
      </c>
      <c r="K101" s="174" t="s">
        <v>158</v>
      </c>
      <c r="L101" s="39"/>
      <c r="M101" s="179" t="s">
        <v>5</v>
      </c>
      <c r="N101" s="180" t="s">
        <v>43</v>
      </c>
      <c r="O101" s="40"/>
      <c r="P101" s="181">
        <f>O101*H101</f>
        <v>0</v>
      </c>
      <c r="Q101" s="181">
        <v>0</v>
      </c>
      <c r="R101" s="181">
        <f>Q101*H101</f>
        <v>0</v>
      </c>
      <c r="S101" s="181">
        <v>0</v>
      </c>
      <c r="T101" s="182">
        <f>S101*H101</f>
        <v>0</v>
      </c>
      <c r="AR101" s="22" t="s">
        <v>152</v>
      </c>
      <c r="AT101" s="22" t="s">
        <v>147</v>
      </c>
      <c r="AU101" s="22" t="s">
        <v>81</v>
      </c>
      <c r="AY101" s="22" t="s">
        <v>144</v>
      </c>
      <c r="BE101" s="183">
        <f>IF(N101="základní",J101,0)</f>
        <v>0</v>
      </c>
      <c r="BF101" s="183">
        <f>IF(N101="snížená",J101,0)</f>
        <v>0</v>
      </c>
      <c r="BG101" s="183">
        <f>IF(N101="zákl. přenesená",J101,0)</f>
        <v>0</v>
      </c>
      <c r="BH101" s="183">
        <f>IF(N101="sníž. přenesená",J101,0)</f>
        <v>0</v>
      </c>
      <c r="BI101" s="183">
        <f>IF(N101="nulová",J101,0)</f>
        <v>0</v>
      </c>
      <c r="BJ101" s="22" t="s">
        <v>79</v>
      </c>
      <c r="BK101" s="183">
        <f>ROUND(I101*H101,2)</f>
        <v>0</v>
      </c>
      <c r="BL101" s="22" t="s">
        <v>152</v>
      </c>
      <c r="BM101" s="22" t="s">
        <v>742</v>
      </c>
    </row>
    <row r="102" spans="2:51" s="11" customFormat="1" ht="13.5">
      <c r="B102" s="184"/>
      <c r="D102" s="185" t="s">
        <v>154</v>
      </c>
      <c r="F102" s="187" t="s">
        <v>743</v>
      </c>
      <c r="H102" s="188">
        <v>21.34</v>
      </c>
      <c r="I102" s="189"/>
      <c r="L102" s="184"/>
      <c r="M102" s="190"/>
      <c r="N102" s="191"/>
      <c r="O102" s="191"/>
      <c r="P102" s="191"/>
      <c r="Q102" s="191"/>
      <c r="R102" s="191"/>
      <c r="S102" s="191"/>
      <c r="T102" s="192"/>
      <c r="AT102" s="186" t="s">
        <v>154</v>
      </c>
      <c r="AU102" s="186" t="s">
        <v>81</v>
      </c>
      <c r="AV102" s="11" t="s">
        <v>81</v>
      </c>
      <c r="AW102" s="11" t="s">
        <v>6</v>
      </c>
      <c r="AX102" s="11" t="s">
        <v>79</v>
      </c>
      <c r="AY102" s="186" t="s">
        <v>144</v>
      </c>
    </row>
    <row r="103" spans="2:65" s="1" customFormat="1" ht="25.5" customHeight="1">
      <c r="B103" s="171"/>
      <c r="C103" s="172" t="s">
        <v>188</v>
      </c>
      <c r="D103" s="172" t="s">
        <v>147</v>
      </c>
      <c r="E103" s="173" t="s">
        <v>243</v>
      </c>
      <c r="F103" s="174" t="s">
        <v>244</v>
      </c>
      <c r="G103" s="175" t="s">
        <v>235</v>
      </c>
      <c r="H103" s="176">
        <v>2.134</v>
      </c>
      <c r="I103" s="177"/>
      <c r="J103" s="178">
        <f>ROUND(I103*H103,2)</f>
        <v>0</v>
      </c>
      <c r="K103" s="174" t="s">
        <v>158</v>
      </c>
      <c r="L103" s="39"/>
      <c r="M103" s="179" t="s">
        <v>5</v>
      </c>
      <c r="N103" s="180" t="s">
        <v>43</v>
      </c>
      <c r="O103" s="40"/>
      <c r="P103" s="181">
        <f>O103*H103</f>
        <v>0</v>
      </c>
      <c r="Q103" s="181">
        <v>0</v>
      </c>
      <c r="R103" s="181">
        <f>Q103*H103</f>
        <v>0</v>
      </c>
      <c r="S103" s="181">
        <v>0</v>
      </c>
      <c r="T103" s="182">
        <f>S103*H103</f>
        <v>0</v>
      </c>
      <c r="AR103" s="22" t="s">
        <v>152</v>
      </c>
      <c r="AT103" s="22" t="s">
        <v>147</v>
      </c>
      <c r="AU103" s="22" t="s">
        <v>81</v>
      </c>
      <c r="AY103" s="22" t="s">
        <v>144</v>
      </c>
      <c r="BE103" s="183">
        <f>IF(N103="základní",J103,0)</f>
        <v>0</v>
      </c>
      <c r="BF103" s="183">
        <f>IF(N103="snížená",J103,0)</f>
        <v>0</v>
      </c>
      <c r="BG103" s="183">
        <f>IF(N103="zákl. přenesená",J103,0)</f>
        <v>0</v>
      </c>
      <c r="BH103" s="183">
        <f>IF(N103="sníž. přenesená",J103,0)</f>
        <v>0</v>
      </c>
      <c r="BI103" s="183">
        <f>IF(N103="nulová",J103,0)</f>
        <v>0</v>
      </c>
      <c r="BJ103" s="22" t="s">
        <v>79</v>
      </c>
      <c r="BK103" s="183">
        <f>ROUND(I103*H103,2)</f>
        <v>0</v>
      </c>
      <c r="BL103" s="22" t="s">
        <v>152</v>
      </c>
      <c r="BM103" s="22" t="s">
        <v>744</v>
      </c>
    </row>
    <row r="104" spans="2:65" s="1" customFormat="1" ht="25.5" customHeight="1">
      <c r="B104" s="171"/>
      <c r="C104" s="172" t="s">
        <v>194</v>
      </c>
      <c r="D104" s="172" t="s">
        <v>147</v>
      </c>
      <c r="E104" s="173" t="s">
        <v>247</v>
      </c>
      <c r="F104" s="174" t="s">
        <v>248</v>
      </c>
      <c r="G104" s="175" t="s">
        <v>235</v>
      </c>
      <c r="H104" s="176">
        <v>40.546</v>
      </c>
      <c r="I104" s="177"/>
      <c r="J104" s="178">
        <f>ROUND(I104*H104,2)</f>
        <v>0</v>
      </c>
      <c r="K104" s="174" t="s">
        <v>158</v>
      </c>
      <c r="L104" s="39"/>
      <c r="M104" s="179" t="s">
        <v>5</v>
      </c>
      <c r="N104" s="180" t="s">
        <v>43</v>
      </c>
      <c r="O104" s="40"/>
      <c r="P104" s="181">
        <f>O104*H104</f>
        <v>0</v>
      </c>
      <c r="Q104" s="181">
        <v>0</v>
      </c>
      <c r="R104" s="181">
        <f>Q104*H104</f>
        <v>0</v>
      </c>
      <c r="S104" s="181">
        <v>0</v>
      </c>
      <c r="T104" s="182">
        <f>S104*H104</f>
        <v>0</v>
      </c>
      <c r="AR104" s="22" t="s">
        <v>152</v>
      </c>
      <c r="AT104" s="22" t="s">
        <v>147</v>
      </c>
      <c r="AU104" s="22" t="s">
        <v>81</v>
      </c>
      <c r="AY104" s="22" t="s">
        <v>144</v>
      </c>
      <c r="BE104" s="183">
        <f>IF(N104="základní",J104,0)</f>
        <v>0</v>
      </c>
      <c r="BF104" s="183">
        <f>IF(N104="snížená",J104,0)</f>
        <v>0</v>
      </c>
      <c r="BG104" s="183">
        <f>IF(N104="zákl. přenesená",J104,0)</f>
        <v>0</v>
      </c>
      <c r="BH104" s="183">
        <f>IF(N104="sníž. přenesená",J104,0)</f>
        <v>0</v>
      </c>
      <c r="BI104" s="183">
        <f>IF(N104="nulová",J104,0)</f>
        <v>0</v>
      </c>
      <c r="BJ104" s="22" t="s">
        <v>79</v>
      </c>
      <c r="BK104" s="183">
        <f>ROUND(I104*H104,2)</f>
        <v>0</v>
      </c>
      <c r="BL104" s="22" t="s">
        <v>152</v>
      </c>
      <c r="BM104" s="22" t="s">
        <v>745</v>
      </c>
    </row>
    <row r="105" spans="2:51" s="11" customFormat="1" ht="13.5">
      <c r="B105" s="184"/>
      <c r="D105" s="185" t="s">
        <v>154</v>
      </c>
      <c r="F105" s="187" t="s">
        <v>746</v>
      </c>
      <c r="H105" s="188">
        <v>40.546</v>
      </c>
      <c r="I105" s="189"/>
      <c r="L105" s="184"/>
      <c r="M105" s="190"/>
      <c r="N105" s="191"/>
      <c r="O105" s="191"/>
      <c r="P105" s="191"/>
      <c r="Q105" s="191"/>
      <c r="R105" s="191"/>
      <c r="S105" s="191"/>
      <c r="T105" s="192"/>
      <c r="AT105" s="186" t="s">
        <v>154</v>
      </c>
      <c r="AU105" s="186" t="s">
        <v>81</v>
      </c>
      <c r="AV105" s="11" t="s">
        <v>81</v>
      </c>
      <c r="AW105" s="11" t="s">
        <v>6</v>
      </c>
      <c r="AX105" s="11" t="s">
        <v>79</v>
      </c>
      <c r="AY105" s="186" t="s">
        <v>144</v>
      </c>
    </row>
    <row r="106" spans="2:65" s="1" customFormat="1" ht="16.5" customHeight="1">
      <c r="B106" s="171"/>
      <c r="C106" s="172" t="s">
        <v>198</v>
      </c>
      <c r="D106" s="172" t="s">
        <v>147</v>
      </c>
      <c r="E106" s="173" t="s">
        <v>251</v>
      </c>
      <c r="F106" s="174" t="s">
        <v>252</v>
      </c>
      <c r="G106" s="175" t="s">
        <v>235</v>
      </c>
      <c r="H106" s="176">
        <v>2.134</v>
      </c>
      <c r="I106" s="177"/>
      <c r="J106" s="178">
        <f>ROUND(I106*H106,2)</f>
        <v>0</v>
      </c>
      <c r="K106" s="174" t="s">
        <v>158</v>
      </c>
      <c r="L106" s="39"/>
      <c r="M106" s="179" t="s">
        <v>5</v>
      </c>
      <c r="N106" s="180" t="s">
        <v>43</v>
      </c>
      <c r="O106" s="40"/>
      <c r="P106" s="181">
        <f>O106*H106</f>
        <v>0</v>
      </c>
      <c r="Q106" s="181">
        <v>0</v>
      </c>
      <c r="R106" s="181">
        <f>Q106*H106</f>
        <v>0</v>
      </c>
      <c r="S106" s="181">
        <v>0</v>
      </c>
      <c r="T106" s="182">
        <f>S106*H106</f>
        <v>0</v>
      </c>
      <c r="AR106" s="22" t="s">
        <v>152</v>
      </c>
      <c r="AT106" s="22" t="s">
        <v>147</v>
      </c>
      <c r="AU106" s="22" t="s">
        <v>81</v>
      </c>
      <c r="AY106" s="22" t="s">
        <v>144</v>
      </c>
      <c r="BE106" s="183">
        <f>IF(N106="základní",J106,0)</f>
        <v>0</v>
      </c>
      <c r="BF106" s="183">
        <f>IF(N106="snížená",J106,0)</f>
        <v>0</v>
      </c>
      <c r="BG106" s="183">
        <f>IF(N106="zákl. přenesená",J106,0)</f>
        <v>0</v>
      </c>
      <c r="BH106" s="183">
        <f>IF(N106="sníž. přenesená",J106,0)</f>
        <v>0</v>
      </c>
      <c r="BI106" s="183">
        <f>IF(N106="nulová",J106,0)</f>
        <v>0</v>
      </c>
      <c r="BJ106" s="22" t="s">
        <v>79</v>
      </c>
      <c r="BK106" s="183">
        <f>ROUND(I106*H106,2)</f>
        <v>0</v>
      </c>
      <c r="BL106" s="22" t="s">
        <v>152</v>
      </c>
      <c r="BM106" s="22" t="s">
        <v>747</v>
      </c>
    </row>
    <row r="107" spans="2:63" s="10" customFormat="1" ht="29.85" customHeight="1">
      <c r="B107" s="158"/>
      <c r="D107" s="159" t="s">
        <v>71</v>
      </c>
      <c r="E107" s="169" t="s">
        <v>254</v>
      </c>
      <c r="F107" s="169" t="s">
        <v>255</v>
      </c>
      <c r="I107" s="161"/>
      <c r="J107" s="170">
        <f>BK107</f>
        <v>0</v>
      </c>
      <c r="L107" s="158"/>
      <c r="M107" s="163"/>
      <c r="N107" s="164"/>
      <c r="O107" s="164"/>
      <c r="P107" s="165">
        <f>SUM(P108:P109)</f>
        <v>0</v>
      </c>
      <c r="Q107" s="164"/>
      <c r="R107" s="165">
        <f>SUM(R108:R109)</f>
        <v>0</v>
      </c>
      <c r="S107" s="164"/>
      <c r="T107" s="166">
        <f>SUM(T108:T109)</f>
        <v>0</v>
      </c>
      <c r="AR107" s="159" t="s">
        <v>79</v>
      </c>
      <c r="AT107" s="167" t="s">
        <v>71</v>
      </c>
      <c r="AU107" s="167" t="s">
        <v>79</v>
      </c>
      <c r="AY107" s="159" t="s">
        <v>144</v>
      </c>
      <c r="BK107" s="168">
        <f>SUM(BK108:BK109)</f>
        <v>0</v>
      </c>
    </row>
    <row r="108" spans="2:65" s="1" customFormat="1" ht="16.5" customHeight="1">
      <c r="B108" s="171"/>
      <c r="C108" s="172" t="s">
        <v>203</v>
      </c>
      <c r="D108" s="172" t="s">
        <v>147</v>
      </c>
      <c r="E108" s="173" t="s">
        <v>257</v>
      </c>
      <c r="F108" s="174" t="s">
        <v>258</v>
      </c>
      <c r="G108" s="175" t="s">
        <v>235</v>
      </c>
      <c r="H108" s="176">
        <v>0.88</v>
      </c>
      <c r="I108" s="177"/>
      <c r="J108" s="178">
        <f>ROUND(I108*H108,2)</f>
        <v>0</v>
      </c>
      <c r="K108" s="174" t="s">
        <v>151</v>
      </c>
      <c r="L108" s="39"/>
      <c r="M108" s="179" t="s">
        <v>5</v>
      </c>
      <c r="N108" s="180" t="s">
        <v>43</v>
      </c>
      <c r="O108" s="40"/>
      <c r="P108" s="181">
        <f>O108*H108</f>
        <v>0</v>
      </c>
      <c r="Q108" s="181">
        <v>0</v>
      </c>
      <c r="R108" s="181">
        <f>Q108*H108</f>
        <v>0</v>
      </c>
      <c r="S108" s="181">
        <v>0</v>
      </c>
      <c r="T108" s="182">
        <f>S108*H108</f>
        <v>0</v>
      </c>
      <c r="AR108" s="22" t="s">
        <v>152</v>
      </c>
      <c r="AT108" s="22" t="s">
        <v>147</v>
      </c>
      <c r="AU108" s="22" t="s">
        <v>81</v>
      </c>
      <c r="AY108" s="22" t="s">
        <v>144</v>
      </c>
      <c r="BE108" s="183">
        <f>IF(N108="základní",J108,0)</f>
        <v>0</v>
      </c>
      <c r="BF108" s="183">
        <f>IF(N108="snížená",J108,0)</f>
        <v>0</v>
      </c>
      <c r="BG108" s="183">
        <f>IF(N108="zákl. přenesená",J108,0)</f>
        <v>0</v>
      </c>
      <c r="BH108" s="183">
        <f>IF(N108="sníž. přenesená",J108,0)</f>
        <v>0</v>
      </c>
      <c r="BI108" s="183">
        <f>IF(N108="nulová",J108,0)</f>
        <v>0</v>
      </c>
      <c r="BJ108" s="22" t="s">
        <v>79</v>
      </c>
      <c r="BK108" s="183">
        <f>ROUND(I108*H108,2)</f>
        <v>0</v>
      </c>
      <c r="BL108" s="22" t="s">
        <v>152</v>
      </c>
      <c r="BM108" s="22" t="s">
        <v>748</v>
      </c>
    </row>
    <row r="109" spans="2:65" s="1" customFormat="1" ht="16.5" customHeight="1">
      <c r="B109" s="171"/>
      <c r="C109" s="172" t="s">
        <v>209</v>
      </c>
      <c r="D109" s="172" t="s">
        <v>147</v>
      </c>
      <c r="E109" s="173" t="s">
        <v>261</v>
      </c>
      <c r="F109" s="174" t="s">
        <v>262</v>
      </c>
      <c r="G109" s="175" t="s">
        <v>235</v>
      </c>
      <c r="H109" s="176">
        <v>0.88</v>
      </c>
      <c r="I109" s="177"/>
      <c r="J109" s="178">
        <f>ROUND(I109*H109,2)</f>
        <v>0</v>
      </c>
      <c r="K109" s="174" t="s">
        <v>151</v>
      </c>
      <c r="L109" s="39"/>
      <c r="M109" s="179" t="s">
        <v>5</v>
      </c>
      <c r="N109" s="180" t="s">
        <v>43</v>
      </c>
      <c r="O109" s="40"/>
      <c r="P109" s="181">
        <f>O109*H109</f>
        <v>0</v>
      </c>
      <c r="Q109" s="181">
        <v>0</v>
      </c>
      <c r="R109" s="181">
        <f>Q109*H109</f>
        <v>0</v>
      </c>
      <c r="S109" s="181">
        <v>0</v>
      </c>
      <c r="T109" s="182">
        <f>S109*H109</f>
        <v>0</v>
      </c>
      <c r="AR109" s="22" t="s">
        <v>152</v>
      </c>
      <c r="AT109" s="22" t="s">
        <v>147</v>
      </c>
      <c r="AU109" s="22" t="s">
        <v>81</v>
      </c>
      <c r="AY109" s="22" t="s">
        <v>144</v>
      </c>
      <c r="BE109" s="183">
        <f>IF(N109="základní",J109,0)</f>
        <v>0</v>
      </c>
      <c r="BF109" s="183">
        <f>IF(N109="snížená",J109,0)</f>
        <v>0</v>
      </c>
      <c r="BG109" s="183">
        <f>IF(N109="zákl. přenesená",J109,0)</f>
        <v>0</v>
      </c>
      <c r="BH109" s="183">
        <f>IF(N109="sníž. přenesená",J109,0)</f>
        <v>0</v>
      </c>
      <c r="BI109" s="183">
        <f>IF(N109="nulová",J109,0)</f>
        <v>0</v>
      </c>
      <c r="BJ109" s="22" t="s">
        <v>79</v>
      </c>
      <c r="BK109" s="183">
        <f>ROUND(I109*H109,2)</f>
        <v>0</v>
      </c>
      <c r="BL109" s="22" t="s">
        <v>152</v>
      </c>
      <c r="BM109" s="22" t="s">
        <v>749</v>
      </c>
    </row>
    <row r="110" spans="2:63" s="10" customFormat="1" ht="37.35" customHeight="1">
      <c r="B110" s="158"/>
      <c r="D110" s="159" t="s">
        <v>71</v>
      </c>
      <c r="E110" s="160" t="s">
        <v>264</v>
      </c>
      <c r="F110" s="160" t="s">
        <v>265</v>
      </c>
      <c r="I110" s="161"/>
      <c r="J110" s="162">
        <f>BK110</f>
        <v>0</v>
      </c>
      <c r="L110" s="158"/>
      <c r="M110" s="163"/>
      <c r="N110" s="164"/>
      <c r="O110" s="164"/>
      <c r="P110" s="165">
        <f>P111+P125+P137+P155</f>
        <v>0</v>
      </c>
      <c r="Q110" s="164"/>
      <c r="R110" s="165">
        <f>R111+R125+R137+R155</f>
        <v>0.10466500000000001</v>
      </c>
      <c r="S110" s="164"/>
      <c r="T110" s="166">
        <f>T111+T125+T137+T155</f>
        <v>0.58384</v>
      </c>
      <c r="AR110" s="159" t="s">
        <v>79</v>
      </c>
      <c r="AT110" s="167" t="s">
        <v>71</v>
      </c>
      <c r="AU110" s="167" t="s">
        <v>72</v>
      </c>
      <c r="AY110" s="159" t="s">
        <v>144</v>
      </c>
      <c r="BK110" s="168">
        <f>BK111+BK125+BK137+BK155</f>
        <v>0</v>
      </c>
    </row>
    <row r="111" spans="2:63" s="10" customFormat="1" ht="19.9" customHeight="1">
      <c r="B111" s="158"/>
      <c r="D111" s="159" t="s">
        <v>71</v>
      </c>
      <c r="E111" s="169" t="s">
        <v>750</v>
      </c>
      <c r="F111" s="169" t="s">
        <v>751</v>
      </c>
      <c r="I111" s="161"/>
      <c r="J111" s="170">
        <f>BK111</f>
        <v>0</v>
      </c>
      <c r="L111" s="158"/>
      <c r="M111" s="163"/>
      <c r="N111" s="164"/>
      <c r="O111" s="164"/>
      <c r="P111" s="165">
        <f>SUM(P112:P124)</f>
        <v>0</v>
      </c>
      <c r="Q111" s="164"/>
      <c r="R111" s="165">
        <f>SUM(R112:R124)</f>
        <v>0.01193</v>
      </c>
      <c r="S111" s="164"/>
      <c r="T111" s="166">
        <f>SUM(T112:T124)</f>
        <v>0.0335</v>
      </c>
      <c r="AR111" s="159" t="s">
        <v>79</v>
      </c>
      <c r="AT111" s="167" t="s">
        <v>71</v>
      </c>
      <c r="AU111" s="167" t="s">
        <v>79</v>
      </c>
      <c r="AY111" s="159" t="s">
        <v>144</v>
      </c>
      <c r="BK111" s="168">
        <f>SUM(BK112:BK124)</f>
        <v>0</v>
      </c>
    </row>
    <row r="112" spans="2:65" s="1" customFormat="1" ht="16.5" customHeight="1">
      <c r="B112" s="171"/>
      <c r="C112" s="172" t="s">
        <v>214</v>
      </c>
      <c r="D112" s="172" t="s">
        <v>147</v>
      </c>
      <c r="E112" s="173" t="s">
        <v>752</v>
      </c>
      <c r="F112" s="174" t="s">
        <v>753</v>
      </c>
      <c r="G112" s="175" t="s">
        <v>173</v>
      </c>
      <c r="H112" s="176">
        <v>5</v>
      </c>
      <c r="I112" s="177"/>
      <c r="J112" s="178">
        <f>ROUND(I112*H112,2)</f>
        <v>0</v>
      </c>
      <c r="K112" s="174" t="s">
        <v>158</v>
      </c>
      <c r="L112" s="39"/>
      <c r="M112" s="179" t="s">
        <v>5</v>
      </c>
      <c r="N112" s="180" t="s">
        <v>43</v>
      </c>
      <c r="O112" s="40"/>
      <c r="P112" s="181">
        <f>O112*H112</f>
        <v>0</v>
      </c>
      <c r="Q112" s="181">
        <v>0</v>
      </c>
      <c r="R112" s="181">
        <f>Q112*H112</f>
        <v>0</v>
      </c>
      <c r="S112" s="181">
        <v>0.0067</v>
      </c>
      <c r="T112" s="182">
        <f>S112*H112</f>
        <v>0.0335</v>
      </c>
      <c r="AR112" s="22" t="s">
        <v>152</v>
      </c>
      <c r="AT112" s="22" t="s">
        <v>147</v>
      </c>
      <c r="AU112" s="22" t="s">
        <v>81</v>
      </c>
      <c r="AY112" s="22" t="s">
        <v>144</v>
      </c>
      <c r="BE112" s="183">
        <f>IF(N112="základní",J112,0)</f>
        <v>0</v>
      </c>
      <c r="BF112" s="183">
        <f>IF(N112="snížená",J112,0)</f>
        <v>0</v>
      </c>
      <c r="BG112" s="183">
        <f>IF(N112="zákl. přenesená",J112,0)</f>
        <v>0</v>
      </c>
      <c r="BH112" s="183">
        <f>IF(N112="sníž. přenesená",J112,0)</f>
        <v>0</v>
      </c>
      <c r="BI112" s="183">
        <f>IF(N112="nulová",J112,0)</f>
        <v>0</v>
      </c>
      <c r="BJ112" s="22" t="s">
        <v>79</v>
      </c>
      <c r="BK112" s="183">
        <f>ROUND(I112*H112,2)</f>
        <v>0</v>
      </c>
      <c r="BL112" s="22" t="s">
        <v>152</v>
      </c>
      <c r="BM112" s="22" t="s">
        <v>754</v>
      </c>
    </row>
    <row r="113" spans="2:51" s="11" customFormat="1" ht="13.5">
      <c r="B113" s="184"/>
      <c r="D113" s="185" t="s">
        <v>154</v>
      </c>
      <c r="E113" s="186" t="s">
        <v>5</v>
      </c>
      <c r="F113" s="187" t="s">
        <v>755</v>
      </c>
      <c r="H113" s="188">
        <v>5</v>
      </c>
      <c r="I113" s="189"/>
      <c r="L113" s="184"/>
      <c r="M113" s="190"/>
      <c r="N113" s="191"/>
      <c r="O113" s="191"/>
      <c r="P113" s="191"/>
      <c r="Q113" s="191"/>
      <c r="R113" s="191"/>
      <c r="S113" s="191"/>
      <c r="T113" s="192"/>
      <c r="AT113" s="186" t="s">
        <v>154</v>
      </c>
      <c r="AU113" s="186" t="s">
        <v>81</v>
      </c>
      <c r="AV113" s="11" t="s">
        <v>81</v>
      </c>
      <c r="AW113" s="11" t="s">
        <v>36</v>
      </c>
      <c r="AX113" s="11" t="s">
        <v>79</v>
      </c>
      <c r="AY113" s="186" t="s">
        <v>144</v>
      </c>
    </row>
    <row r="114" spans="2:65" s="1" customFormat="1" ht="16.5" customHeight="1">
      <c r="B114" s="171"/>
      <c r="C114" s="172" t="s">
        <v>11</v>
      </c>
      <c r="D114" s="172" t="s">
        <v>147</v>
      </c>
      <c r="E114" s="173" t="s">
        <v>756</v>
      </c>
      <c r="F114" s="174" t="s">
        <v>757</v>
      </c>
      <c r="G114" s="175" t="s">
        <v>173</v>
      </c>
      <c r="H114" s="176">
        <v>11</v>
      </c>
      <c r="I114" s="177"/>
      <c r="J114" s="178">
        <f>ROUND(I114*H114,2)</f>
        <v>0</v>
      </c>
      <c r="K114" s="174" t="s">
        <v>5</v>
      </c>
      <c r="L114" s="39"/>
      <c r="M114" s="179" t="s">
        <v>5</v>
      </c>
      <c r="N114" s="180" t="s">
        <v>43</v>
      </c>
      <c r="O114" s="40"/>
      <c r="P114" s="181">
        <f>O114*H114</f>
        <v>0</v>
      </c>
      <c r="Q114" s="181">
        <v>0.00066</v>
      </c>
      <c r="R114" s="181">
        <f>Q114*H114</f>
        <v>0.00726</v>
      </c>
      <c r="S114" s="181">
        <v>0</v>
      </c>
      <c r="T114" s="182">
        <f>S114*H114</f>
        <v>0</v>
      </c>
      <c r="AR114" s="22" t="s">
        <v>152</v>
      </c>
      <c r="AT114" s="22" t="s">
        <v>147</v>
      </c>
      <c r="AU114" s="22" t="s">
        <v>81</v>
      </c>
      <c r="AY114" s="22" t="s">
        <v>144</v>
      </c>
      <c r="BE114" s="183">
        <f>IF(N114="základní",J114,0)</f>
        <v>0</v>
      </c>
      <c r="BF114" s="183">
        <f>IF(N114="snížená",J114,0)</f>
        <v>0</v>
      </c>
      <c r="BG114" s="183">
        <f>IF(N114="zákl. přenesená",J114,0)</f>
        <v>0</v>
      </c>
      <c r="BH114" s="183">
        <f>IF(N114="sníž. přenesená",J114,0)</f>
        <v>0</v>
      </c>
      <c r="BI114" s="183">
        <f>IF(N114="nulová",J114,0)</f>
        <v>0</v>
      </c>
      <c r="BJ114" s="22" t="s">
        <v>79</v>
      </c>
      <c r="BK114" s="183">
        <f>ROUND(I114*H114,2)</f>
        <v>0</v>
      </c>
      <c r="BL114" s="22" t="s">
        <v>152</v>
      </c>
      <c r="BM114" s="22" t="s">
        <v>758</v>
      </c>
    </row>
    <row r="115" spans="2:51" s="11" customFormat="1" ht="13.5">
      <c r="B115" s="184"/>
      <c r="D115" s="185" t="s">
        <v>154</v>
      </c>
      <c r="E115" s="186" t="s">
        <v>5</v>
      </c>
      <c r="F115" s="187" t="s">
        <v>759</v>
      </c>
      <c r="H115" s="188">
        <v>11</v>
      </c>
      <c r="I115" s="189"/>
      <c r="L115" s="184"/>
      <c r="M115" s="190"/>
      <c r="N115" s="191"/>
      <c r="O115" s="191"/>
      <c r="P115" s="191"/>
      <c r="Q115" s="191"/>
      <c r="R115" s="191"/>
      <c r="S115" s="191"/>
      <c r="T115" s="192"/>
      <c r="AT115" s="186" t="s">
        <v>154</v>
      </c>
      <c r="AU115" s="186" t="s">
        <v>81</v>
      </c>
      <c r="AV115" s="11" t="s">
        <v>81</v>
      </c>
      <c r="AW115" s="11" t="s">
        <v>36</v>
      </c>
      <c r="AX115" s="11" t="s">
        <v>79</v>
      </c>
      <c r="AY115" s="186" t="s">
        <v>144</v>
      </c>
    </row>
    <row r="116" spans="2:65" s="1" customFormat="1" ht="16.5" customHeight="1">
      <c r="B116" s="171"/>
      <c r="C116" s="172" t="s">
        <v>224</v>
      </c>
      <c r="D116" s="172" t="s">
        <v>147</v>
      </c>
      <c r="E116" s="173" t="s">
        <v>760</v>
      </c>
      <c r="F116" s="174" t="s">
        <v>761</v>
      </c>
      <c r="G116" s="175" t="s">
        <v>762</v>
      </c>
      <c r="H116" s="176">
        <v>2</v>
      </c>
      <c r="I116" s="177"/>
      <c r="J116" s="178">
        <f>ROUND(I116*H116,2)</f>
        <v>0</v>
      </c>
      <c r="K116" s="174" t="s">
        <v>5</v>
      </c>
      <c r="L116" s="39"/>
      <c r="M116" s="179" t="s">
        <v>5</v>
      </c>
      <c r="N116" s="180" t="s">
        <v>43</v>
      </c>
      <c r="O116" s="40"/>
      <c r="P116" s="181">
        <f>O116*H116</f>
        <v>0</v>
      </c>
      <c r="Q116" s="181">
        <v>0.00026</v>
      </c>
      <c r="R116" s="181">
        <f>Q116*H116</f>
        <v>0.00052</v>
      </c>
      <c r="S116" s="181">
        <v>0</v>
      </c>
      <c r="T116" s="182">
        <f>S116*H116</f>
        <v>0</v>
      </c>
      <c r="AR116" s="22" t="s">
        <v>152</v>
      </c>
      <c r="AT116" s="22" t="s">
        <v>147</v>
      </c>
      <c r="AU116" s="22" t="s">
        <v>81</v>
      </c>
      <c r="AY116" s="22" t="s">
        <v>144</v>
      </c>
      <c r="BE116" s="183">
        <f>IF(N116="základní",J116,0)</f>
        <v>0</v>
      </c>
      <c r="BF116" s="183">
        <f>IF(N116="snížená",J116,0)</f>
        <v>0</v>
      </c>
      <c r="BG116" s="183">
        <f>IF(N116="zákl. přenesená",J116,0)</f>
        <v>0</v>
      </c>
      <c r="BH116" s="183">
        <f>IF(N116="sníž. přenesená",J116,0)</f>
        <v>0</v>
      </c>
      <c r="BI116" s="183">
        <f>IF(N116="nulová",J116,0)</f>
        <v>0</v>
      </c>
      <c r="BJ116" s="22" t="s">
        <v>79</v>
      </c>
      <c r="BK116" s="183">
        <f>ROUND(I116*H116,2)</f>
        <v>0</v>
      </c>
      <c r="BL116" s="22" t="s">
        <v>152</v>
      </c>
      <c r="BM116" s="22" t="s">
        <v>763</v>
      </c>
    </row>
    <row r="117" spans="2:51" s="11" customFormat="1" ht="13.5">
      <c r="B117" s="184"/>
      <c r="D117" s="185" t="s">
        <v>154</v>
      </c>
      <c r="E117" s="186" t="s">
        <v>5</v>
      </c>
      <c r="F117" s="187" t="s">
        <v>764</v>
      </c>
      <c r="H117" s="188">
        <v>2</v>
      </c>
      <c r="I117" s="189"/>
      <c r="L117" s="184"/>
      <c r="M117" s="190"/>
      <c r="N117" s="191"/>
      <c r="O117" s="191"/>
      <c r="P117" s="191"/>
      <c r="Q117" s="191"/>
      <c r="R117" s="191"/>
      <c r="S117" s="191"/>
      <c r="T117" s="192"/>
      <c r="AT117" s="186" t="s">
        <v>154</v>
      </c>
      <c r="AU117" s="186" t="s">
        <v>81</v>
      </c>
      <c r="AV117" s="11" t="s">
        <v>81</v>
      </c>
      <c r="AW117" s="11" t="s">
        <v>36</v>
      </c>
      <c r="AX117" s="11" t="s">
        <v>79</v>
      </c>
      <c r="AY117" s="186" t="s">
        <v>144</v>
      </c>
    </row>
    <row r="118" spans="2:65" s="1" customFormat="1" ht="16.5" customHeight="1">
      <c r="B118" s="171"/>
      <c r="C118" s="172" t="s">
        <v>232</v>
      </c>
      <c r="D118" s="172" t="s">
        <v>147</v>
      </c>
      <c r="E118" s="173" t="s">
        <v>765</v>
      </c>
      <c r="F118" s="174" t="s">
        <v>766</v>
      </c>
      <c r="G118" s="175" t="s">
        <v>173</v>
      </c>
      <c r="H118" s="176">
        <v>11</v>
      </c>
      <c r="I118" s="177"/>
      <c r="J118" s="178">
        <f aca="true" t="shared" si="0" ref="J118:J124">ROUND(I118*H118,2)</f>
        <v>0</v>
      </c>
      <c r="K118" s="174" t="s">
        <v>767</v>
      </c>
      <c r="L118" s="39"/>
      <c r="M118" s="179" t="s">
        <v>5</v>
      </c>
      <c r="N118" s="180" t="s">
        <v>43</v>
      </c>
      <c r="O118" s="40"/>
      <c r="P118" s="181">
        <f aca="true" t="shared" si="1" ref="P118:P124">O118*H118</f>
        <v>0</v>
      </c>
      <c r="Q118" s="181">
        <v>0.00035</v>
      </c>
      <c r="R118" s="181">
        <f aca="true" t="shared" si="2" ref="R118:R124">Q118*H118</f>
        <v>0.00385</v>
      </c>
      <c r="S118" s="181">
        <v>0</v>
      </c>
      <c r="T118" s="182">
        <f aca="true" t="shared" si="3" ref="T118:T124">S118*H118</f>
        <v>0</v>
      </c>
      <c r="AR118" s="22" t="s">
        <v>152</v>
      </c>
      <c r="AT118" s="22" t="s">
        <v>147</v>
      </c>
      <c r="AU118" s="22" t="s">
        <v>81</v>
      </c>
      <c r="AY118" s="22" t="s">
        <v>144</v>
      </c>
      <c r="BE118" s="183">
        <f aca="true" t="shared" si="4" ref="BE118:BE124">IF(N118="základní",J118,0)</f>
        <v>0</v>
      </c>
      <c r="BF118" s="183">
        <f aca="true" t="shared" si="5" ref="BF118:BF124">IF(N118="snížená",J118,0)</f>
        <v>0</v>
      </c>
      <c r="BG118" s="183">
        <f aca="true" t="shared" si="6" ref="BG118:BG124">IF(N118="zákl. přenesená",J118,0)</f>
        <v>0</v>
      </c>
      <c r="BH118" s="183">
        <f aca="true" t="shared" si="7" ref="BH118:BH124">IF(N118="sníž. přenesená",J118,0)</f>
        <v>0</v>
      </c>
      <c r="BI118" s="183">
        <f aca="true" t="shared" si="8" ref="BI118:BI124">IF(N118="nulová",J118,0)</f>
        <v>0</v>
      </c>
      <c r="BJ118" s="22" t="s">
        <v>79</v>
      </c>
      <c r="BK118" s="183">
        <f aca="true" t="shared" si="9" ref="BK118:BK124">ROUND(I118*H118,2)</f>
        <v>0</v>
      </c>
      <c r="BL118" s="22" t="s">
        <v>152</v>
      </c>
      <c r="BM118" s="22" t="s">
        <v>768</v>
      </c>
    </row>
    <row r="119" spans="2:65" s="1" customFormat="1" ht="16.5" customHeight="1">
      <c r="B119" s="171"/>
      <c r="C119" s="172" t="s">
        <v>237</v>
      </c>
      <c r="D119" s="172" t="s">
        <v>147</v>
      </c>
      <c r="E119" s="173" t="s">
        <v>769</v>
      </c>
      <c r="F119" s="174" t="s">
        <v>770</v>
      </c>
      <c r="G119" s="175" t="s">
        <v>173</v>
      </c>
      <c r="H119" s="176">
        <v>30</v>
      </c>
      <c r="I119" s="177"/>
      <c r="J119" s="178">
        <f t="shared" si="0"/>
        <v>0</v>
      </c>
      <c r="K119" s="174" t="s">
        <v>5</v>
      </c>
      <c r="L119" s="39"/>
      <c r="M119" s="179" t="s">
        <v>5</v>
      </c>
      <c r="N119" s="180" t="s">
        <v>43</v>
      </c>
      <c r="O119" s="40"/>
      <c r="P119" s="181">
        <f t="shared" si="1"/>
        <v>0</v>
      </c>
      <c r="Q119" s="181">
        <v>1E-05</v>
      </c>
      <c r="R119" s="181">
        <f t="shared" si="2"/>
        <v>0.00030000000000000003</v>
      </c>
      <c r="S119" s="181">
        <v>0</v>
      </c>
      <c r="T119" s="182">
        <f t="shared" si="3"/>
        <v>0</v>
      </c>
      <c r="AR119" s="22" t="s">
        <v>152</v>
      </c>
      <c r="AT119" s="22" t="s">
        <v>147</v>
      </c>
      <c r="AU119" s="22" t="s">
        <v>81</v>
      </c>
      <c r="AY119" s="22" t="s">
        <v>144</v>
      </c>
      <c r="BE119" s="183">
        <f t="shared" si="4"/>
        <v>0</v>
      </c>
      <c r="BF119" s="183">
        <f t="shared" si="5"/>
        <v>0</v>
      </c>
      <c r="BG119" s="183">
        <f t="shared" si="6"/>
        <v>0</v>
      </c>
      <c r="BH119" s="183">
        <f t="shared" si="7"/>
        <v>0</v>
      </c>
      <c r="BI119" s="183">
        <f t="shared" si="8"/>
        <v>0</v>
      </c>
      <c r="BJ119" s="22" t="s">
        <v>79</v>
      </c>
      <c r="BK119" s="183">
        <f t="shared" si="9"/>
        <v>0</v>
      </c>
      <c r="BL119" s="22" t="s">
        <v>152</v>
      </c>
      <c r="BM119" s="22" t="s">
        <v>771</v>
      </c>
    </row>
    <row r="120" spans="2:65" s="1" customFormat="1" ht="16.5" customHeight="1">
      <c r="B120" s="171"/>
      <c r="C120" s="172" t="s">
        <v>242</v>
      </c>
      <c r="D120" s="172" t="s">
        <v>147</v>
      </c>
      <c r="E120" s="173" t="s">
        <v>772</v>
      </c>
      <c r="F120" s="174" t="s">
        <v>773</v>
      </c>
      <c r="G120" s="175" t="s">
        <v>295</v>
      </c>
      <c r="H120" s="206">
        <v>352</v>
      </c>
      <c r="I120" s="177"/>
      <c r="J120" s="178">
        <f t="shared" si="0"/>
        <v>0</v>
      </c>
      <c r="K120" s="174" t="s">
        <v>151</v>
      </c>
      <c r="L120" s="39"/>
      <c r="M120" s="179" t="s">
        <v>5</v>
      </c>
      <c r="N120" s="180" t="s">
        <v>43</v>
      </c>
      <c r="O120" s="40"/>
      <c r="P120" s="181">
        <f t="shared" si="1"/>
        <v>0</v>
      </c>
      <c r="Q120" s="181">
        <v>0</v>
      </c>
      <c r="R120" s="181">
        <f t="shared" si="2"/>
        <v>0</v>
      </c>
      <c r="S120" s="181">
        <v>0</v>
      </c>
      <c r="T120" s="182">
        <f t="shared" si="3"/>
        <v>0</v>
      </c>
      <c r="AR120" s="22" t="s">
        <v>224</v>
      </c>
      <c r="AT120" s="22" t="s">
        <v>147</v>
      </c>
      <c r="AU120" s="22" t="s">
        <v>81</v>
      </c>
      <c r="AY120" s="22" t="s">
        <v>144</v>
      </c>
      <c r="BE120" s="183">
        <f t="shared" si="4"/>
        <v>0</v>
      </c>
      <c r="BF120" s="183">
        <f t="shared" si="5"/>
        <v>0</v>
      </c>
      <c r="BG120" s="183">
        <f t="shared" si="6"/>
        <v>0</v>
      </c>
      <c r="BH120" s="183">
        <f t="shared" si="7"/>
        <v>0</v>
      </c>
      <c r="BI120" s="183">
        <f t="shared" si="8"/>
        <v>0</v>
      </c>
      <c r="BJ120" s="22" t="s">
        <v>79</v>
      </c>
      <c r="BK120" s="183">
        <f t="shared" si="9"/>
        <v>0</v>
      </c>
      <c r="BL120" s="22" t="s">
        <v>224</v>
      </c>
      <c r="BM120" s="22" t="s">
        <v>774</v>
      </c>
    </row>
    <row r="121" spans="2:65" s="1" customFormat="1" ht="16.5" customHeight="1">
      <c r="B121" s="171"/>
      <c r="C121" s="172" t="s">
        <v>246</v>
      </c>
      <c r="D121" s="172" t="s">
        <v>147</v>
      </c>
      <c r="E121" s="173" t="s">
        <v>775</v>
      </c>
      <c r="F121" s="174" t="s">
        <v>776</v>
      </c>
      <c r="G121" s="175" t="s">
        <v>295</v>
      </c>
      <c r="H121" s="206">
        <v>352</v>
      </c>
      <c r="I121" s="177"/>
      <c r="J121" s="178">
        <f t="shared" si="0"/>
        <v>0</v>
      </c>
      <c r="K121" s="174" t="s">
        <v>151</v>
      </c>
      <c r="L121" s="39"/>
      <c r="M121" s="179" t="s">
        <v>5</v>
      </c>
      <c r="N121" s="180" t="s">
        <v>43</v>
      </c>
      <c r="O121" s="40"/>
      <c r="P121" s="181">
        <f t="shared" si="1"/>
        <v>0</v>
      </c>
      <c r="Q121" s="181">
        <v>0</v>
      </c>
      <c r="R121" s="181">
        <f t="shared" si="2"/>
        <v>0</v>
      </c>
      <c r="S121" s="181">
        <v>0</v>
      </c>
      <c r="T121" s="182">
        <f t="shared" si="3"/>
        <v>0</v>
      </c>
      <c r="AR121" s="22" t="s">
        <v>224</v>
      </c>
      <c r="AT121" s="22" t="s">
        <v>147</v>
      </c>
      <c r="AU121" s="22" t="s">
        <v>81</v>
      </c>
      <c r="AY121" s="22" t="s">
        <v>144</v>
      </c>
      <c r="BE121" s="183">
        <f t="shared" si="4"/>
        <v>0</v>
      </c>
      <c r="BF121" s="183">
        <f t="shared" si="5"/>
        <v>0</v>
      </c>
      <c r="BG121" s="183">
        <f t="shared" si="6"/>
        <v>0</v>
      </c>
      <c r="BH121" s="183">
        <f t="shared" si="7"/>
        <v>0</v>
      </c>
      <c r="BI121" s="183">
        <f t="shared" si="8"/>
        <v>0</v>
      </c>
      <c r="BJ121" s="22" t="s">
        <v>79</v>
      </c>
      <c r="BK121" s="183">
        <f t="shared" si="9"/>
        <v>0</v>
      </c>
      <c r="BL121" s="22" t="s">
        <v>224</v>
      </c>
      <c r="BM121" s="22" t="s">
        <v>777</v>
      </c>
    </row>
    <row r="122" spans="2:65" s="1" customFormat="1" ht="16.5" customHeight="1">
      <c r="B122" s="171"/>
      <c r="C122" s="172" t="s">
        <v>10</v>
      </c>
      <c r="D122" s="172" t="s">
        <v>147</v>
      </c>
      <c r="E122" s="173" t="s">
        <v>778</v>
      </c>
      <c r="F122" s="174" t="s">
        <v>779</v>
      </c>
      <c r="G122" s="175" t="s">
        <v>336</v>
      </c>
      <c r="H122" s="176">
        <v>1</v>
      </c>
      <c r="I122" s="177"/>
      <c r="J122" s="178">
        <f t="shared" si="0"/>
        <v>0</v>
      </c>
      <c r="K122" s="174" t="s">
        <v>5</v>
      </c>
      <c r="L122" s="39"/>
      <c r="M122" s="179" t="s">
        <v>5</v>
      </c>
      <c r="N122" s="180" t="s">
        <v>43</v>
      </c>
      <c r="O122" s="40"/>
      <c r="P122" s="181">
        <f t="shared" si="1"/>
        <v>0</v>
      </c>
      <c r="Q122" s="181">
        <v>0</v>
      </c>
      <c r="R122" s="181">
        <f t="shared" si="2"/>
        <v>0</v>
      </c>
      <c r="S122" s="181">
        <v>0</v>
      </c>
      <c r="T122" s="182">
        <f t="shared" si="3"/>
        <v>0</v>
      </c>
      <c r="AR122" s="22" t="s">
        <v>152</v>
      </c>
      <c r="AT122" s="22" t="s">
        <v>147</v>
      </c>
      <c r="AU122" s="22" t="s">
        <v>81</v>
      </c>
      <c r="AY122" s="22" t="s">
        <v>144</v>
      </c>
      <c r="BE122" s="183">
        <f t="shared" si="4"/>
        <v>0</v>
      </c>
      <c r="BF122" s="183">
        <f t="shared" si="5"/>
        <v>0</v>
      </c>
      <c r="BG122" s="183">
        <f t="shared" si="6"/>
        <v>0</v>
      </c>
      <c r="BH122" s="183">
        <f t="shared" si="7"/>
        <v>0</v>
      </c>
      <c r="BI122" s="183">
        <f t="shared" si="8"/>
        <v>0</v>
      </c>
      <c r="BJ122" s="22" t="s">
        <v>79</v>
      </c>
      <c r="BK122" s="183">
        <f t="shared" si="9"/>
        <v>0</v>
      </c>
      <c r="BL122" s="22" t="s">
        <v>152</v>
      </c>
      <c r="BM122" s="22" t="s">
        <v>780</v>
      </c>
    </row>
    <row r="123" spans="2:65" s="1" customFormat="1" ht="16.5" customHeight="1">
      <c r="B123" s="171"/>
      <c r="C123" s="172" t="s">
        <v>256</v>
      </c>
      <c r="D123" s="172" t="s">
        <v>147</v>
      </c>
      <c r="E123" s="173" t="s">
        <v>781</v>
      </c>
      <c r="F123" s="174" t="s">
        <v>782</v>
      </c>
      <c r="G123" s="175" t="s">
        <v>336</v>
      </c>
      <c r="H123" s="176">
        <v>2</v>
      </c>
      <c r="I123" s="177"/>
      <c r="J123" s="178">
        <f t="shared" si="0"/>
        <v>0</v>
      </c>
      <c r="K123" s="174" t="s">
        <v>5</v>
      </c>
      <c r="L123" s="39"/>
      <c r="M123" s="179" t="s">
        <v>5</v>
      </c>
      <c r="N123" s="180" t="s">
        <v>43</v>
      </c>
      <c r="O123" s="40"/>
      <c r="P123" s="181">
        <f t="shared" si="1"/>
        <v>0</v>
      </c>
      <c r="Q123" s="181">
        <v>0</v>
      </c>
      <c r="R123" s="181">
        <f t="shared" si="2"/>
        <v>0</v>
      </c>
      <c r="S123" s="181">
        <v>0</v>
      </c>
      <c r="T123" s="182">
        <f t="shared" si="3"/>
        <v>0</v>
      </c>
      <c r="AR123" s="22" t="s">
        <v>152</v>
      </c>
      <c r="AT123" s="22" t="s">
        <v>147</v>
      </c>
      <c r="AU123" s="22" t="s">
        <v>81</v>
      </c>
      <c r="AY123" s="22" t="s">
        <v>144</v>
      </c>
      <c r="BE123" s="183">
        <f t="shared" si="4"/>
        <v>0</v>
      </c>
      <c r="BF123" s="183">
        <f t="shared" si="5"/>
        <v>0</v>
      </c>
      <c r="BG123" s="183">
        <f t="shared" si="6"/>
        <v>0</v>
      </c>
      <c r="BH123" s="183">
        <f t="shared" si="7"/>
        <v>0</v>
      </c>
      <c r="BI123" s="183">
        <f t="shared" si="8"/>
        <v>0</v>
      </c>
      <c r="BJ123" s="22" t="s">
        <v>79</v>
      </c>
      <c r="BK123" s="183">
        <f t="shared" si="9"/>
        <v>0</v>
      </c>
      <c r="BL123" s="22" t="s">
        <v>152</v>
      </c>
      <c r="BM123" s="22" t="s">
        <v>783</v>
      </c>
    </row>
    <row r="124" spans="2:65" s="1" customFormat="1" ht="16.5" customHeight="1">
      <c r="B124" s="171"/>
      <c r="C124" s="172" t="s">
        <v>260</v>
      </c>
      <c r="D124" s="172" t="s">
        <v>147</v>
      </c>
      <c r="E124" s="173" t="s">
        <v>784</v>
      </c>
      <c r="F124" s="174" t="s">
        <v>785</v>
      </c>
      <c r="G124" s="175" t="s">
        <v>380</v>
      </c>
      <c r="H124" s="176">
        <v>2</v>
      </c>
      <c r="I124" s="177"/>
      <c r="J124" s="178">
        <f t="shared" si="0"/>
        <v>0</v>
      </c>
      <c r="K124" s="174" t="s">
        <v>5</v>
      </c>
      <c r="L124" s="39"/>
      <c r="M124" s="179" t="s">
        <v>5</v>
      </c>
      <c r="N124" s="180" t="s">
        <v>43</v>
      </c>
      <c r="O124" s="40"/>
      <c r="P124" s="181">
        <f t="shared" si="1"/>
        <v>0</v>
      </c>
      <c r="Q124" s="181">
        <v>0</v>
      </c>
      <c r="R124" s="181">
        <f t="shared" si="2"/>
        <v>0</v>
      </c>
      <c r="S124" s="181">
        <v>0</v>
      </c>
      <c r="T124" s="182">
        <f t="shared" si="3"/>
        <v>0</v>
      </c>
      <c r="AR124" s="22" t="s">
        <v>152</v>
      </c>
      <c r="AT124" s="22" t="s">
        <v>147</v>
      </c>
      <c r="AU124" s="22" t="s">
        <v>81</v>
      </c>
      <c r="AY124" s="22" t="s">
        <v>144</v>
      </c>
      <c r="BE124" s="183">
        <f t="shared" si="4"/>
        <v>0</v>
      </c>
      <c r="BF124" s="183">
        <f t="shared" si="5"/>
        <v>0</v>
      </c>
      <c r="BG124" s="183">
        <f t="shared" si="6"/>
        <v>0</v>
      </c>
      <c r="BH124" s="183">
        <f t="shared" si="7"/>
        <v>0</v>
      </c>
      <c r="BI124" s="183">
        <f t="shared" si="8"/>
        <v>0</v>
      </c>
      <c r="BJ124" s="22" t="s">
        <v>79</v>
      </c>
      <c r="BK124" s="183">
        <f t="shared" si="9"/>
        <v>0</v>
      </c>
      <c r="BL124" s="22" t="s">
        <v>152</v>
      </c>
      <c r="BM124" s="22" t="s">
        <v>786</v>
      </c>
    </row>
    <row r="125" spans="2:63" s="10" customFormat="1" ht="29.85" customHeight="1">
      <c r="B125" s="158"/>
      <c r="D125" s="159" t="s">
        <v>71</v>
      </c>
      <c r="E125" s="169" t="s">
        <v>301</v>
      </c>
      <c r="F125" s="169" t="s">
        <v>302</v>
      </c>
      <c r="I125" s="161"/>
      <c r="J125" s="170">
        <f>BK125</f>
        <v>0</v>
      </c>
      <c r="L125" s="158"/>
      <c r="M125" s="163"/>
      <c r="N125" s="164"/>
      <c r="O125" s="164"/>
      <c r="P125" s="165">
        <f>SUM(P126:P136)</f>
        <v>0</v>
      </c>
      <c r="Q125" s="164"/>
      <c r="R125" s="165">
        <f>SUM(R126:R136)</f>
        <v>0.0014600000000000001</v>
      </c>
      <c r="S125" s="164"/>
      <c r="T125" s="166">
        <f>SUM(T126:T136)</f>
        <v>0.10769999999999999</v>
      </c>
      <c r="AR125" s="159" t="s">
        <v>81</v>
      </c>
      <c r="AT125" s="167" t="s">
        <v>71</v>
      </c>
      <c r="AU125" s="167" t="s">
        <v>79</v>
      </c>
      <c r="AY125" s="159" t="s">
        <v>144</v>
      </c>
      <c r="BK125" s="168">
        <f>SUM(BK126:BK136)</f>
        <v>0</v>
      </c>
    </row>
    <row r="126" spans="2:65" s="1" customFormat="1" ht="25.5" customHeight="1">
      <c r="B126" s="171"/>
      <c r="C126" s="172" t="s">
        <v>268</v>
      </c>
      <c r="D126" s="172" t="s">
        <v>147</v>
      </c>
      <c r="E126" s="173" t="s">
        <v>787</v>
      </c>
      <c r="F126" s="174" t="s">
        <v>788</v>
      </c>
      <c r="G126" s="175" t="s">
        <v>173</v>
      </c>
      <c r="H126" s="176">
        <v>15</v>
      </c>
      <c r="I126" s="177"/>
      <c r="J126" s="178">
        <f>ROUND(I126*H126,2)</f>
        <v>0</v>
      </c>
      <c r="K126" s="174" t="s">
        <v>158</v>
      </c>
      <c r="L126" s="39"/>
      <c r="M126" s="179" t="s">
        <v>5</v>
      </c>
      <c r="N126" s="180" t="s">
        <v>43</v>
      </c>
      <c r="O126" s="40"/>
      <c r="P126" s="181">
        <f>O126*H126</f>
        <v>0</v>
      </c>
      <c r="Q126" s="181">
        <v>0</v>
      </c>
      <c r="R126" s="181">
        <f>Q126*H126</f>
        <v>0</v>
      </c>
      <c r="S126" s="181">
        <v>0.00718</v>
      </c>
      <c r="T126" s="182">
        <f>S126*H126</f>
        <v>0.10769999999999999</v>
      </c>
      <c r="AR126" s="22" t="s">
        <v>224</v>
      </c>
      <c r="AT126" s="22" t="s">
        <v>147</v>
      </c>
      <c r="AU126" s="22" t="s">
        <v>81</v>
      </c>
      <c r="AY126" s="22" t="s">
        <v>144</v>
      </c>
      <c r="BE126" s="183">
        <f>IF(N126="základní",J126,0)</f>
        <v>0</v>
      </c>
      <c r="BF126" s="183">
        <f>IF(N126="snížená",J126,0)</f>
        <v>0</v>
      </c>
      <c r="BG126" s="183">
        <f>IF(N126="zákl. přenesená",J126,0)</f>
        <v>0</v>
      </c>
      <c r="BH126" s="183">
        <f>IF(N126="sníž. přenesená",J126,0)</f>
        <v>0</v>
      </c>
      <c r="BI126" s="183">
        <f>IF(N126="nulová",J126,0)</f>
        <v>0</v>
      </c>
      <c r="BJ126" s="22" t="s">
        <v>79</v>
      </c>
      <c r="BK126" s="183">
        <f>ROUND(I126*H126,2)</f>
        <v>0</v>
      </c>
      <c r="BL126" s="22" t="s">
        <v>224</v>
      </c>
      <c r="BM126" s="22" t="s">
        <v>789</v>
      </c>
    </row>
    <row r="127" spans="2:63" s="11" customFormat="1" ht="13.5">
      <c r="B127" s="184"/>
      <c r="D127" s="185" t="s">
        <v>154</v>
      </c>
      <c r="E127" s="186" t="s">
        <v>5</v>
      </c>
      <c r="F127" s="187" t="s">
        <v>790</v>
      </c>
      <c r="H127" s="188">
        <v>15</v>
      </c>
      <c r="I127" s="189"/>
      <c r="J127" s="11">
        <f>ROUND(I127*H127,2)</f>
        <v>0</v>
      </c>
      <c r="L127" s="184"/>
      <c r="M127" s="190"/>
      <c r="N127" s="191"/>
      <c r="O127" s="191"/>
      <c r="P127" s="191"/>
      <c r="Q127" s="191"/>
      <c r="R127" s="191"/>
      <c r="S127" s="191"/>
      <c r="T127" s="192"/>
      <c r="AT127" s="186" t="s">
        <v>154</v>
      </c>
      <c r="AU127" s="186" t="s">
        <v>81</v>
      </c>
      <c r="AV127" s="11" t="s">
        <v>81</v>
      </c>
      <c r="AW127" s="11" t="s">
        <v>36</v>
      </c>
      <c r="AX127" s="11" t="s">
        <v>79</v>
      </c>
      <c r="AY127" s="186" t="s">
        <v>144</v>
      </c>
      <c r="BK127" s="11">
        <f>ROUND(I127*H127,2)</f>
        <v>0</v>
      </c>
    </row>
    <row r="128" spans="2:65" s="1" customFormat="1" ht="25.5" customHeight="1">
      <c r="B128" s="171"/>
      <c r="C128" s="172" t="s">
        <v>273</v>
      </c>
      <c r="D128" s="172" t="s">
        <v>147</v>
      </c>
      <c r="E128" s="173" t="s">
        <v>791</v>
      </c>
      <c r="F128" s="174" t="s">
        <v>792</v>
      </c>
      <c r="G128" s="175" t="s">
        <v>173</v>
      </c>
      <c r="H128" s="176">
        <v>11</v>
      </c>
      <c r="I128" s="177"/>
      <c r="J128" s="178">
        <f>ROUND(I128*H128,2)</f>
        <v>0</v>
      </c>
      <c r="K128" s="174" t="s">
        <v>767</v>
      </c>
      <c r="L128" s="39"/>
      <c r="M128" s="179" t="s">
        <v>5</v>
      </c>
      <c r="N128" s="180" t="s">
        <v>43</v>
      </c>
      <c r="O128" s="40"/>
      <c r="P128" s="181">
        <f>O128*H128</f>
        <v>0</v>
      </c>
      <c r="Q128" s="181">
        <v>0.0001</v>
      </c>
      <c r="R128" s="181">
        <f>Q128*H128</f>
        <v>0.0011</v>
      </c>
      <c r="S128" s="181">
        <v>0</v>
      </c>
      <c r="T128" s="182">
        <f>S128*H128</f>
        <v>0</v>
      </c>
      <c r="AR128" s="22" t="s">
        <v>224</v>
      </c>
      <c r="AT128" s="22" t="s">
        <v>147</v>
      </c>
      <c r="AU128" s="22" t="s">
        <v>81</v>
      </c>
      <c r="AY128" s="22" t="s">
        <v>144</v>
      </c>
      <c r="BE128" s="183">
        <f>IF(N128="základní",J128,0)</f>
        <v>0</v>
      </c>
      <c r="BF128" s="183">
        <f>IF(N128="snížená",J128,0)</f>
        <v>0</v>
      </c>
      <c r="BG128" s="183">
        <f>IF(N128="zákl. přenesená",J128,0)</f>
        <v>0</v>
      </c>
      <c r="BH128" s="183">
        <f>IF(N128="sníž. přenesená",J128,0)</f>
        <v>0</v>
      </c>
      <c r="BI128" s="183">
        <f>IF(N128="nulová",J128,0)</f>
        <v>0</v>
      </c>
      <c r="BJ128" s="22" t="s">
        <v>79</v>
      </c>
      <c r="BK128" s="183">
        <f>ROUND(I128*H128,2)</f>
        <v>0</v>
      </c>
      <c r="BL128" s="22" t="s">
        <v>224</v>
      </c>
      <c r="BM128" s="22" t="s">
        <v>793</v>
      </c>
    </row>
    <row r="129" spans="2:51" s="11" customFormat="1" ht="13.5">
      <c r="B129" s="184"/>
      <c r="D129" s="185" t="s">
        <v>154</v>
      </c>
      <c r="E129" s="186" t="s">
        <v>5</v>
      </c>
      <c r="F129" s="187" t="s">
        <v>759</v>
      </c>
      <c r="H129" s="188">
        <v>11</v>
      </c>
      <c r="I129" s="189"/>
      <c r="L129" s="184"/>
      <c r="M129" s="190"/>
      <c r="N129" s="191"/>
      <c r="O129" s="191"/>
      <c r="P129" s="191"/>
      <c r="Q129" s="191"/>
      <c r="R129" s="191"/>
      <c r="S129" s="191"/>
      <c r="T129" s="192"/>
      <c r="AT129" s="186" t="s">
        <v>154</v>
      </c>
      <c r="AU129" s="186" t="s">
        <v>81</v>
      </c>
      <c r="AV129" s="11" t="s">
        <v>81</v>
      </c>
      <c r="AW129" s="11" t="s">
        <v>36</v>
      </c>
      <c r="AX129" s="11" t="s">
        <v>79</v>
      </c>
      <c r="AY129" s="186" t="s">
        <v>144</v>
      </c>
    </row>
    <row r="130" spans="2:65" s="1" customFormat="1" ht="16.5" customHeight="1">
      <c r="B130" s="171"/>
      <c r="C130" s="196" t="s">
        <v>282</v>
      </c>
      <c r="D130" s="196" t="s">
        <v>274</v>
      </c>
      <c r="E130" s="197" t="s">
        <v>794</v>
      </c>
      <c r="F130" s="198" t="s">
        <v>795</v>
      </c>
      <c r="G130" s="199" t="s">
        <v>173</v>
      </c>
      <c r="H130" s="200">
        <v>3</v>
      </c>
      <c r="I130" s="201"/>
      <c r="J130" s="202">
        <f>ROUND(I130*H130,2)</f>
        <v>0</v>
      </c>
      <c r="K130" s="198" t="s">
        <v>767</v>
      </c>
      <c r="L130" s="203"/>
      <c r="M130" s="204" t="s">
        <v>5</v>
      </c>
      <c r="N130" s="205" t="s">
        <v>43</v>
      </c>
      <c r="O130" s="40"/>
      <c r="P130" s="181">
        <f>O130*H130</f>
        <v>0</v>
      </c>
      <c r="Q130" s="181">
        <v>4E-05</v>
      </c>
      <c r="R130" s="181">
        <f>Q130*H130</f>
        <v>0.00012000000000000002</v>
      </c>
      <c r="S130" s="181">
        <v>0</v>
      </c>
      <c r="T130" s="182">
        <f>S130*H130</f>
        <v>0</v>
      </c>
      <c r="AR130" s="22" t="s">
        <v>277</v>
      </c>
      <c r="AT130" s="22" t="s">
        <v>274</v>
      </c>
      <c r="AU130" s="22" t="s">
        <v>81</v>
      </c>
      <c r="AY130" s="22" t="s">
        <v>144</v>
      </c>
      <c r="BE130" s="183">
        <f>IF(N130="základní",J130,0)</f>
        <v>0</v>
      </c>
      <c r="BF130" s="183">
        <f>IF(N130="snížená",J130,0)</f>
        <v>0</v>
      </c>
      <c r="BG130" s="183">
        <f>IF(N130="zákl. přenesená",J130,0)</f>
        <v>0</v>
      </c>
      <c r="BH130" s="183">
        <f>IF(N130="sníž. přenesená",J130,0)</f>
        <v>0</v>
      </c>
      <c r="BI130" s="183">
        <f>IF(N130="nulová",J130,0)</f>
        <v>0</v>
      </c>
      <c r="BJ130" s="22" t="s">
        <v>79</v>
      </c>
      <c r="BK130" s="183">
        <f>ROUND(I130*H130,2)</f>
        <v>0</v>
      </c>
      <c r="BL130" s="22" t="s">
        <v>224</v>
      </c>
      <c r="BM130" s="22" t="s">
        <v>796</v>
      </c>
    </row>
    <row r="131" spans="2:47" s="1" customFormat="1" ht="27">
      <c r="B131" s="39"/>
      <c r="D131" s="185" t="s">
        <v>279</v>
      </c>
      <c r="F131" s="193" t="s">
        <v>797</v>
      </c>
      <c r="I131" s="194"/>
      <c r="L131" s="39"/>
      <c r="M131" s="195"/>
      <c r="N131" s="40"/>
      <c r="O131" s="40"/>
      <c r="P131" s="40"/>
      <c r="Q131" s="40"/>
      <c r="R131" s="40"/>
      <c r="S131" s="40"/>
      <c r="T131" s="68"/>
      <c r="AT131" s="22" t="s">
        <v>279</v>
      </c>
      <c r="AU131" s="22" t="s">
        <v>81</v>
      </c>
    </row>
    <row r="132" spans="2:51" s="11" customFormat="1" ht="13.5">
      <c r="B132" s="184"/>
      <c r="D132" s="185" t="s">
        <v>154</v>
      </c>
      <c r="E132" s="186" t="s">
        <v>5</v>
      </c>
      <c r="F132" s="187" t="s">
        <v>798</v>
      </c>
      <c r="H132" s="188">
        <v>3</v>
      </c>
      <c r="I132" s="189"/>
      <c r="L132" s="184"/>
      <c r="M132" s="190"/>
      <c r="N132" s="191"/>
      <c r="O132" s="191"/>
      <c r="P132" s="191"/>
      <c r="Q132" s="191"/>
      <c r="R132" s="191"/>
      <c r="S132" s="191"/>
      <c r="T132" s="192"/>
      <c r="AT132" s="186" t="s">
        <v>154</v>
      </c>
      <c r="AU132" s="186" t="s">
        <v>81</v>
      </c>
      <c r="AV132" s="11" t="s">
        <v>81</v>
      </c>
      <c r="AW132" s="11" t="s">
        <v>36</v>
      </c>
      <c r="AX132" s="11" t="s">
        <v>79</v>
      </c>
      <c r="AY132" s="186" t="s">
        <v>144</v>
      </c>
    </row>
    <row r="133" spans="2:65" s="1" customFormat="1" ht="16.5" customHeight="1">
      <c r="B133" s="171"/>
      <c r="C133" s="196" t="s">
        <v>286</v>
      </c>
      <c r="D133" s="196" t="s">
        <v>274</v>
      </c>
      <c r="E133" s="197" t="s">
        <v>799</v>
      </c>
      <c r="F133" s="198" t="s">
        <v>800</v>
      </c>
      <c r="G133" s="199" t="s">
        <v>173</v>
      </c>
      <c r="H133" s="200">
        <v>8</v>
      </c>
      <c r="I133" s="201"/>
      <c r="J133" s="202">
        <f>ROUND(I133*H133,2)</f>
        <v>0</v>
      </c>
      <c r="K133" s="198" t="s">
        <v>158</v>
      </c>
      <c r="L133" s="203"/>
      <c r="M133" s="204" t="s">
        <v>5</v>
      </c>
      <c r="N133" s="205" t="s">
        <v>43</v>
      </c>
      <c r="O133" s="40"/>
      <c r="P133" s="181">
        <f>O133*H133</f>
        <v>0</v>
      </c>
      <c r="Q133" s="181">
        <v>3E-05</v>
      </c>
      <c r="R133" s="181">
        <f>Q133*H133</f>
        <v>0.00024</v>
      </c>
      <c r="S133" s="181">
        <v>0</v>
      </c>
      <c r="T133" s="182">
        <f>S133*H133</f>
        <v>0</v>
      </c>
      <c r="AR133" s="22" t="s">
        <v>277</v>
      </c>
      <c r="AT133" s="22" t="s">
        <v>274</v>
      </c>
      <c r="AU133" s="22" t="s">
        <v>81</v>
      </c>
      <c r="AY133" s="22" t="s">
        <v>144</v>
      </c>
      <c r="BE133" s="183">
        <f>IF(N133="základní",J133,0)</f>
        <v>0</v>
      </c>
      <c r="BF133" s="183">
        <f>IF(N133="snížená",J133,0)</f>
        <v>0</v>
      </c>
      <c r="BG133" s="183">
        <f>IF(N133="zákl. přenesená",J133,0)</f>
        <v>0</v>
      </c>
      <c r="BH133" s="183">
        <f>IF(N133="sníž. přenesená",J133,0)</f>
        <v>0</v>
      </c>
      <c r="BI133" s="183">
        <f>IF(N133="nulová",J133,0)</f>
        <v>0</v>
      </c>
      <c r="BJ133" s="22" t="s">
        <v>79</v>
      </c>
      <c r="BK133" s="183">
        <f>ROUND(I133*H133,2)</f>
        <v>0</v>
      </c>
      <c r="BL133" s="22" t="s">
        <v>224</v>
      </c>
      <c r="BM133" s="22" t="s">
        <v>801</v>
      </c>
    </row>
    <row r="134" spans="2:51" s="11" customFormat="1" ht="13.5">
      <c r="B134" s="184"/>
      <c r="D134" s="185" t="s">
        <v>154</v>
      </c>
      <c r="E134" s="186" t="s">
        <v>5</v>
      </c>
      <c r="F134" s="187" t="s">
        <v>802</v>
      </c>
      <c r="H134" s="188">
        <v>8</v>
      </c>
      <c r="I134" s="189"/>
      <c r="L134" s="184"/>
      <c r="M134" s="190"/>
      <c r="N134" s="191"/>
      <c r="O134" s="191"/>
      <c r="P134" s="191"/>
      <c r="Q134" s="191"/>
      <c r="R134" s="191"/>
      <c r="S134" s="191"/>
      <c r="T134" s="192"/>
      <c r="AT134" s="186" t="s">
        <v>154</v>
      </c>
      <c r="AU134" s="186" t="s">
        <v>81</v>
      </c>
      <c r="AV134" s="11" t="s">
        <v>81</v>
      </c>
      <c r="AW134" s="11" t="s">
        <v>36</v>
      </c>
      <c r="AX134" s="11" t="s">
        <v>79</v>
      </c>
      <c r="AY134" s="186" t="s">
        <v>144</v>
      </c>
    </row>
    <row r="135" spans="2:65" s="1" customFormat="1" ht="16.5" customHeight="1">
      <c r="B135" s="171"/>
      <c r="C135" s="172" t="s">
        <v>292</v>
      </c>
      <c r="D135" s="172" t="s">
        <v>147</v>
      </c>
      <c r="E135" s="173" t="s">
        <v>324</v>
      </c>
      <c r="F135" s="174" t="s">
        <v>325</v>
      </c>
      <c r="G135" s="175" t="s">
        <v>295</v>
      </c>
      <c r="H135" s="206">
        <v>14.209</v>
      </c>
      <c r="I135" s="177"/>
      <c r="J135" s="178">
        <f>ROUND(I135*H135,2)</f>
        <v>0</v>
      </c>
      <c r="K135" s="174" t="s">
        <v>151</v>
      </c>
      <c r="L135" s="39"/>
      <c r="M135" s="179" t="s">
        <v>5</v>
      </c>
      <c r="N135" s="180" t="s">
        <v>43</v>
      </c>
      <c r="O135" s="40"/>
      <c r="P135" s="181">
        <f>O135*H135</f>
        <v>0</v>
      </c>
      <c r="Q135" s="181">
        <v>0</v>
      </c>
      <c r="R135" s="181">
        <f>Q135*H135</f>
        <v>0</v>
      </c>
      <c r="S135" s="181">
        <v>0</v>
      </c>
      <c r="T135" s="182">
        <f>S135*H135</f>
        <v>0</v>
      </c>
      <c r="AR135" s="22" t="s">
        <v>224</v>
      </c>
      <c r="AT135" s="22" t="s">
        <v>147</v>
      </c>
      <c r="AU135" s="22" t="s">
        <v>81</v>
      </c>
      <c r="AY135" s="22" t="s">
        <v>144</v>
      </c>
      <c r="BE135" s="183">
        <f>IF(N135="základní",J135,0)</f>
        <v>0</v>
      </c>
      <c r="BF135" s="183">
        <f>IF(N135="snížená",J135,0)</f>
        <v>0</v>
      </c>
      <c r="BG135" s="183">
        <f>IF(N135="zákl. přenesená",J135,0)</f>
        <v>0</v>
      </c>
      <c r="BH135" s="183">
        <f>IF(N135="sníž. přenesená",J135,0)</f>
        <v>0</v>
      </c>
      <c r="BI135" s="183">
        <f>IF(N135="nulová",J135,0)</f>
        <v>0</v>
      </c>
      <c r="BJ135" s="22" t="s">
        <v>79</v>
      </c>
      <c r="BK135" s="183">
        <f>ROUND(I135*H135,2)</f>
        <v>0</v>
      </c>
      <c r="BL135" s="22" t="s">
        <v>224</v>
      </c>
      <c r="BM135" s="22" t="s">
        <v>803</v>
      </c>
    </row>
    <row r="136" spans="2:65" s="1" customFormat="1" ht="16.5" customHeight="1">
      <c r="B136" s="171"/>
      <c r="C136" s="172" t="s">
        <v>297</v>
      </c>
      <c r="D136" s="172" t="s">
        <v>147</v>
      </c>
      <c r="E136" s="173" t="s">
        <v>804</v>
      </c>
      <c r="F136" s="174" t="s">
        <v>805</v>
      </c>
      <c r="G136" s="175" t="s">
        <v>295</v>
      </c>
      <c r="H136" s="206">
        <v>14.209</v>
      </c>
      <c r="I136" s="177"/>
      <c r="J136" s="178">
        <f>ROUND(I136*H136,2)</f>
        <v>0</v>
      </c>
      <c r="K136" s="174" t="s">
        <v>151</v>
      </c>
      <c r="L136" s="39"/>
      <c r="M136" s="179" t="s">
        <v>5</v>
      </c>
      <c r="N136" s="180" t="s">
        <v>43</v>
      </c>
      <c r="O136" s="40"/>
      <c r="P136" s="181">
        <f>O136*H136</f>
        <v>0</v>
      </c>
      <c r="Q136" s="181">
        <v>0</v>
      </c>
      <c r="R136" s="181">
        <f>Q136*H136</f>
        <v>0</v>
      </c>
      <c r="S136" s="181">
        <v>0</v>
      </c>
      <c r="T136" s="182">
        <f>S136*H136</f>
        <v>0</v>
      </c>
      <c r="AR136" s="22" t="s">
        <v>224</v>
      </c>
      <c r="AT136" s="22" t="s">
        <v>147</v>
      </c>
      <c r="AU136" s="22" t="s">
        <v>81</v>
      </c>
      <c r="AY136" s="22" t="s">
        <v>144</v>
      </c>
      <c r="BE136" s="183">
        <f>IF(N136="základní",J136,0)</f>
        <v>0</v>
      </c>
      <c r="BF136" s="183">
        <f>IF(N136="snížená",J136,0)</f>
        <v>0</v>
      </c>
      <c r="BG136" s="183">
        <f>IF(N136="zákl. přenesená",J136,0)</f>
        <v>0</v>
      </c>
      <c r="BH136" s="183">
        <f>IF(N136="sníž. přenesená",J136,0)</f>
        <v>0</v>
      </c>
      <c r="BI136" s="183">
        <f>IF(N136="nulová",J136,0)</f>
        <v>0</v>
      </c>
      <c r="BJ136" s="22" t="s">
        <v>79</v>
      </c>
      <c r="BK136" s="183">
        <f>ROUND(I136*H136,2)</f>
        <v>0</v>
      </c>
      <c r="BL136" s="22" t="s">
        <v>224</v>
      </c>
      <c r="BM136" s="22" t="s">
        <v>806</v>
      </c>
    </row>
    <row r="137" spans="2:63" s="10" customFormat="1" ht="29.85" customHeight="1">
      <c r="B137" s="158"/>
      <c r="D137" s="159" t="s">
        <v>71</v>
      </c>
      <c r="E137" s="169" t="s">
        <v>807</v>
      </c>
      <c r="F137" s="169" t="s">
        <v>808</v>
      </c>
      <c r="I137" s="161"/>
      <c r="J137" s="170">
        <f>BK137</f>
        <v>0</v>
      </c>
      <c r="L137" s="158"/>
      <c r="M137" s="163"/>
      <c r="N137" s="164"/>
      <c r="O137" s="164"/>
      <c r="P137" s="165">
        <f>SUM(P138:P154)</f>
        <v>0</v>
      </c>
      <c r="Q137" s="164"/>
      <c r="R137" s="165">
        <f>SUM(R138:R154)</f>
        <v>0.007625</v>
      </c>
      <c r="S137" s="164"/>
      <c r="T137" s="166">
        <f>SUM(T138:T154)</f>
        <v>0.4005</v>
      </c>
      <c r="AR137" s="159" t="s">
        <v>81</v>
      </c>
      <c r="AT137" s="167" t="s">
        <v>71</v>
      </c>
      <c r="AU137" s="167" t="s">
        <v>79</v>
      </c>
      <c r="AY137" s="159" t="s">
        <v>144</v>
      </c>
      <c r="BK137" s="168">
        <f>SUM(BK138:BK154)</f>
        <v>0</v>
      </c>
    </row>
    <row r="138" spans="2:65" s="1" customFormat="1" ht="16.5" customHeight="1">
      <c r="B138" s="171"/>
      <c r="C138" s="172" t="s">
        <v>303</v>
      </c>
      <c r="D138" s="172" t="s">
        <v>147</v>
      </c>
      <c r="E138" s="173" t="s">
        <v>809</v>
      </c>
      <c r="F138" s="174" t="s">
        <v>810</v>
      </c>
      <c r="G138" s="175" t="s">
        <v>173</v>
      </c>
      <c r="H138" s="176">
        <v>15</v>
      </c>
      <c r="I138" s="177"/>
      <c r="J138" s="178">
        <f>ROUND(I138*H138,2)</f>
        <v>0</v>
      </c>
      <c r="K138" s="174" t="s">
        <v>158</v>
      </c>
      <c r="L138" s="39"/>
      <c r="M138" s="179" t="s">
        <v>5</v>
      </c>
      <c r="N138" s="180" t="s">
        <v>43</v>
      </c>
      <c r="O138" s="40"/>
      <c r="P138" s="181">
        <f>O138*H138</f>
        <v>0</v>
      </c>
      <c r="Q138" s="181">
        <v>0</v>
      </c>
      <c r="R138" s="181">
        <f>Q138*H138</f>
        <v>0</v>
      </c>
      <c r="S138" s="181">
        <v>0.0267</v>
      </c>
      <c r="T138" s="182">
        <f>S138*H138</f>
        <v>0.4005</v>
      </c>
      <c r="AR138" s="22" t="s">
        <v>224</v>
      </c>
      <c r="AT138" s="22" t="s">
        <v>147</v>
      </c>
      <c r="AU138" s="22" t="s">
        <v>81</v>
      </c>
      <c r="AY138" s="22" t="s">
        <v>144</v>
      </c>
      <c r="BE138" s="183">
        <f>IF(N138="základní",J138,0)</f>
        <v>0</v>
      </c>
      <c r="BF138" s="183">
        <f>IF(N138="snížená",J138,0)</f>
        <v>0</v>
      </c>
      <c r="BG138" s="183">
        <f>IF(N138="zákl. přenesená",J138,0)</f>
        <v>0</v>
      </c>
      <c r="BH138" s="183">
        <f>IF(N138="sníž. přenesená",J138,0)</f>
        <v>0</v>
      </c>
      <c r="BI138" s="183">
        <f>IF(N138="nulová",J138,0)</f>
        <v>0</v>
      </c>
      <c r="BJ138" s="22" t="s">
        <v>79</v>
      </c>
      <c r="BK138" s="183">
        <f>ROUND(I138*H138,2)</f>
        <v>0</v>
      </c>
      <c r="BL138" s="22" t="s">
        <v>224</v>
      </c>
      <c r="BM138" s="22" t="s">
        <v>811</v>
      </c>
    </row>
    <row r="139" spans="2:65" s="1" customFormat="1" ht="16.5" customHeight="1">
      <c r="B139" s="171"/>
      <c r="C139" s="172" t="s">
        <v>308</v>
      </c>
      <c r="D139" s="172" t="s">
        <v>147</v>
      </c>
      <c r="E139" s="173" t="s">
        <v>812</v>
      </c>
      <c r="F139" s="174" t="s">
        <v>813</v>
      </c>
      <c r="G139" s="175" t="s">
        <v>173</v>
      </c>
      <c r="H139" s="176">
        <v>2.5</v>
      </c>
      <c r="I139" s="177"/>
      <c r="J139" s="178">
        <f>ROUND(I139*H139,2)</f>
        <v>0</v>
      </c>
      <c r="K139" s="174" t="s">
        <v>220</v>
      </c>
      <c r="L139" s="39"/>
      <c r="M139" s="179" t="s">
        <v>5</v>
      </c>
      <c r="N139" s="180" t="s">
        <v>43</v>
      </c>
      <c r="O139" s="40"/>
      <c r="P139" s="181">
        <f>O139*H139</f>
        <v>0</v>
      </c>
      <c r="Q139" s="181">
        <v>0.00121</v>
      </c>
      <c r="R139" s="181">
        <f>Q139*H139</f>
        <v>0.003025</v>
      </c>
      <c r="S139" s="181">
        <v>0</v>
      </c>
      <c r="T139" s="182">
        <f>S139*H139</f>
        <v>0</v>
      </c>
      <c r="AR139" s="22" t="s">
        <v>224</v>
      </c>
      <c r="AT139" s="22" t="s">
        <v>147</v>
      </c>
      <c r="AU139" s="22" t="s">
        <v>81</v>
      </c>
      <c r="AY139" s="22" t="s">
        <v>144</v>
      </c>
      <c r="BE139" s="183">
        <f>IF(N139="základní",J139,0)</f>
        <v>0</v>
      </c>
      <c r="BF139" s="183">
        <f>IF(N139="snížená",J139,0)</f>
        <v>0</v>
      </c>
      <c r="BG139" s="183">
        <f>IF(N139="zákl. přenesená",J139,0)</f>
        <v>0</v>
      </c>
      <c r="BH139" s="183">
        <f>IF(N139="sníž. přenesená",J139,0)</f>
        <v>0</v>
      </c>
      <c r="BI139" s="183">
        <f>IF(N139="nulová",J139,0)</f>
        <v>0</v>
      </c>
      <c r="BJ139" s="22" t="s">
        <v>79</v>
      </c>
      <c r="BK139" s="183">
        <f>ROUND(I139*H139,2)</f>
        <v>0</v>
      </c>
      <c r="BL139" s="22" t="s">
        <v>224</v>
      </c>
      <c r="BM139" s="22" t="s">
        <v>814</v>
      </c>
    </row>
    <row r="140" spans="2:47" s="1" customFormat="1" ht="67.5">
      <c r="B140" s="39"/>
      <c r="D140" s="185" t="s">
        <v>222</v>
      </c>
      <c r="F140" s="193" t="s">
        <v>815</v>
      </c>
      <c r="I140" s="194"/>
      <c r="L140" s="39"/>
      <c r="M140" s="195"/>
      <c r="N140" s="40"/>
      <c r="O140" s="40"/>
      <c r="P140" s="40"/>
      <c r="Q140" s="40"/>
      <c r="R140" s="40"/>
      <c r="S140" s="40"/>
      <c r="T140" s="68"/>
      <c r="AT140" s="22" t="s">
        <v>222</v>
      </c>
      <c r="AU140" s="22" t="s">
        <v>81</v>
      </c>
    </row>
    <row r="141" spans="2:51" s="11" customFormat="1" ht="13.5">
      <c r="B141" s="184"/>
      <c r="D141" s="185" t="s">
        <v>154</v>
      </c>
      <c r="E141" s="186" t="s">
        <v>5</v>
      </c>
      <c r="F141" s="187" t="s">
        <v>816</v>
      </c>
      <c r="H141" s="188">
        <v>2.5</v>
      </c>
      <c r="I141" s="189"/>
      <c r="L141" s="184"/>
      <c r="M141" s="190"/>
      <c r="N141" s="191"/>
      <c r="O141" s="191"/>
      <c r="P141" s="191"/>
      <c r="Q141" s="191"/>
      <c r="R141" s="191"/>
      <c r="S141" s="191"/>
      <c r="T141" s="192"/>
      <c r="AT141" s="186" t="s">
        <v>154</v>
      </c>
      <c r="AU141" s="186" t="s">
        <v>81</v>
      </c>
      <c r="AV141" s="11" t="s">
        <v>81</v>
      </c>
      <c r="AW141" s="11" t="s">
        <v>36</v>
      </c>
      <c r="AX141" s="11" t="s">
        <v>79</v>
      </c>
      <c r="AY141" s="186" t="s">
        <v>144</v>
      </c>
    </row>
    <row r="142" spans="2:65" s="1" customFormat="1" ht="16.5" customHeight="1">
      <c r="B142" s="171"/>
      <c r="C142" s="172" t="s">
        <v>277</v>
      </c>
      <c r="D142" s="172" t="s">
        <v>147</v>
      </c>
      <c r="E142" s="173" t="s">
        <v>817</v>
      </c>
      <c r="F142" s="174" t="s">
        <v>818</v>
      </c>
      <c r="G142" s="175" t="s">
        <v>173</v>
      </c>
      <c r="H142" s="176">
        <v>5</v>
      </c>
      <c r="I142" s="177"/>
      <c r="J142" s="178">
        <f>ROUND(I142*H142,2)</f>
        <v>0</v>
      </c>
      <c r="K142" s="174" t="s">
        <v>151</v>
      </c>
      <c r="L142" s="39"/>
      <c r="M142" s="179" t="s">
        <v>5</v>
      </c>
      <c r="N142" s="180" t="s">
        <v>43</v>
      </c>
      <c r="O142" s="40"/>
      <c r="P142" s="181">
        <f>O142*H142</f>
        <v>0</v>
      </c>
      <c r="Q142" s="181">
        <v>0.00035</v>
      </c>
      <c r="R142" s="181">
        <f>Q142*H142</f>
        <v>0.00175</v>
      </c>
      <c r="S142" s="181">
        <v>0</v>
      </c>
      <c r="T142" s="182">
        <f>S142*H142</f>
        <v>0</v>
      </c>
      <c r="AR142" s="22" t="s">
        <v>224</v>
      </c>
      <c r="AT142" s="22" t="s">
        <v>147</v>
      </c>
      <c r="AU142" s="22" t="s">
        <v>81</v>
      </c>
      <c r="AY142" s="22" t="s">
        <v>144</v>
      </c>
      <c r="BE142" s="183">
        <f>IF(N142="základní",J142,0)</f>
        <v>0</v>
      </c>
      <c r="BF142" s="183">
        <f>IF(N142="snížená",J142,0)</f>
        <v>0</v>
      </c>
      <c r="BG142" s="183">
        <f>IF(N142="zákl. přenesená",J142,0)</f>
        <v>0</v>
      </c>
      <c r="BH142" s="183">
        <f>IF(N142="sníž. přenesená",J142,0)</f>
        <v>0</v>
      </c>
      <c r="BI142" s="183">
        <f>IF(N142="nulová",J142,0)</f>
        <v>0</v>
      </c>
      <c r="BJ142" s="22" t="s">
        <v>79</v>
      </c>
      <c r="BK142" s="183">
        <f>ROUND(I142*H142,2)</f>
        <v>0</v>
      </c>
      <c r="BL142" s="22" t="s">
        <v>224</v>
      </c>
      <c r="BM142" s="22" t="s">
        <v>819</v>
      </c>
    </row>
    <row r="143" spans="2:51" s="11" customFormat="1" ht="13.5">
      <c r="B143" s="184"/>
      <c r="D143" s="185" t="s">
        <v>154</v>
      </c>
      <c r="E143" s="186" t="s">
        <v>5</v>
      </c>
      <c r="F143" s="187" t="s">
        <v>820</v>
      </c>
      <c r="H143" s="188">
        <v>5</v>
      </c>
      <c r="I143" s="189"/>
      <c r="L143" s="184"/>
      <c r="M143" s="190"/>
      <c r="N143" s="191"/>
      <c r="O143" s="191"/>
      <c r="P143" s="191"/>
      <c r="Q143" s="191"/>
      <c r="R143" s="191"/>
      <c r="S143" s="191"/>
      <c r="T143" s="192"/>
      <c r="AT143" s="186" t="s">
        <v>154</v>
      </c>
      <c r="AU143" s="186" t="s">
        <v>81</v>
      </c>
      <c r="AV143" s="11" t="s">
        <v>81</v>
      </c>
      <c r="AW143" s="11" t="s">
        <v>36</v>
      </c>
      <c r="AX143" s="11" t="s">
        <v>79</v>
      </c>
      <c r="AY143" s="186" t="s">
        <v>144</v>
      </c>
    </row>
    <row r="144" spans="2:65" s="1" customFormat="1" ht="16.5" customHeight="1">
      <c r="B144" s="171"/>
      <c r="C144" s="172" t="s">
        <v>317</v>
      </c>
      <c r="D144" s="172" t="s">
        <v>147</v>
      </c>
      <c r="E144" s="173" t="s">
        <v>821</v>
      </c>
      <c r="F144" s="174" t="s">
        <v>822</v>
      </c>
      <c r="G144" s="175" t="s">
        <v>173</v>
      </c>
      <c r="H144" s="176">
        <v>2.5</v>
      </c>
      <c r="I144" s="177"/>
      <c r="J144" s="178">
        <f>ROUND(I144*H144,2)</f>
        <v>0</v>
      </c>
      <c r="K144" s="174" t="s">
        <v>151</v>
      </c>
      <c r="L144" s="39"/>
      <c r="M144" s="179" t="s">
        <v>5</v>
      </c>
      <c r="N144" s="180" t="s">
        <v>43</v>
      </c>
      <c r="O144" s="40"/>
      <c r="P144" s="181">
        <f>O144*H144</f>
        <v>0</v>
      </c>
      <c r="Q144" s="181">
        <v>0.00114</v>
      </c>
      <c r="R144" s="181">
        <f>Q144*H144</f>
        <v>0.00285</v>
      </c>
      <c r="S144" s="181">
        <v>0</v>
      </c>
      <c r="T144" s="182">
        <f>S144*H144</f>
        <v>0</v>
      </c>
      <c r="AR144" s="22" t="s">
        <v>224</v>
      </c>
      <c r="AT144" s="22" t="s">
        <v>147</v>
      </c>
      <c r="AU144" s="22" t="s">
        <v>81</v>
      </c>
      <c r="AY144" s="22" t="s">
        <v>144</v>
      </c>
      <c r="BE144" s="183">
        <f>IF(N144="základní",J144,0)</f>
        <v>0</v>
      </c>
      <c r="BF144" s="183">
        <f>IF(N144="snížená",J144,0)</f>
        <v>0</v>
      </c>
      <c r="BG144" s="183">
        <f>IF(N144="zákl. přenesená",J144,0)</f>
        <v>0</v>
      </c>
      <c r="BH144" s="183">
        <f>IF(N144="sníž. přenesená",J144,0)</f>
        <v>0</v>
      </c>
      <c r="BI144" s="183">
        <f>IF(N144="nulová",J144,0)</f>
        <v>0</v>
      </c>
      <c r="BJ144" s="22" t="s">
        <v>79</v>
      </c>
      <c r="BK144" s="183">
        <f>ROUND(I144*H144,2)</f>
        <v>0</v>
      </c>
      <c r="BL144" s="22" t="s">
        <v>224</v>
      </c>
      <c r="BM144" s="22" t="s">
        <v>823</v>
      </c>
    </row>
    <row r="145" spans="2:51" s="11" customFormat="1" ht="13.5">
      <c r="B145" s="184"/>
      <c r="D145" s="185" t="s">
        <v>154</v>
      </c>
      <c r="E145" s="186" t="s">
        <v>5</v>
      </c>
      <c r="F145" s="187" t="s">
        <v>824</v>
      </c>
      <c r="H145" s="188">
        <v>2.5</v>
      </c>
      <c r="I145" s="189"/>
      <c r="L145" s="184"/>
      <c r="M145" s="190"/>
      <c r="N145" s="191"/>
      <c r="O145" s="191"/>
      <c r="P145" s="191"/>
      <c r="Q145" s="191"/>
      <c r="R145" s="191"/>
      <c r="S145" s="191"/>
      <c r="T145" s="192"/>
      <c r="AT145" s="186" t="s">
        <v>154</v>
      </c>
      <c r="AU145" s="186" t="s">
        <v>81</v>
      </c>
      <c r="AV145" s="11" t="s">
        <v>81</v>
      </c>
      <c r="AW145" s="11" t="s">
        <v>36</v>
      </c>
      <c r="AX145" s="11" t="s">
        <v>79</v>
      </c>
      <c r="AY145" s="186" t="s">
        <v>144</v>
      </c>
    </row>
    <row r="146" spans="2:65" s="1" customFormat="1" ht="16.5" customHeight="1">
      <c r="B146" s="171"/>
      <c r="C146" s="172" t="s">
        <v>323</v>
      </c>
      <c r="D146" s="172" t="s">
        <v>147</v>
      </c>
      <c r="E146" s="173" t="s">
        <v>825</v>
      </c>
      <c r="F146" s="174" t="s">
        <v>826</v>
      </c>
      <c r="G146" s="175" t="s">
        <v>380</v>
      </c>
      <c r="H146" s="176">
        <v>2</v>
      </c>
      <c r="I146" s="177"/>
      <c r="J146" s="178">
        <f>ROUND(I146*H146,2)</f>
        <v>0</v>
      </c>
      <c r="K146" s="174" t="s">
        <v>767</v>
      </c>
      <c r="L146" s="39"/>
      <c r="M146" s="179" t="s">
        <v>5</v>
      </c>
      <c r="N146" s="180" t="s">
        <v>43</v>
      </c>
      <c r="O146" s="40"/>
      <c r="P146" s="181">
        <f>O146*H146</f>
        <v>0</v>
      </c>
      <c r="Q146" s="181">
        <v>0</v>
      </c>
      <c r="R146" s="181">
        <f>Q146*H146</f>
        <v>0</v>
      </c>
      <c r="S146" s="181">
        <v>0</v>
      </c>
      <c r="T146" s="182">
        <f>S146*H146</f>
        <v>0</v>
      </c>
      <c r="AR146" s="22" t="s">
        <v>224</v>
      </c>
      <c r="AT146" s="22" t="s">
        <v>147</v>
      </c>
      <c r="AU146" s="22" t="s">
        <v>81</v>
      </c>
      <c r="AY146" s="22" t="s">
        <v>144</v>
      </c>
      <c r="BE146" s="183">
        <f>IF(N146="základní",J146,0)</f>
        <v>0</v>
      </c>
      <c r="BF146" s="183">
        <f>IF(N146="snížená",J146,0)</f>
        <v>0</v>
      </c>
      <c r="BG146" s="183">
        <f>IF(N146="zákl. přenesená",J146,0)</f>
        <v>0</v>
      </c>
      <c r="BH146" s="183">
        <f>IF(N146="sníž. přenesená",J146,0)</f>
        <v>0</v>
      </c>
      <c r="BI146" s="183">
        <f>IF(N146="nulová",J146,0)</f>
        <v>0</v>
      </c>
      <c r="BJ146" s="22" t="s">
        <v>79</v>
      </c>
      <c r="BK146" s="183">
        <f>ROUND(I146*H146,2)</f>
        <v>0</v>
      </c>
      <c r="BL146" s="22" t="s">
        <v>224</v>
      </c>
      <c r="BM146" s="22" t="s">
        <v>827</v>
      </c>
    </row>
    <row r="147" spans="2:51" s="11" customFormat="1" ht="13.5">
      <c r="B147" s="184"/>
      <c r="D147" s="185" t="s">
        <v>154</v>
      </c>
      <c r="E147" s="186" t="s">
        <v>5</v>
      </c>
      <c r="F147" s="187" t="s">
        <v>828</v>
      </c>
      <c r="H147" s="188">
        <v>2</v>
      </c>
      <c r="I147" s="189"/>
      <c r="L147" s="184"/>
      <c r="M147" s="190"/>
      <c r="N147" s="191"/>
      <c r="O147" s="191"/>
      <c r="P147" s="191"/>
      <c r="Q147" s="191"/>
      <c r="R147" s="191"/>
      <c r="S147" s="191"/>
      <c r="T147" s="192"/>
      <c r="AT147" s="186" t="s">
        <v>154</v>
      </c>
      <c r="AU147" s="186" t="s">
        <v>81</v>
      </c>
      <c r="AV147" s="11" t="s">
        <v>81</v>
      </c>
      <c r="AW147" s="11" t="s">
        <v>36</v>
      </c>
      <c r="AX147" s="11" t="s">
        <v>79</v>
      </c>
      <c r="AY147" s="186" t="s">
        <v>144</v>
      </c>
    </row>
    <row r="148" spans="2:65" s="1" customFormat="1" ht="16.5" customHeight="1">
      <c r="B148" s="171"/>
      <c r="C148" s="172" t="s">
        <v>327</v>
      </c>
      <c r="D148" s="172" t="s">
        <v>147</v>
      </c>
      <c r="E148" s="173" t="s">
        <v>829</v>
      </c>
      <c r="F148" s="174" t="s">
        <v>830</v>
      </c>
      <c r="G148" s="175" t="s">
        <v>380</v>
      </c>
      <c r="H148" s="176">
        <v>1</v>
      </c>
      <c r="I148" s="177"/>
      <c r="J148" s="178">
        <f>ROUND(I148*H148,2)</f>
        <v>0</v>
      </c>
      <c r="K148" s="174" t="s">
        <v>151</v>
      </c>
      <c r="L148" s="39"/>
      <c r="M148" s="179" t="s">
        <v>5</v>
      </c>
      <c r="N148" s="180" t="s">
        <v>43</v>
      </c>
      <c r="O148" s="40"/>
      <c r="P148" s="181">
        <f>O148*H148</f>
        <v>0</v>
      </c>
      <c r="Q148" s="181">
        <v>0</v>
      </c>
      <c r="R148" s="181">
        <f>Q148*H148</f>
        <v>0</v>
      </c>
      <c r="S148" s="181">
        <v>0</v>
      </c>
      <c r="T148" s="182">
        <f>S148*H148</f>
        <v>0</v>
      </c>
      <c r="AR148" s="22" t="s">
        <v>224</v>
      </c>
      <c r="AT148" s="22" t="s">
        <v>147</v>
      </c>
      <c r="AU148" s="22" t="s">
        <v>81</v>
      </c>
      <c r="AY148" s="22" t="s">
        <v>144</v>
      </c>
      <c r="BE148" s="183">
        <f>IF(N148="základní",J148,0)</f>
        <v>0</v>
      </c>
      <c r="BF148" s="183">
        <f>IF(N148="snížená",J148,0)</f>
        <v>0</v>
      </c>
      <c r="BG148" s="183">
        <f>IF(N148="zákl. přenesená",J148,0)</f>
        <v>0</v>
      </c>
      <c r="BH148" s="183">
        <f>IF(N148="sníž. přenesená",J148,0)</f>
        <v>0</v>
      </c>
      <c r="BI148" s="183">
        <f>IF(N148="nulová",J148,0)</f>
        <v>0</v>
      </c>
      <c r="BJ148" s="22" t="s">
        <v>79</v>
      </c>
      <c r="BK148" s="183">
        <f>ROUND(I148*H148,2)</f>
        <v>0</v>
      </c>
      <c r="BL148" s="22" t="s">
        <v>224</v>
      </c>
      <c r="BM148" s="22" t="s">
        <v>831</v>
      </c>
    </row>
    <row r="149" spans="2:51" s="11" customFormat="1" ht="13.5">
      <c r="B149" s="184"/>
      <c r="D149" s="185" t="s">
        <v>154</v>
      </c>
      <c r="E149" s="186" t="s">
        <v>5</v>
      </c>
      <c r="F149" s="187" t="s">
        <v>832</v>
      </c>
      <c r="H149" s="188">
        <v>1</v>
      </c>
      <c r="I149" s="189"/>
      <c r="L149" s="184"/>
      <c r="M149" s="190"/>
      <c r="N149" s="191"/>
      <c r="O149" s="191"/>
      <c r="P149" s="191"/>
      <c r="Q149" s="191"/>
      <c r="R149" s="191"/>
      <c r="S149" s="191"/>
      <c r="T149" s="192"/>
      <c r="AT149" s="186" t="s">
        <v>154</v>
      </c>
      <c r="AU149" s="186" t="s">
        <v>81</v>
      </c>
      <c r="AV149" s="11" t="s">
        <v>81</v>
      </c>
      <c r="AW149" s="11" t="s">
        <v>36</v>
      </c>
      <c r="AX149" s="11" t="s">
        <v>79</v>
      </c>
      <c r="AY149" s="186" t="s">
        <v>144</v>
      </c>
    </row>
    <row r="150" spans="2:65" s="1" customFormat="1" ht="16.5" customHeight="1">
      <c r="B150" s="171"/>
      <c r="C150" s="172" t="s">
        <v>333</v>
      </c>
      <c r="D150" s="172" t="s">
        <v>147</v>
      </c>
      <c r="E150" s="173" t="s">
        <v>833</v>
      </c>
      <c r="F150" s="174" t="s">
        <v>834</v>
      </c>
      <c r="G150" s="175" t="s">
        <v>173</v>
      </c>
      <c r="H150" s="176">
        <v>10</v>
      </c>
      <c r="I150" s="177"/>
      <c r="J150" s="178">
        <f>ROUND(I150*H150,2)</f>
        <v>0</v>
      </c>
      <c r="K150" s="174" t="s">
        <v>767</v>
      </c>
      <c r="L150" s="39"/>
      <c r="M150" s="179" t="s">
        <v>5</v>
      </c>
      <c r="N150" s="180" t="s">
        <v>43</v>
      </c>
      <c r="O150" s="40"/>
      <c r="P150" s="181">
        <f>O150*H150</f>
        <v>0</v>
      </c>
      <c r="Q150" s="181">
        <v>0</v>
      </c>
      <c r="R150" s="181">
        <f>Q150*H150</f>
        <v>0</v>
      </c>
      <c r="S150" s="181">
        <v>0</v>
      </c>
      <c r="T150" s="182">
        <f>S150*H150</f>
        <v>0</v>
      </c>
      <c r="AR150" s="22" t="s">
        <v>224</v>
      </c>
      <c r="AT150" s="22" t="s">
        <v>147</v>
      </c>
      <c r="AU150" s="22" t="s">
        <v>81</v>
      </c>
      <c r="AY150" s="22" t="s">
        <v>144</v>
      </c>
      <c r="BE150" s="183">
        <f>IF(N150="základní",J150,0)</f>
        <v>0</v>
      </c>
      <c r="BF150" s="183">
        <f>IF(N150="snížená",J150,0)</f>
        <v>0</v>
      </c>
      <c r="BG150" s="183">
        <f>IF(N150="zákl. přenesená",J150,0)</f>
        <v>0</v>
      </c>
      <c r="BH150" s="183">
        <f>IF(N150="sníž. přenesená",J150,0)</f>
        <v>0</v>
      </c>
      <c r="BI150" s="183">
        <f>IF(N150="nulová",J150,0)</f>
        <v>0</v>
      </c>
      <c r="BJ150" s="22" t="s">
        <v>79</v>
      </c>
      <c r="BK150" s="183">
        <f>ROUND(I150*H150,2)</f>
        <v>0</v>
      </c>
      <c r="BL150" s="22" t="s">
        <v>224</v>
      </c>
      <c r="BM150" s="22" t="s">
        <v>835</v>
      </c>
    </row>
    <row r="151" spans="2:65" s="1" customFormat="1" ht="16.5" customHeight="1">
      <c r="B151" s="171"/>
      <c r="C151" s="172" t="s">
        <v>338</v>
      </c>
      <c r="D151" s="172" t="s">
        <v>147</v>
      </c>
      <c r="E151" s="173" t="s">
        <v>836</v>
      </c>
      <c r="F151" s="174" t="s">
        <v>837</v>
      </c>
      <c r="G151" s="175" t="s">
        <v>295</v>
      </c>
      <c r="H151" s="206">
        <v>80.808</v>
      </c>
      <c r="I151" s="177"/>
      <c r="J151" s="178">
        <f>ROUND(I151*H151,2)</f>
        <v>0</v>
      </c>
      <c r="K151" s="174" t="s">
        <v>151</v>
      </c>
      <c r="L151" s="39"/>
      <c r="M151" s="179" t="s">
        <v>5</v>
      </c>
      <c r="N151" s="180" t="s">
        <v>43</v>
      </c>
      <c r="O151" s="40"/>
      <c r="P151" s="181">
        <f>O151*H151</f>
        <v>0</v>
      </c>
      <c r="Q151" s="181">
        <v>0</v>
      </c>
      <c r="R151" s="181">
        <f>Q151*H151</f>
        <v>0</v>
      </c>
      <c r="S151" s="181">
        <v>0</v>
      </c>
      <c r="T151" s="182">
        <f>S151*H151</f>
        <v>0</v>
      </c>
      <c r="AR151" s="22" t="s">
        <v>224</v>
      </c>
      <c r="AT151" s="22" t="s">
        <v>147</v>
      </c>
      <c r="AU151" s="22" t="s">
        <v>81</v>
      </c>
      <c r="AY151" s="22" t="s">
        <v>144</v>
      </c>
      <c r="BE151" s="183">
        <f>IF(N151="základní",J151,0)</f>
        <v>0</v>
      </c>
      <c r="BF151" s="183">
        <f>IF(N151="snížená",J151,0)</f>
        <v>0</v>
      </c>
      <c r="BG151" s="183">
        <f>IF(N151="zákl. přenesená",J151,0)</f>
        <v>0</v>
      </c>
      <c r="BH151" s="183">
        <f>IF(N151="sníž. přenesená",J151,0)</f>
        <v>0</v>
      </c>
      <c r="BI151" s="183">
        <f>IF(N151="nulová",J151,0)</f>
        <v>0</v>
      </c>
      <c r="BJ151" s="22" t="s">
        <v>79</v>
      </c>
      <c r="BK151" s="183">
        <f>ROUND(I151*H151,2)</f>
        <v>0</v>
      </c>
      <c r="BL151" s="22" t="s">
        <v>224</v>
      </c>
      <c r="BM151" s="22" t="s">
        <v>838</v>
      </c>
    </row>
    <row r="152" spans="2:65" s="1" customFormat="1" ht="16.5" customHeight="1">
      <c r="B152" s="171"/>
      <c r="C152" s="172" t="s">
        <v>343</v>
      </c>
      <c r="D152" s="172" t="s">
        <v>147</v>
      </c>
      <c r="E152" s="173" t="s">
        <v>839</v>
      </c>
      <c r="F152" s="174" t="s">
        <v>840</v>
      </c>
      <c r="G152" s="175" t="s">
        <v>295</v>
      </c>
      <c r="H152" s="206">
        <v>80.808</v>
      </c>
      <c r="I152" s="177"/>
      <c r="J152" s="178">
        <f>ROUND(I152*H152,2)</f>
        <v>0</v>
      </c>
      <c r="K152" s="174" t="s">
        <v>151</v>
      </c>
      <c r="L152" s="39"/>
      <c r="M152" s="179" t="s">
        <v>5</v>
      </c>
      <c r="N152" s="180" t="s">
        <v>43</v>
      </c>
      <c r="O152" s="40"/>
      <c r="P152" s="181">
        <f>O152*H152</f>
        <v>0</v>
      </c>
      <c r="Q152" s="181">
        <v>0</v>
      </c>
      <c r="R152" s="181">
        <f>Q152*H152</f>
        <v>0</v>
      </c>
      <c r="S152" s="181">
        <v>0</v>
      </c>
      <c r="T152" s="182">
        <f>S152*H152</f>
        <v>0</v>
      </c>
      <c r="AR152" s="22" t="s">
        <v>224</v>
      </c>
      <c r="AT152" s="22" t="s">
        <v>147</v>
      </c>
      <c r="AU152" s="22" t="s">
        <v>81</v>
      </c>
      <c r="AY152" s="22" t="s">
        <v>144</v>
      </c>
      <c r="BE152" s="183">
        <f>IF(N152="základní",J152,0)</f>
        <v>0</v>
      </c>
      <c r="BF152" s="183">
        <f>IF(N152="snížená",J152,0)</f>
        <v>0</v>
      </c>
      <c r="BG152" s="183">
        <f>IF(N152="zákl. přenesená",J152,0)</f>
        <v>0</v>
      </c>
      <c r="BH152" s="183">
        <f>IF(N152="sníž. přenesená",J152,0)</f>
        <v>0</v>
      </c>
      <c r="BI152" s="183">
        <f>IF(N152="nulová",J152,0)</f>
        <v>0</v>
      </c>
      <c r="BJ152" s="22" t="s">
        <v>79</v>
      </c>
      <c r="BK152" s="183">
        <f>ROUND(I152*H152,2)</f>
        <v>0</v>
      </c>
      <c r="BL152" s="22" t="s">
        <v>224</v>
      </c>
      <c r="BM152" s="22" t="s">
        <v>841</v>
      </c>
    </row>
    <row r="153" spans="2:65" s="1" customFormat="1" ht="16.5" customHeight="1">
      <c r="B153" s="171"/>
      <c r="C153" s="172" t="s">
        <v>347</v>
      </c>
      <c r="D153" s="172" t="s">
        <v>147</v>
      </c>
      <c r="E153" s="173" t="s">
        <v>842</v>
      </c>
      <c r="F153" s="174" t="s">
        <v>843</v>
      </c>
      <c r="G153" s="175" t="s">
        <v>380</v>
      </c>
      <c r="H153" s="176">
        <v>2</v>
      </c>
      <c r="I153" s="177"/>
      <c r="J153" s="178">
        <f>ROUND(I153*H153,2)</f>
        <v>0</v>
      </c>
      <c r="K153" s="174" t="s">
        <v>5</v>
      </c>
      <c r="L153" s="39"/>
      <c r="M153" s="179" t="s">
        <v>5</v>
      </c>
      <c r="N153" s="180" t="s">
        <v>43</v>
      </c>
      <c r="O153" s="40"/>
      <c r="P153" s="181">
        <f>O153*H153</f>
        <v>0</v>
      </c>
      <c r="Q153" s="181">
        <v>0</v>
      </c>
      <c r="R153" s="181">
        <f>Q153*H153</f>
        <v>0</v>
      </c>
      <c r="S153" s="181">
        <v>0</v>
      </c>
      <c r="T153" s="182">
        <f>S153*H153</f>
        <v>0</v>
      </c>
      <c r="AR153" s="22" t="s">
        <v>224</v>
      </c>
      <c r="AT153" s="22" t="s">
        <v>147</v>
      </c>
      <c r="AU153" s="22" t="s">
        <v>81</v>
      </c>
      <c r="AY153" s="22" t="s">
        <v>144</v>
      </c>
      <c r="BE153" s="183">
        <f>IF(N153="základní",J153,0)</f>
        <v>0</v>
      </c>
      <c r="BF153" s="183">
        <f>IF(N153="snížená",J153,0)</f>
        <v>0</v>
      </c>
      <c r="BG153" s="183">
        <f>IF(N153="zákl. přenesená",J153,0)</f>
        <v>0</v>
      </c>
      <c r="BH153" s="183">
        <f>IF(N153="sníž. přenesená",J153,0)</f>
        <v>0</v>
      </c>
      <c r="BI153" s="183">
        <f>IF(N153="nulová",J153,0)</f>
        <v>0</v>
      </c>
      <c r="BJ153" s="22" t="s">
        <v>79</v>
      </c>
      <c r="BK153" s="183">
        <f>ROUND(I153*H153,2)</f>
        <v>0</v>
      </c>
      <c r="BL153" s="22" t="s">
        <v>224</v>
      </c>
      <c r="BM153" s="22" t="s">
        <v>844</v>
      </c>
    </row>
    <row r="154" spans="2:65" s="1" customFormat="1" ht="16.5" customHeight="1">
      <c r="B154" s="171"/>
      <c r="C154" s="172" t="s">
        <v>353</v>
      </c>
      <c r="D154" s="172" t="s">
        <v>147</v>
      </c>
      <c r="E154" s="173" t="s">
        <v>845</v>
      </c>
      <c r="F154" s="174" t="s">
        <v>846</v>
      </c>
      <c r="G154" s="175" t="s">
        <v>380</v>
      </c>
      <c r="H154" s="176">
        <v>1</v>
      </c>
      <c r="I154" s="177"/>
      <c r="J154" s="178">
        <f>ROUND(I154*H154,2)</f>
        <v>0</v>
      </c>
      <c r="K154" s="174" t="s">
        <v>5</v>
      </c>
      <c r="L154" s="39"/>
      <c r="M154" s="179" t="s">
        <v>5</v>
      </c>
      <c r="N154" s="180" t="s">
        <v>43</v>
      </c>
      <c r="O154" s="40"/>
      <c r="P154" s="181">
        <f>O154*H154</f>
        <v>0</v>
      </c>
      <c r="Q154" s="181">
        <v>0</v>
      </c>
      <c r="R154" s="181">
        <f>Q154*H154</f>
        <v>0</v>
      </c>
      <c r="S154" s="181">
        <v>0</v>
      </c>
      <c r="T154" s="182">
        <f>S154*H154</f>
        <v>0</v>
      </c>
      <c r="AR154" s="22" t="s">
        <v>224</v>
      </c>
      <c r="AT154" s="22" t="s">
        <v>147</v>
      </c>
      <c r="AU154" s="22" t="s">
        <v>81</v>
      </c>
      <c r="AY154" s="22" t="s">
        <v>144</v>
      </c>
      <c r="BE154" s="183">
        <f>IF(N154="základní",J154,0)</f>
        <v>0</v>
      </c>
      <c r="BF154" s="183">
        <f>IF(N154="snížená",J154,0)</f>
        <v>0</v>
      </c>
      <c r="BG154" s="183">
        <f>IF(N154="zákl. přenesená",J154,0)</f>
        <v>0</v>
      </c>
      <c r="BH154" s="183">
        <f>IF(N154="sníž. přenesená",J154,0)</f>
        <v>0</v>
      </c>
      <c r="BI154" s="183">
        <f>IF(N154="nulová",J154,0)</f>
        <v>0</v>
      </c>
      <c r="BJ154" s="22" t="s">
        <v>79</v>
      </c>
      <c r="BK154" s="183">
        <f>ROUND(I154*H154,2)</f>
        <v>0</v>
      </c>
      <c r="BL154" s="22" t="s">
        <v>224</v>
      </c>
      <c r="BM154" s="22" t="s">
        <v>847</v>
      </c>
    </row>
    <row r="155" spans="2:63" s="10" customFormat="1" ht="29.85" customHeight="1">
      <c r="B155" s="158"/>
      <c r="D155" s="159" t="s">
        <v>71</v>
      </c>
      <c r="E155" s="169" t="s">
        <v>848</v>
      </c>
      <c r="F155" s="169" t="s">
        <v>849</v>
      </c>
      <c r="I155" s="161"/>
      <c r="J155" s="170">
        <f>BK155</f>
        <v>0</v>
      </c>
      <c r="L155" s="158"/>
      <c r="M155" s="163"/>
      <c r="N155" s="164"/>
      <c r="O155" s="164"/>
      <c r="P155" s="165">
        <f>SUM(P156:P200)</f>
        <v>0</v>
      </c>
      <c r="Q155" s="164"/>
      <c r="R155" s="165">
        <f>SUM(R156:R200)</f>
        <v>0.08365</v>
      </c>
      <c r="S155" s="164"/>
      <c r="T155" s="166">
        <f>SUM(T156:T200)</f>
        <v>0.042140000000000004</v>
      </c>
      <c r="AR155" s="159" t="s">
        <v>81</v>
      </c>
      <c r="AT155" s="167" t="s">
        <v>71</v>
      </c>
      <c r="AU155" s="167" t="s">
        <v>79</v>
      </c>
      <c r="AY155" s="159" t="s">
        <v>144</v>
      </c>
      <c r="BK155" s="168">
        <f>SUM(BK156:BK200)</f>
        <v>0</v>
      </c>
    </row>
    <row r="156" spans="2:65" s="1" customFormat="1" ht="16.5" customHeight="1">
      <c r="B156" s="171"/>
      <c r="C156" s="172" t="s">
        <v>357</v>
      </c>
      <c r="D156" s="172" t="s">
        <v>147</v>
      </c>
      <c r="E156" s="173" t="s">
        <v>850</v>
      </c>
      <c r="F156" s="174" t="s">
        <v>851</v>
      </c>
      <c r="G156" s="175" t="s">
        <v>380</v>
      </c>
      <c r="H156" s="176">
        <v>1</v>
      </c>
      <c r="I156" s="177"/>
      <c r="J156" s="178">
        <f>ROUND(I156*H156,2)</f>
        <v>0</v>
      </c>
      <c r="K156" s="174" t="s">
        <v>5</v>
      </c>
      <c r="L156" s="39"/>
      <c r="M156" s="179" t="s">
        <v>5</v>
      </c>
      <c r="N156" s="180" t="s">
        <v>43</v>
      </c>
      <c r="O156" s="40"/>
      <c r="P156" s="181">
        <f>O156*H156</f>
        <v>0</v>
      </c>
      <c r="Q156" s="181">
        <v>1E-05</v>
      </c>
      <c r="R156" s="181">
        <f>Q156*H156</f>
        <v>1E-05</v>
      </c>
      <c r="S156" s="181">
        <v>0.0001</v>
      </c>
      <c r="T156" s="182">
        <f>S156*H156</f>
        <v>0.0001</v>
      </c>
      <c r="AR156" s="22" t="s">
        <v>152</v>
      </c>
      <c r="AT156" s="22" t="s">
        <v>147</v>
      </c>
      <c r="AU156" s="22" t="s">
        <v>81</v>
      </c>
      <c r="AY156" s="22" t="s">
        <v>144</v>
      </c>
      <c r="BE156" s="183">
        <f>IF(N156="základní",J156,0)</f>
        <v>0</v>
      </c>
      <c r="BF156" s="183">
        <f>IF(N156="snížená",J156,0)</f>
        <v>0</v>
      </c>
      <c r="BG156" s="183">
        <f>IF(N156="zákl. přenesená",J156,0)</f>
        <v>0</v>
      </c>
      <c r="BH156" s="183">
        <f>IF(N156="sníž. přenesená",J156,0)</f>
        <v>0</v>
      </c>
      <c r="BI156" s="183">
        <f>IF(N156="nulová",J156,0)</f>
        <v>0</v>
      </c>
      <c r="BJ156" s="22" t="s">
        <v>79</v>
      </c>
      <c r="BK156" s="183">
        <f>ROUND(I156*H156,2)</f>
        <v>0</v>
      </c>
      <c r="BL156" s="22" t="s">
        <v>152</v>
      </c>
      <c r="BM156" s="22" t="s">
        <v>852</v>
      </c>
    </row>
    <row r="157" spans="2:51" s="11" customFormat="1" ht="13.5">
      <c r="B157" s="184"/>
      <c r="D157" s="185" t="s">
        <v>154</v>
      </c>
      <c r="E157" s="186" t="s">
        <v>5</v>
      </c>
      <c r="F157" s="187" t="s">
        <v>853</v>
      </c>
      <c r="H157" s="188">
        <v>1</v>
      </c>
      <c r="I157" s="189"/>
      <c r="L157" s="184"/>
      <c r="M157" s="190"/>
      <c r="N157" s="191"/>
      <c r="O157" s="191"/>
      <c r="P157" s="191"/>
      <c r="Q157" s="191"/>
      <c r="R157" s="191"/>
      <c r="S157" s="191"/>
      <c r="T157" s="192"/>
      <c r="AT157" s="186" t="s">
        <v>154</v>
      </c>
      <c r="AU157" s="186" t="s">
        <v>81</v>
      </c>
      <c r="AV157" s="11" t="s">
        <v>81</v>
      </c>
      <c r="AW157" s="11" t="s">
        <v>36</v>
      </c>
      <c r="AX157" s="11" t="s">
        <v>79</v>
      </c>
      <c r="AY157" s="186" t="s">
        <v>144</v>
      </c>
    </row>
    <row r="158" spans="2:65" s="1" customFormat="1" ht="16.5" customHeight="1">
      <c r="B158" s="171"/>
      <c r="C158" s="196" t="s">
        <v>361</v>
      </c>
      <c r="D158" s="196" t="s">
        <v>274</v>
      </c>
      <c r="E158" s="197" t="s">
        <v>854</v>
      </c>
      <c r="F158" s="198" t="s">
        <v>855</v>
      </c>
      <c r="G158" s="199" t="s">
        <v>380</v>
      </c>
      <c r="H158" s="200">
        <v>1</v>
      </c>
      <c r="I158" s="201"/>
      <c r="J158" s="202">
        <f>ROUND(I158*H158,2)</f>
        <v>0</v>
      </c>
      <c r="K158" s="198" t="s">
        <v>5</v>
      </c>
      <c r="L158" s="203"/>
      <c r="M158" s="204" t="s">
        <v>5</v>
      </c>
      <c r="N158" s="205" t="s">
        <v>43</v>
      </c>
      <c r="O158" s="40"/>
      <c r="P158" s="181">
        <f>O158*H158</f>
        <v>0</v>
      </c>
      <c r="Q158" s="181">
        <v>0.0015</v>
      </c>
      <c r="R158" s="181">
        <f>Q158*H158</f>
        <v>0.0015</v>
      </c>
      <c r="S158" s="181">
        <v>0</v>
      </c>
      <c r="T158" s="182">
        <f>S158*H158</f>
        <v>0</v>
      </c>
      <c r="AR158" s="22" t="s">
        <v>184</v>
      </c>
      <c r="AT158" s="22" t="s">
        <v>274</v>
      </c>
      <c r="AU158" s="22" t="s">
        <v>81</v>
      </c>
      <c r="AY158" s="22" t="s">
        <v>144</v>
      </c>
      <c r="BE158" s="183">
        <f>IF(N158="základní",J158,0)</f>
        <v>0</v>
      </c>
      <c r="BF158" s="183">
        <f>IF(N158="snížená",J158,0)</f>
        <v>0</v>
      </c>
      <c r="BG158" s="183">
        <f>IF(N158="zákl. přenesená",J158,0)</f>
        <v>0</v>
      </c>
      <c r="BH158" s="183">
        <f>IF(N158="sníž. přenesená",J158,0)</f>
        <v>0</v>
      </c>
      <c r="BI158" s="183">
        <f>IF(N158="nulová",J158,0)</f>
        <v>0</v>
      </c>
      <c r="BJ158" s="22" t="s">
        <v>79</v>
      </c>
      <c r="BK158" s="183">
        <f>ROUND(I158*H158,2)</f>
        <v>0</v>
      </c>
      <c r="BL158" s="22" t="s">
        <v>152</v>
      </c>
      <c r="BM158" s="22" t="s">
        <v>856</v>
      </c>
    </row>
    <row r="159" spans="2:51" s="11" customFormat="1" ht="13.5">
      <c r="B159" s="184"/>
      <c r="D159" s="185" t="s">
        <v>154</v>
      </c>
      <c r="E159" s="186" t="s">
        <v>5</v>
      </c>
      <c r="F159" s="187" t="s">
        <v>853</v>
      </c>
      <c r="H159" s="188">
        <v>1</v>
      </c>
      <c r="I159" s="189"/>
      <c r="L159" s="184"/>
      <c r="M159" s="190"/>
      <c r="N159" s="191"/>
      <c r="O159" s="191"/>
      <c r="P159" s="191"/>
      <c r="Q159" s="191"/>
      <c r="R159" s="191"/>
      <c r="S159" s="191"/>
      <c r="T159" s="192"/>
      <c r="AT159" s="186" t="s">
        <v>154</v>
      </c>
      <c r="AU159" s="186" t="s">
        <v>81</v>
      </c>
      <c r="AV159" s="11" t="s">
        <v>81</v>
      </c>
      <c r="AW159" s="11" t="s">
        <v>36</v>
      </c>
      <c r="AX159" s="11" t="s">
        <v>79</v>
      </c>
      <c r="AY159" s="186" t="s">
        <v>144</v>
      </c>
    </row>
    <row r="160" spans="2:65" s="1" customFormat="1" ht="16.5" customHeight="1">
      <c r="B160" s="171"/>
      <c r="C160" s="172" t="s">
        <v>366</v>
      </c>
      <c r="D160" s="172" t="s">
        <v>147</v>
      </c>
      <c r="E160" s="173" t="s">
        <v>857</v>
      </c>
      <c r="F160" s="174" t="s">
        <v>858</v>
      </c>
      <c r="G160" s="175" t="s">
        <v>336</v>
      </c>
      <c r="H160" s="176">
        <v>2</v>
      </c>
      <c r="I160" s="177"/>
      <c r="J160" s="178">
        <f>ROUND(I160*H160,2)</f>
        <v>0</v>
      </c>
      <c r="K160" s="174" t="s">
        <v>158</v>
      </c>
      <c r="L160" s="39"/>
      <c r="M160" s="179" t="s">
        <v>5</v>
      </c>
      <c r="N160" s="180" t="s">
        <v>43</v>
      </c>
      <c r="O160" s="40"/>
      <c r="P160" s="181">
        <f>O160*H160</f>
        <v>0</v>
      </c>
      <c r="Q160" s="181">
        <v>0</v>
      </c>
      <c r="R160" s="181">
        <f>Q160*H160</f>
        <v>0</v>
      </c>
      <c r="S160" s="181">
        <v>0.01946</v>
      </c>
      <c r="T160" s="182">
        <f>S160*H160</f>
        <v>0.03892</v>
      </c>
      <c r="AR160" s="22" t="s">
        <v>224</v>
      </c>
      <c r="AT160" s="22" t="s">
        <v>147</v>
      </c>
      <c r="AU160" s="22" t="s">
        <v>81</v>
      </c>
      <c r="AY160" s="22" t="s">
        <v>144</v>
      </c>
      <c r="BE160" s="183">
        <f>IF(N160="základní",J160,0)</f>
        <v>0</v>
      </c>
      <c r="BF160" s="183">
        <f>IF(N160="snížená",J160,0)</f>
        <v>0</v>
      </c>
      <c r="BG160" s="183">
        <f>IF(N160="zákl. přenesená",J160,0)</f>
        <v>0</v>
      </c>
      <c r="BH160" s="183">
        <f>IF(N160="sníž. přenesená",J160,0)</f>
        <v>0</v>
      </c>
      <c r="BI160" s="183">
        <f>IF(N160="nulová",J160,0)</f>
        <v>0</v>
      </c>
      <c r="BJ160" s="22" t="s">
        <v>79</v>
      </c>
      <c r="BK160" s="183">
        <f>ROUND(I160*H160,2)</f>
        <v>0</v>
      </c>
      <c r="BL160" s="22" t="s">
        <v>224</v>
      </c>
      <c r="BM160" s="22" t="s">
        <v>859</v>
      </c>
    </row>
    <row r="161" spans="2:51" s="11" customFormat="1" ht="13.5">
      <c r="B161" s="184"/>
      <c r="D161" s="185" t="s">
        <v>154</v>
      </c>
      <c r="E161" s="186" t="s">
        <v>5</v>
      </c>
      <c r="F161" s="187" t="s">
        <v>860</v>
      </c>
      <c r="H161" s="188">
        <v>2</v>
      </c>
      <c r="I161" s="189"/>
      <c r="L161" s="184"/>
      <c r="M161" s="190"/>
      <c r="N161" s="191"/>
      <c r="O161" s="191"/>
      <c r="P161" s="191"/>
      <c r="Q161" s="191"/>
      <c r="R161" s="191"/>
      <c r="S161" s="191"/>
      <c r="T161" s="192"/>
      <c r="AT161" s="186" t="s">
        <v>154</v>
      </c>
      <c r="AU161" s="186" t="s">
        <v>81</v>
      </c>
      <c r="AV161" s="11" t="s">
        <v>81</v>
      </c>
      <c r="AW161" s="11" t="s">
        <v>36</v>
      </c>
      <c r="AX161" s="11" t="s">
        <v>79</v>
      </c>
      <c r="AY161" s="186" t="s">
        <v>144</v>
      </c>
    </row>
    <row r="162" spans="2:65" s="1" customFormat="1" ht="16.5" customHeight="1">
      <c r="B162" s="171"/>
      <c r="C162" s="172" t="s">
        <v>371</v>
      </c>
      <c r="D162" s="172" t="s">
        <v>147</v>
      </c>
      <c r="E162" s="173" t="s">
        <v>861</v>
      </c>
      <c r="F162" s="174" t="s">
        <v>862</v>
      </c>
      <c r="G162" s="175" t="s">
        <v>336</v>
      </c>
      <c r="H162" s="176">
        <v>1</v>
      </c>
      <c r="I162" s="177"/>
      <c r="J162" s="178">
        <f>ROUND(I162*H162,2)</f>
        <v>0</v>
      </c>
      <c r="K162" s="174" t="s">
        <v>767</v>
      </c>
      <c r="L162" s="39"/>
      <c r="M162" s="179" t="s">
        <v>5</v>
      </c>
      <c r="N162" s="180" t="s">
        <v>43</v>
      </c>
      <c r="O162" s="40"/>
      <c r="P162" s="181">
        <f>O162*H162</f>
        <v>0</v>
      </c>
      <c r="Q162" s="181">
        <v>0.0034</v>
      </c>
      <c r="R162" s="181">
        <f>Q162*H162</f>
        <v>0.0034</v>
      </c>
      <c r="S162" s="181">
        <v>0</v>
      </c>
      <c r="T162" s="182">
        <f>S162*H162</f>
        <v>0</v>
      </c>
      <c r="AR162" s="22" t="s">
        <v>224</v>
      </c>
      <c r="AT162" s="22" t="s">
        <v>147</v>
      </c>
      <c r="AU162" s="22" t="s">
        <v>81</v>
      </c>
      <c r="AY162" s="22" t="s">
        <v>144</v>
      </c>
      <c r="BE162" s="183">
        <f>IF(N162="základní",J162,0)</f>
        <v>0</v>
      </c>
      <c r="BF162" s="183">
        <f>IF(N162="snížená",J162,0)</f>
        <v>0</v>
      </c>
      <c r="BG162" s="183">
        <f>IF(N162="zákl. přenesená",J162,0)</f>
        <v>0</v>
      </c>
      <c r="BH162" s="183">
        <f>IF(N162="sníž. přenesená",J162,0)</f>
        <v>0</v>
      </c>
      <c r="BI162" s="183">
        <f>IF(N162="nulová",J162,0)</f>
        <v>0</v>
      </c>
      <c r="BJ162" s="22" t="s">
        <v>79</v>
      </c>
      <c r="BK162" s="183">
        <f>ROUND(I162*H162,2)</f>
        <v>0</v>
      </c>
      <c r="BL162" s="22" t="s">
        <v>224</v>
      </c>
      <c r="BM162" s="22" t="s">
        <v>863</v>
      </c>
    </row>
    <row r="163" spans="2:51" s="11" customFormat="1" ht="13.5">
      <c r="B163" s="184"/>
      <c r="D163" s="185" t="s">
        <v>154</v>
      </c>
      <c r="E163" s="186" t="s">
        <v>5</v>
      </c>
      <c r="F163" s="187" t="s">
        <v>853</v>
      </c>
      <c r="H163" s="188">
        <v>1</v>
      </c>
      <c r="I163" s="189"/>
      <c r="L163" s="184"/>
      <c r="M163" s="190"/>
      <c r="N163" s="191"/>
      <c r="O163" s="191"/>
      <c r="P163" s="191"/>
      <c r="Q163" s="191"/>
      <c r="R163" s="191"/>
      <c r="S163" s="191"/>
      <c r="T163" s="192"/>
      <c r="AT163" s="186" t="s">
        <v>154</v>
      </c>
      <c r="AU163" s="186" t="s">
        <v>81</v>
      </c>
      <c r="AV163" s="11" t="s">
        <v>81</v>
      </c>
      <c r="AW163" s="11" t="s">
        <v>36</v>
      </c>
      <c r="AX163" s="11" t="s">
        <v>79</v>
      </c>
      <c r="AY163" s="186" t="s">
        <v>144</v>
      </c>
    </row>
    <row r="164" spans="2:65" s="1" customFormat="1" ht="16.5" customHeight="1">
      <c r="B164" s="171"/>
      <c r="C164" s="196" t="s">
        <v>377</v>
      </c>
      <c r="D164" s="196" t="s">
        <v>274</v>
      </c>
      <c r="E164" s="197" t="s">
        <v>864</v>
      </c>
      <c r="F164" s="198" t="s">
        <v>865</v>
      </c>
      <c r="G164" s="199" t="s">
        <v>380</v>
      </c>
      <c r="H164" s="200">
        <v>1</v>
      </c>
      <c r="I164" s="201"/>
      <c r="J164" s="202">
        <f>ROUND(I164*H164,2)</f>
        <v>0</v>
      </c>
      <c r="K164" s="198" t="s">
        <v>5</v>
      </c>
      <c r="L164" s="203"/>
      <c r="M164" s="204" t="s">
        <v>5</v>
      </c>
      <c r="N164" s="205" t="s">
        <v>43</v>
      </c>
      <c r="O164" s="40"/>
      <c r="P164" s="181">
        <f>O164*H164</f>
        <v>0</v>
      </c>
      <c r="Q164" s="181">
        <v>0.013</v>
      </c>
      <c r="R164" s="181">
        <f>Q164*H164</f>
        <v>0.013</v>
      </c>
      <c r="S164" s="181">
        <v>0</v>
      </c>
      <c r="T164" s="182">
        <f>S164*H164</f>
        <v>0</v>
      </c>
      <c r="AR164" s="22" t="s">
        <v>184</v>
      </c>
      <c r="AT164" s="22" t="s">
        <v>274</v>
      </c>
      <c r="AU164" s="22" t="s">
        <v>81</v>
      </c>
      <c r="AY164" s="22" t="s">
        <v>144</v>
      </c>
      <c r="BE164" s="183">
        <f>IF(N164="základní",J164,0)</f>
        <v>0</v>
      </c>
      <c r="BF164" s="183">
        <f>IF(N164="snížená",J164,0)</f>
        <v>0</v>
      </c>
      <c r="BG164" s="183">
        <f>IF(N164="zákl. přenesená",J164,0)</f>
        <v>0</v>
      </c>
      <c r="BH164" s="183">
        <f>IF(N164="sníž. přenesená",J164,0)</f>
        <v>0</v>
      </c>
      <c r="BI164" s="183">
        <f>IF(N164="nulová",J164,0)</f>
        <v>0</v>
      </c>
      <c r="BJ164" s="22" t="s">
        <v>79</v>
      </c>
      <c r="BK164" s="183">
        <f>ROUND(I164*H164,2)</f>
        <v>0</v>
      </c>
      <c r="BL164" s="22" t="s">
        <v>152</v>
      </c>
      <c r="BM164" s="22" t="s">
        <v>866</v>
      </c>
    </row>
    <row r="165" spans="2:51" s="11" customFormat="1" ht="13.5">
      <c r="B165" s="184"/>
      <c r="D165" s="185" t="s">
        <v>154</v>
      </c>
      <c r="E165" s="186" t="s">
        <v>5</v>
      </c>
      <c r="F165" s="187" t="s">
        <v>853</v>
      </c>
      <c r="H165" s="188">
        <v>1</v>
      </c>
      <c r="I165" s="189"/>
      <c r="L165" s="184"/>
      <c r="M165" s="190"/>
      <c r="N165" s="191"/>
      <c r="O165" s="191"/>
      <c r="P165" s="191"/>
      <c r="Q165" s="191"/>
      <c r="R165" s="191"/>
      <c r="S165" s="191"/>
      <c r="T165" s="192"/>
      <c r="AT165" s="186" t="s">
        <v>154</v>
      </c>
      <c r="AU165" s="186" t="s">
        <v>81</v>
      </c>
      <c r="AV165" s="11" t="s">
        <v>81</v>
      </c>
      <c r="AW165" s="11" t="s">
        <v>36</v>
      </c>
      <c r="AX165" s="11" t="s">
        <v>79</v>
      </c>
      <c r="AY165" s="186" t="s">
        <v>144</v>
      </c>
    </row>
    <row r="166" spans="2:65" s="1" customFormat="1" ht="16.5" customHeight="1">
      <c r="B166" s="171"/>
      <c r="C166" s="196" t="s">
        <v>382</v>
      </c>
      <c r="D166" s="196" t="s">
        <v>274</v>
      </c>
      <c r="E166" s="197" t="s">
        <v>867</v>
      </c>
      <c r="F166" s="198" t="s">
        <v>868</v>
      </c>
      <c r="G166" s="199" t="s">
        <v>380</v>
      </c>
      <c r="H166" s="200">
        <v>1</v>
      </c>
      <c r="I166" s="201"/>
      <c r="J166" s="202">
        <f>ROUND(I166*H166,2)</f>
        <v>0</v>
      </c>
      <c r="K166" s="198" t="s">
        <v>767</v>
      </c>
      <c r="L166" s="203"/>
      <c r="M166" s="204" t="s">
        <v>5</v>
      </c>
      <c r="N166" s="205" t="s">
        <v>43</v>
      </c>
      <c r="O166" s="40"/>
      <c r="P166" s="181">
        <f>O166*H166</f>
        <v>0</v>
      </c>
      <c r="Q166" s="181">
        <v>0.004</v>
      </c>
      <c r="R166" s="181">
        <f>Q166*H166</f>
        <v>0.004</v>
      </c>
      <c r="S166" s="181">
        <v>0</v>
      </c>
      <c r="T166" s="182">
        <f>S166*H166</f>
        <v>0</v>
      </c>
      <c r="AR166" s="22" t="s">
        <v>184</v>
      </c>
      <c r="AT166" s="22" t="s">
        <v>274</v>
      </c>
      <c r="AU166" s="22" t="s">
        <v>81</v>
      </c>
      <c r="AY166" s="22" t="s">
        <v>144</v>
      </c>
      <c r="BE166" s="183">
        <f>IF(N166="základní",J166,0)</f>
        <v>0</v>
      </c>
      <c r="BF166" s="183">
        <f>IF(N166="snížená",J166,0)</f>
        <v>0</v>
      </c>
      <c r="BG166" s="183">
        <f>IF(N166="zákl. přenesená",J166,0)</f>
        <v>0</v>
      </c>
      <c r="BH166" s="183">
        <f>IF(N166="sníž. přenesená",J166,0)</f>
        <v>0</v>
      </c>
      <c r="BI166" s="183">
        <f>IF(N166="nulová",J166,0)</f>
        <v>0</v>
      </c>
      <c r="BJ166" s="22" t="s">
        <v>79</v>
      </c>
      <c r="BK166" s="183">
        <f>ROUND(I166*H166,2)</f>
        <v>0</v>
      </c>
      <c r="BL166" s="22" t="s">
        <v>152</v>
      </c>
      <c r="BM166" s="22" t="s">
        <v>869</v>
      </c>
    </row>
    <row r="167" spans="2:51" s="11" customFormat="1" ht="13.5">
      <c r="B167" s="184"/>
      <c r="D167" s="185" t="s">
        <v>154</v>
      </c>
      <c r="E167" s="186" t="s">
        <v>5</v>
      </c>
      <c r="F167" s="187" t="s">
        <v>853</v>
      </c>
      <c r="H167" s="188">
        <v>1</v>
      </c>
      <c r="I167" s="189"/>
      <c r="L167" s="184"/>
      <c r="M167" s="190"/>
      <c r="N167" s="191"/>
      <c r="O167" s="191"/>
      <c r="P167" s="191"/>
      <c r="Q167" s="191"/>
      <c r="R167" s="191"/>
      <c r="S167" s="191"/>
      <c r="T167" s="192"/>
      <c r="AT167" s="186" t="s">
        <v>154</v>
      </c>
      <c r="AU167" s="186" t="s">
        <v>81</v>
      </c>
      <c r="AV167" s="11" t="s">
        <v>81</v>
      </c>
      <c r="AW167" s="11" t="s">
        <v>36</v>
      </c>
      <c r="AX167" s="11" t="s">
        <v>79</v>
      </c>
      <c r="AY167" s="186" t="s">
        <v>144</v>
      </c>
    </row>
    <row r="168" spans="2:65" s="1" customFormat="1" ht="25.5" customHeight="1">
      <c r="B168" s="171"/>
      <c r="C168" s="172" t="s">
        <v>386</v>
      </c>
      <c r="D168" s="172" t="s">
        <v>147</v>
      </c>
      <c r="E168" s="173" t="s">
        <v>870</v>
      </c>
      <c r="F168" s="174" t="s">
        <v>871</v>
      </c>
      <c r="G168" s="175" t="s">
        <v>336</v>
      </c>
      <c r="H168" s="176">
        <v>1</v>
      </c>
      <c r="I168" s="177"/>
      <c r="J168" s="178">
        <f>ROUND(I168*H168,2)</f>
        <v>0</v>
      </c>
      <c r="K168" s="174" t="s">
        <v>5</v>
      </c>
      <c r="L168" s="39"/>
      <c r="M168" s="179" t="s">
        <v>5</v>
      </c>
      <c r="N168" s="180" t="s">
        <v>43</v>
      </c>
      <c r="O168" s="40"/>
      <c r="P168" s="181">
        <f>O168*H168</f>
        <v>0</v>
      </c>
      <c r="Q168" s="181">
        <v>0.00419</v>
      </c>
      <c r="R168" s="181">
        <f>Q168*H168</f>
        <v>0.00419</v>
      </c>
      <c r="S168" s="181">
        <v>0</v>
      </c>
      <c r="T168" s="182">
        <f>S168*H168</f>
        <v>0</v>
      </c>
      <c r="AR168" s="22" t="s">
        <v>224</v>
      </c>
      <c r="AT168" s="22" t="s">
        <v>147</v>
      </c>
      <c r="AU168" s="22" t="s">
        <v>81</v>
      </c>
      <c r="AY168" s="22" t="s">
        <v>144</v>
      </c>
      <c r="BE168" s="183">
        <f>IF(N168="základní",J168,0)</f>
        <v>0</v>
      </c>
      <c r="BF168" s="183">
        <f>IF(N168="snížená",J168,0)</f>
        <v>0</v>
      </c>
      <c r="BG168" s="183">
        <f>IF(N168="zákl. přenesená",J168,0)</f>
        <v>0</v>
      </c>
      <c r="BH168" s="183">
        <f>IF(N168="sníž. přenesená",J168,0)</f>
        <v>0</v>
      </c>
      <c r="BI168" s="183">
        <f>IF(N168="nulová",J168,0)</f>
        <v>0</v>
      </c>
      <c r="BJ168" s="22" t="s">
        <v>79</v>
      </c>
      <c r="BK168" s="183">
        <f>ROUND(I168*H168,2)</f>
        <v>0</v>
      </c>
      <c r="BL168" s="22" t="s">
        <v>224</v>
      </c>
      <c r="BM168" s="22" t="s">
        <v>872</v>
      </c>
    </row>
    <row r="169" spans="2:65" s="1" customFormat="1" ht="16.5" customHeight="1">
      <c r="B169" s="171"/>
      <c r="C169" s="196" t="s">
        <v>390</v>
      </c>
      <c r="D169" s="196" t="s">
        <v>274</v>
      </c>
      <c r="E169" s="197" t="s">
        <v>873</v>
      </c>
      <c r="F169" s="198" t="s">
        <v>874</v>
      </c>
      <c r="G169" s="199" t="s">
        <v>380</v>
      </c>
      <c r="H169" s="200">
        <v>1</v>
      </c>
      <c r="I169" s="201"/>
      <c r="J169" s="202">
        <f>ROUND(I169*H169,2)</f>
        <v>0</v>
      </c>
      <c r="K169" s="198" t="s">
        <v>5</v>
      </c>
      <c r="L169" s="203"/>
      <c r="M169" s="204" t="s">
        <v>5</v>
      </c>
      <c r="N169" s="205" t="s">
        <v>43</v>
      </c>
      <c r="O169" s="40"/>
      <c r="P169" s="181">
        <f>O169*H169</f>
        <v>0</v>
      </c>
      <c r="Q169" s="181">
        <v>0.0165</v>
      </c>
      <c r="R169" s="181">
        <f>Q169*H169</f>
        <v>0.0165</v>
      </c>
      <c r="S169" s="181">
        <v>0</v>
      </c>
      <c r="T169" s="182">
        <f>S169*H169</f>
        <v>0</v>
      </c>
      <c r="AR169" s="22" t="s">
        <v>184</v>
      </c>
      <c r="AT169" s="22" t="s">
        <v>274</v>
      </c>
      <c r="AU169" s="22" t="s">
        <v>81</v>
      </c>
      <c r="AY169" s="22" t="s">
        <v>144</v>
      </c>
      <c r="BE169" s="183">
        <f>IF(N169="základní",J169,0)</f>
        <v>0</v>
      </c>
      <c r="BF169" s="183">
        <f>IF(N169="snížená",J169,0)</f>
        <v>0</v>
      </c>
      <c r="BG169" s="183">
        <f>IF(N169="zákl. přenesená",J169,0)</f>
        <v>0</v>
      </c>
      <c r="BH169" s="183">
        <f>IF(N169="sníž. přenesená",J169,0)</f>
        <v>0</v>
      </c>
      <c r="BI169" s="183">
        <f>IF(N169="nulová",J169,0)</f>
        <v>0</v>
      </c>
      <c r="BJ169" s="22" t="s">
        <v>79</v>
      </c>
      <c r="BK169" s="183">
        <f>ROUND(I169*H169,2)</f>
        <v>0</v>
      </c>
      <c r="BL169" s="22" t="s">
        <v>152</v>
      </c>
      <c r="BM169" s="22" t="s">
        <v>875</v>
      </c>
    </row>
    <row r="170" spans="2:65" s="1" customFormat="1" ht="25.5" customHeight="1">
      <c r="B170" s="171"/>
      <c r="C170" s="196" t="s">
        <v>396</v>
      </c>
      <c r="D170" s="196" t="s">
        <v>274</v>
      </c>
      <c r="E170" s="197" t="s">
        <v>876</v>
      </c>
      <c r="F170" s="198" t="s">
        <v>877</v>
      </c>
      <c r="G170" s="199" t="s">
        <v>380</v>
      </c>
      <c r="H170" s="200">
        <v>1</v>
      </c>
      <c r="I170" s="201"/>
      <c r="J170" s="202">
        <f>ROUND(I170*H170,2)</f>
        <v>0</v>
      </c>
      <c r="K170" s="198" t="s">
        <v>5</v>
      </c>
      <c r="L170" s="203"/>
      <c r="M170" s="204" t="s">
        <v>5</v>
      </c>
      <c r="N170" s="205" t="s">
        <v>43</v>
      </c>
      <c r="O170" s="40"/>
      <c r="P170" s="181">
        <f>O170*H170</f>
        <v>0</v>
      </c>
      <c r="Q170" s="181">
        <v>0</v>
      </c>
      <c r="R170" s="181">
        <f>Q170*H170</f>
        <v>0</v>
      </c>
      <c r="S170" s="181">
        <v>0</v>
      </c>
      <c r="T170" s="182">
        <f>S170*H170</f>
        <v>0</v>
      </c>
      <c r="AR170" s="22" t="s">
        <v>184</v>
      </c>
      <c r="AT170" s="22" t="s">
        <v>274</v>
      </c>
      <c r="AU170" s="22" t="s">
        <v>81</v>
      </c>
      <c r="AY170" s="22" t="s">
        <v>144</v>
      </c>
      <c r="BE170" s="183">
        <f>IF(N170="základní",J170,0)</f>
        <v>0</v>
      </c>
      <c r="BF170" s="183">
        <f>IF(N170="snížená",J170,0)</f>
        <v>0</v>
      </c>
      <c r="BG170" s="183">
        <f>IF(N170="zákl. přenesená",J170,0)</f>
        <v>0</v>
      </c>
      <c r="BH170" s="183">
        <f>IF(N170="sníž. přenesená",J170,0)</f>
        <v>0</v>
      </c>
      <c r="BI170" s="183">
        <f>IF(N170="nulová",J170,0)</f>
        <v>0</v>
      </c>
      <c r="BJ170" s="22" t="s">
        <v>79</v>
      </c>
      <c r="BK170" s="183">
        <f>ROUND(I170*H170,2)</f>
        <v>0</v>
      </c>
      <c r="BL170" s="22" t="s">
        <v>152</v>
      </c>
      <c r="BM170" s="22" t="s">
        <v>878</v>
      </c>
    </row>
    <row r="171" spans="2:65" s="1" customFormat="1" ht="25.5" customHeight="1">
      <c r="B171" s="171"/>
      <c r="C171" s="196" t="s">
        <v>401</v>
      </c>
      <c r="D171" s="196" t="s">
        <v>274</v>
      </c>
      <c r="E171" s="197" t="s">
        <v>879</v>
      </c>
      <c r="F171" s="198" t="s">
        <v>880</v>
      </c>
      <c r="G171" s="199" t="s">
        <v>380</v>
      </c>
      <c r="H171" s="200">
        <v>1</v>
      </c>
      <c r="I171" s="201"/>
      <c r="J171" s="202">
        <f>ROUND(I171*H171,2)</f>
        <v>0</v>
      </c>
      <c r="K171" s="198" t="s">
        <v>5</v>
      </c>
      <c r="L171" s="203"/>
      <c r="M171" s="204" t="s">
        <v>5</v>
      </c>
      <c r="N171" s="205" t="s">
        <v>43</v>
      </c>
      <c r="O171" s="40"/>
      <c r="P171" s="181">
        <f>O171*H171</f>
        <v>0</v>
      </c>
      <c r="Q171" s="181">
        <v>0.0165</v>
      </c>
      <c r="R171" s="181">
        <f>Q171*H171</f>
        <v>0.0165</v>
      </c>
      <c r="S171" s="181">
        <v>0</v>
      </c>
      <c r="T171" s="182">
        <f>S171*H171</f>
        <v>0</v>
      </c>
      <c r="AR171" s="22" t="s">
        <v>184</v>
      </c>
      <c r="AT171" s="22" t="s">
        <v>274</v>
      </c>
      <c r="AU171" s="22" t="s">
        <v>81</v>
      </c>
      <c r="AY171" s="22" t="s">
        <v>144</v>
      </c>
      <c r="BE171" s="183">
        <f>IF(N171="základní",J171,0)</f>
        <v>0</v>
      </c>
      <c r="BF171" s="183">
        <f>IF(N171="snížená",J171,0)</f>
        <v>0</v>
      </c>
      <c r="BG171" s="183">
        <f>IF(N171="zákl. přenesená",J171,0)</f>
        <v>0</v>
      </c>
      <c r="BH171" s="183">
        <f>IF(N171="sníž. přenesená",J171,0)</f>
        <v>0</v>
      </c>
      <c r="BI171" s="183">
        <f>IF(N171="nulová",J171,0)</f>
        <v>0</v>
      </c>
      <c r="BJ171" s="22" t="s">
        <v>79</v>
      </c>
      <c r="BK171" s="183">
        <f>ROUND(I171*H171,2)</f>
        <v>0</v>
      </c>
      <c r="BL171" s="22" t="s">
        <v>152</v>
      </c>
      <c r="BM171" s="22" t="s">
        <v>881</v>
      </c>
    </row>
    <row r="172" spans="2:65" s="1" customFormat="1" ht="16.5" customHeight="1">
      <c r="B172" s="171"/>
      <c r="C172" s="172" t="s">
        <v>405</v>
      </c>
      <c r="D172" s="172" t="s">
        <v>147</v>
      </c>
      <c r="E172" s="173" t="s">
        <v>882</v>
      </c>
      <c r="F172" s="174" t="s">
        <v>883</v>
      </c>
      <c r="G172" s="175" t="s">
        <v>336</v>
      </c>
      <c r="H172" s="176">
        <v>2</v>
      </c>
      <c r="I172" s="177"/>
      <c r="J172" s="178">
        <f>ROUND(I172*H172,2)</f>
        <v>0</v>
      </c>
      <c r="K172" s="174" t="s">
        <v>158</v>
      </c>
      <c r="L172" s="39"/>
      <c r="M172" s="179" t="s">
        <v>5</v>
      </c>
      <c r="N172" s="180" t="s">
        <v>43</v>
      </c>
      <c r="O172" s="40"/>
      <c r="P172" s="181">
        <f>O172*H172</f>
        <v>0</v>
      </c>
      <c r="Q172" s="181">
        <v>0</v>
      </c>
      <c r="R172" s="181">
        <f>Q172*H172</f>
        <v>0</v>
      </c>
      <c r="S172" s="181">
        <v>0.00156</v>
      </c>
      <c r="T172" s="182">
        <f>S172*H172</f>
        <v>0.00312</v>
      </c>
      <c r="AR172" s="22" t="s">
        <v>224</v>
      </c>
      <c r="AT172" s="22" t="s">
        <v>147</v>
      </c>
      <c r="AU172" s="22" t="s">
        <v>81</v>
      </c>
      <c r="AY172" s="22" t="s">
        <v>144</v>
      </c>
      <c r="BE172" s="183">
        <f>IF(N172="základní",J172,0)</f>
        <v>0</v>
      </c>
      <c r="BF172" s="183">
        <f>IF(N172="snížená",J172,0)</f>
        <v>0</v>
      </c>
      <c r="BG172" s="183">
        <f>IF(N172="zákl. přenesená",J172,0)</f>
        <v>0</v>
      </c>
      <c r="BH172" s="183">
        <f>IF(N172="sníž. přenesená",J172,0)</f>
        <v>0</v>
      </c>
      <c r="BI172" s="183">
        <f>IF(N172="nulová",J172,0)</f>
        <v>0</v>
      </c>
      <c r="BJ172" s="22" t="s">
        <v>79</v>
      </c>
      <c r="BK172" s="183">
        <f>ROUND(I172*H172,2)</f>
        <v>0</v>
      </c>
      <c r="BL172" s="22" t="s">
        <v>224</v>
      </c>
      <c r="BM172" s="22" t="s">
        <v>884</v>
      </c>
    </row>
    <row r="173" spans="2:51" s="11" customFormat="1" ht="13.5">
      <c r="B173" s="184"/>
      <c r="D173" s="185" t="s">
        <v>154</v>
      </c>
      <c r="E173" s="186" t="s">
        <v>5</v>
      </c>
      <c r="F173" s="187" t="s">
        <v>885</v>
      </c>
      <c r="H173" s="188">
        <v>2</v>
      </c>
      <c r="I173" s="189"/>
      <c r="L173" s="184"/>
      <c r="M173" s="190"/>
      <c r="N173" s="191"/>
      <c r="O173" s="191"/>
      <c r="P173" s="191"/>
      <c r="Q173" s="191"/>
      <c r="R173" s="191"/>
      <c r="S173" s="191"/>
      <c r="T173" s="192"/>
      <c r="AT173" s="186" t="s">
        <v>154</v>
      </c>
      <c r="AU173" s="186" t="s">
        <v>81</v>
      </c>
      <c r="AV173" s="11" t="s">
        <v>81</v>
      </c>
      <c r="AW173" s="11" t="s">
        <v>36</v>
      </c>
      <c r="AX173" s="11" t="s">
        <v>79</v>
      </c>
      <c r="AY173" s="186" t="s">
        <v>144</v>
      </c>
    </row>
    <row r="174" spans="2:65" s="1" customFormat="1" ht="16.5" customHeight="1">
      <c r="B174" s="171"/>
      <c r="C174" s="172" t="s">
        <v>411</v>
      </c>
      <c r="D174" s="172" t="s">
        <v>147</v>
      </c>
      <c r="E174" s="173" t="s">
        <v>886</v>
      </c>
      <c r="F174" s="174" t="s">
        <v>887</v>
      </c>
      <c r="G174" s="175" t="s">
        <v>380</v>
      </c>
      <c r="H174" s="176">
        <v>1</v>
      </c>
      <c r="I174" s="177"/>
      <c r="J174" s="178">
        <f>ROUND(I174*H174,2)</f>
        <v>0</v>
      </c>
      <c r="K174" s="174" t="s">
        <v>767</v>
      </c>
      <c r="L174" s="39"/>
      <c r="M174" s="179" t="s">
        <v>5</v>
      </c>
      <c r="N174" s="180" t="s">
        <v>43</v>
      </c>
      <c r="O174" s="40"/>
      <c r="P174" s="181">
        <f>O174*H174</f>
        <v>0</v>
      </c>
      <c r="Q174" s="181">
        <v>0</v>
      </c>
      <c r="R174" s="181">
        <f>Q174*H174</f>
        <v>0</v>
      </c>
      <c r="S174" s="181">
        <v>0</v>
      </c>
      <c r="T174" s="182">
        <f>S174*H174</f>
        <v>0</v>
      </c>
      <c r="AR174" s="22" t="s">
        <v>224</v>
      </c>
      <c r="AT174" s="22" t="s">
        <v>147</v>
      </c>
      <c r="AU174" s="22" t="s">
        <v>81</v>
      </c>
      <c r="AY174" s="22" t="s">
        <v>144</v>
      </c>
      <c r="BE174" s="183">
        <f>IF(N174="základní",J174,0)</f>
        <v>0</v>
      </c>
      <c r="BF174" s="183">
        <f>IF(N174="snížená",J174,0)</f>
        <v>0</v>
      </c>
      <c r="BG174" s="183">
        <f>IF(N174="zákl. přenesená",J174,0)</f>
        <v>0</v>
      </c>
      <c r="BH174" s="183">
        <f>IF(N174="sníž. přenesená",J174,0)</f>
        <v>0</v>
      </c>
      <c r="BI174" s="183">
        <f>IF(N174="nulová",J174,0)</f>
        <v>0</v>
      </c>
      <c r="BJ174" s="22" t="s">
        <v>79</v>
      </c>
      <c r="BK174" s="183">
        <f>ROUND(I174*H174,2)</f>
        <v>0</v>
      </c>
      <c r="BL174" s="22" t="s">
        <v>224</v>
      </c>
      <c r="BM174" s="22" t="s">
        <v>888</v>
      </c>
    </row>
    <row r="175" spans="2:51" s="11" customFormat="1" ht="13.5">
      <c r="B175" s="184"/>
      <c r="D175" s="185" t="s">
        <v>154</v>
      </c>
      <c r="E175" s="186" t="s">
        <v>5</v>
      </c>
      <c r="F175" s="187" t="s">
        <v>853</v>
      </c>
      <c r="H175" s="188">
        <v>1</v>
      </c>
      <c r="I175" s="189"/>
      <c r="L175" s="184"/>
      <c r="M175" s="190"/>
      <c r="N175" s="191"/>
      <c r="O175" s="191"/>
      <c r="P175" s="191"/>
      <c r="Q175" s="191"/>
      <c r="R175" s="191"/>
      <c r="S175" s="191"/>
      <c r="T175" s="192"/>
      <c r="AT175" s="186" t="s">
        <v>154</v>
      </c>
      <c r="AU175" s="186" t="s">
        <v>81</v>
      </c>
      <c r="AV175" s="11" t="s">
        <v>81</v>
      </c>
      <c r="AW175" s="11" t="s">
        <v>36</v>
      </c>
      <c r="AX175" s="11" t="s">
        <v>79</v>
      </c>
      <c r="AY175" s="186" t="s">
        <v>144</v>
      </c>
    </row>
    <row r="176" spans="2:65" s="1" customFormat="1" ht="25.5" customHeight="1">
      <c r="B176" s="171"/>
      <c r="C176" s="196" t="s">
        <v>416</v>
      </c>
      <c r="D176" s="196" t="s">
        <v>274</v>
      </c>
      <c r="E176" s="197" t="s">
        <v>889</v>
      </c>
      <c r="F176" s="198" t="s">
        <v>890</v>
      </c>
      <c r="G176" s="199" t="s">
        <v>380</v>
      </c>
      <c r="H176" s="200">
        <v>1</v>
      </c>
      <c r="I176" s="201"/>
      <c r="J176" s="202">
        <f aca="true" t="shared" si="10" ref="J176:J181">ROUND(I176*H176,2)</f>
        <v>0</v>
      </c>
      <c r="K176" s="198" t="s">
        <v>5</v>
      </c>
      <c r="L176" s="203"/>
      <c r="M176" s="204" t="s">
        <v>5</v>
      </c>
      <c r="N176" s="205" t="s">
        <v>43</v>
      </c>
      <c r="O176" s="40"/>
      <c r="P176" s="181">
        <f aca="true" t="shared" si="11" ref="P176:P181">O176*H176</f>
        <v>0</v>
      </c>
      <c r="Q176" s="181">
        <v>0.0018</v>
      </c>
      <c r="R176" s="181">
        <f aca="true" t="shared" si="12" ref="R176:R181">Q176*H176</f>
        <v>0.0018</v>
      </c>
      <c r="S176" s="181">
        <v>0</v>
      </c>
      <c r="T176" s="182">
        <f aca="true" t="shared" si="13" ref="T176:T181">S176*H176</f>
        <v>0</v>
      </c>
      <c r="AR176" s="22" t="s">
        <v>184</v>
      </c>
      <c r="AT176" s="22" t="s">
        <v>274</v>
      </c>
      <c r="AU176" s="22" t="s">
        <v>81</v>
      </c>
      <c r="AY176" s="22" t="s">
        <v>144</v>
      </c>
      <c r="BE176" s="183">
        <f aca="true" t="shared" si="14" ref="BE176:BE181">IF(N176="základní",J176,0)</f>
        <v>0</v>
      </c>
      <c r="BF176" s="183">
        <f aca="true" t="shared" si="15" ref="BF176:BF181">IF(N176="snížená",J176,0)</f>
        <v>0</v>
      </c>
      <c r="BG176" s="183">
        <f aca="true" t="shared" si="16" ref="BG176:BG181">IF(N176="zákl. přenesená",J176,0)</f>
        <v>0</v>
      </c>
      <c r="BH176" s="183">
        <f aca="true" t="shared" si="17" ref="BH176:BH181">IF(N176="sníž. přenesená",J176,0)</f>
        <v>0</v>
      </c>
      <c r="BI176" s="183">
        <f aca="true" t="shared" si="18" ref="BI176:BI181">IF(N176="nulová",J176,0)</f>
        <v>0</v>
      </c>
      <c r="BJ176" s="22" t="s">
        <v>79</v>
      </c>
      <c r="BK176" s="183">
        <f aca="true" t="shared" si="19" ref="BK176:BK181">ROUND(I176*H176,2)</f>
        <v>0</v>
      </c>
      <c r="BL176" s="22" t="s">
        <v>152</v>
      </c>
      <c r="BM176" s="22" t="s">
        <v>891</v>
      </c>
    </row>
    <row r="177" spans="2:65" s="1" customFormat="1" ht="16.5" customHeight="1">
      <c r="B177" s="171"/>
      <c r="C177" s="172" t="s">
        <v>420</v>
      </c>
      <c r="D177" s="172" t="s">
        <v>147</v>
      </c>
      <c r="E177" s="173" t="s">
        <v>892</v>
      </c>
      <c r="F177" s="174" t="s">
        <v>893</v>
      </c>
      <c r="G177" s="175" t="s">
        <v>295</v>
      </c>
      <c r="H177" s="206">
        <v>259.104</v>
      </c>
      <c r="I177" s="177"/>
      <c r="J177" s="178">
        <f t="shared" si="10"/>
        <v>0</v>
      </c>
      <c r="K177" s="174" t="s">
        <v>151</v>
      </c>
      <c r="L177" s="39"/>
      <c r="M177" s="179" t="s">
        <v>5</v>
      </c>
      <c r="N177" s="180" t="s">
        <v>43</v>
      </c>
      <c r="O177" s="40"/>
      <c r="P177" s="181">
        <f t="shared" si="11"/>
        <v>0</v>
      </c>
      <c r="Q177" s="181">
        <v>0</v>
      </c>
      <c r="R177" s="181">
        <f t="shared" si="12"/>
        <v>0</v>
      </c>
      <c r="S177" s="181">
        <v>0</v>
      </c>
      <c r="T177" s="182">
        <f t="shared" si="13"/>
        <v>0</v>
      </c>
      <c r="AR177" s="22" t="s">
        <v>224</v>
      </c>
      <c r="AT177" s="22" t="s">
        <v>147</v>
      </c>
      <c r="AU177" s="22" t="s">
        <v>81</v>
      </c>
      <c r="AY177" s="22" t="s">
        <v>144</v>
      </c>
      <c r="BE177" s="183">
        <f t="shared" si="14"/>
        <v>0</v>
      </c>
      <c r="BF177" s="183">
        <f t="shared" si="15"/>
        <v>0</v>
      </c>
      <c r="BG177" s="183">
        <f t="shared" si="16"/>
        <v>0</v>
      </c>
      <c r="BH177" s="183">
        <f t="shared" si="17"/>
        <v>0</v>
      </c>
      <c r="BI177" s="183">
        <f t="shared" si="18"/>
        <v>0</v>
      </c>
      <c r="BJ177" s="22" t="s">
        <v>79</v>
      </c>
      <c r="BK177" s="183">
        <f t="shared" si="19"/>
        <v>0</v>
      </c>
      <c r="BL177" s="22" t="s">
        <v>224</v>
      </c>
      <c r="BM177" s="22" t="s">
        <v>894</v>
      </c>
    </row>
    <row r="178" spans="2:65" s="1" customFormat="1" ht="16.5" customHeight="1">
      <c r="B178" s="171"/>
      <c r="C178" s="172" t="s">
        <v>424</v>
      </c>
      <c r="D178" s="172" t="s">
        <v>147</v>
      </c>
      <c r="E178" s="173" t="s">
        <v>895</v>
      </c>
      <c r="F178" s="174" t="s">
        <v>896</v>
      </c>
      <c r="G178" s="175" t="s">
        <v>295</v>
      </c>
      <c r="H178" s="206">
        <v>259.104</v>
      </c>
      <c r="I178" s="177"/>
      <c r="J178" s="178">
        <f t="shared" si="10"/>
        <v>0</v>
      </c>
      <c r="K178" s="174" t="s">
        <v>151</v>
      </c>
      <c r="L178" s="39"/>
      <c r="M178" s="179" t="s">
        <v>5</v>
      </c>
      <c r="N178" s="180" t="s">
        <v>43</v>
      </c>
      <c r="O178" s="40"/>
      <c r="P178" s="181">
        <f t="shared" si="11"/>
        <v>0</v>
      </c>
      <c r="Q178" s="181">
        <v>0</v>
      </c>
      <c r="R178" s="181">
        <f t="shared" si="12"/>
        <v>0</v>
      </c>
      <c r="S178" s="181">
        <v>0</v>
      </c>
      <c r="T178" s="182">
        <f t="shared" si="13"/>
        <v>0</v>
      </c>
      <c r="AR178" s="22" t="s">
        <v>224</v>
      </c>
      <c r="AT178" s="22" t="s">
        <v>147</v>
      </c>
      <c r="AU178" s="22" t="s">
        <v>81</v>
      </c>
      <c r="AY178" s="22" t="s">
        <v>144</v>
      </c>
      <c r="BE178" s="183">
        <f t="shared" si="14"/>
        <v>0</v>
      </c>
      <c r="BF178" s="183">
        <f t="shared" si="15"/>
        <v>0</v>
      </c>
      <c r="BG178" s="183">
        <f t="shared" si="16"/>
        <v>0</v>
      </c>
      <c r="BH178" s="183">
        <f t="shared" si="17"/>
        <v>0</v>
      </c>
      <c r="BI178" s="183">
        <f t="shared" si="18"/>
        <v>0</v>
      </c>
      <c r="BJ178" s="22" t="s">
        <v>79</v>
      </c>
      <c r="BK178" s="183">
        <f t="shared" si="19"/>
        <v>0</v>
      </c>
      <c r="BL178" s="22" t="s">
        <v>224</v>
      </c>
      <c r="BM178" s="22" t="s">
        <v>897</v>
      </c>
    </row>
    <row r="179" spans="2:65" s="1" customFormat="1" ht="16.5" customHeight="1">
      <c r="B179" s="171"/>
      <c r="C179" s="172" t="s">
        <v>431</v>
      </c>
      <c r="D179" s="172" t="s">
        <v>147</v>
      </c>
      <c r="E179" s="173" t="s">
        <v>898</v>
      </c>
      <c r="F179" s="174" t="s">
        <v>899</v>
      </c>
      <c r="G179" s="175" t="s">
        <v>380</v>
      </c>
      <c r="H179" s="176">
        <v>1</v>
      </c>
      <c r="I179" s="177"/>
      <c r="J179" s="178">
        <f t="shared" si="10"/>
        <v>0</v>
      </c>
      <c r="K179" s="174" t="s">
        <v>5</v>
      </c>
      <c r="L179" s="39"/>
      <c r="M179" s="179" t="s">
        <v>5</v>
      </c>
      <c r="N179" s="180" t="s">
        <v>43</v>
      </c>
      <c r="O179" s="40"/>
      <c r="P179" s="181">
        <f t="shared" si="11"/>
        <v>0</v>
      </c>
      <c r="Q179" s="181">
        <v>0</v>
      </c>
      <c r="R179" s="181">
        <f t="shared" si="12"/>
        <v>0</v>
      </c>
      <c r="S179" s="181">
        <v>0</v>
      </c>
      <c r="T179" s="182">
        <f t="shared" si="13"/>
        <v>0</v>
      </c>
      <c r="AR179" s="22" t="s">
        <v>224</v>
      </c>
      <c r="AT179" s="22" t="s">
        <v>147</v>
      </c>
      <c r="AU179" s="22" t="s">
        <v>81</v>
      </c>
      <c r="AY179" s="22" t="s">
        <v>144</v>
      </c>
      <c r="BE179" s="183">
        <f t="shared" si="14"/>
        <v>0</v>
      </c>
      <c r="BF179" s="183">
        <f t="shared" si="15"/>
        <v>0</v>
      </c>
      <c r="BG179" s="183">
        <f t="shared" si="16"/>
        <v>0</v>
      </c>
      <c r="BH179" s="183">
        <f t="shared" si="17"/>
        <v>0</v>
      </c>
      <c r="BI179" s="183">
        <f t="shared" si="18"/>
        <v>0</v>
      </c>
      <c r="BJ179" s="22" t="s">
        <v>79</v>
      </c>
      <c r="BK179" s="183">
        <f t="shared" si="19"/>
        <v>0</v>
      </c>
      <c r="BL179" s="22" t="s">
        <v>224</v>
      </c>
      <c r="BM179" s="22" t="s">
        <v>900</v>
      </c>
    </row>
    <row r="180" spans="2:65" s="1" customFormat="1" ht="16.5" customHeight="1">
      <c r="B180" s="171"/>
      <c r="C180" s="172" t="s">
        <v>435</v>
      </c>
      <c r="D180" s="172" t="s">
        <v>147</v>
      </c>
      <c r="E180" s="173" t="s">
        <v>901</v>
      </c>
      <c r="F180" s="174" t="s">
        <v>902</v>
      </c>
      <c r="G180" s="175" t="s">
        <v>380</v>
      </c>
      <c r="H180" s="176">
        <v>1</v>
      </c>
      <c r="I180" s="177"/>
      <c r="J180" s="178">
        <f t="shared" si="10"/>
        <v>0</v>
      </c>
      <c r="K180" s="174" t="s">
        <v>5</v>
      </c>
      <c r="L180" s="39"/>
      <c r="M180" s="179" t="s">
        <v>5</v>
      </c>
      <c r="N180" s="180" t="s">
        <v>43</v>
      </c>
      <c r="O180" s="40"/>
      <c r="P180" s="181">
        <f t="shared" si="11"/>
        <v>0</v>
      </c>
      <c r="Q180" s="181">
        <v>0</v>
      </c>
      <c r="R180" s="181">
        <f t="shared" si="12"/>
        <v>0</v>
      </c>
      <c r="S180" s="181">
        <v>0</v>
      </c>
      <c r="T180" s="182">
        <f t="shared" si="13"/>
        <v>0</v>
      </c>
      <c r="AR180" s="22" t="s">
        <v>224</v>
      </c>
      <c r="AT180" s="22" t="s">
        <v>147</v>
      </c>
      <c r="AU180" s="22" t="s">
        <v>81</v>
      </c>
      <c r="AY180" s="22" t="s">
        <v>144</v>
      </c>
      <c r="BE180" s="183">
        <f t="shared" si="14"/>
        <v>0</v>
      </c>
      <c r="BF180" s="183">
        <f t="shared" si="15"/>
        <v>0</v>
      </c>
      <c r="BG180" s="183">
        <f t="shared" si="16"/>
        <v>0</v>
      </c>
      <c r="BH180" s="183">
        <f t="shared" si="17"/>
        <v>0</v>
      </c>
      <c r="BI180" s="183">
        <f t="shared" si="18"/>
        <v>0</v>
      </c>
      <c r="BJ180" s="22" t="s">
        <v>79</v>
      </c>
      <c r="BK180" s="183">
        <f t="shared" si="19"/>
        <v>0</v>
      </c>
      <c r="BL180" s="22" t="s">
        <v>224</v>
      </c>
      <c r="BM180" s="22" t="s">
        <v>903</v>
      </c>
    </row>
    <row r="181" spans="2:65" s="1" customFormat="1" ht="25.5" customHeight="1">
      <c r="B181" s="171"/>
      <c r="C181" s="172" t="s">
        <v>439</v>
      </c>
      <c r="D181" s="172" t="s">
        <v>147</v>
      </c>
      <c r="E181" s="173" t="s">
        <v>904</v>
      </c>
      <c r="F181" s="174" t="s">
        <v>905</v>
      </c>
      <c r="G181" s="175" t="s">
        <v>380</v>
      </c>
      <c r="H181" s="176">
        <v>2</v>
      </c>
      <c r="I181" s="177"/>
      <c r="J181" s="178">
        <f t="shared" si="10"/>
        <v>0</v>
      </c>
      <c r="K181" s="174" t="s">
        <v>5</v>
      </c>
      <c r="L181" s="39"/>
      <c r="M181" s="179" t="s">
        <v>5</v>
      </c>
      <c r="N181" s="180" t="s">
        <v>43</v>
      </c>
      <c r="O181" s="40"/>
      <c r="P181" s="181">
        <f t="shared" si="11"/>
        <v>0</v>
      </c>
      <c r="Q181" s="181">
        <v>0</v>
      </c>
      <c r="R181" s="181">
        <f t="shared" si="12"/>
        <v>0</v>
      </c>
      <c r="S181" s="181">
        <v>0</v>
      </c>
      <c r="T181" s="182">
        <f t="shared" si="13"/>
        <v>0</v>
      </c>
      <c r="AR181" s="22" t="s">
        <v>224</v>
      </c>
      <c r="AT181" s="22" t="s">
        <v>147</v>
      </c>
      <c r="AU181" s="22" t="s">
        <v>81</v>
      </c>
      <c r="AY181" s="22" t="s">
        <v>144</v>
      </c>
      <c r="BE181" s="183">
        <f t="shared" si="14"/>
        <v>0</v>
      </c>
      <c r="BF181" s="183">
        <f t="shared" si="15"/>
        <v>0</v>
      </c>
      <c r="BG181" s="183">
        <f t="shared" si="16"/>
        <v>0</v>
      </c>
      <c r="BH181" s="183">
        <f t="shared" si="17"/>
        <v>0</v>
      </c>
      <c r="BI181" s="183">
        <f t="shared" si="18"/>
        <v>0</v>
      </c>
      <c r="BJ181" s="22" t="s">
        <v>79</v>
      </c>
      <c r="BK181" s="183">
        <f t="shared" si="19"/>
        <v>0</v>
      </c>
      <c r="BL181" s="22" t="s">
        <v>224</v>
      </c>
      <c r="BM181" s="22" t="s">
        <v>906</v>
      </c>
    </row>
    <row r="182" spans="2:51" s="11" customFormat="1" ht="13.5">
      <c r="B182" s="184"/>
      <c r="D182" s="185" t="s">
        <v>154</v>
      </c>
      <c r="E182" s="186" t="s">
        <v>5</v>
      </c>
      <c r="F182" s="187" t="s">
        <v>907</v>
      </c>
      <c r="H182" s="188">
        <v>1</v>
      </c>
      <c r="I182" s="189"/>
      <c r="L182" s="184"/>
      <c r="M182" s="190"/>
      <c r="N182" s="191"/>
      <c r="O182" s="191"/>
      <c r="P182" s="191"/>
      <c r="Q182" s="191"/>
      <c r="R182" s="191"/>
      <c r="S182" s="191"/>
      <c r="T182" s="192"/>
      <c r="AT182" s="186" t="s">
        <v>154</v>
      </c>
      <c r="AU182" s="186" t="s">
        <v>81</v>
      </c>
      <c r="AV182" s="11" t="s">
        <v>81</v>
      </c>
      <c r="AW182" s="11" t="s">
        <v>36</v>
      </c>
      <c r="AX182" s="11" t="s">
        <v>72</v>
      </c>
      <c r="AY182" s="186" t="s">
        <v>144</v>
      </c>
    </row>
    <row r="183" spans="2:51" s="11" customFormat="1" ht="13.5">
      <c r="B183" s="184"/>
      <c r="D183" s="185" t="s">
        <v>154</v>
      </c>
      <c r="E183" s="186" t="s">
        <v>5</v>
      </c>
      <c r="F183" s="187" t="s">
        <v>908</v>
      </c>
      <c r="H183" s="188">
        <v>1</v>
      </c>
      <c r="I183" s="189"/>
      <c r="L183" s="184"/>
      <c r="M183" s="190"/>
      <c r="N183" s="191"/>
      <c r="O183" s="191"/>
      <c r="P183" s="191"/>
      <c r="Q183" s="191"/>
      <c r="R183" s="191"/>
      <c r="S183" s="191"/>
      <c r="T183" s="192"/>
      <c r="AT183" s="186" t="s">
        <v>154</v>
      </c>
      <c r="AU183" s="186" t="s">
        <v>81</v>
      </c>
      <c r="AV183" s="11" t="s">
        <v>81</v>
      </c>
      <c r="AW183" s="11" t="s">
        <v>36</v>
      </c>
      <c r="AX183" s="11" t="s">
        <v>72</v>
      </c>
      <c r="AY183" s="186" t="s">
        <v>144</v>
      </c>
    </row>
    <row r="184" spans="2:51" s="12" customFormat="1" ht="13.5">
      <c r="B184" s="214"/>
      <c r="D184" s="185" t="s">
        <v>154</v>
      </c>
      <c r="E184" s="215" t="s">
        <v>5</v>
      </c>
      <c r="F184" s="216" t="s">
        <v>937</v>
      </c>
      <c r="H184" s="217">
        <v>2</v>
      </c>
      <c r="I184" s="218"/>
      <c r="L184" s="214"/>
      <c r="M184" s="219"/>
      <c r="N184" s="220"/>
      <c r="O184" s="220"/>
      <c r="P184" s="220"/>
      <c r="Q184" s="220"/>
      <c r="R184" s="220"/>
      <c r="S184" s="220"/>
      <c r="T184" s="221"/>
      <c r="AT184" s="215" t="s">
        <v>154</v>
      </c>
      <c r="AU184" s="215" t="s">
        <v>81</v>
      </c>
      <c r="AV184" s="12" t="s">
        <v>152</v>
      </c>
      <c r="AW184" s="12" t="s">
        <v>36</v>
      </c>
      <c r="AX184" s="12" t="s">
        <v>79</v>
      </c>
      <c r="AY184" s="215" t="s">
        <v>144</v>
      </c>
    </row>
    <row r="185" spans="2:65" s="1" customFormat="1" ht="25.5" customHeight="1">
      <c r="B185" s="171"/>
      <c r="C185" s="172" t="s">
        <v>445</v>
      </c>
      <c r="D185" s="172" t="s">
        <v>147</v>
      </c>
      <c r="E185" s="173" t="s">
        <v>909</v>
      </c>
      <c r="F185" s="174" t="s">
        <v>910</v>
      </c>
      <c r="G185" s="175" t="s">
        <v>380</v>
      </c>
      <c r="H185" s="176">
        <v>1</v>
      </c>
      <c r="I185" s="177"/>
      <c r="J185" s="178">
        <f>ROUND(I185*H185,2)</f>
        <v>0</v>
      </c>
      <c r="K185" s="174" t="s">
        <v>5</v>
      </c>
      <c r="L185" s="39"/>
      <c r="M185" s="179" t="s">
        <v>5</v>
      </c>
      <c r="N185" s="180" t="s">
        <v>43</v>
      </c>
      <c r="O185" s="40"/>
      <c r="P185" s="181">
        <f>O185*H185</f>
        <v>0</v>
      </c>
      <c r="Q185" s="181">
        <v>0</v>
      </c>
      <c r="R185" s="181">
        <f>Q185*H185</f>
        <v>0</v>
      </c>
      <c r="S185" s="181">
        <v>0</v>
      </c>
      <c r="T185" s="182">
        <f>S185*H185</f>
        <v>0</v>
      </c>
      <c r="AR185" s="22" t="s">
        <v>224</v>
      </c>
      <c r="AT185" s="22" t="s">
        <v>147</v>
      </c>
      <c r="AU185" s="22" t="s">
        <v>81</v>
      </c>
      <c r="AY185" s="22" t="s">
        <v>144</v>
      </c>
      <c r="BE185" s="183">
        <f>IF(N185="základní",J185,0)</f>
        <v>0</v>
      </c>
      <c r="BF185" s="183">
        <f>IF(N185="snížená",J185,0)</f>
        <v>0</v>
      </c>
      <c r="BG185" s="183">
        <f>IF(N185="zákl. přenesená",J185,0)</f>
        <v>0</v>
      </c>
      <c r="BH185" s="183">
        <f>IF(N185="sníž. přenesená",J185,0)</f>
        <v>0</v>
      </c>
      <c r="BI185" s="183">
        <f>IF(N185="nulová",J185,0)</f>
        <v>0</v>
      </c>
      <c r="BJ185" s="22" t="s">
        <v>79</v>
      </c>
      <c r="BK185" s="183">
        <f>ROUND(I185*H185,2)</f>
        <v>0</v>
      </c>
      <c r="BL185" s="22" t="s">
        <v>224</v>
      </c>
      <c r="BM185" s="22" t="s">
        <v>911</v>
      </c>
    </row>
    <row r="186" spans="2:65" s="1" customFormat="1" ht="16.5" customHeight="1">
      <c r="B186" s="171"/>
      <c r="C186" s="172" t="s">
        <v>450</v>
      </c>
      <c r="D186" s="172" t="s">
        <v>147</v>
      </c>
      <c r="E186" s="173" t="s">
        <v>912</v>
      </c>
      <c r="F186" s="174" t="s">
        <v>913</v>
      </c>
      <c r="G186" s="175" t="s">
        <v>380</v>
      </c>
      <c r="H186" s="176">
        <v>1</v>
      </c>
      <c r="I186" s="177"/>
      <c r="J186" s="178">
        <f>ROUND(I186*H186,2)</f>
        <v>0</v>
      </c>
      <c r="K186" s="174" t="s">
        <v>5</v>
      </c>
      <c r="L186" s="39"/>
      <c r="M186" s="179" t="s">
        <v>5</v>
      </c>
      <c r="N186" s="180" t="s">
        <v>43</v>
      </c>
      <c r="O186" s="40"/>
      <c r="P186" s="181">
        <f>O186*H186</f>
        <v>0</v>
      </c>
      <c r="Q186" s="181">
        <v>0</v>
      </c>
      <c r="R186" s="181">
        <f>Q186*H186</f>
        <v>0</v>
      </c>
      <c r="S186" s="181">
        <v>0</v>
      </c>
      <c r="T186" s="182">
        <f>S186*H186</f>
        <v>0</v>
      </c>
      <c r="AR186" s="22" t="s">
        <v>224</v>
      </c>
      <c r="AT186" s="22" t="s">
        <v>147</v>
      </c>
      <c r="AU186" s="22" t="s">
        <v>81</v>
      </c>
      <c r="AY186" s="22" t="s">
        <v>144</v>
      </c>
      <c r="BE186" s="183">
        <f>IF(N186="základní",J186,0)</f>
        <v>0</v>
      </c>
      <c r="BF186" s="183">
        <f>IF(N186="snížená",J186,0)</f>
        <v>0</v>
      </c>
      <c r="BG186" s="183">
        <f>IF(N186="zákl. přenesená",J186,0)</f>
        <v>0</v>
      </c>
      <c r="BH186" s="183">
        <f>IF(N186="sníž. přenesená",J186,0)</f>
        <v>0</v>
      </c>
      <c r="BI186" s="183">
        <f>IF(N186="nulová",J186,0)</f>
        <v>0</v>
      </c>
      <c r="BJ186" s="22" t="s">
        <v>79</v>
      </c>
      <c r="BK186" s="183">
        <f>ROUND(I186*H186,2)</f>
        <v>0</v>
      </c>
      <c r="BL186" s="22" t="s">
        <v>224</v>
      </c>
      <c r="BM186" s="22" t="s">
        <v>914</v>
      </c>
    </row>
    <row r="187" spans="2:51" s="11" customFormat="1" ht="13.5">
      <c r="B187" s="184"/>
      <c r="D187" s="185" t="s">
        <v>154</v>
      </c>
      <c r="E187" s="186" t="s">
        <v>5</v>
      </c>
      <c r="F187" s="187" t="s">
        <v>907</v>
      </c>
      <c r="H187" s="188">
        <v>1</v>
      </c>
      <c r="I187" s="189"/>
      <c r="L187" s="184"/>
      <c r="M187" s="190"/>
      <c r="N187" s="191"/>
      <c r="O187" s="191"/>
      <c r="P187" s="191"/>
      <c r="Q187" s="191"/>
      <c r="R187" s="191"/>
      <c r="S187" s="191"/>
      <c r="T187" s="192"/>
      <c r="AT187" s="186" t="s">
        <v>154</v>
      </c>
      <c r="AU187" s="186" t="s">
        <v>81</v>
      </c>
      <c r="AV187" s="11" t="s">
        <v>81</v>
      </c>
      <c r="AW187" s="11" t="s">
        <v>36</v>
      </c>
      <c r="AX187" s="11" t="s">
        <v>79</v>
      </c>
      <c r="AY187" s="186" t="s">
        <v>144</v>
      </c>
    </row>
    <row r="188" spans="2:65" s="1" customFormat="1" ht="25.5" customHeight="1">
      <c r="B188" s="171"/>
      <c r="C188" s="172" t="s">
        <v>455</v>
      </c>
      <c r="D188" s="172" t="s">
        <v>147</v>
      </c>
      <c r="E188" s="173" t="s">
        <v>915</v>
      </c>
      <c r="F188" s="174" t="s">
        <v>916</v>
      </c>
      <c r="G188" s="175" t="s">
        <v>380</v>
      </c>
      <c r="H188" s="176">
        <v>1</v>
      </c>
      <c r="I188" s="177"/>
      <c r="J188" s="178">
        <f aca="true" t="shared" si="20" ref="J188:J193">ROUND(I188*H188,2)</f>
        <v>0</v>
      </c>
      <c r="K188" s="174" t="s">
        <v>5</v>
      </c>
      <c r="L188" s="39"/>
      <c r="M188" s="179" t="s">
        <v>5</v>
      </c>
      <c r="N188" s="180" t="s">
        <v>43</v>
      </c>
      <c r="O188" s="40"/>
      <c r="P188" s="181">
        <f aca="true" t="shared" si="21" ref="P188:P193">O188*H188</f>
        <v>0</v>
      </c>
      <c r="Q188" s="181">
        <v>0</v>
      </c>
      <c r="R188" s="181">
        <f aca="true" t="shared" si="22" ref="R188:R193">Q188*H188</f>
        <v>0</v>
      </c>
      <c r="S188" s="181">
        <v>0</v>
      </c>
      <c r="T188" s="182">
        <f aca="true" t="shared" si="23" ref="T188:T193">S188*H188</f>
        <v>0</v>
      </c>
      <c r="AR188" s="22" t="s">
        <v>224</v>
      </c>
      <c r="AT188" s="22" t="s">
        <v>147</v>
      </c>
      <c r="AU188" s="22" t="s">
        <v>81</v>
      </c>
      <c r="AY188" s="22" t="s">
        <v>144</v>
      </c>
      <c r="BE188" s="183">
        <f aca="true" t="shared" si="24" ref="BE188:BE193">IF(N188="základní",J188,0)</f>
        <v>0</v>
      </c>
      <c r="BF188" s="183">
        <f aca="true" t="shared" si="25" ref="BF188:BF193">IF(N188="snížená",J188,0)</f>
        <v>0</v>
      </c>
      <c r="BG188" s="183">
        <f aca="true" t="shared" si="26" ref="BG188:BG193">IF(N188="zákl. přenesená",J188,0)</f>
        <v>0</v>
      </c>
      <c r="BH188" s="183">
        <f aca="true" t="shared" si="27" ref="BH188:BH193">IF(N188="sníž. přenesená",J188,0)</f>
        <v>0</v>
      </c>
      <c r="BI188" s="183">
        <f aca="true" t="shared" si="28" ref="BI188:BI193">IF(N188="nulová",J188,0)</f>
        <v>0</v>
      </c>
      <c r="BJ188" s="22" t="s">
        <v>79</v>
      </c>
      <c r="BK188" s="183">
        <f aca="true" t="shared" si="29" ref="BK188:BK193">ROUND(I188*H188,2)</f>
        <v>0</v>
      </c>
      <c r="BL188" s="22" t="s">
        <v>224</v>
      </c>
      <c r="BM188" s="22" t="s">
        <v>917</v>
      </c>
    </row>
    <row r="189" spans="2:65" s="1" customFormat="1" ht="25.5" customHeight="1">
      <c r="B189" s="171"/>
      <c r="C189" s="172" t="s">
        <v>459</v>
      </c>
      <c r="D189" s="172" t="s">
        <v>147</v>
      </c>
      <c r="E189" s="173" t="s">
        <v>918</v>
      </c>
      <c r="F189" s="174" t="s">
        <v>919</v>
      </c>
      <c r="G189" s="175" t="s">
        <v>380</v>
      </c>
      <c r="H189" s="176">
        <v>1</v>
      </c>
      <c r="I189" s="177"/>
      <c r="J189" s="178">
        <f t="shared" si="20"/>
        <v>0</v>
      </c>
      <c r="K189" s="174" t="s">
        <v>5</v>
      </c>
      <c r="L189" s="39"/>
      <c r="M189" s="179" t="s">
        <v>5</v>
      </c>
      <c r="N189" s="180" t="s">
        <v>43</v>
      </c>
      <c r="O189" s="40"/>
      <c r="P189" s="181">
        <f t="shared" si="21"/>
        <v>0</v>
      </c>
      <c r="Q189" s="181">
        <v>0</v>
      </c>
      <c r="R189" s="181">
        <f t="shared" si="22"/>
        <v>0</v>
      </c>
      <c r="S189" s="181">
        <v>0</v>
      </c>
      <c r="T189" s="182">
        <f t="shared" si="23"/>
        <v>0</v>
      </c>
      <c r="AR189" s="22" t="s">
        <v>224</v>
      </c>
      <c r="AT189" s="22" t="s">
        <v>147</v>
      </c>
      <c r="AU189" s="22" t="s">
        <v>81</v>
      </c>
      <c r="AY189" s="22" t="s">
        <v>144</v>
      </c>
      <c r="BE189" s="183">
        <f t="shared" si="24"/>
        <v>0</v>
      </c>
      <c r="BF189" s="183">
        <f t="shared" si="25"/>
        <v>0</v>
      </c>
      <c r="BG189" s="183">
        <f t="shared" si="26"/>
        <v>0</v>
      </c>
      <c r="BH189" s="183">
        <f t="shared" si="27"/>
        <v>0</v>
      </c>
      <c r="BI189" s="183">
        <f t="shared" si="28"/>
        <v>0</v>
      </c>
      <c r="BJ189" s="22" t="s">
        <v>79</v>
      </c>
      <c r="BK189" s="183">
        <f t="shared" si="29"/>
        <v>0</v>
      </c>
      <c r="BL189" s="22" t="s">
        <v>224</v>
      </c>
      <c r="BM189" s="22" t="s">
        <v>920</v>
      </c>
    </row>
    <row r="190" spans="2:65" s="1" customFormat="1" ht="25.5" customHeight="1">
      <c r="B190" s="171"/>
      <c r="C190" s="172" t="s">
        <v>463</v>
      </c>
      <c r="D190" s="172" t="s">
        <v>147</v>
      </c>
      <c r="E190" s="173" t="s">
        <v>921</v>
      </c>
      <c r="F190" s="174" t="s">
        <v>922</v>
      </c>
      <c r="G190" s="175" t="s">
        <v>380</v>
      </c>
      <c r="H190" s="176">
        <v>1</v>
      </c>
      <c r="I190" s="177"/>
      <c r="J190" s="178">
        <f t="shared" si="20"/>
        <v>0</v>
      </c>
      <c r="K190" s="174" t="s">
        <v>5</v>
      </c>
      <c r="L190" s="39"/>
      <c r="M190" s="179" t="s">
        <v>5</v>
      </c>
      <c r="N190" s="180" t="s">
        <v>43</v>
      </c>
      <c r="O190" s="40"/>
      <c r="P190" s="181">
        <f t="shared" si="21"/>
        <v>0</v>
      </c>
      <c r="Q190" s="181">
        <v>0</v>
      </c>
      <c r="R190" s="181">
        <f t="shared" si="22"/>
        <v>0</v>
      </c>
      <c r="S190" s="181">
        <v>0</v>
      </c>
      <c r="T190" s="182">
        <f t="shared" si="23"/>
        <v>0</v>
      </c>
      <c r="AR190" s="22" t="s">
        <v>224</v>
      </c>
      <c r="AT190" s="22" t="s">
        <v>147</v>
      </c>
      <c r="AU190" s="22" t="s">
        <v>81</v>
      </c>
      <c r="AY190" s="22" t="s">
        <v>144</v>
      </c>
      <c r="BE190" s="183">
        <f t="shared" si="24"/>
        <v>0</v>
      </c>
      <c r="BF190" s="183">
        <f t="shared" si="25"/>
        <v>0</v>
      </c>
      <c r="BG190" s="183">
        <f t="shared" si="26"/>
        <v>0</v>
      </c>
      <c r="BH190" s="183">
        <f t="shared" si="27"/>
        <v>0</v>
      </c>
      <c r="BI190" s="183">
        <f t="shared" si="28"/>
        <v>0</v>
      </c>
      <c r="BJ190" s="22" t="s">
        <v>79</v>
      </c>
      <c r="BK190" s="183">
        <f t="shared" si="29"/>
        <v>0</v>
      </c>
      <c r="BL190" s="22" t="s">
        <v>224</v>
      </c>
      <c r="BM190" s="22" t="s">
        <v>923</v>
      </c>
    </row>
    <row r="191" spans="2:65" s="1" customFormat="1" ht="25.5" customHeight="1">
      <c r="B191" s="171"/>
      <c r="C191" s="172" t="s">
        <v>467</v>
      </c>
      <c r="D191" s="172" t="s">
        <v>147</v>
      </c>
      <c r="E191" s="173" t="s">
        <v>924</v>
      </c>
      <c r="F191" s="174" t="s">
        <v>925</v>
      </c>
      <c r="G191" s="175" t="s">
        <v>380</v>
      </c>
      <c r="H191" s="176">
        <v>1</v>
      </c>
      <c r="I191" s="177"/>
      <c r="J191" s="178">
        <f t="shared" si="20"/>
        <v>0</v>
      </c>
      <c r="K191" s="174" t="s">
        <v>5</v>
      </c>
      <c r="L191" s="39"/>
      <c r="M191" s="179" t="s">
        <v>5</v>
      </c>
      <c r="N191" s="180" t="s">
        <v>43</v>
      </c>
      <c r="O191" s="40"/>
      <c r="P191" s="181">
        <f t="shared" si="21"/>
        <v>0</v>
      </c>
      <c r="Q191" s="181">
        <v>0</v>
      </c>
      <c r="R191" s="181">
        <f t="shared" si="22"/>
        <v>0</v>
      </c>
      <c r="S191" s="181">
        <v>0</v>
      </c>
      <c r="T191" s="182">
        <f t="shared" si="23"/>
        <v>0</v>
      </c>
      <c r="AR191" s="22" t="s">
        <v>224</v>
      </c>
      <c r="AT191" s="22" t="s">
        <v>147</v>
      </c>
      <c r="AU191" s="22" t="s">
        <v>81</v>
      </c>
      <c r="AY191" s="22" t="s">
        <v>144</v>
      </c>
      <c r="BE191" s="183">
        <f t="shared" si="24"/>
        <v>0</v>
      </c>
      <c r="BF191" s="183">
        <f t="shared" si="25"/>
        <v>0</v>
      </c>
      <c r="BG191" s="183">
        <f t="shared" si="26"/>
        <v>0</v>
      </c>
      <c r="BH191" s="183">
        <f t="shared" si="27"/>
        <v>0</v>
      </c>
      <c r="BI191" s="183">
        <f t="shared" si="28"/>
        <v>0</v>
      </c>
      <c r="BJ191" s="22" t="s">
        <v>79</v>
      </c>
      <c r="BK191" s="183">
        <f t="shared" si="29"/>
        <v>0</v>
      </c>
      <c r="BL191" s="22" t="s">
        <v>224</v>
      </c>
      <c r="BM191" s="22" t="s">
        <v>926</v>
      </c>
    </row>
    <row r="192" spans="2:65" s="1" customFormat="1" ht="16.5" customHeight="1">
      <c r="B192" s="171"/>
      <c r="C192" s="172" t="s">
        <v>471</v>
      </c>
      <c r="D192" s="172" t="s">
        <v>147</v>
      </c>
      <c r="E192" s="173" t="s">
        <v>927</v>
      </c>
      <c r="F192" s="174" t="s">
        <v>928</v>
      </c>
      <c r="G192" s="175" t="s">
        <v>336</v>
      </c>
      <c r="H192" s="176">
        <v>1</v>
      </c>
      <c r="I192" s="177"/>
      <c r="J192" s="178">
        <f t="shared" si="20"/>
        <v>0</v>
      </c>
      <c r="K192" s="174" t="s">
        <v>5</v>
      </c>
      <c r="L192" s="39"/>
      <c r="M192" s="179" t="s">
        <v>5</v>
      </c>
      <c r="N192" s="180" t="s">
        <v>43</v>
      </c>
      <c r="O192" s="40"/>
      <c r="P192" s="181">
        <f t="shared" si="21"/>
        <v>0</v>
      </c>
      <c r="Q192" s="181">
        <v>0.02275</v>
      </c>
      <c r="R192" s="181">
        <f t="shared" si="22"/>
        <v>0.02275</v>
      </c>
      <c r="S192" s="181">
        <v>0</v>
      </c>
      <c r="T192" s="182">
        <f t="shared" si="23"/>
        <v>0</v>
      </c>
      <c r="AR192" s="22" t="s">
        <v>224</v>
      </c>
      <c r="AT192" s="22" t="s">
        <v>147</v>
      </c>
      <c r="AU192" s="22" t="s">
        <v>81</v>
      </c>
      <c r="AY192" s="22" t="s">
        <v>144</v>
      </c>
      <c r="BE192" s="183">
        <f t="shared" si="24"/>
        <v>0</v>
      </c>
      <c r="BF192" s="183">
        <f t="shared" si="25"/>
        <v>0</v>
      </c>
      <c r="BG192" s="183">
        <f t="shared" si="26"/>
        <v>0</v>
      </c>
      <c r="BH192" s="183">
        <f t="shared" si="27"/>
        <v>0</v>
      </c>
      <c r="BI192" s="183">
        <f t="shared" si="28"/>
        <v>0</v>
      </c>
      <c r="BJ192" s="22" t="s">
        <v>79</v>
      </c>
      <c r="BK192" s="183">
        <f t="shared" si="29"/>
        <v>0</v>
      </c>
      <c r="BL192" s="22" t="s">
        <v>224</v>
      </c>
      <c r="BM192" s="22" t="s">
        <v>929</v>
      </c>
    </row>
    <row r="193" spans="2:65" s="1" customFormat="1" ht="16.5" customHeight="1">
      <c r="B193" s="171"/>
      <c r="C193" s="172" t="s">
        <v>475</v>
      </c>
      <c r="D193" s="172" t="s">
        <v>147</v>
      </c>
      <c r="E193" s="173" t="s">
        <v>930</v>
      </c>
      <c r="F193" s="174" t="s">
        <v>931</v>
      </c>
      <c r="G193" s="175" t="s">
        <v>380</v>
      </c>
      <c r="H193" s="176">
        <v>1</v>
      </c>
      <c r="I193" s="177"/>
      <c r="J193" s="178">
        <f t="shared" si="20"/>
        <v>0</v>
      </c>
      <c r="K193" s="174" t="s">
        <v>5</v>
      </c>
      <c r="L193" s="39"/>
      <c r="M193" s="179" t="s">
        <v>5</v>
      </c>
      <c r="N193" s="180" t="s">
        <v>43</v>
      </c>
      <c r="O193" s="40"/>
      <c r="P193" s="181">
        <f t="shared" si="21"/>
        <v>0</v>
      </c>
      <c r="Q193" s="181">
        <v>0</v>
      </c>
      <c r="R193" s="181">
        <f t="shared" si="22"/>
        <v>0</v>
      </c>
      <c r="S193" s="181">
        <v>0</v>
      </c>
      <c r="T193" s="182">
        <f t="shared" si="23"/>
        <v>0</v>
      </c>
      <c r="AR193" s="22" t="s">
        <v>224</v>
      </c>
      <c r="AT193" s="22" t="s">
        <v>147</v>
      </c>
      <c r="AU193" s="22" t="s">
        <v>81</v>
      </c>
      <c r="AY193" s="22" t="s">
        <v>144</v>
      </c>
      <c r="BE193" s="183">
        <f t="shared" si="24"/>
        <v>0</v>
      </c>
      <c r="BF193" s="183">
        <f t="shared" si="25"/>
        <v>0</v>
      </c>
      <c r="BG193" s="183">
        <f t="shared" si="26"/>
        <v>0</v>
      </c>
      <c r="BH193" s="183">
        <f t="shared" si="27"/>
        <v>0</v>
      </c>
      <c r="BI193" s="183">
        <f t="shared" si="28"/>
        <v>0</v>
      </c>
      <c r="BJ193" s="22" t="s">
        <v>79</v>
      </c>
      <c r="BK193" s="183">
        <f t="shared" si="29"/>
        <v>0</v>
      </c>
      <c r="BL193" s="22" t="s">
        <v>224</v>
      </c>
      <c r="BM193" s="22" t="s">
        <v>932</v>
      </c>
    </row>
    <row r="194" spans="2:51" s="11" customFormat="1" ht="13.5">
      <c r="B194" s="184"/>
      <c r="D194" s="185" t="s">
        <v>154</v>
      </c>
      <c r="E194" s="186" t="s">
        <v>5</v>
      </c>
      <c r="F194" s="187" t="s">
        <v>907</v>
      </c>
      <c r="H194" s="188">
        <v>1</v>
      </c>
      <c r="I194" s="189"/>
      <c r="L194" s="184"/>
      <c r="M194" s="190"/>
      <c r="N194" s="191"/>
      <c r="O194" s="191"/>
      <c r="P194" s="191"/>
      <c r="Q194" s="191"/>
      <c r="R194" s="191"/>
      <c r="S194" s="191"/>
      <c r="T194" s="192"/>
      <c r="AT194" s="186" t="s">
        <v>154</v>
      </c>
      <c r="AU194" s="186" t="s">
        <v>81</v>
      </c>
      <c r="AV194" s="11" t="s">
        <v>81</v>
      </c>
      <c r="AW194" s="11" t="s">
        <v>36</v>
      </c>
      <c r="AX194" s="11" t="s">
        <v>79</v>
      </c>
      <c r="AY194" s="186" t="s">
        <v>144</v>
      </c>
    </row>
    <row r="195" spans="2:65" s="1" customFormat="1" ht="25.5" customHeight="1">
      <c r="B195" s="171"/>
      <c r="C195" s="172" t="s">
        <v>482</v>
      </c>
      <c r="D195" s="172" t="s">
        <v>147</v>
      </c>
      <c r="E195" s="173" t="s">
        <v>933</v>
      </c>
      <c r="F195" s="174" t="s">
        <v>934</v>
      </c>
      <c r="G195" s="175" t="s">
        <v>380</v>
      </c>
      <c r="H195" s="176">
        <v>2</v>
      </c>
      <c r="I195" s="177"/>
      <c r="J195" s="178">
        <f>ROUND(I195*H195,2)</f>
        <v>0</v>
      </c>
      <c r="K195" s="174" t="s">
        <v>5</v>
      </c>
      <c r="L195" s="39"/>
      <c r="M195" s="179" t="s">
        <v>5</v>
      </c>
      <c r="N195" s="180" t="s">
        <v>43</v>
      </c>
      <c r="O195" s="40"/>
      <c r="P195" s="181">
        <f>O195*H195</f>
        <v>0</v>
      </c>
      <c r="Q195" s="181">
        <v>0</v>
      </c>
      <c r="R195" s="181">
        <f>Q195*H195</f>
        <v>0</v>
      </c>
      <c r="S195" s="181">
        <v>0</v>
      </c>
      <c r="T195" s="182">
        <f>S195*H195</f>
        <v>0</v>
      </c>
      <c r="AR195" s="22" t="s">
        <v>224</v>
      </c>
      <c r="AT195" s="22" t="s">
        <v>147</v>
      </c>
      <c r="AU195" s="22" t="s">
        <v>81</v>
      </c>
      <c r="AY195" s="22" t="s">
        <v>144</v>
      </c>
      <c r="BE195" s="183">
        <f>IF(N195="základní",J195,0)</f>
        <v>0</v>
      </c>
      <c r="BF195" s="183">
        <f>IF(N195="snížená",J195,0)</f>
        <v>0</v>
      </c>
      <c r="BG195" s="183">
        <f>IF(N195="zákl. přenesená",J195,0)</f>
        <v>0</v>
      </c>
      <c r="BH195" s="183">
        <f>IF(N195="sníž. přenesená",J195,0)</f>
        <v>0</v>
      </c>
      <c r="BI195" s="183">
        <f>IF(N195="nulová",J195,0)</f>
        <v>0</v>
      </c>
      <c r="BJ195" s="22" t="s">
        <v>79</v>
      </c>
      <c r="BK195" s="183">
        <f>ROUND(I195*H195,2)</f>
        <v>0</v>
      </c>
      <c r="BL195" s="22" t="s">
        <v>224</v>
      </c>
      <c r="BM195" s="22" t="s">
        <v>935</v>
      </c>
    </row>
    <row r="196" spans="2:51" s="11" customFormat="1" ht="13.5">
      <c r="B196" s="184"/>
      <c r="D196" s="185" t="s">
        <v>154</v>
      </c>
      <c r="E196" s="186" t="s">
        <v>5</v>
      </c>
      <c r="F196" s="187" t="s">
        <v>907</v>
      </c>
      <c r="H196" s="188">
        <v>1</v>
      </c>
      <c r="I196" s="189"/>
      <c r="L196" s="184"/>
      <c r="M196" s="190"/>
      <c r="N196" s="191"/>
      <c r="O196" s="191"/>
      <c r="P196" s="191"/>
      <c r="Q196" s="191"/>
      <c r="R196" s="191"/>
      <c r="S196" s="191"/>
      <c r="T196" s="192"/>
      <c r="AT196" s="186" t="s">
        <v>154</v>
      </c>
      <c r="AU196" s="186" t="s">
        <v>81</v>
      </c>
      <c r="AV196" s="11" t="s">
        <v>81</v>
      </c>
      <c r="AW196" s="11" t="s">
        <v>36</v>
      </c>
      <c r="AX196" s="11" t="s">
        <v>72</v>
      </c>
      <c r="AY196" s="186" t="s">
        <v>144</v>
      </c>
    </row>
    <row r="197" spans="2:51" s="11" customFormat="1" ht="13.5">
      <c r="B197" s="184"/>
      <c r="D197" s="185" t="s">
        <v>154</v>
      </c>
      <c r="E197" s="186" t="s">
        <v>5</v>
      </c>
      <c r="F197" s="187" t="s">
        <v>936</v>
      </c>
      <c r="H197" s="188">
        <v>1</v>
      </c>
      <c r="I197" s="189"/>
      <c r="L197" s="184"/>
      <c r="M197" s="190"/>
      <c r="N197" s="191"/>
      <c r="O197" s="191"/>
      <c r="P197" s="191"/>
      <c r="Q197" s="191"/>
      <c r="R197" s="191"/>
      <c r="S197" s="191"/>
      <c r="T197" s="192"/>
      <c r="AT197" s="186" t="s">
        <v>154</v>
      </c>
      <c r="AU197" s="186" t="s">
        <v>81</v>
      </c>
      <c r="AV197" s="11" t="s">
        <v>81</v>
      </c>
      <c r="AW197" s="11" t="s">
        <v>36</v>
      </c>
      <c r="AX197" s="11" t="s">
        <v>72</v>
      </c>
      <c r="AY197" s="186" t="s">
        <v>144</v>
      </c>
    </row>
    <row r="198" spans="2:51" s="12" customFormat="1" ht="13.5">
      <c r="B198" s="214"/>
      <c r="D198" s="185" t="s">
        <v>154</v>
      </c>
      <c r="E198" s="215" t="s">
        <v>5</v>
      </c>
      <c r="F198" s="216" t="s">
        <v>937</v>
      </c>
      <c r="H198" s="217">
        <v>2</v>
      </c>
      <c r="I198" s="218"/>
      <c r="L198" s="214"/>
      <c r="M198" s="219"/>
      <c r="N198" s="220"/>
      <c r="O198" s="220"/>
      <c r="P198" s="220"/>
      <c r="Q198" s="220"/>
      <c r="R198" s="220"/>
      <c r="S198" s="220"/>
      <c r="T198" s="221"/>
      <c r="AT198" s="215" t="s">
        <v>154</v>
      </c>
      <c r="AU198" s="215" t="s">
        <v>81</v>
      </c>
      <c r="AV198" s="12" t="s">
        <v>152</v>
      </c>
      <c r="AW198" s="12" t="s">
        <v>36</v>
      </c>
      <c r="AX198" s="12" t="s">
        <v>79</v>
      </c>
      <c r="AY198" s="215" t="s">
        <v>144</v>
      </c>
    </row>
    <row r="199" spans="2:65" s="1" customFormat="1" ht="16.5" customHeight="1">
      <c r="B199" s="171"/>
      <c r="C199" s="172" t="s">
        <v>488</v>
      </c>
      <c r="D199" s="172" t="s">
        <v>147</v>
      </c>
      <c r="E199" s="173" t="s">
        <v>938</v>
      </c>
      <c r="F199" s="174" t="s">
        <v>939</v>
      </c>
      <c r="G199" s="175" t="s">
        <v>380</v>
      </c>
      <c r="H199" s="176">
        <v>1</v>
      </c>
      <c r="I199" s="177"/>
      <c r="J199" s="178">
        <f>ROUND(I199*H199,2)</f>
        <v>0</v>
      </c>
      <c r="K199" s="174" t="s">
        <v>5</v>
      </c>
      <c r="L199" s="39"/>
      <c r="M199" s="179" t="s">
        <v>5</v>
      </c>
      <c r="N199" s="180" t="s">
        <v>43</v>
      </c>
      <c r="O199" s="40"/>
      <c r="P199" s="181">
        <f>O199*H199</f>
        <v>0</v>
      </c>
      <c r="Q199" s="181">
        <v>0</v>
      </c>
      <c r="R199" s="181">
        <f>Q199*H199</f>
        <v>0</v>
      </c>
      <c r="S199" s="181">
        <v>0</v>
      </c>
      <c r="T199" s="182">
        <f>S199*H199</f>
        <v>0</v>
      </c>
      <c r="AR199" s="22" t="s">
        <v>224</v>
      </c>
      <c r="AT199" s="22" t="s">
        <v>147</v>
      </c>
      <c r="AU199" s="22" t="s">
        <v>81</v>
      </c>
      <c r="AY199" s="22" t="s">
        <v>144</v>
      </c>
      <c r="BE199" s="183">
        <f>IF(N199="základní",J199,0)</f>
        <v>0</v>
      </c>
      <c r="BF199" s="183">
        <f>IF(N199="snížená",J199,0)</f>
        <v>0</v>
      </c>
      <c r="BG199" s="183">
        <f>IF(N199="zákl. přenesená",J199,0)</f>
        <v>0</v>
      </c>
      <c r="BH199" s="183">
        <f>IF(N199="sníž. přenesená",J199,0)</f>
        <v>0</v>
      </c>
      <c r="BI199" s="183">
        <f>IF(N199="nulová",J199,0)</f>
        <v>0</v>
      </c>
      <c r="BJ199" s="22" t="s">
        <v>79</v>
      </c>
      <c r="BK199" s="183">
        <f>ROUND(I199*H199,2)</f>
        <v>0</v>
      </c>
      <c r="BL199" s="22" t="s">
        <v>224</v>
      </c>
      <c r="BM199" s="22" t="s">
        <v>940</v>
      </c>
    </row>
    <row r="200" spans="2:51" s="11" customFormat="1" ht="13.5">
      <c r="B200" s="184"/>
      <c r="D200" s="185" t="s">
        <v>154</v>
      </c>
      <c r="E200" s="186" t="s">
        <v>5</v>
      </c>
      <c r="F200" s="187" t="s">
        <v>907</v>
      </c>
      <c r="H200" s="188">
        <v>1</v>
      </c>
      <c r="I200" s="189"/>
      <c r="L200" s="184"/>
      <c r="M200" s="207"/>
      <c r="N200" s="208"/>
      <c r="O200" s="208"/>
      <c r="P200" s="208"/>
      <c r="Q200" s="208"/>
      <c r="R200" s="208"/>
      <c r="S200" s="208"/>
      <c r="T200" s="209"/>
      <c r="AT200" s="186" t="s">
        <v>154</v>
      </c>
      <c r="AU200" s="186" t="s">
        <v>81</v>
      </c>
      <c r="AV200" s="11" t="s">
        <v>81</v>
      </c>
      <c r="AW200" s="11" t="s">
        <v>36</v>
      </c>
      <c r="AX200" s="11" t="s">
        <v>79</v>
      </c>
      <c r="AY200" s="186" t="s">
        <v>144</v>
      </c>
    </row>
    <row r="201" spans="2:12" s="1" customFormat="1" ht="6.95" customHeight="1">
      <c r="B201" s="54"/>
      <c r="C201" s="55"/>
      <c r="D201" s="55"/>
      <c r="E201" s="55"/>
      <c r="F201" s="55"/>
      <c r="G201" s="55"/>
      <c r="H201" s="55"/>
      <c r="I201" s="125"/>
      <c r="J201" s="55"/>
      <c r="K201" s="55"/>
      <c r="L201" s="39"/>
    </row>
  </sheetData>
  <autoFilter ref="C85:K200"/>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5"/>
  <sheetViews>
    <sheetView showGridLines="0" workbookViewId="0" topLeftCell="A1">
      <pane ySplit="1" topLeftCell="A221" activePane="bottomLeft" state="frozen"/>
      <selection pane="bottomLeft" activeCell="I96" sqref="I96:I24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98"/>
      <c r="C1" s="98"/>
      <c r="D1" s="99" t="s">
        <v>1</v>
      </c>
      <c r="E1" s="98"/>
      <c r="F1" s="100" t="s">
        <v>98</v>
      </c>
      <c r="G1" s="347" t="s">
        <v>99</v>
      </c>
      <c r="H1" s="347"/>
      <c r="I1" s="101"/>
      <c r="J1" s="100" t="s">
        <v>100</v>
      </c>
      <c r="K1" s="99" t="s">
        <v>101</v>
      </c>
      <c r="L1" s="100" t="s">
        <v>102</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3" t="s">
        <v>8</v>
      </c>
      <c r="M2" s="334"/>
      <c r="N2" s="334"/>
      <c r="O2" s="334"/>
      <c r="P2" s="334"/>
      <c r="Q2" s="334"/>
      <c r="R2" s="334"/>
      <c r="S2" s="334"/>
      <c r="T2" s="334"/>
      <c r="U2" s="334"/>
      <c r="V2" s="334"/>
      <c r="AT2" s="22" t="s">
        <v>90</v>
      </c>
    </row>
    <row r="3" spans="2:46" ht="6.95" customHeight="1">
      <c r="B3" s="23"/>
      <c r="C3" s="24"/>
      <c r="D3" s="24"/>
      <c r="E3" s="24"/>
      <c r="F3" s="24"/>
      <c r="G3" s="24"/>
      <c r="H3" s="24"/>
      <c r="I3" s="102"/>
      <c r="J3" s="24"/>
      <c r="K3" s="25"/>
      <c r="AT3" s="22" t="s">
        <v>81</v>
      </c>
    </row>
    <row r="4" spans="2:46" ht="36.95" customHeight="1">
      <c r="B4" s="26"/>
      <c r="C4" s="27"/>
      <c r="D4" s="28" t="s">
        <v>103</v>
      </c>
      <c r="E4" s="27"/>
      <c r="F4" s="27"/>
      <c r="G4" s="27"/>
      <c r="H4" s="27"/>
      <c r="I4" s="103"/>
      <c r="J4" s="27"/>
      <c r="K4" s="29"/>
      <c r="M4" s="30" t="s">
        <v>13</v>
      </c>
      <c r="AT4" s="22" t="s">
        <v>6</v>
      </c>
    </row>
    <row r="5" spans="2:11" ht="6.95" customHeight="1">
      <c r="B5" s="26"/>
      <c r="C5" s="27"/>
      <c r="D5" s="27"/>
      <c r="E5" s="27"/>
      <c r="F5" s="27"/>
      <c r="G5" s="27"/>
      <c r="H5" s="27"/>
      <c r="I5" s="103"/>
      <c r="J5" s="27"/>
      <c r="K5" s="29"/>
    </row>
    <row r="6" spans="2:11" ht="15">
      <c r="B6" s="26"/>
      <c r="C6" s="27"/>
      <c r="D6" s="35" t="s">
        <v>19</v>
      </c>
      <c r="E6" s="27"/>
      <c r="F6" s="27"/>
      <c r="G6" s="27"/>
      <c r="H6" s="27"/>
      <c r="I6" s="103"/>
      <c r="J6" s="27"/>
      <c r="K6" s="29"/>
    </row>
    <row r="7" spans="2:11" ht="16.5" customHeight="1">
      <c r="B7" s="26"/>
      <c r="C7" s="27"/>
      <c r="D7" s="27"/>
      <c r="E7" s="348" t="str">
        <f>'Rekapitulace stavby'!K6</f>
        <v>Vybudování interaktivní učebny a zřízení bezbariérovosti v ZŠ E. beneše v Bohumíně - stavba</v>
      </c>
      <c r="F7" s="349"/>
      <c r="G7" s="349"/>
      <c r="H7" s="349"/>
      <c r="I7" s="103"/>
      <c r="J7" s="27"/>
      <c r="K7" s="29"/>
    </row>
    <row r="8" spans="2:11" s="1" customFormat="1" ht="15">
      <c r="B8" s="39"/>
      <c r="C8" s="40"/>
      <c r="D8" s="35" t="s">
        <v>104</v>
      </c>
      <c r="E8" s="40"/>
      <c r="F8" s="40"/>
      <c r="G8" s="40"/>
      <c r="H8" s="40"/>
      <c r="I8" s="104"/>
      <c r="J8" s="40"/>
      <c r="K8" s="43"/>
    </row>
    <row r="9" spans="2:11" s="1" customFormat="1" ht="36.95" customHeight="1">
      <c r="B9" s="39"/>
      <c r="C9" s="40"/>
      <c r="D9" s="40"/>
      <c r="E9" s="350" t="s">
        <v>941</v>
      </c>
      <c r="F9" s="351"/>
      <c r="G9" s="351"/>
      <c r="H9" s="351"/>
      <c r="I9" s="104"/>
      <c r="J9" s="40"/>
      <c r="K9" s="43"/>
    </row>
    <row r="10" spans="2:11" s="1" customFormat="1" ht="13.5">
      <c r="B10" s="39"/>
      <c r="C10" s="40"/>
      <c r="D10" s="40"/>
      <c r="E10" s="40"/>
      <c r="F10" s="40"/>
      <c r="G10" s="40"/>
      <c r="H10" s="40"/>
      <c r="I10" s="104"/>
      <c r="J10" s="40"/>
      <c r="K10" s="43"/>
    </row>
    <row r="11" spans="2:11" s="1" customFormat="1" ht="14.45" customHeight="1">
      <c r="B11" s="39"/>
      <c r="C11" s="40"/>
      <c r="D11" s="35" t="s">
        <v>21</v>
      </c>
      <c r="E11" s="40"/>
      <c r="F11" s="33" t="s">
        <v>5</v>
      </c>
      <c r="G11" s="40"/>
      <c r="H11" s="40"/>
      <c r="I11" s="105" t="s">
        <v>23</v>
      </c>
      <c r="J11" s="33" t="s">
        <v>5</v>
      </c>
      <c r="K11" s="43"/>
    </row>
    <row r="12" spans="2:11" s="1" customFormat="1" ht="14.45" customHeight="1">
      <c r="B12" s="39"/>
      <c r="C12" s="40"/>
      <c r="D12" s="35" t="s">
        <v>24</v>
      </c>
      <c r="E12" s="40"/>
      <c r="F12" s="33" t="s">
        <v>512</v>
      </c>
      <c r="G12" s="40"/>
      <c r="H12" s="40"/>
      <c r="I12" s="105" t="s">
        <v>26</v>
      </c>
      <c r="J12" s="106" t="str">
        <f>'Rekapitulace stavby'!AN8</f>
        <v>26. 1. 2018</v>
      </c>
      <c r="K12" s="43"/>
    </row>
    <row r="13" spans="2:11" s="1" customFormat="1" ht="10.9" customHeight="1">
      <c r="B13" s="39"/>
      <c r="C13" s="40"/>
      <c r="D13" s="40"/>
      <c r="E13" s="40"/>
      <c r="F13" s="40"/>
      <c r="G13" s="40"/>
      <c r="H13" s="40"/>
      <c r="I13" s="104"/>
      <c r="J13" s="40"/>
      <c r="K13" s="43"/>
    </row>
    <row r="14" spans="2:11" s="1" customFormat="1" ht="14.45" customHeight="1">
      <c r="B14" s="39"/>
      <c r="C14" s="40"/>
      <c r="D14" s="35" t="s">
        <v>28</v>
      </c>
      <c r="E14" s="40"/>
      <c r="F14" s="40"/>
      <c r="G14" s="40"/>
      <c r="H14" s="40"/>
      <c r="I14" s="105" t="s">
        <v>29</v>
      </c>
      <c r="J14" s="33" t="str">
        <f>IF('Rekapitulace stavby'!AN10="","",'Rekapitulace stavby'!AN10)</f>
        <v/>
      </c>
      <c r="K14" s="43"/>
    </row>
    <row r="15" spans="2:11" s="1" customFormat="1" ht="18" customHeight="1">
      <c r="B15" s="39"/>
      <c r="C15" s="40"/>
      <c r="D15" s="40"/>
      <c r="E15" s="33" t="str">
        <f>IF('Rekapitulace stavby'!E11="","",'Rekapitulace stavby'!E11)</f>
        <v>ZŠ E. Beneše Bohumín</v>
      </c>
      <c r="F15" s="40"/>
      <c r="G15" s="40"/>
      <c r="H15" s="40"/>
      <c r="I15" s="105" t="s">
        <v>31</v>
      </c>
      <c r="J15" s="33" t="str">
        <f>IF('Rekapitulace stavby'!AN11="","",'Rekapitulace stavby'!AN11)</f>
        <v/>
      </c>
      <c r="K15" s="43"/>
    </row>
    <row r="16" spans="2:11" s="1" customFormat="1" ht="6.95" customHeight="1">
      <c r="B16" s="39"/>
      <c r="C16" s="40"/>
      <c r="D16" s="40"/>
      <c r="E16" s="40"/>
      <c r="F16" s="40"/>
      <c r="G16" s="40"/>
      <c r="H16" s="40"/>
      <c r="I16" s="104"/>
      <c r="J16" s="40"/>
      <c r="K16" s="43"/>
    </row>
    <row r="17" spans="2:11" s="1" customFormat="1" ht="14.45" customHeight="1">
      <c r="B17" s="39"/>
      <c r="C17" s="40"/>
      <c r="D17" s="35" t="s">
        <v>32</v>
      </c>
      <c r="E17" s="40"/>
      <c r="F17" s="40"/>
      <c r="G17" s="40"/>
      <c r="H17" s="40"/>
      <c r="I17" s="105"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31</v>
      </c>
      <c r="J18" s="33" t="str">
        <f>IF('Rekapitulace stavby'!AN14="Vyplň údaj","",IF('Rekapitulace stavby'!AN14="","",'Rekapitulace stavby'!AN14))</f>
        <v/>
      </c>
      <c r="K18" s="43"/>
    </row>
    <row r="19" spans="2:11" s="1" customFormat="1" ht="6.95" customHeight="1">
      <c r="B19" s="39"/>
      <c r="C19" s="40"/>
      <c r="D19" s="40"/>
      <c r="E19" s="40"/>
      <c r="F19" s="40"/>
      <c r="G19" s="40"/>
      <c r="H19" s="40"/>
      <c r="I19" s="104"/>
      <c r="J19" s="40"/>
      <c r="K19" s="43"/>
    </row>
    <row r="20" spans="2:11" s="1" customFormat="1" ht="14.45" customHeight="1">
      <c r="B20" s="39"/>
      <c r="C20" s="40"/>
      <c r="D20" s="35" t="s">
        <v>34</v>
      </c>
      <c r="E20" s="40"/>
      <c r="F20" s="40"/>
      <c r="G20" s="40"/>
      <c r="H20" s="40"/>
      <c r="I20" s="105" t="s">
        <v>29</v>
      </c>
      <c r="J20" s="33" t="s">
        <v>5</v>
      </c>
      <c r="K20" s="43"/>
    </row>
    <row r="21" spans="2:11" s="1" customFormat="1" ht="18" customHeight="1">
      <c r="B21" s="39"/>
      <c r="C21" s="40"/>
      <c r="D21" s="40"/>
      <c r="E21" s="33" t="s">
        <v>35</v>
      </c>
      <c r="F21" s="40"/>
      <c r="G21" s="40"/>
      <c r="H21" s="40"/>
      <c r="I21" s="105" t="s">
        <v>31</v>
      </c>
      <c r="J21" s="33" t="s">
        <v>5</v>
      </c>
      <c r="K21" s="43"/>
    </row>
    <row r="22" spans="2:11" s="1" customFormat="1" ht="6.95" customHeight="1">
      <c r="B22" s="39"/>
      <c r="C22" s="40"/>
      <c r="D22" s="40"/>
      <c r="E22" s="40"/>
      <c r="F22" s="40"/>
      <c r="G22" s="40"/>
      <c r="H22" s="40"/>
      <c r="I22" s="104"/>
      <c r="J22" s="40"/>
      <c r="K22" s="43"/>
    </row>
    <row r="23" spans="2:11" s="1" customFormat="1" ht="14.45" customHeight="1">
      <c r="B23" s="39"/>
      <c r="C23" s="40"/>
      <c r="D23" s="35" t="s">
        <v>37</v>
      </c>
      <c r="E23" s="40"/>
      <c r="F23" s="40"/>
      <c r="G23" s="40"/>
      <c r="H23" s="40"/>
      <c r="I23" s="104"/>
      <c r="J23" s="40"/>
      <c r="K23" s="43"/>
    </row>
    <row r="24" spans="2:11" s="6" customFormat="1" ht="16.5" customHeight="1">
      <c r="B24" s="107"/>
      <c r="C24" s="108"/>
      <c r="D24" s="108"/>
      <c r="E24" s="313" t="s">
        <v>5</v>
      </c>
      <c r="F24" s="313"/>
      <c r="G24" s="313"/>
      <c r="H24" s="313"/>
      <c r="I24" s="109"/>
      <c r="J24" s="108"/>
      <c r="K24" s="110"/>
    </row>
    <row r="25" spans="2:11" s="1" customFormat="1" ht="6.95" customHeight="1">
      <c r="B25" s="39"/>
      <c r="C25" s="40"/>
      <c r="D25" s="40"/>
      <c r="E25" s="40"/>
      <c r="F25" s="40"/>
      <c r="G25" s="40"/>
      <c r="H25" s="40"/>
      <c r="I25" s="104"/>
      <c r="J25" s="40"/>
      <c r="K25" s="43"/>
    </row>
    <row r="26" spans="2:11" s="1" customFormat="1" ht="6.95" customHeight="1">
      <c r="B26" s="39"/>
      <c r="C26" s="40"/>
      <c r="D26" s="66"/>
      <c r="E26" s="66"/>
      <c r="F26" s="66"/>
      <c r="G26" s="66"/>
      <c r="H26" s="66"/>
      <c r="I26" s="111"/>
      <c r="J26" s="66"/>
      <c r="K26" s="112"/>
    </row>
    <row r="27" spans="2:11" s="1" customFormat="1" ht="25.35" customHeight="1">
      <c r="B27" s="39"/>
      <c r="C27" s="40"/>
      <c r="D27" s="113" t="s">
        <v>38</v>
      </c>
      <c r="E27" s="40"/>
      <c r="F27" s="40"/>
      <c r="G27" s="40"/>
      <c r="H27" s="40"/>
      <c r="I27" s="104"/>
      <c r="J27" s="114">
        <f>ROUND(J93,2)</f>
        <v>0</v>
      </c>
      <c r="K27" s="43"/>
    </row>
    <row r="28" spans="2:11" s="1" customFormat="1" ht="6.95" customHeight="1">
      <c r="B28" s="39"/>
      <c r="C28" s="40"/>
      <c r="D28" s="66"/>
      <c r="E28" s="66"/>
      <c r="F28" s="66"/>
      <c r="G28" s="66"/>
      <c r="H28" s="66"/>
      <c r="I28" s="111"/>
      <c r="J28" s="66"/>
      <c r="K28" s="112"/>
    </row>
    <row r="29" spans="2:11" s="1" customFormat="1" ht="14.45" customHeight="1">
      <c r="B29" s="39"/>
      <c r="C29" s="40"/>
      <c r="D29" s="40"/>
      <c r="E29" s="40"/>
      <c r="F29" s="44" t="s">
        <v>40</v>
      </c>
      <c r="G29" s="40"/>
      <c r="H29" s="40"/>
      <c r="I29" s="115" t="s">
        <v>39</v>
      </c>
      <c r="J29" s="44" t="s">
        <v>41</v>
      </c>
      <c r="K29" s="43"/>
    </row>
    <row r="30" spans="2:11" s="1" customFormat="1" ht="14.45" customHeight="1">
      <c r="B30" s="39"/>
      <c r="C30" s="40"/>
      <c r="D30" s="47" t="s">
        <v>42</v>
      </c>
      <c r="E30" s="47" t="s">
        <v>43</v>
      </c>
      <c r="F30" s="116">
        <f>ROUND(SUM(BE93:BE244),2)</f>
        <v>0</v>
      </c>
      <c r="G30" s="40"/>
      <c r="H30" s="40"/>
      <c r="I30" s="117">
        <v>0.21</v>
      </c>
      <c r="J30" s="116">
        <f>ROUND(ROUND((SUM(BE93:BE244)),2)*I30,2)</f>
        <v>0</v>
      </c>
      <c r="K30" s="43"/>
    </row>
    <row r="31" spans="2:11" s="1" customFormat="1" ht="14.45" customHeight="1">
      <c r="B31" s="39"/>
      <c r="C31" s="40"/>
      <c r="D31" s="40"/>
      <c r="E31" s="47" t="s">
        <v>44</v>
      </c>
      <c r="F31" s="116">
        <f>ROUND(SUM(BF93:BF244),2)</f>
        <v>0</v>
      </c>
      <c r="G31" s="40"/>
      <c r="H31" s="40"/>
      <c r="I31" s="117">
        <v>0.15</v>
      </c>
      <c r="J31" s="116">
        <f>ROUND(ROUND((SUM(BF93:BF244)),2)*I31,2)</f>
        <v>0</v>
      </c>
      <c r="K31" s="43"/>
    </row>
    <row r="32" spans="2:11" s="1" customFormat="1" ht="14.45" customHeight="1" hidden="1">
      <c r="B32" s="39"/>
      <c r="C32" s="40"/>
      <c r="D32" s="40"/>
      <c r="E32" s="47" t="s">
        <v>45</v>
      </c>
      <c r="F32" s="116">
        <f>ROUND(SUM(BG93:BG244),2)</f>
        <v>0</v>
      </c>
      <c r="G32" s="40"/>
      <c r="H32" s="40"/>
      <c r="I32" s="117">
        <v>0.21</v>
      </c>
      <c r="J32" s="116">
        <v>0</v>
      </c>
      <c r="K32" s="43"/>
    </row>
    <row r="33" spans="2:11" s="1" customFormat="1" ht="14.45" customHeight="1" hidden="1">
      <c r="B33" s="39"/>
      <c r="C33" s="40"/>
      <c r="D33" s="40"/>
      <c r="E33" s="47" t="s">
        <v>46</v>
      </c>
      <c r="F33" s="116">
        <f>ROUND(SUM(BH93:BH244),2)</f>
        <v>0</v>
      </c>
      <c r="G33" s="40"/>
      <c r="H33" s="40"/>
      <c r="I33" s="117">
        <v>0.15</v>
      </c>
      <c r="J33" s="116">
        <v>0</v>
      </c>
      <c r="K33" s="43"/>
    </row>
    <row r="34" spans="2:11" s="1" customFormat="1" ht="14.45" customHeight="1" hidden="1">
      <c r="B34" s="39"/>
      <c r="C34" s="40"/>
      <c r="D34" s="40"/>
      <c r="E34" s="47" t="s">
        <v>47</v>
      </c>
      <c r="F34" s="116">
        <f>ROUND(SUM(BI93:BI244),2)</f>
        <v>0</v>
      </c>
      <c r="G34" s="40"/>
      <c r="H34" s="40"/>
      <c r="I34" s="117">
        <v>0</v>
      </c>
      <c r="J34" s="116">
        <v>0</v>
      </c>
      <c r="K34" s="43"/>
    </row>
    <row r="35" spans="2:11" s="1" customFormat="1" ht="6.95" customHeight="1">
      <c r="B35" s="39"/>
      <c r="C35" s="40"/>
      <c r="D35" s="40"/>
      <c r="E35" s="40"/>
      <c r="F35" s="40"/>
      <c r="G35" s="40"/>
      <c r="H35" s="40"/>
      <c r="I35" s="104"/>
      <c r="J35" s="40"/>
      <c r="K35" s="43"/>
    </row>
    <row r="36" spans="2:11" s="1" customFormat="1" ht="25.35" customHeight="1">
      <c r="B36" s="39"/>
      <c r="C36" s="118"/>
      <c r="D36" s="119" t="s">
        <v>48</v>
      </c>
      <c r="E36" s="69"/>
      <c r="F36" s="69"/>
      <c r="G36" s="120" t="s">
        <v>49</v>
      </c>
      <c r="H36" s="121" t="s">
        <v>50</v>
      </c>
      <c r="I36" s="122"/>
      <c r="J36" s="123">
        <f>SUM(J27:J34)</f>
        <v>0</v>
      </c>
      <c r="K36" s="124"/>
    </row>
    <row r="37" spans="2:11" s="1" customFormat="1" ht="14.45" customHeight="1">
      <c r="B37" s="54"/>
      <c r="C37" s="55"/>
      <c r="D37" s="55"/>
      <c r="E37" s="55"/>
      <c r="F37" s="55"/>
      <c r="G37" s="55"/>
      <c r="H37" s="55"/>
      <c r="I37" s="125"/>
      <c r="J37" s="55"/>
      <c r="K37" s="56"/>
    </row>
    <row r="41" spans="2:11" s="1" customFormat="1" ht="6.95" customHeight="1">
      <c r="B41" s="57"/>
      <c r="C41" s="58"/>
      <c r="D41" s="58"/>
      <c r="E41" s="58"/>
      <c r="F41" s="58"/>
      <c r="G41" s="58"/>
      <c r="H41" s="58"/>
      <c r="I41" s="126"/>
      <c r="J41" s="58"/>
      <c r="K41" s="127"/>
    </row>
    <row r="42" spans="2:11" s="1" customFormat="1" ht="36.95" customHeight="1">
      <c r="B42" s="39"/>
      <c r="C42" s="28" t="s">
        <v>106</v>
      </c>
      <c r="D42" s="40"/>
      <c r="E42" s="40"/>
      <c r="F42" s="40"/>
      <c r="G42" s="40"/>
      <c r="H42" s="40"/>
      <c r="I42" s="104"/>
      <c r="J42" s="40"/>
      <c r="K42" s="43"/>
    </row>
    <row r="43" spans="2:11" s="1" customFormat="1" ht="6.95" customHeight="1">
      <c r="B43" s="39"/>
      <c r="C43" s="40"/>
      <c r="D43" s="40"/>
      <c r="E43" s="40"/>
      <c r="F43" s="40"/>
      <c r="G43" s="40"/>
      <c r="H43" s="40"/>
      <c r="I43" s="104"/>
      <c r="J43" s="40"/>
      <c r="K43" s="43"/>
    </row>
    <row r="44" spans="2:11" s="1" customFormat="1" ht="14.45" customHeight="1">
      <c r="B44" s="39"/>
      <c r="C44" s="35" t="s">
        <v>19</v>
      </c>
      <c r="D44" s="40"/>
      <c r="E44" s="40"/>
      <c r="F44" s="40"/>
      <c r="G44" s="40"/>
      <c r="H44" s="40"/>
      <c r="I44" s="104"/>
      <c r="J44" s="40"/>
      <c r="K44" s="43"/>
    </row>
    <row r="45" spans="2:11" s="1" customFormat="1" ht="16.5" customHeight="1">
      <c r="B45" s="39"/>
      <c r="C45" s="40"/>
      <c r="D45" s="40"/>
      <c r="E45" s="348" t="str">
        <f>E7</f>
        <v>Vybudování interaktivní učebny a zřízení bezbariérovosti v ZŠ E. beneše v Bohumíně - stavba</v>
      </c>
      <c r="F45" s="349"/>
      <c r="G45" s="349"/>
      <c r="H45" s="349"/>
      <c r="I45" s="104"/>
      <c r="J45" s="40"/>
      <c r="K45" s="43"/>
    </row>
    <row r="46" spans="2:11" s="1" customFormat="1" ht="14.45" customHeight="1">
      <c r="B46" s="39"/>
      <c r="C46" s="35" t="s">
        <v>104</v>
      </c>
      <c r="D46" s="40"/>
      <c r="E46" s="40"/>
      <c r="F46" s="40"/>
      <c r="G46" s="40"/>
      <c r="H46" s="40"/>
      <c r="I46" s="104"/>
      <c r="J46" s="40"/>
      <c r="K46" s="43"/>
    </row>
    <row r="47" spans="2:11" s="1" customFormat="1" ht="17.25" customHeight="1">
      <c r="B47" s="39"/>
      <c r="C47" s="40"/>
      <c r="D47" s="40"/>
      <c r="E47" s="350" t="str">
        <f>E9</f>
        <v xml:space="preserve">004 - Bezbariérovost </v>
      </c>
      <c r="F47" s="351"/>
      <c r="G47" s="351"/>
      <c r="H47" s="351"/>
      <c r="I47" s="104"/>
      <c r="J47" s="40"/>
      <c r="K47" s="43"/>
    </row>
    <row r="48" spans="2:11" s="1" customFormat="1" ht="6.95" customHeight="1">
      <c r="B48" s="39"/>
      <c r="C48" s="40"/>
      <c r="D48" s="40"/>
      <c r="E48" s="40"/>
      <c r="F48" s="40"/>
      <c r="G48" s="40"/>
      <c r="H48" s="40"/>
      <c r="I48" s="104"/>
      <c r="J48" s="40"/>
      <c r="K48" s="43"/>
    </row>
    <row r="49" spans="2:11" s="1" customFormat="1" ht="18" customHeight="1">
      <c r="B49" s="39"/>
      <c r="C49" s="35" t="s">
        <v>24</v>
      </c>
      <c r="D49" s="40"/>
      <c r="E49" s="40"/>
      <c r="F49" s="33" t="str">
        <f>F12</f>
        <v xml:space="preserve"> </v>
      </c>
      <c r="G49" s="40"/>
      <c r="H49" s="40"/>
      <c r="I49" s="105" t="s">
        <v>26</v>
      </c>
      <c r="J49" s="106" t="str">
        <f>IF(J12="","",J12)</f>
        <v>26. 1. 2018</v>
      </c>
      <c r="K49" s="43"/>
    </row>
    <row r="50" spans="2:11" s="1" customFormat="1" ht="6.95" customHeight="1">
      <c r="B50" s="39"/>
      <c r="C50" s="40"/>
      <c r="D50" s="40"/>
      <c r="E50" s="40"/>
      <c r="F50" s="40"/>
      <c r="G50" s="40"/>
      <c r="H50" s="40"/>
      <c r="I50" s="104"/>
      <c r="J50" s="40"/>
      <c r="K50" s="43"/>
    </row>
    <row r="51" spans="2:11" s="1" customFormat="1" ht="15">
      <c r="B51" s="39"/>
      <c r="C51" s="35" t="s">
        <v>28</v>
      </c>
      <c r="D51" s="40"/>
      <c r="E51" s="40"/>
      <c r="F51" s="33" t="str">
        <f>E15</f>
        <v>ZŠ E. Beneše Bohumín</v>
      </c>
      <c r="G51" s="40"/>
      <c r="H51" s="40"/>
      <c r="I51" s="105" t="s">
        <v>34</v>
      </c>
      <c r="J51" s="313" t="str">
        <f>E21</f>
        <v>ATRIS s.r.o.</v>
      </c>
      <c r="K51" s="43"/>
    </row>
    <row r="52" spans="2:11" s="1" customFormat="1" ht="14.45" customHeight="1">
      <c r="B52" s="39"/>
      <c r="C52" s="35" t="s">
        <v>32</v>
      </c>
      <c r="D52" s="40"/>
      <c r="E52" s="40"/>
      <c r="F52" s="33" t="str">
        <f>IF(E18="","",E18)</f>
        <v/>
      </c>
      <c r="G52" s="40"/>
      <c r="H52" s="40"/>
      <c r="I52" s="104"/>
      <c r="J52" s="343"/>
      <c r="K52" s="43"/>
    </row>
    <row r="53" spans="2:11" s="1" customFormat="1" ht="10.35" customHeight="1">
      <c r="B53" s="39"/>
      <c r="C53" s="40"/>
      <c r="D53" s="40"/>
      <c r="E53" s="40"/>
      <c r="F53" s="40"/>
      <c r="G53" s="40"/>
      <c r="H53" s="40"/>
      <c r="I53" s="104"/>
      <c r="J53" s="40"/>
      <c r="K53" s="43"/>
    </row>
    <row r="54" spans="2:11" s="1" customFormat="1" ht="29.25" customHeight="1">
      <c r="B54" s="39"/>
      <c r="C54" s="128" t="s">
        <v>107</v>
      </c>
      <c r="D54" s="118"/>
      <c r="E54" s="118"/>
      <c r="F54" s="118"/>
      <c r="G54" s="118"/>
      <c r="H54" s="118"/>
      <c r="I54" s="129"/>
      <c r="J54" s="130" t="s">
        <v>108</v>
      </c>
      <c r="K54" s="131"/>
    </row>
    <row r="55" spans="2:11" s="1" customFormat="1" ht="10.35" customHeight="1">
      <c r="B55" s="39"/>
      <c r="C55" s="40"/>
      <c r="D55" s="40"/>
      <c r="E55" s="40"/>
      <c r="F55" s="40"/>
      <c r="G55" s="40"/>
      <c r="H55" s="40"/>
      <c r="I55" s="104"/>
      <c r="J55" s="40"/>
      <c r="K55" s="43"/>
    </row>
    <row r="56" spans="2:47" s="1" customFormat="1" ht="29.25" customHeight="1">
      <c r="B56" s="39"/>
      <c r="C56" s="132" t="s">
        <v>109</v>
      </c>
      <c r="D56" s="40"/>
      <c r="E56" s="40"/>
      <c r="F56" s="40"/>
      <c r="G56" s="40"/>
      <c r="H56" s="40"/>
      <c r="I56" s="104"/>
      <c r="J56" s="114">
        <f>J93</f>
        <v>0</v>
      </c>
      <c r="K56" s="43"/>
      <c r="AU56" s="22" t="s">
        <v>110</v>
      </c>
    </row>
    <row r="57" spans="2:11" s="7" customFormat="1" ht="24.95" customHeight="1">
      <c r="B57" s="133"/>
      <c r="C57" s="134"/>
      <c r="D57" s="135" t="s">
        <v>111</v>
      </c>
      <c r="E57" s="136"/>
      <c r="F57" s="136"/>
      <c r="G57" s="136"/>
      <c r="H57" s="136"/>
      <c r="I57" s="137"/>
      <c r="J57" s="138">
        <f>J94</f>
        <v>0</v>
      </c>
      <c r="K57" s="139"/>
    </row>
    <row r="58" spans="2:11" s="8" customFormat="1" ht="19.9" customHeight="1">
      <c r="B58" s="140"/>
      <c r="C58" s="141"/>
      <c r="D58" s="142" t="s">
        <v>942</v>
      </c>
      <c r="E58" s="143"/>
      <c r="F58" s="143"/>
      <c r="G58" s="143"/>
      <c r="H58" s="143"/>
      <c r="I58" s="144"/>
      <c r="J58" s="145">
        <f>J95</f>
        <v>0</v>
      </c>
      <c r="K58" s="146"/>
    </row>
    <row r="59" spans="2:11" s="8" customFormat="1" ht="19.9" customHeight="1">
      <c r="B59" s="140"/>
      <c r="C59" s="141"/>
      <c r="D59" s="142" t="s">
        <v>112</v>
      </c>
      <c r="E59" s="143"/>
      <c r="F59" s="143"/>
      <c r="G59" s="143"/>
      <c r="H59" s="143"/>
      <c r="I59" s="144"/>
      <c r="J59" s="145">
        <f>J107</f>
        <v>0</v>
      </c>
      <c r="K59" s="146"/>
    </row>
    <row r="60" spans="2:11" s="8" customFormat="1" ht="19.9" customHeight="1">
      <c r="B60" s="140"/>
      <c r="C60" s="141"/>
      <c r="D60" s="142" t="s">
        <v>113</v>
      </c>
      <c r="E60" s="143"/>
      <c r="F60" s="143"/>
      <c r="G60" s="143"/>
      <c r="H60" s="143"/>
      <c r="I60" s="144"/>
      <c r="J60" s="145">
        <f>J132</f>
        <v>0</v>
      </c>
      <c r="K60" s="146"/>
    </row>
    <row r="61" spans="2:11" s="8" customFormat="1" ht="19.9" customHeight="1">
      <c r="B61" s="140"/>
      <c r="C61" s="141"/>
      <c r="D61" s="142" t="s">
        <v>114</v>
      </c>
      <c r="E61" s="143"/>
      <c r="F61" s="143"/>
      <c r="G61" s="143"/>
      <c r="H61" s="143"/>
      <c r="I61" s="144"/>
      <c r="J61" s="145">
        <f>J152</f>
        <v>0</v>
      </c>
      <c r="K61" s="146"/>
    </row>
    <row r="62" spans="2:11" s="8" customFormat="1" ht="19.9" customHeight="1">
      <c r="B62" s="140"/>
      <c r="C62" s="141"/>
      <c r="D62" s="142" t="s">
        <v>115</v>
      </c>
      <c r="E62" s="143"/>
      <c r="F62" s="143"/>
      <c r="G62" s="143"/>
      <c r="H62" s="143"/>
      <c r="I62" s="144"/>
      <c r="J62" s="145">
        <f>J160</f>
        <v>0</v>
      </c>
      <c r="K62" s="146"/>
    </row>
    <row r="63" spans="2:11" s="7" customFormat="1" ht="24.95" customHeight="1">
      <c r="B63" s="133"/>
      <c r="C63" s="134"/>
      <c r="D63" s="135" t="s">
        <v>116</v>
      </c>
      <c r="E63" s="136"/>
      <c r="F63" s="136"/>
      <c r="G63" s="136"/>
      <c r="H63" s="136"/>
      <c r="I63" s="137"/>
      <c r="J63" s="138">
        <f>J163</f>
        <v>0</v>
      </c>
      <c r="K63" s="139"/>
    </row>
    <row r="64" spans="2:11" s="8" customFormat="1" ht="19.9" customHeight="1">
      <c r="B64" s="140"/>
      <c r="C64" s="141"/>
      <c r="D64" s="142" t="s">
        <v>117</v>
      </c>
      <c r="E64" s="143"/>
      <c r="F64" s="143"/>
      <c r="G64" s="143"/>
      <c r="H64" s="143"/>
      <c r="I64" s="144"/>
      <c r="J64" s="145">
        <f>J164</f>
        <v>0</v>
      </c>
      <c r="K64" s="146"/>
    </row>
    <row r="65" spans="2:11" s="8" customFormat="1" ht="19.9" customHeight="1">
      <c r="B65" s="140"/>
      <c r="C65" s="141"/>
      <c r="D65" s="142" t="s">
        <v>118</v>
      </c>
      <c r="E65" s="143"/>
      <c r="F65" s="143"/>
      <c r="G65" s="143"/>
      <c r="H65" s="143"/>
      <c r="I65" s="144"/>
      <c r="J65" s="145">
        <f>J180</f>
        <v>0</v>
      </c>
      <c r="K65" s="146"/>
    </row>
    <row r="66" spans="2:11" s="8" customFormat="1" ht="19.9" customHeight="1">
      <c r="B66" s="140"/>
      <c r="C66" s="141"/>
      <c r="D66" s="142" t="s">
        <v>120</v>
      </c>
      <c r="E66" s="143"/>
      <c r="F66" s="143"/>
      <c r="G66" s="143"/>
      <c r="H66" s="143"/>
      <c r="I66" s="144"/>
      <c r="J66" s="145">
        <f>J193</f>
        <v>0</v>
      </c>
      <c r="K66" s="146"/>
    </row>
    <row r="67" spans="2:11" s="8" customFormat="1" ht="19.9" customHeight="1">
      <c r="B67" s="140"/>
      <c r="C67" s="141"/>
      <c r="D67" s="142" t="s">
        <v>121</v>
      </c>
      <c r="E67" s="143"/>
      <c r="F67" s="143"/>
      <c r="G67" s="143"/>
      <c r="H67" s="143"/>
      <c r="I67" s="144"/>
      <c r="J67" s="145">
        <f>J201</f>
        <v>0</v>
      </c>
      <c r="K67" s="146"/>
    </row>
    <row r="68" spans="2:11" s="8" customFormat="1" ht="19.9" customHeight="1">
      <c r="B68" s="140"/>
      <c r="C68" s="141"/>
      <c r="D68" s="142" t="s">
        <v>122</v>
      </c>
      <c r="E68" s="143"/>
      <c r="F68" s="143"/>
      <c r="G68" s="143"/>
      <c r="H68" s="143"/>
      <c r="I68" s="144"/>
      <c r="J68" s="145">
        <f>J208</f>
        <v>0</v>
      </c>
      <c r="K68" s="146"/>
    </row>
    <row r="69" spans="2:11" s="8" customFormat="1" ht="19.9" customHeight="1">
      <c r="B69" s="140"/>
      <c r="C69" s="141"/>
      <c r="D69" s="142" t="s">
        <v>123</v>
      </c>
      <c r="E69" s="143"/>
      <c r="F69" s="143"/>
      <c r="G69" s="143"/>
      <c r="H69" s="143"/>
      <c r="I69" s="144"/>
      <c r="J69" s="145">
        <f>J219</f>
        <v>0</v>
      </c>
      <c r="K69" s="146"/>
    </row>
    <row r="70" spans="2:11" s="8" customFormat="1" ht="19.9" customHeight="1">
      <c r="B70" s="140"/>
      <c r="C70" s="141"/>
      <c r="D70" s="142" t="s">
        <v>124</v>
      </c>
      <c r="E70" s="143"/>
      <c r="F70" s="143"/>
      <c r="G70" s="143"/>
      <c r="H70" s="143"/>
      <c r="I70" s="144"/>
      <c r="J70" s="145">
        <f>J222</f>
        <v>0</v>
      </c>
      <c r="K70" s="146"/>
    </row>
    <row r="71" spans="2:11" s="8" customFormat="1" ht="19.9" customHeight="1">
      <c r="B71" s="140"/>
      <c r="C71" s="141"/>
      <c r="D71" s="142" t="s">
        <v>125</v>
      </c>
      <c r="E71" s="143"/>
      <c r="F71" s="143"/>
      <c r="G71" s="143"/>
      <c r="H71" s="143"/>
      <c r="I71" s="144"/>
      <c r="J71" s="145">
        <f>J227</f>
        <v>0</v>
      </c>
      <c r="K71" s="146"/>
    </row>
    <row r="72" spans="2:11" s="8" customFormat="1" ht="19.9" customHeight="1">
      <c r="B72" s="140"/>
      <c r="C72" s="141"/>
      <c r="D72" s="142" t="s">
        <v>126</v>
      </c>
      <c r="E72" s="143"/>
      <c r="F72" s="143"/>
      <c r="G72" s="143"/>
      <c r="H72" s="143"/>
      <c r="I72" s="144"/>
      <c r="J72" s="145">
        <f>J236</f>
        <v>0</v>
      </c>
      <c r="K72" s="146"/>
    </row>
    <row r="73" spans="2:11" s="8" customFormat="1" ht="19.9" customHeight="1">
      <c r="B73" s="140"/>
      <c r="C73" s="141"/>
      <c r="D73" s="142" t="s">
        <v>127</v>
      </c>
      <c r="E73" s="143"/>
      <c r="F73" s="143"/>
      <c r="G73" s="143"/>
      <c r="H73" s="143"/>
      <c r="I73" s="144"/>
      <c r="J73" s="145">
        <f>J238</f>
        <v>0</v>
      </c>
      <c r="K73" s="146"/>
    </row>
    <row r="74" spans="2:11" s="1" customFormat="1" ht="21.75" customHeight="1">
      <c r="B74" s="39"/>
      <c r="C74" s="40"/>
      <c r="D74" s="40"/>
      <c r="E74" s="40"/>
      <c r="F74" s="40"/>
      <c r="G74" s="40"/>
      <c r="H74" s="40"/>
      <c r="I74" s="104"/>
      <c r="J74" s="40"/>
      <c r="K74" s="43"/>
    </row>
    <row r="75" spans="2:11" s="1" customFormat="1" ht="6.95" customHeight="1">
      <c r="B75" s="54"/>
      <c r="C75" s="55"/>
      <c r="D75" s="55"/>
      <c r="E75" s="55"/>
      <c r="F75" s="55"/>
      <c r="G75" s="55"/>
      <c r="H75" s="55"/>
      <c r="I75" s="125"/>
      <c r="J75" s="55"/>
      <c r="K75" s="56"/>
    </row>
    <row r="79" spans="2:12" s="1" customFormat="1" ht="6.95" customHeight="1">
      <c r="B79" s="57"/>
      <c r="C79" s="58"/>
      <c r="D79" s="58"/>
      <c r="E79" s="58"/>
      <c r="F79" s="58"/>
      <c r="G79" s="58"/>
      <c r="H79" s="58"/>
      <c r="I79" s="126"/>
      <c r="J79" s="58"/>
      <c r="K79" s="58"/>
      <c r="L79" s="39"/>
    </row>
    <row r="80" spans="2:12" s="1" customFormat="1" ht="36.95" customHeight="1">
      <c r="B80" s="39"/>
      <c r="C80" s="59" t="s">
        <v>128</v>
      </c>
      <c r="L80" s="39"/>
    </row>
    <row r="81" spans="2:12" s="1" customFormat="1" ht="6.95" customHeight="1">
      <c r="B81" s="39"/>
      <c r="L81" s="39"/>
    </row>
    <row r="82" spans="2:12" s="1" customFormat="1" ht="14.45" customHeight="1">
      <c r="B82" s="39"/>
      <c r="C82" s="61" t="s">
        <v>19</v>
      </c>
      <c r="L82" s="39"/>
    </row>
    <row r="83" spans="2:12" s="1" customFormat="1" ht="16.5" customHeight="1">
      <c r="B83" s="39"/>
      <c r="E83" s="344" t="str">
        <f>E7</f>
        <v>Vybudování interaktivní učebny a zřízení bezbariérovosti v ZŠ E. beneše v Bohumíně - stavba</v>
      </c>
      <c r="F83" s="345"/>
      <c r="G83" s="345"/>
      <c r="H83" s="345"/>
      <c r="L83" s="39"/>
    </row>
    <row r="84" spans="2:12" s="1" customFormat="1" ht="14.45" customHeight="1">
      <c r="B84" s="39"/>
      <c r="C84" s="61" t="s">
        <v>104</v>
      </c>
      <c r="L84" s="39"/>
    </row>
    <row r="85" spans="2:12" s="1" customFormat="1" ht="17.25" customHeight="1">
      <c r="B85" s="39"/>
      <c r="E85" s="335" t="str">
        <f>E9</f>
        <v xml:space="preserve">004 - Bezbariérovost </v>
      </c>
      <c r="F85" s="346"/>
      <c r="G85" s="346"/>
      <c r="H85" s="346"/>
      <c r="L85" s="39"/>
    </row>
    <row r="86" spans="2:12" s="1" customFormat="1" ht="6.95" customHeight="1">
      <c r="B86" s="39"/>
      <c r="L86" s="39"/>
    </row>
    <row r="87" spans="2:12" s="1" customFormat="1" ht="18" customHeight="1">
      <c r="B87" s="39"/>
      <c r="C87" s="61" t="s">
        <v>24</v>
      </c>
      <c r="F87" s="147" t="str">
        <f>F12</f>
        <v xml:space="preserve"> </v>
      </c>
      <c r="I87" s="148" t="s">
        <v>26</v>
      </c>
      <c r="J87" s="65" t="str">
        <f>IF(J12="","",J12)</f>
        <v>26. 1. 2018</v>
      </c>
      <c r="L87" s="39"/>
    </row>
    <row r="88" spans="2:12" s="1" customFormat="1" ht="6.95" customHeight="1">
      <c r="B88" s="39"/>
      <c r="L88" s="39"/>
    </row>
    <row r="89" spans="2:12" s="1" customFormat="1" ht="15">
      <c r="B89" s="39"/>
      <c r="C89" s="61" t="s">
        <v>28</v>
      </c>
      <c r="F89" s="147" t="str">
        <f>E15</f>
        <v>ZŠ E. Beneše Bohumín</v>
      </c>
      <c r="I89" s="148" t="s">
        <v>34</v>
      </c>
      <c r="J89" s="147" t="str">
        <f>E21</f>
        <v>ATRIS s.r.o.</v>
      </c>
      <c r="L89" s="39"/>
    </row>
    <row r="90" spans="2:12" s="1" customFormat="1" ht="14.45" customHeight="1">
      <c r="B90" s="39"/>
      <c r="C90" s="61" t="s">
        <v>32</v>
      </c>
      <c r="F90" s="147" t="str">
        <f>IF(E18="","",E18)</f>
        <v/>
      </c>
      <c r="L90" s="39"/>
    </row>
    <row r="91" spans="2:12" s="1" customFormat="1" ht="10.35" customHeight="1">
      <c r="B91" s="39"/>
      <c r="L91" s="39"/>
    </row>
    <row r="92" spans="2:20" s="9" customFormat="1" ht="29.25" customHeight="1">
      <c r="B92" s="149"/>
      <c r="C92" s="150" t="s">
        <v>129</v>
      </c>
      <c r="D92" s="151" t="s">
        <v>57</v>
      </c>
      <c r="E92" s="151" t="s">
        <v>53</v>
      </c>
      <c r="F92" s="151" t="s">
        <v>130</v>
      </c>
      <c r="G92" s="151" t="s">
        <v>131</v>
      </c>
      <c r="H92" s="151" t="s">
        <v>132</v>
      </c>
      <c r="I92" s="152" t="s">
        <v>133</v>
      </c>
      <c r="J92" s="151" t="s">
        <v>108</v>
      </c>
      <c r="K92" s="153" t="s">
        <v>134</v>
      </c>
      <c r="L92" s="149"/>
      <c r="M92" s="71" t="s">
        <v>135</v>
      </c>
      <c r="N92" s="72" t="s">
        <v>42</v>
      </c>
      <c r="O92" s="72" t="s">
        <v>136</v>
      </c>
      <c r="P92" s="72" t="s">
        <v>137</v>
      </c>
      <c r="Q92" s="72" t="s">
        <v>138</v>
      </c>
      <c r="R92" s="72" t="s">
        <v>139</v>
      </c>
      <c r="S92" s="72" t="s">
        <v>140</v>
      </c>
      <c r="T92" s="73" t="s">
        <v>141</v>
      </c>
    </row>
    <row r="93" spans="2:63" s="1" customFormat="1" ht="29.25" customHeight="1">
      <c r="B93" s="39"/>
      <c r="C93" s="75" t="s">
        <v>109</v>
      </c>
      <c r="J93" s="154">
        <f>BK93</f>
        <v>0</v>
      </c>
      <c r="L93" s="39"/>
      <c r="M93" s="74"/>
      <c r="N93" s="66"/>
      <c r="O93" s="66"/>
      <c r="P93" s="155">
        <f>P94+P163</f>
        <v>0</v>
      </c>
      <c r="Q93" s="66"/>
      <c r="R93" s="155">
        <f>R94+R163</f>
        <v>5.628291880000001</v>
      </c>
      <c r="S93" s="66"/>
      <c r="T93" s="156">
        <f>T94+T163</f>
        <v>4.241080000000001</v>
      </c>
      <c r="AT93" s="22" t="s">
        <v>71</v>
      </c>
      <c r="AU93" s="22" t="s">
        <v>110</v>
      </c>
      <c r="BK93" s="157">
        <f>BK94+BK163</f>
        <v>0</v>
      </c>
    </row>
    <row r="94" spans="2:63" s="10" customFormat="1" ht="37.35" customHeight="1">
      <c r="B94" s="158"/>
      <c r="D94" s="159" t="s">
        <v>71</v>
      </c>
      <c r="E94" s="160" t="s">
        <v>142</v>
      </c>
      <c r="F94" s="160" t="s">
        <v>143</v>
      </c>
      <c r="I94" s="161"/>
      <c r="J94" s="162">
        <f>BK94</f>
        <v>0</v>
      </c>
      <c r="L94" s="158"/>
      <c r="M94" s="163"/>
      <c r="N94" s="164"/>
      <c r="O94" s="164"/>
      <c r="P94" s="165">
        <f>P95+P107+P132+P152+P160</f>
        <v>0</v>
      </c>
      <c r="Q94" s="164"/>
      <c r="R94" s="165">
        <f>R95+R107+R132+R152+R160</f>
        <v>5.287558820000001</v>
      </c>
      <c r="S94" s="164"/>
      <c r="T94" s="166">
        <f>T95+T107+T132+T152+T160</f>
        <v>4.213000000000001</v>
      </c>
      <c r="AR94" s="159" t="s">
        <v>79</v>
      </c>
      <c r="AT94" s="167" t="s">
        <v>71</v>
      </c>
      <c r="AU94" s="167" t="s">
        <v>72</v>
      </c>
      <c r="AY94" s="159" t="s">
        <v>144</v>
      </c>
      <c r="BK94" s="168">
        <f>BK95+BK107+BK132+BK152+BK160</f>
        <v>0</v>
      </c>
    </row>
    <row r="95" spans="2:63" s="10" customFormat="1" ht="19.9" customHeight="1">
      <c r="B95" s="158"/>
      <c r="D95" s="159" t="s">
        <v>71</v>
      </c>
      <c r="E95" s="169" t="s">
        <v>161</v>
      </c>
      <c r="F95" s="169" t="s">
        <v>943</v>
      </c>
      <c r="I95" s="161"/>
      <c r="J95" s="170">
        <f>BK95</f>
        <v>0</v>
      </c>
      <c r="L95" s="158"/>
      <c r="M95" s="163"/>
      <c r="N95" s="164"/>
      <c r="O95" s="164"/>
      <c r="P95" s="165">
        <f>SUM(P96:P106)</f>
        <v>0</v>
      </c>
      <c r="Q95" s="164"/>
      <c r="R95" s="165">
        <f>SUM(R96:R106)</f>
        <v>1.2217726199999999</v>
      </c>
      <c r="S95" s="164"/>
      <c r="T95" s="166">
        <f>SUM(T96:T106)</f>
        <v>0</v>
      </c>
      <c r="AR95" s="159" t="s">
        <v>79</v>
      </c>
      <c r="AT95" s="167" t="s">
        <v>71</v>
      </c>
      <c r="AU95" s="167" t="s">
        <v>79</v>
      </c>
      <c r="AY95" s="159" t="s">
        <v>144</v>
      </c>
      <c r="BK95" s="168">
        <f>SUM(BK96:BK106)</f>
        <v>0</v>
      </c>
    </row>
    <row r="96" spans="2:65" s="1" customFormat="1" ht="16.5" customHeight="1">
      <c r="B96" s="171"/>
      <c r="C96" s="172" t="s">
        <v>79</v>
      </c>
      <c r="D96" s="172" t="s">
        <v>147</v>
      </c>
      <c r="E96" s="173" t="s">
        <v>944</v>
      </c>
      <c r="F96" s="174" t="s">
        <v>945</v>
      </c>
      <c r="G96" s="175" t="s">
        <v>206</v>
      </c>
      <c r="H96" s="176">
        <v>0.081</v>
      </c>
      <c r="I96" s="177"/>
      <c r="J96" s="178">
        <f>ROUND(I96*H96,2)</f>
        <v>0</v>
      </c>
      <c r="K96" s="174" t="s">
        <v>220</v>
      </c>
      <c r="L96" s="39"/>
      <c r="M96" s="179" t="s">
        <v>5</v>
      </c>
      <c r="N96" s="180" t="s">
        <v>43</v>
      </c>
      <c r="O96" s="40"/>
      <c r="P96" s="181">
        <f>O96*H96</f>
        <v>0</v>
      </c>
      <c r="Q96" s="181">
        <v>1.94302</v>
      </c>
      <c r="R96" s="181">
        <f>Q96*H96</f>
        <v>0.15738462</v>
      </c>
      <c r="S96" s="181">
        <v>0</v>
      </c>
      <c r="T96" s="182">
        <f>S96*H96</f>
        <v>0</v>
      </c>
      <c r="AR96" s="22" t="s">
        <v>152</v>
      </c>
      <c r="AT96" s="22" t="s">
        <v>147</v>
      </c>
      <c r="AU96" s="22" t="s">
        <v>81</v>
      </c>
      <c r="AY96" s="22" t="s">
        <v>144</v>
      </c>
      <c r="BE96" s="183">
        <f>IF(N96="základní",J96,0)</f>
        <v>0</v>
      </c>
      <c r="BF96" s="183">
        <f>IF(N96="snížená",J96,0)</f>
        <v>0</v>
      </c>
      <c r="BG96" s="183">
        <f>IF(N96="zákl. přenesená",J96,0)</f>
        <v>0</v>
      </c>
      <c r="BH96" s="183">
        <f>IF(N96="sníž. přenesená",J96,0)</f>
        <v>0</v>
      </c>
      <c r="BI96" s="183">
        <f>IF(N96="nulová",J96,0)</f>
        <v>0</v>
      </c>
      <c r="BJ96" s="22" t="s">
        <v>79</v>
      </c>
      <c r="BK96" s="183">
        <f>ROUND(I96*H96,2)</f>
        <v>0</v>
      </c>
      <c r="BL96" s="22" t="s">
        <v>152</v>
      </c>
      <c r="BM96" s="22" t="s">
        <v>946</v>
      </c>
    </row>
    <row r="97" spans="2:47" s="1" customFormat="1" ht="81">
      <c r="B97" s="39"/>
      <c r="D97" s="185" t="s">
        <v>222</v>
      </c>
      <c r="F97" s="193" t="s">
        <v>947</v>
      </c>
      <c r="I97" s="194"/>
      <c r="L97" s="39"/>
      <c r="M97" s="195"/>
      <c r="N97" s="40"/>
      <c r="O97" s="40"/>
      <c r="P97" s="40"/>
      <c r="Q97" s="40"/>
      <c r="R97" s="40"/>
      <c r="S97" s="40"/>
      <c r="T97" s="68"/>
      <c r="AT97" s="22" t="s">
        <v>222</v>
      </c>
      <c r="AU97" s="22" t="s">
        <v>81</v>
      </c>
    </row>
    <row r="98" spans="2:51" s="11" customFormat="1" ht="13.5">
      <c r="B98" s="184"/>
      <c r="D98" s="185" t="s">
        <v>154</v>
      </c>
      <c r="E98" s="186" t="s">
        <v>5</v>
      </c>
      <c r="F98" s="187" t="s">
        <v>948</v>
      </c>
      <c r="H98" s="188">
        <v>0.081</v>
      </c>
      <c r="I98" s="189"/>
      <c r="L98" s="184"/>
      <c r="M98" s="190"/>
      <c r="N98" s="191"/>
      <c r="O98" s="191"/>
      <c r="P98" s="191"/>
      <c r="Q98" s="191"/>
      <c r="R98" s="191"/>
      <c r="S98" s="191"/>
      <c r="T98" s="192"/>
      <c r="AT98" s="186" t="s">
        <v>154</v>
      </c>
      <c r="AU98" s="186" t="s">
        <v>81</v>
      </c>
      <c r="AV98" s="11" t="s">
        <v>81</v>
      </c>
      <c r="AW98" s="11" t="s">
        <v>36</v>
      </c>
      <c r="AX98" s="11" t="s">
        <v>79</v>
      </c>
      <c r="AY98" s="186" t="s">
        <v>144</v>
      </c>
    </row>
    <row r="99" spans="2:65" s="1" customFormat="1" ht="16.5" customHeight="1">
      <c r="B99" s="171"/>
      <c r="C99" s="172" t="s">
        <v>81</v>
      </c>
      <c r="D99" s="172" t="s">
        <v>147</v>
      </c>
      <c r="E99" s="173" t="s">
        <v>949</v>
      </c>
      <c r="F99" s="174" t="s">
        <v>950</v>
      </c>
      <c r="G99" s="175" t="s">
        <v>235</v>
      </c>
      <c r="H99" s="176">
        <v>0.066</v>
      </c>
      <c r="I99" s="177"/>
      <c r="J99" s="178">
        <f>ROUND(I99*H99,2)</f>
        <v>0</v>
      </c>
      <c r="K99" s="174" t="s">
        <v>220</v>
      </c>
      <c r="L99" s="39"/>
      <c r="M99" s="179" t="s">
        <v>5</v>
      </c>
      <c r="N99" s="180" t="s">
        <v>43</v>
      </c>
      <c r="O99" s="40"/>
      <c r="P99" s="181">
        <f>O99*H99</f>
        <v>0</v>
      </c>
      <c r="Q99" s="181">
        <v>1.09</v>
      </c>
      <c r="R99" s="181">
        <f>Q99*H99</f>
        <v>0.07194</v>
      </c>
      <c r="S99" s="181">
        <v>0</v>
      </c>
      <c r="T99" s="182">
        <f>S99*H99</f>
        <v>0</v>
      </c>
      <c r="AR99" s="22" t="s">
        <v>152</v>
      </c>
      <c r="AT99" s="22" t="s">
        <v>147</v>
      </c>
      <c r="AU99" s="22" t="s">
        <v>81</v>
      </c>
      <c r="AY99" s="22" t="s">
        <v>144</v>
      </c>
      <c r="BE99" s="183">
        <f>IF(N99="základní",J99,0)</f>
        <v>0</v>
      </c>
      <c r="BF99" s="183">
        <f>IF(N99="snížená",J99,0)</f>
        <v>0</v>
      </c>
      <c r="BG99" s="183">
        <f>IF(N99="zákl. přenesená",J99,0)</f>
        <v>0</v>
      </c>
      <c r="BH99" s="183">
        <f>IF(N99="sníž. přenesená",J99,0)</f>
        <v>0</v>
      </c>
      <c r="BI99" s="183">
        <f>IF(N99="nulová",J99,0)</f>
        <v>0</v>
      </c>
      <c r="BJ99" s="22" t="s">
        <v>79</v>
      </c>
      <c r="BK99" s="183">
        <f>ROUND(I99*H99,2)</f>
        <v>0</v>
      </c>
      <c r="BL99" s="22" t="s">
        <v>152</v>
      </c>
      <c r="BM99" s="22" t="s">
        <v>951</v>
      </c>
    </row>
    <row r="100" spans="2:47" s="1" customFormat="1" ht="40.5">
      <c r="B100" s="39"/>
      <c r="D100" s="185" t="s">
        <v>222</v>
      </c>
      <c r="F100" s="193" t="s">
        <v>952</v>
      </c>
      <c r="I100" s="194"/>
      <c r="L100" s="39"/>
      <c r="M100" s="195"/>
      <c r="N100" s="40"/>
      <c r="O100" s="40"/>
      <c r="P100" s="40"/>
      <c r="Q100" s="40"/>
      <c r="R100" s="40"/>
      <c r="S100" s="40"/>
      <c r="T100" s="68"/>
      <c r="AT100" s="22" t="s">
        <v>222</v>
      </c>
      <c r="AU100" s="22" t="s">
        <v>81</v>
      </c>
    </row>
    <row r="101" spans="2:51" s="11" customFormat="1" ht="13.5">
      <c r="B101" s="184"/>
      <c r="D101" s="185" t="s">
        <v>154</v>
      </c>
      <c r="E101" s="186" t="s">
        <v>5</v>
      </c>
      <c r="F101" s="187" t="s">
        <v>953</v>
      </c>
      <c r="H101" s="188">
        <v>0.066</v>
      </c>
      <c r="I101" s="189"/>
      <c r="L101" s="184"/>
      <c r="M101" s="190"/>
      <c r="N101" s="191"/>
      <c r="O101" s="191"/>
      <c r="P101" s="191"/>
      <c r="Q101" s="191"/>
      <c r="R101" s="191"/>
      <c r="S101" s="191"/>
      <c r="T101" s="192"/>
      <c r="AT101" s="186" t="s">
        <v>154</v>
      </c>
      <c r="AU101" s="186" t="s">
        <v>81</v>
      </c>
      <c r="AV101" s="11" t="s">
        <v>81</v>
      </c>
      <c r="AW101" s="11" t="s">
        <v>36</v>
      </c>
      <c r="AX101" s="11" t="s">
        <v>79</v>
      </c>
      <c r="AY101" s="186" t="s">
        <v>144</v>
      </c>
    </row>
    <row r="102" spans="2:65" s="1" customFormat="1" ht="16.5" customHeight="1">
      <c r="B102" s="171"/>
      <c r="C102" s="172" t="s">
        <v>161</v>
      </c>
      <c r="D102" s="172" t="s">
        <v>147</v>
      </c>
      <c r="E102" s="173" t="s">
        <v>954</v>
      </c>
      <c r="F102" s="174" t="s">
        <v>955</v>
      </c>
      <c r="G102" s="175" t="s">
        <v>150</v>
      </c>
      <c r="H102" s="176">
        <v>9.6</v>
      </c>
      <c r="I102" s="177"/>
      <c r="J102" s="178">
        <f>ROUND(I102*H102,2)</f>
        <v>0</v>
      </c>
      <c r="K102" s="174" t="s">
        <v>220</v>
      </c>
      <c r="L102" s="39"/>
      <c r="M102" s="179" t="s">
        <v>5</v>
      </c>
      <c r="N102" s="180" t="s">
        <v>43</v>
      </c>
      <c r="O102" s="40"/>
      <c r="P102" s="181">
        <f>O102*H102</f>
        <v>0</v>
      </c>
      <c r="Q102" s="181">
        <v>0.10325</v>
      </c>
      <c r="R102" s="181">
        <f>Q102*H102</f>
        <v>0.9911999999999999</v>
      </c>
      <c r="S102" s="181">
        <v>0</v>
      </c>
      <c r="T102" s="182">
        <f>S102*H102</f>
        <v>0</v>
      </c>
      <c r="AR102" s="22" t="s">
        <v>152</v>
      </c>
      <c r="AT102" s="22" t="s">
        <v>147</v>
      </c>
      <c r="AU102" s="22" t="s">
        <v>81</v>
      </c>
      <c r="AY102" s="22" t="s">
        <v>144</v>
      </c>
      <c r="BE102" s="183">
        <f>IF(N102="základní",J102,0)</f>
        <v>0</v>
      </c>
      <c r="BF102" s="183">
        <f>IF(N102="snížená",J102,0)</f>
        <v>0</v>
      </c>
      <c r="BG102" s="183">
        <f>IF(N102="zákl. přenesená",J102,0)</f>
        <v>0</v>
      </c>
      <c r="BH102" s="183">
        <f>IF(N102="sníž. přenesená",J102,0)</f>
        <v>0</v>
      </c>
      <c r="BI102" s="183">
        <f>IF(N102="nulová",J102,0)</f>
        <v>0</v>
      </c>
      <c r="BJ102" s="22" t="s">
        <v>79</v>
      </c>
      <c r="BK102" s="183">
        <f>ROUND(I102*H102,2)</f>
        <v>0</v>
      </c>
      <c r="BL102" s="22" t="s">
        <v>152</v>
      </c>
      <c r="BM102" s="22" t="s">
        <v>956</v>
      </c>
    </row>
    <row r="103" spans="2:51" s="11" customFormat="1" ht="13.5">
      <c r="B103" s="184"/>
      <c r="D103" s="185" t="s">
        <v>154</v>
      </c>
      <c r="E103" s="186" t="s">
        <v>5</v>
      </c>
      <c r="F103" s="187" t="s">
        <v>957</v>
      </c>
      <c r="H103" s="188">
        <v>9.6</v>
      </c>
      <c r="I103" s="189"/>
      <c r="L103" s="184"/>
      <c r="M103" s="190"/>
      <c r="N103" s="191"/>
      <c r="O103" s="191"/>
      <c r="P103" s="191"/>
      <c r="Q103" s="191"/>
      <c r="R103" s="191"/>
      <c r="S103" s="191"/>
      <c r="T103" s="192"/>
      <c r="AT103" s="186" t="s">
        <v>154</v>
      </c>
      <c r="AU103" s="186" t="s">
        <v>81</v>
      </c>
      <c r="AV103" s="11" t="s">
        <v>81</v>
      </c>
      <c r="AW103" s="11" t="s">
        <v>36</v>
      </c>
      <c r="AX103" s="11" t="s">
        <v>79</v>
      </c>
      <c r="AY103" s="186" t="s">
        <v>144</v>
      </c>
    </row>
    <row r="104" spans="2:65" s="1" customFormat="1" ht="16.5" customHeight="1">
      <c r="B104" s="171"/>
      <c r="C104" s="172" t="s">
        <v>152</v>
      </c>
      <c r="D104" s="172" t="s">
        <v>147</v>
      </c>
      <c r="E104" s="173" t="s">
        <v>958</v>
      </c>
      <c r="F104" s="174" t="s">
        <v>959</v>
      </c>
      <c r="G104" s="175" t="s">
        <v>173</v>
      </c>
      <c r="H104" s="176">
        <v>10.4</v>
      </c>
      <c r="I104" s="177"/>
      <c r="J104" s="178">
        <f>ROUND(I104*H104,2)</f>
        <v>0</v>
      </c>
      <c r="K104" s="174" t="s">
        <v>220</v>
      </c>
      <c r="L104" s="39"/>
      <c r="M104" s="179" t="s">
        <v>5</v>
      </c>
      <c r="N104" s="180" t="s">
        <v>43</v>
      </c>
      <c r="O104" s="40"/>
      <c r="P104" s="181">
        <f>O104*H104</f>
        <v>0</v>
      </c>
      <c r="Q104" s="181">
        <v>0.00012</v>
      </c>
      <c r="R104" s="181">
        <f>Q104*H104</f>
        <v>0.001248</v>
      </c>
      <c r="S104" s="181">
        <v>0</v>
      </c>
      <c r="T104" s="182">
        <f>S104*H104</f>
        <v>0</v>
      </c>
      <c r="AR104" s="22" t="s">
        <v>152</v>
      </c>
      <c r="AT104" s="22" t="s">
        <v>147</v>
      </c>
      <c r="AU104" s="22" t="s">
        <v>81</v>
      </c>
      <c r="AY104" s="22" t="s">
        <v>144</v>
      </c>
      <c r="BE104" s="183">
        <f>IF(N104="základní",J104,0)</f>
        <v>0</v>
      </c>
      <c r="BF104" s="183">
        <f>IF(N104="snížená",J104,0)</f>
        <v>0</v>
      </c>
      <c r="BG104" s="183">
        <f>IF(N104="zákl. přenesená",J104,0)</f>
        <v>0</v>
      </c>
      <c r="BH104" s="183">
        <f>IF(N104="sníž. přenesená",J104,0)</f>
        <v>0</v>
      </c>
      <c r="BI104" s="183">
        <f>IF(N104="nulová",J104,0)</f>
        <v>0</v>
      </c>
      <c r="BJ104" s="22" t="s">
        <v>79</v>
      </c>
      <c r="BK104" s="183">
        <f>ROUND(I104*H104,2)</f>
        <v>0</v>
      </c>
      <c r="BL104" s="22" t="s">
        <v>152</v>
      </c>
      <c r="BM104" s="22" t="s">
        <v>960</v>
      </c>
    </row>
    <row r="105" spans="2:47" s="1" customFormat="1" ht="54">
      <c r="B105" s="39"/>
      <c r="D105" s="185" t="s">
        <v>222</v>
      </c>
      <c r="F105" s="193" t="s">
        <v>961</v>
      </c>
      <c r="I105" s="194"/>
      <c r="L105" s="39"/>
      <c r="M105" s="195"/>
      <c r="N105" s="40"/>
      <c r="O105" s="40"/>
      <c r="P105" s="40"/>
      <c r="Q105" s="40"/>
      <c r="R105" s="40"/>
      <c r="S105" s="40"/>
      <c r="T105" s="68"/>
      <c r="AT105" s="22" t="s">
        <v>222</v>
      </c>
      <c r="AU105" s="22" t="s">
        <v>81</v>
      </c>
    </row>
    <row r="106" spans="2:51" s="11" customFormat="1" ht="13.5">
      <c r="B106" s="184"/>
      <c r="D106" s="185" t="s">
        <v>154</v>
      </c>
      <c r="E106" s="186" t="s">
        <v>5</v>
      </c>
      <c r="F106" s="187" t="s">
        <v>962</v>
      </c>
      <c r="H106" s="188">
        <v>10.4</v>
      </c>
      <c r="I106" s="189"/>
      <c r="L106" s="184"/>
      <c r="M106" s="190"/>
      <c r="N106" s="191"/>
      <c r="O106" s="191"/>
      <c r="P106" s="191"/>
      <c r="Q106" s="191"/>
      <c r="R106" s="191"/>
      <c r="S106" s="191"/>
      <c r="T106" s="192"/>
      <c r="AT106" s="186" t="s">
        <v>154</v>
      </c>
      <c r="AU106" s="186" t="s">
        <v>81</v>
      </c>
      <c r="AV106" s="11" t="s">
        <v>81</v>
      </c>
      <c r="AW106" s="11" t="s">
        <v>36</v>
      </c>
      <c r="AX106" s="11" t="s">
        <v>79</v>
      </c>
      <c r="AY106" s="186" t="s">
        <v>144</v>
      </c>
    </row>
    <row r="107" spans="2:63" s="10" customFormat="1" ht="29.85" customHeight="1">
      <c r="B107" s="158"/>
      <c r="D107" s="159" t="s">
        <v>71</v>
      </c>
      <c r="E107" s="169" t="s">
        <v>145</v>
      </c>
      <c r="F107" s="169" t="s">
        <v>146</v>
      </c>
      <c r="I107" s="161"/>
      <c r="J107" s="170">
        <f>BK107</f>
        <v>0</v>
      </c>
      <c r="L107" s="158"/>
      <c r="M107" s="163"/>
      <c r="N107" s="164"/>
      <c r="O107" s="164"/>
      <c r="P107" s="165">
        <f>SUM(P108:P131)</f>
        <v>0</v>
      </c>
      <c r="Q107" s="164"/>
      <c r="R107" s="165">
        <f>SUM(R108:R131)</f>
        <v>3.0584034000000004</v>
      </c>
      <c r="S107" s="164"/>
      <c r="T107" s="166">
        <f>SUM(T108:T131)</f>
        <v>0</v>
      </c>
      <c r="AR107" s="159" t="s">
        <v>79</v>
      </c>
      <c r="AT107" s="167" t="s">
        <v>71</v>
      </c>
      <c r="AU107" s="167" t="s">
        <v>79</v>
      </c>
      <c r="AY107" s="159" t="s">
        <v>144</v>
      </c>
      <c r="BK107" s="168">
        <f>SUM(BK108:BK131)</f>
        <v>0</v>
      </c>
    </row>
    <row r="108" spans="2:65" s="1" customFormat="1" ht="16.5" customHeight="1">
      <c r="B108" s="171"/>
      <c r="C108" s="172" t="s">
        <v>170</v>
      </c>
      <c r="D108" s="172" t="s">
        <v>147</v>
      </c>
      <c r="E108" s="173" t="s">
        <v>148</v>
      </c>
      <c r="F108" s="174" t="s">
        <v>963</v>
      </c>
      <c r="G108" s="175" t="s">
        <v>150</v>
      </c>
      <c r="H108" s="176">
        <v>4.68</v>
      </c>
      <c r="I108" s="177"/>
      <c r="J108" s="178">
        <f>ROUND(I108*H108,2)</f>
        <v>0</v>
      </c>
      <c r="K108" s="174" t="s">
        <v>158</v>
      </c>
      <c r="L108" s="39"/>
      <c r="M108" s="179" t="s">
        <v>5</v>
      </c>
      <c r="N108" s="180" t="s">
        <v>43</v>
      </c>
      <c r="O108" s="40"/>
      <c r="P108" s="181">
        <f>O108*H108</f>
        <v>0</v>
      </c>
      <c r="Q108" s="181">
        <v>0.017</v>
      </c>
      <c r="R108" s="181">
        <f>Q108*H108</f>
        <v>0.07956</v>
      </c>
      <c r="S108" s="181">
        <v>0</v>
      </c>
      <c r="T108" s="182">
        <f>S108*H108</f>
        <v>0</v>
      </c>
      <c r="AR108" s="22" t="s">
        <v>152</v>
      </c>
      <c r="AT108" s="22" t="s">
        <v>147</v>
      </c>
      <c r="AU108" s="22" t="s">
        <v>81</v>
      </c>
      <c r="AY108" s="22" t="s">
        <v>144</v>
      </c>
      <c r="BE108" s="183">
        <f>IF(N108="základní",J108,0)</f>
        <v>0</v>
      </c>
      <c r="BF108" s="183">
        <f>IF(N108="snížená",J108,0)</f>
        <v>0</v>
      </c>
      <c r="BG108" s="183">
        <f>IF(N108="zákl. přenesená",J108,0)</f>
        <v>0</v>
      </c>
      <c r="BH108" s="183">
        <f>IF(N108="sníž. přenesená",J108,0)</f>
        <v>0</v>
      </c>
      <c r="BI108" s="183">
        <f>IF(N108="nulová",J108,0)</f>
        <v>0</v>
      </c>
      <c r="BJ108" s="22" t="s">
        <v>79</v>
      </c>
      <c r="BK108" s="183">
        <f>ROUND(I108*H108,2)</f>
        <v>0</v>
      </c>
      <c r="BL108" s="22" t="s">
        <v>152</v>
      </c>
      <c r="BM108" s="22" t="s">
        <v>964</v>
      </c>
    </row>
    <row r="109" spans="2:51" s="11" customFormat="1" ht="13.5">
      <c r="B109" s="184"/>
      <c r="D109" s="185" t="s">
        <v>154</v>
      </c>
      <c r="E109" s="186" t="s">
        <v>5</v>
      </c>
      <c r="F109" s="187" t="s">
        <v>965</v>
      </c>
      <c r="H109" s="188">
        <v>4.68</v>
      </c>
      <c r="I109" s="189"/>
      <c r="L109" s="184"/>
      <c r="M109" s="190"/>
      <c r="N109" s="191"/>
      <c r="O109" s="191"/>
      <c r="P109" s="191"/>
      <c r="Q109" s="191"/>
      <c r="R109" s="191"/>
      <c r="S109" s="191"/>
      <c r="T109" s="192"/>
      <c r="AT109" s="186" t="s">
        <v>154</v>
      </c>
      <c r="AU109" s="186" t="s">
        <v>81</v>
      </c>
      <c r="AV109" s="11" t="s">
        <v>81</v>
      </c>
      <c r="AW109" s="11" t="s">
        <v>36</v>
      </c>
      <c r="AX109" s="11" t="s">
        <v>79</v>
      </c>
      <c r="AY109" s="186" t="s">
        <v>144</v>
      </c>
    </row>
    <row r="110" spans="2:65" s="1" customFormat="1" ht="25.5" customHeight="1">
      <c r="B110" s="171"/>
      <c r="C110" s="172" t="s">
        <v>145</v>
      </c>
      <c r="D110" s="172" t="s">
        <v>147</v>
      </c>
      <c r="E110" s="173" t="s">
        <v>966</v>
      </c>
      <c r="F110" s="174" t="s">
        <v>967</v>
      </c>
      <c r="G110" s="175" t="s">
        <v>150</v>
      </c>
      <c r="H110" s="176">
        <v>44.4</v>
      </c>
      <c r="I110" s="177"/>
      <c r="J110" s="178">
        <f>ROUND(I110*H110,2)</f>
        <v>0</v>
      </c>
      <c r="K110" s="174" t="s">
        <v>151</v>
      </c>
      <c r="L110" s="39"/>
      <c r="M110" s="179" t="s">
        <v>5</v>
      </c>
      <c r="N110" s="180" t="s">
        <v>43</v>
      </c>
      <c r="O110" s="40"/>
      <c r="P110" s="181">
        <f>O110*H110</f>
        <v>0</v>
      </c>
      <c r="Q110" s="181">
        <v>0.00489</v>
      </c>
      <c r="R110" s="181">
        <f>Q110*H110</f>
        <v>0.217116</v>
      </c>
      <c r="S110" s="181">
        <v>0</v>
      </c>
      <c r="T110" s="182">
        <f>S110*H110</f>
        <v>0</v>
      </c>
      <c r="AR110" s="22" t="s">
        <v>152</v>
      </c>
      <c r="AT110" s="22" t="s">
        <v>147</v>
      </c>
      <c r="AU110" s="22" t="s">
        <v>81</v>
      </c>
      <c r="AY110" s="22" t="s">
        <v>144</v>
      </c>
      <c r="BE110" s="183">
        <f>IF(N110="základní",J110,0)</f>
        <v>0</v>
      </c>
      <c r="BF110" s="183">
        <f>IF(N110="snížená",J110,0)</f>
        <v>0</v>
      </c>
      <c r="BG110" s="183">
        <f>IF(N110="zákl. přenesená",J110,0)</f>
        <v>0</v>
      </c>
      <c r="BH110" s="183">
        <f>IF(N110="sníž. přenesená",J110,0)</f>
        <v>0</v>
      </c>
      <c r="BI110" s="183">
        <f>IF(N110="nulová",J110,0)</f>
        <v>0</v>
      </c>
      <c r="BJ110" s="22" t="s">
        <v>79</v>
      </c>
      <c r="BK110" s="183">
        <f>ROUND(I110*H110,2)</f>
        <v>0</v>
      </c>
      <c r="BL110" s="22" t="s">
        <v>152</v>
      </c>
      <c r="BM110" s="22" t="s">
        <v>968</v>
      </c>
    </row>
    <row r="111" spans="2:51" s="11" customFormat="1" ht="13.5">
      <c r="B111" s="184"/>
      <c r="D111" s="185" t="s">
        <v>154</v>
      </c>
      <c r="E111" s="186" t="s">
        <v>5</v>
      </c>
      <c r="F111" s="187" t="s">
        <v>969</v>
      </c>
      <c r="H111" s="188">
        <v>44.4</v>
      </c>
      <c r="I111" s="189"/>
      <c r="L111" s="184"/>
      <c r="M111" s="190"/>
      <c r="N111" s="191"/>
      <c r="O111" s="191"/>
      <c r="P111" s="191"/>
      <c r="Q111" s="191"/>
      <c r="R111" s="191"/>
      <c r="S111" s="191"/>
      <c r="T111" s="192"/>
      <c r="AT111" s="186" t="s">
        <v>154</v>
      </c>
      <c r="AU111" s="186" t="s">
        <v>81</v>
      </c>
      <c r="AV111" s="11" t="s">
        <v>81</v>
      </c>
      <c r="AW111" s="11" t="s">
        <v>36</v>
      </c>
      <c r="AX111" s="11" t="s">
        <v>79</v>
      </c>
      <c r="AY111" s="186" t="s">
        <v>144</v>
      </c>
    </row>
    <row r="112" spans="2:65" s="1" customFormat="1" ht="16.5" customHeight="1">
      <c r="B112" s="171"/>
      <c r="C112" s="172" t="s">
        <v>179</v>
      </c>
      <c r="D112" s="172" t="s">
        <v>147</v>
      </c>
      <c r="E112" s="173" t="s">
        <v>970</v>
      </c>
      <c r="F112" s="174" t="s">
        <v>971</v>
      </c>
      <c r="G112" s="175" t="s">
        <v>150</v>
      </c>
      <c r="H112" s="176">
        <v>26.13</v>
      </c>
      <c r="I112" s="177"/>
      <c r="J112" s="178">
        <f>ROUND(I112*H112,2)</f>
        <v>0</v>
      </c>
      <c r="K112" s="174" t="s">
        <v>151</v>
      </c>
      <c r="L112" s="39"/>
      <c r="M112" s="179" t="s">
        <v>5</v>
      </c>
      <c r="N112" s="180" t="s">
        <v>43</v>
      </c>
      <c r="O112" s="40"/>
      <c r="P112" s="181">
        <f>O112*H112</f>
        <v>0</v>
      </c>
      <c r="Q112" s="181">
        <v>0.01838</v>
      </c>
      <c r="R112" s="181">
        <f>Q112*H112</f>
        <v>0.4802694</v>
      </c>
      <c r="S112" s="181">
        <v>0</v>
      </c>
      <c r="T112" s="182">
        <f>S112*H112</f>
        <v>0</v>
      </c>
      <c r="AR112" s="22" t="s">
        <v>152</v>
      </c>
      <c r="AT112" s="22" t="s">
        <v>147</v>
      </c>
      <c r="AU112" s="22" t="s">
        <v>81</v>
      </c>
      <c r="AY112" s="22" t="s">
        <v>144</v>
      </c>
      <c r="BE112" s="183">
        <f>IF(N112="základní",J112,0)</f>
        <v>0</v>
      </c>
      <c r="BF112" s="183">
        <f>IF(N112="snížená",J112,0)</f>
        <v>0</v>
      </c>
      <c r="BG112" s="183">
        <f>IF(N112="zákl. přenesená",J112,0)</f>
        <v>0</v>
      </c>
      <c r="BH112" s="183">
        <f>IF(N112="sníž. přenesená",J112,0)</f>
        <v>0</v>
      </c>
      <c r="BI112" s="183">
        <f>IF(N112="nulová",J112,0)</f>
        <v>0</v>
      </c>
      <c r="BJ112" s="22" t="s">
        <v>79</v>
      </c>
      <c r="BK112" s="183">
        <f>ROUND(I112*H112,2)</f>
        <v>0</v>
      </c>
      <c r="BL112" s="22" t="s">
        <v>152</v>
      </c>
      <c r="BM112" s="22" t="s">
        <v>972</v>
      </c>
    </row>
    <row r="113" spans="2:51" s="11" customFormat="1" ht="13.5">
      <c r="B113" s="184"/>
      <c r="D113" s="185" t="s">
        <v>154</v>
      </c>
      <c r="E113" s="186" t="s">
        <v>5</v>
      </c>
      <c r="F113" s="187" t="s">
        <v>973</v>
      </c>
      <c r="H113" s="188">
        <v>26.13</v>
      </c>
      <c r="I113" s="189"/>
      <c r="L113" s="184"/>
      <c r="M113" s="190"/>
      <c r="N113" s="191"/>
      <c r="O113" s="191"/>
      <c r="P113" s="191"/>
      <c r="Q113" s="191"/>
      <c r="R113" s="191"/>
      <c r="S113" s="191"/>
      <c r="T113" s="192"/>
      <c r="AT113" s="186" t="s">
        <v>154</v>
      </c>
      <c r="AU113" s="186" t="s">
        <v>81</v>
      </c>
      <c r="AV113" s="11" t="s">
        <v>81</v>
      </c>
      <c r="AW113" s="11" t="s">
        <v>36</v>
      </c>
      <c r="AX113" s="11" t="s">
        <v>79</v>
      </c>
      <c r="AY113" s="186" t="s">
        <v>144</v>
      </c>
    </row>
    <row r="114" spans="2:65" s="1" customFormat="1" ht="25.5" customHeight="1">
      <c r="B114" s="171"/>
      <c r="C114" s="172" t="s">
        <v>184</v>
      </c>
      <c r="D114" s="172" t="s">
        <v>147</v>
      </c>
      <c r="E114" s="173" t="s">
        <v>974</v>
      </c>
      <c r="F114" s="174" t="s">
        <v>975</v>
      </c>
      <c r="G114" s="175" t="s">
        <v>150</v>
      </c>
      <c r="H114" s="176">
        <v>66.12</v>
      </c>
      <c r="I114" s="177"/>
      <c r="J114" s="178">
        <f>ROUND(I114*H114,2)</f>
        <v>0</v>
      </c>
      <c r="K114" s="174" t="s">
        <v>220</v>
      </c>
      <c r="L114" s="39"/>
      <c r="M114" s="179" t="s">
        <v>5</v>
      </c>
      <c r="N114" s="180" t="s">
        <v>43</v>
      </c>
      <c r="O114" s="40"/>
      <c r="P114" s="181">
        <f>O114*H114</f>
        <v>0</v>
      </c>
      <c r="Q114" s="181">
        <v>0.0079</v>
      </c>
      <c r="R114" s="181">
        <f>Q114*H114</f>
        <v>0.522348</v>
      </c>
      <c r="S114" s="181">
        <v>0</v>
      </c>
      <c r="T114" s="182">
        <f>S114*H114</f>
        <v>0</v>
      </c>
      <c r="AR114" s="22" t="s">
        <v>152</v>
      </c>
      <c r="AT114" s="22" t="s">
        <v>147</v>
      </c>
      <c r="AU114" s="22" t="s">
        <v>81</v>
      </c>
      <c r="AY114" s="22" t="s">
        <v>144</v>
      </c>
      <c r="BE114" s="183">
        <f>IF(N114="základní",J114,0)</f>
        <v>0</v>
      </c>
      <c r="BF114" s="183">
        <f>IF(N114="snížená",J114,0)</f>
        <v>0</v>
      </c>
      <c r="BG114" s="183">
        <f>IF(N114="zákl. přenesená",J114,0)</f>
        <v>0</v>
      </c>
      <c r="BH114" s="183">
        <f>IF(N114="sníž. přenesená",J114,0)</f>
        <v>0</v>
      </c>
      <c r="BI114" s="183">
        <f>IF(N114="nulová",J114,0)</f>
        <v>0</v>
      </c>
      <c r="BJ114" s="22" t="s">
        <v>79</v>
      </c>
      <c r="BK114" s="183">
        <f>ROUND(I114*H114,2)</f>
        <v>0</v>
      </c>
      <c r="BL114" s="22" t="s">
        <v>152</v>
      </c>
      <c r="BM114" s="22" t="s">
        <v>976</v>
      </c>
    </row>
    <row r="115" spans="2:47" s="1" customFormat="1" ht="67.5">
      <c r="B115" s="39"/>
      <c r="D115" s="185" t="s">
        <v>222</v>
      </c>
      <c r="F115" s="193" t="s">
        <v>977</v>
      </c>
      <c r="I115" s="194"/>
      <c r="L115" s="39"/>
      <c r="M115" s="195"/>
      <c r="N115" s="40"/>
      <c r="O115" s="40"/>
      <c r="P115" s="40"/>
      <c r="Q115" s="40"/>
      <c r="R115" s="40"/>
      <c r="S115" s="40"/>
      <c r="T115" s="68"/>
      <c r="AT115" s="22" t="s">
        <v>222</v>
      </c>
      <c r="AU115" s="22" t="s">
        <v>81</v>
      </c>
    </row>
    <row r="116" spans="2:51" s="11" customFormat="1" ht="13.5">
      <c r="B116" s="184"/>
      <c r="D116" s="185" t="s">
        <v>154</v>
      </c>
      <c r="E116" s="186" t="s">
        <v>5</v>
      </c>
      <c r="F116" s="187" t="s">
        <v>978</v>
      </c>
      <c r="H116" s="188">
        <v>66.12</v>
      </c>
      <c r="I116" s="189"/>
      <c r="L116" s="184"/>
      <c r="M116" s="190"/>
      <c r="N116" s="191"/>
      <c r="O116" s="191"/>
      <c r="P116" s="191"/>
      <c r="Q116" s="191"/>
      <c r="R116" s="191"/>
      <c r="S116" s="191"/>
      <c r="T116" s="192"/>
      <c r="AT116" s="186" t="s">
        <v>154</v>
      </c>
      <c r="AU116" s="186" t="s">
        <v>81</v>
      </c>
      <c r="AV116" s="11" t="s">
        <v>81</v>
      </c>
      <c r="AW116" s="11" t="s">
        <v>36</v>
      </c>
      <c r="AX116" s="11" t="s">
        <v>79</v>
      </c>
      <c r="AY116" s="186" t="s">
        <v>144</v>
      </c>
    </row>
    <row r="117" spans="2:65" s="1" customFormat="1" ht="16.5" customHeight="1">
      <c r="B117" s="171"/>
      <c r="C117" s="172" t="s">
        <v>188</v>
      </c>
      <c r="D117" s="172" t="s">
        <v>147</v>
      </c>
      <c r="E117" s="173" t="s">
        <v>162</v>
      </c>
      <c r="F117" s="174" t="s">
        <v>163</v>
      </c>
      <c r="G117" s="175" t="s">
        <v>150</v>
      </c>
      <c r="H117" s="176">
        <v>16.47</v>
      </c>
      <c r="I117" s="177"/>
      <c r="J117" s="178">
        <f>ROUND(I117*H117,2)</f>
        <v>0</v>
      </c>
      <c r="K117" s="174" t="s">
        <v>158</v>
      </c>
      <c r="L117" s="39"/>
      <c r="M117" s="179" t="s">
        <v>5</v>
      </c>
      <c r="N117" s="180" t="s">
        <v>43</v>
      </c>
      <c r="O117" s="40"/>
      <c r="P117" s="181">
        <f>O117*H117</f>
        <v>0</v>
      </c>
      <c r="Q117" s="181">
        <v>0.021</v>
      </c>
      <c r="R117" s="181">
        <f>Q117*H117</f>
        <v>0.34587</v>
      </c>
      <c r="S117" s="181">
        <v>0</v>
      </c>
      <c r="T117" s="182">
        <f>S117*H117</f>
        <v>0</v>
      </c>
      <c r="AR117" s="22" t="s">
        <v>152</v>
      </c>
      <c r="AT117" s="22" t="s">
        <v>147</v>
      </c>
      <c r="AU117" s="22" t="s">
        <v>81</v>
      </c>
      <c r="AY117" s="22" t="s">
        <v>144</v>
      </c>
      <c r="BE117" s="183">
        <f>IF(N117="základní",J117,0)</f>
        <v>0</v>
      </c>
      <c r="BF117" s="183">
        <f>IF(N117="snížená",J117,0)</f>
        <v>0</v>
      </c>
      <c r="BG117" s="183">
        <f>IF(N117="zákl. přenesená",J117,0)</f>
        <v>0</v>
      </c>
      <c r="BH117" s="183">
        <f>IF(N117="sníž. přenesená",J117,0)</f>
        <v>0</v>
      </c>
      <c r="BI117" s="183">
        <f>IF(N117="nulová",J117,0)</f>
        <v>0</v>
      </c>
      <c r="BJ117" s="22" t="s">
        <v>79</v>
      </c>
      <c r="BK117" s="183">
        <f>ROUND(I117*H117,2)</f>
        <v>0</v>
      </c>
      <c r="BL117" s="22" t="s">
        <v>152</v>
      </c>
      <c r="BM117" s="22" t="s">
        <v>979</v>
      </c>
    </row>
    <row r="118" spans="2:51" s="11" customFormat="1" ht="13.5">
      <c r="B118" s="184"/>
      <c r="D118" s="185" t="s">
        <v>154</v>
      </c>
      <c r="E118" s="186" t="s">
        <v>5</v>
      </c>
      <c r="F118" s="187" t="s">
        <v>980</v>
      </c>
      <c r="H118" s="188">
        <v>16.47</v>
      </c>
      <c r="I118" s="189"/>
      <c r="L118" s="184"/>
      <c r="M118" s="190"/>
      <c r="N118" s="191"/>
      <c r="O118" s="191"/>
      <c r="P118" s="191"/>
      <c r="Q118" s="191"/>
      <c r="R118" s="191"/>
      <c r="S118" s="191"/>
      <c r="T118" s="192"/>
      <c r="AT118" s="186" t="s">
        <v>154</v>
      </c>
      <c r="AU118" s="186" t="s">
        <v>81</v>
      </c>
      <c r="AV118" s="11" t="s">
        <v>81</v>
      </c>
      <c r="AW118" s="11" t="s">
        <v>36</v>
      </c>
      <c r="AX118" s="11" t="s">
        <v>79</v>
      </c>
      <c r="AY118" s="186" t="s">
        <v>144</v>
      </c>
    </row>
    <row r="119" spans="2:65" s="1" customFormat="1" ht="25.5" customHeight="1">
      <c r="B119" s="171"/>
      <c r="C119" s="172" t="s">
        <v>194</v>
      </c>
      <c r="D119" s="172" t="s">
        <v>147</v>
      </c>
      <c r="E119" s="173" t="s">
        <v>981</v>
      </c>
      <c r="F119" s="174" t="s">
        <v>982</v>
      </c>
      <c r="G119" s="175" t="s">
        <v>150</v>
      </c>
      <c r="H119" s="176">
        <v>65.88</v>
      </c>
      <c r="I119" s="177"/>
      <c r="J119" s="178">
        <f>ROUND(I119*H119,2)</f>
        <v>0</v>
      </c>
      <c r="K119" s="174" t="s">
        <v>220</v>
      </c>
      <c r="L119" s="39"/>
      <c r="M119" s="179" t="s">
        <v>5</v>
      </c>
      <c r="N119" s="180" t="s">
        <v>43</v>
      </c>
      <c r="O119" s="40"/>
      <c r="P119" s="181">
        <f>O119*H119</f>
        <v>0</v>
      </c>
      <c r="Q119" s="181">
        <v>0.0105</v>
      </c>
      <c r="R119" s="181">
        <f>Q119*H119</f>
        <v>0.69174</v>
      </c>
      <c r="S119" s="181">
        <v>0</v>
      </c>
      <c r="T119" s="182">
        <f>S119*H119</f>
        <v>0</v>
      </c>
      <c r="AR119" s="22" t="s">
        <v>152</v>
      </c>
      <c r="AT119" s="22" t="s">
        <v>147</v>
      </c>
      <c r="AU119" s="22" t="s">
        <v>81</v>
      </c>
      <c r="AY119" s="22" t="s">
        <v>144</v>
      </c>
      <c r="BE119" s="183">
        <f>IF(N119="základní",J119,0)</f>
        <v>0</v>
      </c>
      <c r="BF119" s="183">
        <f>IF(N119="snížená",J119,0)</f>
        <v>0</v>
      </c>
      <c r="BG119" s="183">
        <f>IF(N119="zákl. přenesená",J119,0)</f>
        <v>0</v>
      </c>
      <c r="BH119" s="183">
        <f>IF(N119="sníž. přenesená",J119,0)</f>
        <v>0</v>
      </c>
      <c r="BI119" s="183">
        <f>IF(N119="nulová",J119,0)</f>
        <v>0</v>
      </c>
      <c r="BJ119" s="22" t="s">
        <v>79</v>
      </c>
      <c r="BK119" s="183">
        <f>ROUND(I119*H119,2)</f>
        <v>0</v>
      </c>
      <c r="BL119" s="22" t="s">
        <v>152</v>
      </c>
      <c r="BM119" s="22" t="s">
        <v>983</v>
      </c>
    </row>
    <row r="120" spans="2:47" s="1" customFormat="1" ht="67.5">
      <c r="B120" s="39"/>
      <c r="D120" s="185" t="s">
        <v>222</v>
      </c>
      <c r="F120" s="193" t="s">
        <v>984</v>
      </c>
      <c r="I120" s="194"/>
      <c r="L120" s="39"/>
      <c r="M120" s="195"/>
      <c r="N120" s="40"/>
      <c r="O120" s="40"/>
      <c r="P120" s="40"/>
      <c r="Q120" s="40"/>
      <c r="R120" s="40"/>
      <c r="S120" s="40"/>
      <c r="T120" s="68"/>
      <c r="AT120" s="22" t="s">
        <v>222</v>
      </c>
      <c r="AU120" s="22" t="s">
        <v>81</v>
      </c>
    </row>
    <row r="121" spans="2:51" s="11" customFormat="1" ht="13.5">
      <c r="B121" s="184"/>
      <c r="D121" s="185" t="s">
        <v>154</v>
      </c>
      <c r="E121" s="186" t="s">
        <v>5</v>
      </c>
      <c r="F121" s="187" t="s">
        <v>985</v>
      </c>
      <c r="H121" s="188">
        <v>65.88</v>
      </c>
      <c r="I121" s="189"/>
      <c r="L121" s="184"/>
      <c r="M121" s="190"/>
      <c r="N121" s="191"/>
      <c r="O121" s="191"/>
      <c r="P121" s="191"/>
      <c r="Q121" s="191"/>
      <c r="R121" s="191"/>
      <c r="S121" s="191"/>
      <c r="T121" s="192"/>
      <c r="AT121" s="186" t="s">
        <v>154</v>
      </c>
      <c r="AU121" s="186" t="s">
        <v>81</v>
      </c>
      <c r="AV121" s="11" t="s">
        <v>81</v>
      </c>
      <c r="AW121" s="11" t="s">
        <v>36</v>
      </c>
      <c r="AX121" s="11" t="s">
        <v>79</v>
      </c>
      <c r="AY121" s="186" t="s">
        <v>144</v>
      </c>
    </row>
    <row r="122" spans="2:65" s="1" customFormat="1" ht="16.5" customHeight="1">
      <c r="B122" s="171"/>
      <c r="C122" s="172" t="s">
        <v>198</v>
      </c>
      <c r="D122" s="172" t="s">
        <v>147</v>
      </c>
      <c r="E122" s="173" t="s">
        <v>166</v>
      </c>
      <c r="F122" s="174" t="s">
        <v>167</v>
      </c>
      <c r="G122" s="175" t="s">
        <v>150</v>
      </c>
      <c r="H122" s="176">
        <v>60</v>
      </c>
      <c r="I122" s="177"/>
      <c r="J122" s="178">
        <f>ROUND(I122*H122,2)</f>
        <v>0</v>
      </c>
      <c r="K122" s="174" t="s">
        <v>151</v>
      </c>
      <c r="L122" s="39"/>
      <c r="M122" s="179" t="s">
        <v>5</v>
      </c>
      <c r="N122" s="180" t="s">
        <v>43</v>
      </c>
      <c r="O122" s="40"/>
      <c r="P122" s="181">
        <f>O122*H122</f>
        <v>0</v>
      </c>
      <c r="Q122" s="181">
        <v>0.00012</v>
      </c>
      <c r="R122" s="181">
        <f>Q122*H122</f>
        <v>0.0072</v>
      </c>
      <c r="S122" s="181">
        <v>0</v>
      </c>
      <c r="T122" s="182">
        <f>S122*H122</f>
        <v>0</v>
      </c>
      <c r="AR122" s="22" t="s">
        <v>152</v>
      </c>
      <c r="AT122" s="22" t="s">
        <v>147</v>
      </c>
      <c r="AU122" s="22" t="s">
        <v>81</v>
      </c>
      <c r="AY122" s="22" t="s">
        <v>144</v>
      </c>
      <c r="BE122" s="183">
        <f>IF(N122="základní",J122,0)</f>
        <v>0</v>
      </c>
      <c r="BF122" s="183">
        <f>IF(N122="snížená",J122,0)</f>
        <v>0</v>
      </c>
      <c r="BG122" s="183">
        <f>IF(N122="zákl. přenesená",J122,0)</f>
        <v>0</v>
      </c>
      <c r="BH122" s="183">
        <f>IF(N122="sníž. přenesená",J122,0)</f>
        <v>0</v>
      </c>
      <c r="BI122" s="183">
        <f>IF(N122="nulová",J122,0)</f>
        <v>0</v>
      </c>
      <c r="BJ122" s="22" t="s">
        <v>79</v>
      </c>
      <c r="BK122" s="183">
        <f>ROUND(I122*H122,2)</f>
        <v>0</v>
      </c>
      <c r="BL122" s="22" t="s">
        <v>152</v>
      </c>
      <c r="BM122" s="22" t="s">
        <v>986</v>
      </c>
    </row>
    <row r="123" spans="2:51" s="11" customFormat="1" ht="13.5">
      <c r="B123" s="184"/>
      <c r="D123" s="185" t="s">
        <v>154</v>
      </c>
      <c r="E123" s="186" t="s">
        <v>5</v>
      </c>
      <c r="F123" s="187" t="s">
        <v>987</v>
      </c>
      <c r="H123" s="188">
        <v>60</v>
      </c>
      <c r="I123" s="189"/>
      <c r="L123" s="184"/>
      <c r="M123" s="190"/>
      <c r="N123" s="191"/>
      <c r="O123" s="191"/>
      <c r="P123" s="191"/>
      <c r="Q123" s="191"/>
      <c r="R123" s="191"/>
      <c r="S123" s="191"/>
      <c r="T123" s="192"/>
      <c r="AT123" s="186" t="s">
        <v>154</v>
      </c>
      <c r="AU123" s="186" t="s">
        <v>81</v>
      </c>
      <c r="AV123" s="11" t="s">
        <v>81</v>
      </c>
      <c r="AW123" s="11" t="s">
        <v>36</v>
      </c>
      <c r="AX123" s="11" t="s">
        <v>79</v>
      </c>
      <c r="AY123" s="186" t="s">
        <v>144</v>
      </c>
    </row>
    <row r="124" spans="2:65" s="1" customFormat="1" ht="16.5" customHeight="1">
      <c r="B124" s="171"/>
      <c r="C124" s="172" t="s">
        <v>203</v>
      </c>
      <c r="D124" s="172" t="s">
        <v>147</v>
      </c>
      <c r="E124" s="173" t="s">
        <v>171</v>
      </c>
      <c r="F124" s="174" t="s">
        <v>172</v>
      </c>
      <c r="G124" s="175" t="s">
        <v>173</v>
      </c>
      <c r="H124" s="176">
        <v>29.8</v>
      </c>
      <c r="I124" s="177"/>
      <c r="J124" s="178">
        <f>ROUND(I124*H124,2)</f>
        <v>0</v>
      </c>
      <c r="K124" s="174" t="s">
        <v>158</v>
      </c>
      <c r="L124" s="39"/>
      <c r="M124" s="179" t="s">
        <v>5</v>
      </c>
      <c r="N124" s="180" t="s">
        <v>43</v>
      </c>
      <c r="O124" s="40"/>
      <c r="P124" s="181">
        <f>O124*H124</f>
        <v>0</v>
      </c>
      <c r="Q124" s="181">
        <v>0.0015</v>
      </c>
      <c r="R124" s="181">
        <f>Q124*H124</f>
        <v>0.044700000000000004</v>
      </c>
      <c r="S124" s="181">
        <v>0</v>
      </c>
      <c r="T124" s="182">
        <f>S124*H124</f>
        <v>0</v>
      </c>
      <c r="AR124" s="22" t="s">
        <v>152</v>
      </c>
      <c r="AT124" s="22" t="s">
        <v>147</v>
      </c>
      <c r="AU124" s="22" t="s">
        <v>81</v>
      </c>
      <c r="AY124" s="22" t="s">
        <v>144</v>
      </c>
      <c r="BE124" s="183">
        <f>IF(N124="základní",J124,0)</f>
        <v>0</v>
      </c>
      <c r="BF124" s="183">
        <f>IF(N124="snížená",J124,0)</f>
        <v>0</v>
      </c>
      <c r="BG124" s="183">
        <f>IF(N124="zákl. přenesená",J124,0)</f>
        <v>0</v>
      </c>
      <c r="BH124" s="183">
        <f>IF(N124="sníž. přenesená",J124,0)</f>
        <v>0</v>
      </c>
      <c r="BI124" s="183">
        <f>IF(N124="nulová",J124,0)</f>
        <v>0</v>
      </c>
      <c r="BJ124" s="22" t="s">
        <v>79</v>
      </c>
      <c r="BK124" s="183">
        <f>ROUND(I124*H124,2)</f>
        <v>0</v>
      </c>
      <c r="BL124" s="22" t="s">
        <v>152</v>
      </c>
      <c r="BM124" s="22" t="s">
        <v>988</v>
      </c>
    </row>
    <row r="125" spans="2:51" s="11" customFormat="1" ht="13.5">
      <c r="B125" s="184"/>
      <c r="D125" s="185" t="s">
        <v>154</v>
      </c>
      <c r="E125" s="186" t="s">
        <v>5</v>
      </c>
      <c r="F125" s="187" t="s">
        <v>989</v>
      </c>
      <c r="H125" s="188">
        <v>29.8</v>
      </c>
      <c r="I125" s="189"/>
      <c r="L125" s="184"/>
      <c r="M125" s="190"/>
      <c r="N125" s="191"/>
      <c r="O125" s="191"/>
      <c r="P125" s="191"/>
      <c r="Q125" s="191"/>
      <c r="R125" s="191"/>
      <c r="S125" s="191"/>
      <c r="T125" s="192"/>
      <c r="AT125" s="186" t="s">
        <v>154</v>
      </c>
      <c r="AU125" s="186" t="s">
        <v>81</v>
      </c>
      <c r="AV125" s="11" t="s">
        <v>81</v>
      </c>
      <c r="AW125" s="11" t="s">
        <v>36</v>
      </c>
      <c r="AX125" s="11" t="s">
        <v>79</v>
      </c>
      <c r="AY125" s="186" t="s">
        <v>144</v>
      </c>
    </row>
    <row r="126" spans="2:65" s="1" customFormat="1" ht="25.5" customHeight="1">
      <c r="B126" s="171"/>
      <c r="C126" s="172" t="s">
        <v>209</v>
      </c>
      <c r="D126" s="172" t="s">
        <v>147</v>
      </c>
      <c r="E126" s="173" t="s">
        <v>180</v>
      </c>
      <c r="F126" s="174" t="s">
        <v>181</v>
      </c>
      <c r="G126" s="175" t="s">
        <v>150</v>
      </c>
      <c r="H126" s="176">
        <v>4.32</v>
      </c>
      <c r="I126" s="177"/>
      <c r="J126" s="178">
        <f>ROUND(I126*H126,2)</f>
        <v>0</v>
      </c>
      <c r="K126" s="174" t="s">
        <v>158</v>
      </c>
      <c r="L126" s="39"/>
      <c r="M126" s="179" t="s">
        <v>5</v>
      </c>
      <c r="N126" s="180" t="s">
        <v>43</v>
      </c>
      <c r="O126" s="40"/>
      <c r="P126" s="181">
        <f>O126*H126</f>
        <v>0</v>
      </c>
      <c r="Q126" s="181">
        <v>0.105</v>
      </c>
      <c r="R126" s="181">
        <f>Q126*H126</f>
        <v>0.4536</v>
      </c>
      <c r="S126" s="181">
        <v>0</v>
      </c>
      <c r="T126" s="182">
        <f>S126*H126</f>
        <v>0</v>
      </c>
      <c r="AR126" s="22" t="s">
        <v>152</v>
      </c>
      <c r="AT126" s="22" t="s">
        <v>147</v>
      </c>
      <c r="AU126" s="22" t="s">
        <v>81</v>
      </c>
      <c r="AY126" s="22" t="s">
        <v>144</v>
      </c>
      <c r="BE126" s="183">
        <f>IF(N126="základní",J126,0)</f>
        <v>0</v>
      </c>
      <c r="BF126" s="183">
        <f>IF(N126="snížená",J126,0)</f>
        <v>0</v>
      </c>
      <c r="BG126" s="183">
        <f>IF(N126="zákl. přenesená",J126,0)</f>
        <v>0</v>
      </c>
      <c r="BH126" s="183">
        <f>IF(N126="sníž. přenesená",J126,0)</f>
        <v>0</v>
      </c>
      <c r="BI126" s="183">
        <f>IF(N126="nulová",J126,0)</f>
        <v>0</v>
      </c>
      <c r="BJ126" s="22" t="s">
        <v>79</v>
      </c>
      <c r="BK126" s="183">
        <f>ROUND(I126*H126,2)</f>
        <v>0</v>
      </c>
      <c r="BL126" s="22" t="s">
        <v>152</v>
      </c>
      <c r="BM126" s="22" t="s">
        <v>990</v>
      </c>
    </row>
    <row r="127" spans="2:51" s="11" customFormat="1" ht="13.5">
      <c r="B127" s="184"/>
      <c r="D127" s="185" t="s">
        <v>154</v>
      </c>
      <c r="E127" s="186" t="s">
        <v>5</v>
      </c>
      <c r="F127" s="187" t="s">
        <v>991</v>
      </c>
      <c r="H127" s="188">
        <v>4.32</v>
      </c>
      <c r="I127" s="189"/>
      <c r="L127" s="184"/>
      <c r="M127" s="190"/>
      <c r="N127" s="191"/>
      <c r="O127" s="191"/>
      <c r="P127" s="191"/>
      <c r="Q127" s="191"/>
      <c r="R127" s="191"/>
      <c r="S127" s="191"/>
      <c r="T127" s="192"/>
      <c r="AT127" s="186" t="s">
        <v>154</v>
      </c>
      <c r="AU127" s="186" t="s">
        <v>81</v>
      </c>
      <c r="AV127" s="11" t="s">
        <v>81</v>
      </c>
      <c r="AW127" s="11" t="s">
        <v>36</v>
      </c>
      <c r="AX127" s="11" t="s">
        <v>79</v>
      </c>
      <c r="AY127" s="186" t="s">
        <v>144</v>
      </c>
    </row>
    <row r="128" spans="2:65" s="1" customFormat="1" ht="25.5" customHeight="1">
      <c r="B128" s="171"/>
      <c r="C128" s="172" t="s">
        <v>214</v>
      </c>
      <c r="D128" s="172" t="s">
        <v>147</v>
      </c>
      <c r="E128" s="173" t="s">
        <v>185</v>
      </c>
      <c r="F128" s="174" t="s">
        <v>186</v>
      </c>
      <c r="G128" s="175" t="s">
        <v>150</v>
      </c>
      <c r="H128" s="176">
        <v>1.7</v>
      </c>
      <c r="I128" s="177"/>
      <c r="J128" s="178">
        <f>ROUND(I128*H128,2)</f>
        <v>0</v>
      </c>
      <c r="K128" s="174" t="s">
        <v>5</v>
      </c>
      <c r="L128" s="39"/>
      <c r="M128" s="179" t="s">
        <v>5</v>
      </c>
      <c r="N128" s="180" t="s">
        <v>43</v>
      </c>
      <c r="O128" s="40"/>
      <c r="P128" s="181">
        <f>O128*H128</f>
        <v>0</v>
      </c>
      <c r="Q128" s="181">
        <v>0</v>
      </c>
      <c r="R128" s="181">
        <f>Q128*H128</f>
        <v>0</v>
      </c>
      <c r="S128" s="181">
        <v>0</v>
      </c>
      <c r="T128" s="182">
        <f>S128*H128</f>
        <v>0</v>
      </c>
      <c r="AR128" s="22" t="s">
        <v>152</v>
      </c>
      <c r="AT128" s="22" t="s">
        <v>147</v>
      </c>
      <c r="AU128" s="22" t="s">
        <v>81</v>
      </c>
      <c r="AY128" s="22" t="s">
        <v>144</v>
      </c>
      <c r="BE128" s="183">
        <f>IF(N128="základní",J128,0)</f>
        <v>0</v>
      </c>
      <c r="BF128" s="183">
        <f>IF(N128="snížená",J128,0)</f>
        <v>0</v>
      </c>
      <c r="BG128" s="183">
        <f>IF(N128="zákl. přenesená",J128,0)</f>
        <v>0</v>
      </c>
      <c r="BH128" s="183">
        <f>IF(N128="sníž. přenesená",J128,0)</f>
        <v>0</v>
      </c>
      <c r="BI128" s="183">
        <f>IF(N128="nulová",J128,0)</f>
        <v>0</v>
      </c>
      <c r="BJ128" s="22" t="s">
        <v>79</v>
      </c>
      <c r="BK128" s="183">
        <f>ROUND(I128*H128,2)</f>
        <v>0</v>
      </c>
      <c r="BL128" s="22" t="s">
        <v>152</v>
      </c>
      <c r="BM128" s="22" t="s">
        <v>992</v>
      </c>
    </row>
    <row r="129" spans="2:51" s="11" customFormat="1" ht="13.5">
      <c r="B129" s="184"/>
      <c r="D129" s="185" t="s">
        <v>154</v>
      </c>
      <c r="E129" s="186" t="s">
        <v>5</v>
      </c>
      <c r="F129" s="187" t="s">
        <v>993</v>
      </c>
      <c r="H129" s="188">
        <v>1.7</v>
      </c>
      <c r="I129" s="189"/>
      <c r="L129" s="184"/>
      <c r="M129" s="190"/>
      <c r="N129" s="191"/>
      <c r="O129" s="191"/>
      <c r="P129" s="191"/>
      <c r="Q129" s="191"/>
      <c r="R129" s="191"/>
      <c r="S129" s="191"/>
      <c r="T129" s="192"/>
      <c r="AT129" s="186" t="s">
        <v>154</v>
      </c>
      <c r="AU129" s="186" t="s">
        <v>81</v>
      </c>
      <c r="AV129" s="11" t="s">
        <v>81</v>
      </c>
      <c r="AW129" s="11" t="s">
        <v>36</v>
      </c>
      <c r="AX129" s="11" t="s">
        <v>79</v>
      </c>
      <c r="AY129" s="186" t="s">
        <v>144</v>
      </c>
    </row>
    <row r="130" spans="2:65" s="1" customFormat="1" ht="25.5" customHeight="1">
      <c r="B130" s="171"/>
      <c r="C130" s="172" t="s">
        <v>11</v>
      </c>
      <c r="D130" s="172" t="s">
        <v>147</v>
      </c>
      <c r="E130" s="173" t="s">
        <v>189</v>
      </c>
      <c r="F130" s="174" t="s">
        <v>190</v>
      </c>
      <c r="G130" s="175" t="s">
        <v>150</v>
      </c>
      <c r="H130" s="176">
        <v>4.32</v>
      </c>
      <c r="I130" s="177"/>
      <c r="J130" s="178">
        <f>ROUND(I130*H130,2)</f>
        <v>0</v>
      </c>
      <c r="K130" s="174" t="s">
        <v>5</v>
      </c>
      <c r="L130" s="39"/>
      <c r="M130" s="179" t="s">
        <v>5</v>
      </c>
      <c r="N130" s="180" t="s">
        <v>43</v>
      </c>
      <c r="O130" s="40"/>
      <c r="P130" s="181">
        <f>O130*H130</f>
        <v>0</v>
      </c>
      <c r="Q130" s="181">
        <v>0.05</v>
      </c>
      <c r="R130" s="181">
        <f>Q130*H130</f>
        <v>0.21600000000000003</v>
      </c>
      <c r="S130" s="181">
        <v>0</v>
      </c>
      <c r="T130" s="182">
        <f>S130*H130</f>
        <v>0</v>
      </c>
      <c r="AR130" s="22" t="s">
        <v>152</v>
      </c>
      <c r="AT130" s="22" t="s">
        <v>147</v>
      </c>
      <c r="AU130" s="22" t="s">
        <v>81</v>
      </c>
      <c r="AY130" s="22" t="s">
        <v>144</v>
      </c>
      <c r="BE130" s="183">
        <f>IF(N130="základní",J130,0)</f>
        <v>0</v>
      </c>
      <c r="BF130" s="183">
        <f>IF(N130="snížená",J130,0)</f>
        <v>0</v>
      </c>
      <c r="BG130" s="183">
        <f>IF(N130="zákl. přenesená",J130,0)</f>
        <v>0</v>
      </c>
      <c r="BH130" s="183">
        <f>IF(N130="sníž. přenesená",J130,0)</f>
        <v>0</v>
      </c>
      <c r="BI130" s="183">
        <f>IF(N130="nulová",J130,0)</f>
        <v>0</v>
      </c>
      <c r="BJ130" s="22" t="s">
        <v>79</v>
      </c>
      <c r="BK130" s="183">
        <f>ROUND(I130*H130,2)</f>
        <v>0</v>
      </c>
      <c r="BL130" s="22" t="s">
        <v>152</v>
      </c>
      <c r="BM130" s="22" t="s">
        <v>994</v>
      </c>
    </row>
    <row r="131" spans="2:51" s="11" customFormat="1" ht="13.5">
      <c r="B131" s="184"/>
      <c r="D131" s="185" t="s">
        <v>154</v>
      </c>
      <c r="E131" s="186" t="s">
        <v>5</v>
      </c>
      <c r="F131" s="187" t="s">
        <v>995</v>
      </c>
      <c r="H131" s="188">
        <v>4.32</v>
      </c>
      <c r="I131" s="189"/>
      <c r="L131" s="184"/>
      <c r="M131" s="190"/>
      <c r="N131" s="191"/>
      <c r="O131" s="191"/>
      <c r="P131" s="191"/>
      <c r="Q131" s="191"/>
      <c r="R131" s="191"/>
      <c r="S131" s="191"/>
      <c r="T131" s="192"/>
      <c r="AT131" s="186" t="s">
        <v>154</v>
      </c>
      <c r="AU131" s="186" t="s">
        <v>81</v>
      </c>
      <c r="AV131" s="11" t="s">
        <v>81</v>
      </c>
      <c r="AW131" s="11" t="s">
        <v>36</v>
      </c>
      <c r="AX131" s="11" t="s">
        <v>79</v>
      </c>
      <c r="AY131" s="186" t="s">
        <v>144</v>
      </c>
    </row>
    <row r="132" spans="2:63" s="10" customFormat="1" ht="29.85" customHeight="1">
      <c r="B132" s="158"/>
      <c r="D132" s="159" t="s">
        <v>71</v>
      </c>
      <c r="E132" s="169" t="s">
        <v>188</v>
      </c>
      <c r="F132" s="169" t="s">
        <v>193</v>
      </c>
      <c r="I132" s="161"/>
      <c r="J132" s="170">
        <f>BK132</f>
        <v>0</v>
      </c>
      <c r="L132" s="158"/>
      <c r="M132" s="163"/>
      <c r="N132" s="164"/>
      <c r="O132" s="164"/>
      <c r="P132" s="165">
        <f>SUM(P133:P151)</f>
        <v>0</v>
      </c>
      <c r="Q132" s="164"/>
      <c r="R132" s="165">
        <f>SUM(R133:R151)</f>
        <v>1.0073828</v>
      </c>
      <c r="S132" s="164"/>
      <c r="T132" s="166">
        <f>SUM(T133:T151)</f>
        <v>4.213000000000001</v>
      </c>
      <c r="AR132" s="159" t="s">
        <v>79</v>
      </c>
      <c r="AT132" s="167" t="s">
        <v>71</v>
      </c>
      <c r="AU132" s="167" t="s">
        <v>79</v>
      </c>
      <c r="AY132" s="159" t="s">
        <v>144</v>
      </c>
      <c r="BK132" s="168">
        <f>SUM(BK133:BK151)</f>
        <v>0</v>
      </c>
    </row>
    <row r="133" spans="2:65" s="1" customFormat="1" ht="25.5" customHeight="1">
      <c r="B133" s="171"/>
      <c r="C133" s="172" t="s">
        <v>224</v>
      </c>
      <c r="D133" s="172" t="s">
        <v>147</v>
      </c>
      <c r="E133" s="173" t="s">
        <v>195</v>
      </c>
      <c r="F133" s="174" t="s">
        <v>196</v>
      </c>
      <c r="G133" s="175" t="s">
        <v>150</v>
      </c>
      <c r="H133" s="176">
        <v>24.68</v>
      </c>
      <c r="I133" s="177"/>
      <c r="J133" s="178">
        <f>ROUND(I133*H133,2)</f>
        <v>0</v>
      </c>
      <c r="K133" s="174" t="s">
        <v>158</v>
      </c>
      <c r="L133" s="39"/>
      <c r="M133" s="179" t="s">
        <v>5</v>
      </c>
      <c r="N133" s="180" t="s">
        <v>43</v>
      </c>
      <c r="O133" s="40"/>
      <c r="P133" s="181">
        <f>O133*H133</f>
        <v>0</v>
      </c>
      <c r="Q133" s="181">
        <v>0.00021</v>
      </c>
      <c r="R133" s="181">
        <f>Q133*H133</f>
        <v>0.0051828</v>
      </c>
      <c r="S133" s="181">
        <v>0</v>
      </c>
      <c r="T133" s="182">
        <f>S133*H133</f>
        <v>0</v>
      </c>
      <c r="AR133" s="22" t="s">
        <v>152</v>
      </c>
      <c r="AT133" s="22" t="s">
        <v>147</v>
      </c>
      <c r="AU133" s="22" t="s">
        <v>81</v>
      </c>
      <c r="AY133" s="22" t="s">
        <v>144</v>
      </c>
      <c r="BE133" s="183">
        <f>IF(N133="základní",J133,0)</f>
        <v>0</v>
      </c>
      <c r="BF133" s="183">
        <f>IF(N133="snížená",J133,0)</f>
        <v>0</v>
      </c>
      <c r="BG133" s="183">
        <f>IF(N133="zákl. přenesená",J133,0)</f>
        <v>0</v>
      </c>
      <c r="BH133" s="183">
        <f>IF(N133="sníž. přenesená",J133,0)</f>
        <v>0</v>
      </c>
      <c r="BI133" s="183">
        <f>IF(N133="nulová",J133,0)</f>
        <v>0</v>
      </c>
      <c r="BJ133" s="22" t="s">
        <v>79</v>
      </c>
      <c r="BK133" s="183">
        <f>ROUND(I133*H133,2)</f>
        <v>0</v>
      </c>
      <c r="BL133" s="22" t="s">
        <v>152</v>
      </c>
      <c r="BM133" s="22" t="s">
        <v>996</v>
      </c>
    </row>
    <row r="134" spans="2:51" s="11" customFormat="1" ht="13.5">
      <c r="B134" s="184"/>
      <c r="D134" s="185" t="s">
        <v>154</v>
      </c>
      <c r="E134" s="186" t="s">
        <v>5</v>
      </c>
      <c r="F134" s="187" t="s">
        <v>997</v>
      </c>
      <c r="H134" s="188">
        <v>24.68</v>
      </c>
      <c r="I134" s="189"/>
      <c r="L134" s="184"/>
      <c r="M134" s="190"/>
      <c r="N134" s="191"/>
      <c r="O134" s="191"/>
      <c r="P134" s="191"/>
      <c r="Q134" s="191"/>
      <c r="R134" s="191"/>
      <c r="S134" s="191"/>
      <c r="T134" s="192"/>
      <c r="AT134" s="186" t="s">
        <v>154</v>
      </c>
      <c r="AU134" s="186" t="s">
        <v>81</v>
      </c>
      <c r="AV134" s="11" t="s">
        <v>81</v>
      </c>
      <c r="AW134" s="11" t="s">
        <v>36</v>
      </c>
      <c r="AX134" s="11" t="s">
        <v>79</v>
      </c>
      <c r="AY134" s="186" t="s">
        <v>144</v>
      </c>
    </row>
    <row r="135" spans="2:65" s="1" customFormat="1" ht="16.5" customHeight="1">
      <c r="B135" s="171"/>
      <c r="C135" s="196">
        <v>17</v>
      </c>
      <c r="D135" s="196" t="s">
        <v>274</v>
      </c>
      <c r="E135" s="303" t="s">
        <v>1389</v>
      </c>
      <c r="F135" s="304" t="s">
        <v>1388</v>
      </c>
      <c r="G135" s="305" t="s">
        <v>524</v>
      </c>
      <c r="H135" s="200">
        <v>1</v>
      </c>
      <c r="I135" s="201"/>
      <c r="J135" s="202">
        <f>ROUND(I135*H135,2)</f>
        <v>0</v>
      </c>
      <c r="K135" s="198"/>
      <c r="L135" s="203"/>
      <c r="M135" s="204" t="s">
        <v>5</v>
      </c>
      <c r="N135" s="205" t="s">
        <v>43</v>
      </c>
      <c r="O135" s="40"/>
      <c r="P135" s="181">
        <f>O135*H135</f>
        <v>0</v>
      </c>
      <c r="Q135" s="181">
        <v>1</v>
      </c>
      <c r="R135" s="181">
        <f>Q135*H135</f>
        <v>1</v>
      </c>
      <c r="S135" s="181">
        <v>0</v>
      </c>
      <c r="T135" s="182">
        <f>S135*H135</f>
        <v>0</v>
      </c>
      <c r="AR135" s="22" t="s">
        <v>277</v>
      </c>
      <c r="AT135" s="22" t="s">
        <v>274</v>
      </c>
      <c r="AU135" s="22" t="s">
        <v>81</v>
      </c>
      <c r="AY135" s="22" t="s">
        <v>144</v>
      </c>
      <c r="BE135" s="183">
        <f>IF(N135="základní",J135,0)</f>
        <v>0</v>
      </c>
      <c r="BF135" s="183">
        <f>IF(N135="snížená",J135,0)</f>
        <v>0</v>
      </c>
      <c r="BG135" s="183">
        <f>IF(N135="zákl. přenesená",J135,0)</f>
        <v>0</v>
      </c>
      <c r="BH135" s="183">
        <f>IF(N135="sníž. přenesená",J135,0)</f>
        <v>0</v>
      </c>
      <c r="BI135" s="183">
        <f>IF(N135="nulová",J135,0)</f>
        <v>0</v>
      </c>
      <c r="BJ135" s="22" t="s">
        <v>79</v>
      </c>
      <c r="BK135" s="183">
        <f>ROUND(I135*H135,2)</f>
        <v>0</v>
      </c>
      <c r="BL135" s="22" t="s">
        <v>224</v>
      </c>
      <c r="BM135" s="22" t="s">
        <v>1030</v>
      </c>
    </row>
    <row r="136" spans="2:51" s="11" customFormat="1" ht="40.5">
      <c r="B136" s="184"/>
      <c r="D136" s="185" t="s">
        <v>154</v>
      </c>
      <c r="E136" s="186" t="s">
        <v>5</v>
      </c>
      <c r="F136" s="302" t="s">
        <v>1390</v>
      </c>
      <c r="H136" s="188">
        <v>1</v>
      </c>
      <c r="I136" s="189"/>
      <c r="L136" s="184"/>
      <c r="M136" s="190"/>
      <c r="N136" s="191"/>
      <c r="O136" s="191"/>
      <c r="P136" s="191"/>
      <c r="Q136" s="191"/>
      <c r="R136" s="191"/>
      <c r="S136" s="191"/>
      <c r="T136" s="192"/>
      <c r="AT136" s="186" t="s">
        <v>154</v>
      </c>
      <c r="AU136" s="186" t="s">
        <v>81</v>
      </c>
      <c r="AV136" s="11" t="s">
        <v>81</v>
      </c>
      <c r="AW136" s="11" t="s">
        <v>36</v>
      </c>
      <c r="AX136" s="11" t="s">
        <v>79</v>
      </c>
      <c r="AY136" s="186" t="s">
        <v>144</v>
      </c>
    </row>
    <row r="137" spans="2:65" s="1" customFormat="1" ht="16.5" customHeight="1">
      <c r="B137" s="171"/>
      <c r="C137" s="172">
        <v>18</v>
      </c>
      <c r="D137" s="172" t="s">
        <v>147</v>
      </c>
      <c r="E137" s="173" t="s">
        <v>199</v>
      </c>
      <c r="F137" s="174" t="s">
        <v>200</v>
      </c>
      <c r="G137" s="175" t="s">
        <v>150</v>
      </c>
      <c r="H137" s="176">
        <v>55</v>
      </c>
      <c r="I137" s="177"/>
      <c r="J137" s="178">
        <f>ROUND(I137*H137,2)</f>
        <v>0</v>
      </c>
      <c r="K137" s="174" t="s">
        <v>158</v>
      </c>
      <c r="L137" s="39"/>
      <c r="M137" s="179" t="s">
        <v>5</v>
      </c>
      <c r="N137" s="180" t="s">
        <v>43</v>
      </c>
      <c r="O137" s="40"/>
      <c r="P137" s="181">
        <f>O137*H137</f>
        <v>0</v>
      </c>
      <c r="Q137" s="181">
        <v>4E-05</v>
      </c>
      <c r="R137" s="181">
        <f>Q137*H137</f>
        <v>0.0022</v>
      </c>
      <c r="S137" s="181">
        <v>0</v>
      </c>
      <c r="T137" s="182">
        <f>S137*H137</f>
        <v>0</v>
      </c>
      <c r="AR137" s="22" t="s">
        <v>152</v>
      </c>
      <c r="AT137" s="22" t="s">
        <v>147</v>
      </c>
      <c r="AU137" s="22" t="s">
        <v>81</v>
      </c>
      <c r="AY137" s="22" t="s">
        <v>144</v>
      </c>
      <c r="BE137" s="183">
        <f>IF(N137="základní",J137,0)</f>
        <v>0</v>
      </c>
      <c r="BF137" s="183">
        <f>IF(N137="snížená",J137,0)</f>
        <v>0</v>
      </c>
      <c r="BG137" s="183">
        <f>IF(N137="zákl. přenesená",J137,0)</f>
        <v>0</v>
      </c>
      <c r="BH137" s="183">
        <f>IF(N137="sníž. přenesená",J137,0)</f>
        <v>0</v>
      </c>
      <c r="BI137" s="183">
        <f>IF(N137="nulová",J137,0)</f>
        <v>0</v>
      </c>
      <c r="BJ137" s="22" t="s">
        <v>79</v>
      </c>
      <c r="BK137" s="183">
        <f>ROUND(I137*H137,2)</f>
        <v>0</v>
      </c>
      <c r="BL137" s="22" t="s">
        <v>152</v>
      </c>
      <c r="BM137" s="22" t="s">
        <v>998</v>
      </c>
    </row>
    <row r="138" spans="2:51" s="11" customFormat="1" ht="13.5">
      <c r="B138" s="184"/>
      <c r="D138" s="185" t="s">
        <v>154</v>
      </c>
      <c r="E138" s="186" t="s">
        <v>5</v>
      </c>
      <c r="F138" s="187" t="s">
        <v>999</v>
      </c>
      <c r="H138" s="188">
        <v>55</v>
      </c>
      <c r="I138" s="189"/>
      <c r="L138" s="184"/>
      <c r="M138" s="190"/>
      <c r="N138" s="191"/>
      <c r="O138" s="191"/>
      <c r="P138" s="191"/>
      <c r="Q138" s="191"/>
      <c r="R138" s="191"/>
      <c r="S138" s="191"/>
      <c r="T138" s="192"/>
      <c r="AT138" s="186" t="s">
        <v>154</v>
      </c>
      <c r="AU138" s="186" t="s">
        <v>81</v>
      </c>
      <c r="AV138" s="11" t="s">
        <v>81</v>
      </c>
      <c r="AW138" s="11" t="s">
        <v>36</v>
      </c>
      <c r="AX138" s="11" t="s">
        <v>79</v>
      </c>
      <c r="AY138" s="186" t="s">
        <v>144</v>
      </c>
    </row>
    <row r="139" spans="2:65" s="1" customFormat="1" ht="16.5" customHeight="1">
      <c r="B139" s="171"/>
      <c r="C139" s="172">
        <v>19</v>
      </c>
      <c r="D139" s="172" t="s">
        <v>147</v>
      </c>
      <c r="E139" s="173" t="s">
        <v>1000</v>
      </c>
      <c r="F139" s="174" t="s">
        <v>1001</v>
      </c>
      <c r="G139" s="175" t="s">
        <v>380</v>
      </c>
      <c r="H139" s="176">
        <v>1</v>
      </c>
      <c r="I139" s="177"/>
      <c r="J139" s="178">
        <f>ROUND(I139*H139,2)</f>
        <v>0</v>
      </c>
      <c r="K139" s="174" t="s">
        <v>5</v>
      </c>
      <c r="L139" s="39"/>
      <c r="M139" s="179" t="s">
        <v>5</v>
      </c>
      <c r="N139" s="180" t="s">
        <v>43</v>
      </c>
      <c r="O139" s="40"/>
      <c r="P139" s="181">
        <f>O139*H139</f>
        <v>0</v>
      </c>
      <c r="Q139" s="181">
        <v>0</v>
      </c>
      <c r="R139" s="181">
        <f>Q139*H139</f>
        <v>0</v>
      </c>
      <c r="S139" s="181">
        <v>0</v>
      </c>
      <c r="T139" s="182">
        <f>S139*H139</f>
        <v>0</v>
      </c>
      <c r="AR139" s="22" t="s">
        <v>152</v>
      </c>
      <c r="AT139" s="22" t="s">
        <v>147</v>
      </c>
      <c r="AU139" s="22" t="s">
        <v>81</v>
      </c>
      <c r="AY139" s="22" t="s">
        <v>144</v>
      </c>
      <c r="BE139" s="183">
        <f>IF(N139="základní",J139,0)</f>
        <v>0</v>
      </c>
      <c r="BF139" s="183">
        <f>IF(N139="snížená",J139,0)</f>
        <v>0</v>
      </c>
      <c r="BG139" s="183">
        <f>IF(N139="zákl. přenesená",J139,0)</f>
        <v>0</v>
      </c>
      <c r="BH139" s="183">
        <f>IF(N139="sníž. přenesená",J139,0)</f>
        <v>0</v>
      </c>
      <c r="BI139" s="183">
        <f>IF(N139="nulová",J139,0)</f>
        <v>0</v>
      </c>
      <c r="BJ139" s="22" t="s">
        <v>79</v>
      </c>
      <c r="BK139" s="183">
        <f>ROUND(I139*H139,2)</f>
        <v>0</v>
      </c>
      <c r="BL139" s="22" t="s">
        <v>152</v>
      </c>
      <c r="BM139" s="22" t="s">
        <v>1002</v>
      </c>
    </row>
    <row r="140" spans="2:65" s="1" customFormat="1" ht="25.5" customHeight="1">
      <c r="B140" s="171"/>
      <c r="C140" s="172">
        <v>20</v>
      </c>
      <c r="D140" s="172" t="s">
        <v>147</v>
      </c>
      <c r="E140" s="173" t="s">
        <v>1003</v>
      </c>
      <c r="F140" s="174" t="s">
        <v>1004</v>
      </c>
      <c r="G140" s="175" t="s">
        <v>206</v>
      </c>
      <c r="H140" s="176">
        <v>0.702</v>
      </c>
      <c r="I140" s="177"/>
      <c r="J140" s="178">
        <f>ROUND(I140*H140,2)</f>
        <v>0</v>
      </c>
      <c r="K140" s="174" t="s">
        <v>151</v>
      </c>
      <c r="L140" s="39"/>
      <c r="M140" s="179" t="s">
        <v>5</v>
      </c>
      <c r="N140" s="180" t="s">
        <v>43</v>
      </c>
      <c r="O140" s="40"/>
      <c r="P140" s="181">
        <f>O140*H140</f>
        <v>0</v>
      </c>
      <c r="Q140" s="181">
        <v>0</v>
      </c>
      <c r="R140" s="181">
        <f>Q140*H140</f>
        <v>0</v>
      </c>
      <c r="S140" s="181">
        <v>2.2</v>
      </c>
      <c r="T140" s="182">
        <f>S140*H140</f>
        <v>1.5444</v>
      </c>
      <c r="AR140" s="22" t="s">
        <v>152</v>
      </c>
      <c r="AT140" s="22" t="s">
        <v>147</v>
      </c>
      <c r="AU140" s="22" t="s">
        <v>81</v>
      </c>
      <c r="AY140" s="22" t="s">
        <v>144</v>
      </c>
      <c r="BE140" s="183">
        <f>IF(N140="základní",J140,0)</f>
        <v>0</v>
      </c>
      <c r="BF140" s="183">
        <f>IF(N140="snížená",J140,0)</f>
        <v>0</v>
      </c>
      <c r="BG140" s="183">
        <f>IF(N140="zákl. přenesená",J140,0)</f>
        <v>0</v>
      </c>
      <c r="BH140" s="183">
        <f>IF(N140="sníž. přenesená",J140,0)</f>
        <v>0</v>
      </c>
      <c r="BI140" s="183">
        <f>IF(N140="nulová",J140,0)</f>
        <v>0</v>
      </c>
      <c r="BJ140" s="22" t="s">
        <v>79</v>
      </c>
      <c r="BK140" s="183">
        <f>ROUND(I140*H140,2)</f>
        <v>0</v>
      </c>
      <c r="BL140" s="22" t="s">
        <v>152</v>
      </c>
      <c r="BM140" s="22" t="s">
        <v>1005</v>
      </c>
    </row>
    <row r="141" spans="2:51" s="11" customFormat="1" ht="13.5">
      <c r="B141" s="184"/>
      <c r="D141" s="185" t="s">
        <v>154</v>
      </c>
      <c r="E141" s="186" t="s">
        <v>5</v>
      </c>
      <c r="F141" s="187" t="s">
        <v>1006</v>
      </c>
      <c r="H141" s="188">
        <v>0.702</v>
      </c>
      <c r="I141" s="189"/>
      <c r="L141" s="184"/>
      <c r="M141" s="190"/>
      <c r="N141" s="191"/>
      <c r="O141" s="191"/>
      <c r="P141" s="191"/>
      <c r="Q141" s="191"/>
      <c r="R141" s="191"/>
      <c r="S141" s="191"/>
      <c r="T141" s="192"/>
      <c r="AT141" s="186" t="s">
        <v>154</v>
      </c>
      <c r="AU141" s="186" t="s">
        <v>81</v>
      </c>
      <c r="AV141" s="11" t="s">
        <v>81</v>
      </c>
      <c r="AW141" s="11" t="s">
        <v>36</v>
      </c>
      <c r="AX141" s="11" t="s">
        <v>79</v>
      </c>
      <c r="AY141" s="186" t="s">
        <v>144</v>
      </c>
    </row>
    <row r="142" spans="2:65" s="1" customFormat="1" ht="16.5" customHeight="1">
      <c r="B142" s="171"/>
      <c r="C142" s="172">
        <v>21</v>
      </c>
      <c r="D142" s="172" t="s">
        <v>147</v>
      </c>
      <c r="E142" s="173" t="s">
        <v>210</v>
      </c>
      <c r="F142" s="174" t="s">
        <v>211</v>
      </c>
      <c r="G142" s="175" t="s">
        <v>150</v>
      </c>
      <c r="H142" s="176">
        <v>1.6</v>
      </c>
      <c r="I142" s="177"/>
      <c r="J142" s="178">
        <f>ROUND(I142*H142,2)</f>
        <v>0</v>
      </c>
      <c r="K142" s="174" t="s">
        <v>151</v>
      </c>
      <c r="L142" s="39"/>
      <c r="M142" s="179" t="s">
        <v>5</v>
      </c>
      <c r="N142" s="180" t="s">
        <v>43</v>
      </c>
      <c r="O142" s="40"/>
      <c r="P142" s="181">
        <f>O142*H142</f>
        <v>0</v>
      </c>
      <c r="Q142" s="181">
        <v>0</v>
      </c>
      <c r="R142" s="181">
        <f>Q142*H142</f>
        <v>0</v>
      </c>
      <c r="S142" s="181">
        <v>0.076</v>
      </c>
      <c r="T142" s="182">
        <f>S142*H142</f>
        <v>0.1216</v>
      </c>
      <c r="AR142" s="22" t="s">
        <v>152</v>
      </c>
      <c r="AT142" s="22" t="s">
        <v>147</v>
      </c>
      <c r="AU142" s="22" t="s">
        <v>81</v>
      </c>
      <c r="AY142" s="22" t="s">
        <v>144</v>
      </c>
      <c r="BE142" s="183">
        <f>IF(N142="základní",J142,0)</f>
        <v>0</v>
      </c>
      <c r="BF142" s="183">
        <f>IF(N142="snížená",J142,0)</f>
        <v>0</v>
      </c>
      <c r="BG142" s="183">
        <f>IF(N142="zákl. přenesená",J142,0)</f>
        <v>0</v>
      </c>
      <c r="BH142" s="183">
        <f>IF(N142="sníž. přenesená",J142,0)</f>
        <v>0</v>
      </c>
      <c r="BI142" s="183">
        <f>IF(N142="nulová",J142,0)</f>
        <v>0</v>
      </c>
      <c r="BJ142" s="22" t="s">
        <v>79</v>
      </c>
      <c r="BK142" s="183">
        <f>ROUND(I142*H142,2)</f>
        <v>0</v>
      </c>
      <c r="BL142" s="22" t="s">
        <v>152</v>
      </c>
      <c r="BM142" s="22" t="s">
        <v>1007</v>
      </c>
    </row>
    <row r="143" spans="2:51" s="11" customFormat="1" ht="13.5">
      <c r="B143" s="184"/>
      <c r="D143" s="185" t="s">
        <v>154</v>
      </c>
      <c r="E143" s="186" t="s">
        <v>5</v>
      </c>
      <c r="F143" s="187" t="s">
        <v>213</v>
      </c>
      <c r="H143" s="188">
        <v>1.6</v>
      </c>
      <c r="I143" s="189"/>
      <c r="L143" s="184"/>
      <c r="M143" s="190"/>
      <c r="N143" s="191"/>
      <c r="O143" s="191"/>
      <c r="P143" s="191"/>
      <c r="Q143" s="191"/>
      <c r="R143" s="191"/>
      <c r="S143" s="191"/>
      <c r="T143" s="192"/>
      <c r="AT143" s="186" t="s">
        <v>154</v>
      </c>
      <c r="AU143" s="186" t="s">
        <v>81</v>
      </c>
      <c r="AV143" s="11" t="s">
        <v>81</v>
      </c>
      <c r="AW143" s="11" t="s">
        <v>36</v>
      </c>
      <c r="AX143" s="11" t="s">
        <v>79</v>
      </c>
      <c r="AY143" s="186" t="s">
        <v>144</v>
      </c>
    </row>
    <row r="144" spans="2:65" s="1" customFormat="1" ht="25.5" customHeight="1">
      <c r="B144" s="171"/>
      <c r="C144" s="172">
        <v>22</v>
      </c>
      <c r="D144" s="172" t="s">
        <v>147</v>
      </c>
      <c r="E144" s="173" t="s">
        <v>1008</v>
      </c>
      <c r="F144" s="174" t="s">
        <v>1009</v>
      </c>
      <c r="G144" s="175" t="s">
        <v>206</v>
      </c>
      <c r="H144" s="176">
        <v>0.66</v>
      </c>
      <c r="I144" s="177"/>
      <c r="J144" s="178">
        <f>ROUND(I144*H144,2)</f>
        <v>0</v>
      </c>
      <c r="K144" s="174" t="s">
        <v>220</v>
      </c>
      <c r="L144" s="39"/>
      <c r="M144" s="179" t="s">
        <v>5</v>
      </c>
      <c r="N144" s="180" t="s">
        <v>43</v>
      </c>
      <c r="O144" s="40"/>
      <c r="P144" s="181">
        <f>O144*H144</f>
        <v>0</v>
      </c>
      <c r="Q144" s="181">
        <v>0</v>
      </c>
      <c r="R144" s="181">
        <f>Q144*H144</f>
        <v>0</v>
      </c>
      <c r="S144" s="181">
        <v>1.8</v>
      </c>
      <c r="T144" s="182">
        <f>S144*H144</f>
        <v>1.1880000000000002</v>
      </c>
      <c r="AR144" s="22" t="s">
        <v>152</v>
      </c>
      <c r="AT144" s="22" t="s">
        <v>147</v>
      </c>
      <c r="AU144" s="22" t="s">
        <v>81</v>
      </c>
      <c r="AY144" s="22" t="s">
        <v>144</v>
      </c>
      <c r="BE144" s="183">
        <f>IF(N144="základní",J144,0)</f>
        <v>0</v>
      </c>
      <c r="BF144" s="183">
        <f>IF(N144="snížená",J144,0)</f>
        <v>0</v>
      </c>
      <c r="BG144" s="183">
        <f>IF(N144="zákl. přenesená",J144,0)</f>
        <v>0</v>
      </c>
      <c r="BH144" s="183">
        <f>IF(N144="sníž. přenesená",J144,0)</f>
        <v>0</v>
      </c>
      <c r="BI144" s="183">
        <f>IF(N144="nulová",J144,0)</f>
        <v>0</v>
      </c>
      <c r="BJ144" s="22" t="s">
        <v>79</v>
      </c>
      <c r="BK144" s="183">
        <f>ROUND(I144*H144,2)</f>
        <v>0</v>
      </c>
      <c r="BL144" s="22" t="s">
        <v>152</v>
      </c>
      <c r="BM144" s="22" t="s">
        <v>1010</v>
      </c>
    </row>
    <row r="145" spans="2:51" s="11" customFormat="1" ht="13.5">
      <c r="B145" s="184"/>
      <c r="D145" s="185" t="s">
        <v>154</v>
      </c>
      <c r="E145" s="186" t="s">
        <v>5</v>
      </c>
      <c r="F145" s="187" t="s">
        <v>1011</v>
      </c>
      <c r="H145" s="188">
        <v>0.66</v>
      </c>
      <c r="I145" s="189"/>
      <c r="L145" s="184"/>
      <c r="M145" s="190"/>
      <c r="N145" s="191"/>
      <c r="O145" s="191"/>
      <c r="P145" s="191"/>
      <c r="Q145" s="191"/>
      <c r="R145" s="191"/>
      <c r="S145" s="191"/>
      <c r="T145" s="192"/>
      <c r="AT145" s="186" t="s">
        <v>154</v>
      </c>
      <c r="AU145" s="186" t="s">
        <v>81</v>
      </c>
      <c r="AV145" s="11" t="s">
        <v>81</v>
      </c>
      <c r="AW145" s="11" t="s">
        <v>36</v>
      </c>
      <c r="AX145" s="11" t="s">
        <v>79</v>
      </c>
      <c r="AY145" s="186" t="s">
        <v>144</v>
      </c>
    </row>
    <row r="146" spans="2:65" s="1" customFormat="1" ht="25.5" customHeight="1">
      <c r="B146" s="171"/>
      <c r="C146" s="172">
        <v>23</v>
      </c>
      <c r="D146" s="172" t="s">
        <v>147</v>
      </c>
      <c r="E146" s="173" t="s">
        <v>215</v>
      </c>
      <c r="F146" s="174" t="s">
        <v>216</v>
      </c>
      <c r="G146" s="175" t="s">
        <v>150</v>
      </c>
      <c r="H146" s="176">
        <v>4.68</v>
      </c>
      <c r="I146" s="177"/>
      <c r="J146" s="178">
        <f>ROUND(I146*H146,2)</f>
        <v>0</v>
      </c>
      <c r="K146" s="174" t="s">
        <v>158</v>
      </c>
      <c r="L146" s="39"/>
      <c r="M146" s="179" t="s">
        <v>5</v>
      </c>
      <c r="N146" s="180" t="s">
        <v>43</v>
      </c>
      <c r="O146" s="40"/>
      <c r="P146" s="181">
        <f>O146*H146</f>
        <v>0</v>
      </c>
      <c r="Q146" s="181">
        <v>0</v>
      </c>
      <c r="R146" s="181">
        <f>Q146*H146</f>
        <v>0</v>
      </c>
      <c r="S146" s="181">
        <v>0.01</v>
      </c>
      <c r="T146" s="182">
        <f>S146*H146</f>
        <v>0.0468</v>
      </c>
      <c r="AR146" s="22" t="s">
        <v>152</v>
      </c>
      <c r="AT146" s="22" t="s">
        <v>147</v>
      </c>
      <c r="AU146" s="22" t="s">
        <v>81</v>
      </c>
      <c r="AY146" s="22" t="s">
        <v>144</v>
      </c>
      <c r="BE146" s="183">
        <f>IF(N146="základní",J146,0)</f>
        <v>0</v>
      </c>
      <c r="BF146" s="183">
        <f>IF(N146="snížená",J146,0)</f>
        <v>0</v>
      </c>
      <c r="BG146" s="183">
        <f>IF(N146="zákl. přenesená",J146,0)</f>
        <v>0</v>
      </c>
      <c r="BH146" s="183">
        <f>IF(N146="sníž. přenesená",J146,0)</f>
        <v>0</v>
      </c>
      <c r="BI146" s="183">
        <f>IF(N146="nulová",J146,0)</f>
        <v>0</v>
      </c>
      <c r="BJ146" s="22" t="s">
        <v>79</v>
      </c>
      <c r="BK146" s="183">
        <f>ROUND(I146*H146,2)</f>
        <v>0</v>
      </c>
      <c r="BL146" s="22" t="s">
        <v>152</v>
      </c>
      <c r="BM146" s="22" t="s">
        <v>1012</v>
      </c>
    </row>
    <row r="147" spans="2:51" s="11" customFormat="1" ht="13.5">
      <c r="B147" s="184"/>
      <c r="D147" s="185" t="s">
        <v>154</v>
      </c>
      <c r="E147" s="186" t="s">
        <v>5</v>
      </c>
      <c r="F147" s="187" t="s">
        <v>965</v>
      </c>
      <c r="H147" s="188">
        <v>4.68</v>
      </c>
      <c r="I147" s="189"/>
      <c r="L147" s="184"/>
      <c r="M147" s="190"/>
      <c r="N147" s="191"/>
      <c r="O147" s="191"/>
      <c r="P147" s="191"/>
      <c r="Q147" s="191"/>
      <c r="R147" s="191"/>
      <c r="S147" s="191"/>
      <c r="T147" s="192"/>
      <c r="AT147" s="186" t="s">
        <v>154</v>
      </c>
      <c r="AU147" s="186" t="s">
        <v>81</v>
      </c>
      <c r="AV147" s="11" t="s">
        <v>81</v>
      </c>
      <c r="AW147" s="11" t="s">
        <v>36</v>
      </c>
      <c r="AX147" s="11" t="s">
        <v>79</v>
      </c>
      <c r="AY147" s="186" t="s">
        <v>144</v>
      </c>
    </row>
    <row r="148" spans="2:65" s="1" customFormat="1" ht="25.5" customHeight="1">
      <c r="B148" s="171"/>
      <c r="C148" s="172">
        <v>24</v>
      </c>
      <c r="D148" s="172" t="s">
        <v>147</v>
      </c>
      <c r="E148" s="173" t="s">
        <v>1013</v>
      </c>
      <c r="F148" s="174" t="s">
        <v>1014</v>
      </c>
      <c r="G148" s="175" t="s">
        <v>150</v>
      </c>
      <c r="H148" s="176">
        <v>25.2</v>
      </c>
      <c r="I148" s="177"/>
      <c r="J148" s="178">
        <f>ROUND(I148*H148,2)</f>
        <v>0</v>
      </c>
      <c r="K148" s="174" t="s">
        <v>151</v>
      </c>
      <c r="L148" s="39"/>
      <c r="M148" s="179" t="s">
        <v>5</v>
      </c>
      <c r="N148" s="180" t="s">
        <v>43</v>
      </c>
      <c r="O148" s="40"/>
      <c r="P148" s="181">
        <f>O148*H148</f>
        <v>0</v>
      </c>
      <c r="Q148" s="181">
        <v>0</v>
      </c>
      <c r="R148" s="181">
        <f>Q148*H148</f>
        <v>0</v>
      </c>
      <c r="S148" s="181">
        <v>0.046</v>
      </c>
      <c r="T148" s="182">
        <f>S148*H148</f>
        <v>1.1592</v>
      </c>
      <c r="AR148" s="22" t="s">
        <v>152</v>
      </c>
      <c r="AT148" s="22" t="s">
        <v>147</v>
      </c>
      <c r="AU148" s="22" t="s">
        <v>81</v>
      </c>
      <c r="AY148" s="22" t="s">
        <v>144</v>
      </c>
      <c r="BE148" s="183">
        <f>IF(N148="základní",J148,0)</f>
        <v>0</v>
      </c>
      <c r="BF148" s="183">
        <f>IF(N148="snížená",J148,0)</f>
        <v>0</v>
      </c>
      <c r="BG148" s="183">
        <f>IF(N148="zákl. přenesená",J148,0)</f>
        <v>0</v>
      </c>
      <c r="BH148" s="183">
        <f>IF(N148="sníž. přenesená",J148,0)</f>
        <v>0</v>
      </c>
      <c r="BI148" s="183">
        <f>IF(N148="nulová",J148,0)</f>
        <v>0</v>
      </c>
      <c r="BJ148" s="22" t="s">
        <v>79</v>
      </c>
      <c r="BK148" s="183">
        <f>ROUND(I148*H148,2)</f>
        <v>0</v>
      </c>
      <c r="BL148" s="22" t="s">
        <v>152</v>
      </c>
      <c r="BM148" s="22" t="s">
        <v>1015</v>
      </c>
    </row>
    <row r="149" spans="2:51" s="11" customFormat="1" ht="13.5">
      <c r="B149" s="184"/>
      <c r="D149" s="185" t="s">
        <v>154</v>
      </c>
      <c r="E149" s="186" t="s">
        <v>5</v>
      </c>
      <c r="F149" s="187" t="s">
        <v>1016</v>
      </c>
      <c r="H149" s="188">
        <v>25.2</v>
      </c>
      <c r="I149" s="189"/>
      <c r="L149" s="184"/>
      <c r="M149" s="190"/>
      <c r="N149" s="191"/>
      <c r="O149" s="191"/>
      <c r="P149" s="191"/>
      <c r="Q149" s="191"/>
      <c r="R149" s="191"/>
      <c r="S149" s="191"/>
      <c r="T149" s="192"/>
      <c r="AT149" s="186" t="s">
        <v>154</v>
      </c>
      <c r="AU149" s="186" t="s">
        <v>81</v>
      </c>
      <c r="AV149" s="11" t="s">
        <v>81</v>
      </c>
      <c r="AW149" s="11" t="s">
        <v>36</v>
      </c>
      <c r="AX149" s="11" t="s">
        <v>79</v>
      </c>
      <c r="AY149" s="186" t="s">
        <v>144</v>
      </c>
    </row>
    <row r="150" spans="2:65" s="1" customFormat="1" ht="16.5" customHeight="1">
      <c r="B150" s="171"/>
      <c r="C150" s="172">
        <v>26</v>
      </c>
      <c r="D150" s="172" t="s">
        <v>147</v>
      </c>
      <c r="E150" s="173" t="s">
        <v>225</v>
      </c>
      <c r="F150" s="174" t="s">
        <v>226</v>
      </c>
      <c r="G150" s="175" t="s">
        <v>150</v>
      </c>
      <c r="H150" s="176">
        <v>2.25</v>
      </c>
      <c r="I150" s="177"/>
      <c r="J150" s="178">
        <f>ROUND(I150*H150,2)</f>
        <v>0</v>
      </c>
      <c r="K150" s="174" t="s">
        <v>158</v>
      </c>
      <c r="L150" s="39"/>
      <c r="M150" s="179" t="s">
        <v>5</v>
      </c>
      <c r="N150" s="180" t="s">
        <v>43</v>
      </c>
      <c r="O150" s="40"/>
      <c r="P150" s="181">
        <f>O150*H150</f>
        <v>0</v>
      </c>
      <c r="Q150" s="181">
        <v>0</v>
      </c>
      <c r="R150" s="181">
        <f>Q150*H150</f>
        <v>0</v>
      </c>
      <c r="S150" s="181">
        <v>0.068</v>
      </c>
      <c r="T150" s="182">
        <f>S150*H150</f>
        <v>0.15300000000000002</v>
      </c>
      <c r="AR150" s="22" t="s">
        <v>152</v>
      </c>
      <c r="AT150" s="22" t="s">
        <v>147</v>
      </c>
      <c r="AU150" s="22" t="s">
        <v>81</v>
      </c>
      <c r="AY150" s="22" t="s">
        <v>144</v>
      </c>
      <c r="BE150" s="183">
        <f>IF(N150="základní",J150,0)</f>
        <v>0</v>
      </c>
      <c r="BF150" s="183">
        <f>IF(N150="snížená",J150,0)</f>
        <v>0</v>
      </c>
      <c r="BG150" s="183">
        <f>IF(N150="zákl. přenesená",J150,0)</f>
        <v>0</v>
      </c>
      <c r="BH150" s="183">
        <f>IF(N150="sníž. přenesená",J150,0)</f>
        <v>0</v>
      </c>
      <c r="BI150" s="183">
        <f>IF(N150="nulová",J150,0)</f>
        <v>0</v>
      </c>
      <c r="BJ150" s="22" t="s">
        <v>79</v>
      </c>
      <c r="BK150" s="183">
        <f>ROUND(I150*H150,2)</f>
        <v>0</v>
      </c>
      <c r="BL150" s="22" t="s">
        <v>152</v>
      </c>
      <c r="BM150" s="22" t="s">
        <v>1017</v>
      </c>
    </row>
    <row r="151" spans="2:51" s="11" customFormat="1" ht="13.5">
      <c r="B151" s="184"/>
      <c r="D151" s="185" t="s">
        <v>154</v>
      </c>
      <c r="E151" s="186" t="s">
        <v>5</v>
      </c>
      <c r="F151" s="187" t="s">
        <v>1018</v>
      </c>
      <c r="H151" s="188">
        <v>2.25</v>
      </c>
      <c r="I151" s="189"/>
      <c r="L151" s="184"/>
      <c r="M151" s="190"/>
      <c r="N151" s="191"/>
      <c r="O151" s="191"/>
      <c r="P151" s="191"/>
      <c r="Q151" s="191"/>
      <c r="R151" s="191"/>
      <c r="S151" s="191"/>
      <c r="T151" s="192"/>
      <c r="AT151" s="186" t="s">
        <v>154</v>
      </c>
      <c r="AU151" s="186" t="s">
        <v>81</v>
      </c>
      <c r="AV151" s="11" t="s">
        <v>81</v>
      </c>
      <c r="AW151" s="11" t="s">
        <v>36</v>
      </c>
      <c r="AX151" s="11" t="s">
        <v>79</v>
      </c>
      <c r="AY151" s="186" t="s">
        <v>144</v>
      </c>
    </row>
    <row r="152" spans="2:63" s="10" customFormat="1" ht="29.85" customHeight="1">
      <c r="B152" s="158"/>
      <c r="D152" s="159" t="s">
        <v>71</v>
      </c>
      <c r="E152" s="169" t="s">
        <v>230</v>
      </c>
      <c r="F152" s="169" t="s">
        <v>231</v>
      </c>
      <c r="I152" s="161"/>
      <c r="J152" s="170">
        <f>BK152</f>
        <v>0</v>
      </c>
      <c r="L152" s="158"/>
      <c r="M152" s="163"/>
      <c r="N152" s="164"/>
      <c r="O152" s="164"/>
      <c r="P152" s="165">
        <f>SUM(P153:P159)</f>
        <v>0</v>
      </c>
      <c r="Q152" s="164"/>
      <c r="R152" s="165">
        <f>SUM(R153:R159)</f>
        <v>0</v>
      </c>
      <c r="S152" s="164"/>
      <c r="T152" s="166">
        <f>SUM(T153:T159)</f>
        <v>0</v>
      </c>
      <c r="AR152" s="159" t="s">
        <v>79</v>
      </c>
      <c r="AT152" s="167" t="s">
        <v>71</v>
      </c>
      <c r="AU152" s="167" t="s">
        <v>79</v>
      </c>
      <c r="AY152" s="159" t="s">
        <v>144</v>
      </c>
      <c r="BK152" s="168">
        <f>SUM(BK153:BK159)</f>
        <v>0</v>
      </c>
    </row>
    <row r="153" spans="2:65" s="1" customFormat="1" ht="25.5" customHeight="1">
      <c r="B153" s="171"/>
      <c r="C153" s="172">
        <v>26</v>
      </c>
      <c r="D153" s="172" t="s">
        <v>147</v>
      </c>
      <c r="E153" s="173" t="s">
        <v>233</v>
      </c>
      <c r="F153" s="174" t="s">
        <v>234</v>
      </c>
      <c r="G153" s="175" t="s">
        <v>235</v>
      </c>
      <c r="H153" s="176">
        <v>4.241</v>
      </c>
      <c r="I153" s="177"/>
      <c r="J153" s="178">
        <f>ROUND(I153*H153,2)</f>
        <v>0</v>
      </c>
      <c r="K153" s="174" t="s">
        <v>151</v>
      </c>
      <c r="L153" s="39"/>
      <c r="M153" s="179" t="s">
        <v>5</v>
      </c>
      <c r="N153" s="180" t="s">
        <v>43</v>
      </c>
      <c r="O153" s="40"/>
      <c r="P153" s="181">
        <f>O153*H153</f>
        <v>0</v>
      </c>
      <c r="Q153" s="181">
        <v>0</v>
      </c>
      <c r="R153" s="181">
        <f>Q153*H153</f>
        <v>0</v>
      </c>
      <c r="S153" s="181">
        <v>0</v>
      </c>
      <c r="T153" s="182">
        <f>S153*H153</f>
        <v>0</v>
      </c>
      <c r="AR153" s="22" t="s">
        <v>152</v>
      </c>
      <c r="AT153" s="22" t="s">
        <v>147</v>
      </c>
      <c r="AU153" s="22" t="s">
        <v>81</v>
      </c>
      <c r="AY153" s="22" t="s">
        <v>144</v>
      </c>
      <c r="BE153" s="183">
        <f>IF(N153="základní",J153,0)</f>
        <v>0</v>
      </c>
      <c r="BF153" s="183">
        <f>IF(N153="snížená",J153,0)</f>
        <v>0</v>
      </c>
      <c r="BG153" s="183">
        <f>IF(N153="zákl. přenesená",J153,0)</f>
        <v>0</v>
      </c>
      <c r="BH153" s="183">
        <f>IF(N153="sníž. přenesená",J153,0)</f>
        <v>0</v>
      </c>
      <c r="BI153" s="183">
        <f>IF(N153="nulová",J153,0)</f>
        <v>0</v>
      </c>
      <c r="BJ153" s="22" t="s">
        <v>79</v>
      </c>
      <c r="BK153" s="183">
        <f>ROUND(I153*H153,2)</f>
        <v>0</v>
      </c>
      <c r="BL153" s="22" t="s">
        <v>152</v>
      </c>
      <c r="BM153" s="22" t="s">
        <v>1019</v>
      </c>
    </row>
    <row r="154" spans="2:65" s="1" customFormat="1" ht="25.5" customHeight="1">
      <c r="B154" s="171"/>
      <c r="C154" s="172">
        <v>27</v>
      </c>
      <c r="D154" s="172" t="s">
        <v>147</v>
      </c>
      <c r="E154" s="173" t="s">
        <v>238</v>
      </c>
      <c r="F154" s="174" t="s">
        <v>239</v>
      </c>
      <c r="G154" s="175" t="s">
        <v>235</v>
      </c>
      <c r="H154" s="176">
        <v>42.41</v>
      </c>
      <c r="I154" s="177"/>
      <c r="J154" s="178">
        <f>ROUND(I154*H154,2)</f>
        <v>0</v>
      </c>
      <c r="K154" s="174" t="s">
        <v>158</v>
      </c>
      <c r="L154" s="39"/>
      <c r="M154" s="179" t="s">
        <v>5</v>
      </c>
      <c r="N154" s="180" t="s">
        <v>43</v>
      </c>
      <c r="O154" s="40"/>
      <c r="P154" s="181">
        <f>O154*H154</f>
        <v>0</v>
      </c>
      <c r="Q154" s="181">
        <v>0</v>
      </c>
      <c r="R154" s="181">
        <f>Q154*H154</f>
        <v>0</v>
      </c>
      <c r="S154" s="181">
        <v>0</v>
      </c>
      <c r="T154" s="182">
        <f>S154*H154</f>
        <v>0</v>
      </c>
      <c r="AR154" s="22" t="s">
        <v>152</v>
      </c>
      <c r="AT154" s="22" t="s">
        <v>147</v>
      </c>
      <c r="AU154" s="22" t="s">
        <v>81</v>
      </c>
      <c r="AY154" s="22" t="s">
        <v>144</v>
      </c>
      <c r="BE154" s="183">
        <f>IF(N154="základní",J154,0)</f>
        <v>0</v>
      </c>
      <c r="BF154" s="183">
        <f>IF(N154="snížená",J154,0)</f>
        <v>0</v>
      </c>
      <c r="BG154" s="183">
        <f>IF(N154="zákl. přenesená",J154,0)</f>
        <v>0</v>
      </c>
      <c r="BH154" s="183">
        <f>IF(N154="sníž. přenesená",J154,0)</f>
        <v>0</v>
      </c>
      <c r="BI154" s="183">
        <f>IF(N154="nulová",J154,0)</f>
        <v>0</v>
      </c>
      <c r="BJ154" s="22" t="s">
        <v>79</v>
      </c>
      <c r="BK154" s="183">
        <f>ROUND(I154*H154,2)</f>
        <v>0</v>
      </c>
      <c r="BL154" s="22" t="s">
        <v>152</v>
      </c>
      <c r="BM154" s="22" t="s">
        <v>1020</v>
      </c>
    </row>
    <row r="155" spans="2:51" s="11" customFormat="1" ht="13.5">
      <c r="B155" s="184"/>
      <c r="D155" s="185" t="s">
        <v>154</v>
      </c>
      <c r="F155" s="187" t="s">
        <v>1021</v>
      </c>
      <c r="H155" s="188">
        <v>42.41</v>
      </c>
      <c r="I155" s="189"/>
      <c r="L155" s="184"/>
      <c r="M155" s="190"/>
      <c r="N155" s="191"/>
      <c r="O155" s="191"/>
      <c r="P155" s="191"/>
      <c r="Q155" s="191"/>
      <c r="R155" s="191"/>
      <c r="S155" s="191"/>
      <c r="T155" s="192"/>
      <c r="AT155" s="186" t="s">
        <v>154</v>
      </c>
      <c r="AU155" s="186" t="s">
        <v>81</v>
      </c>
      <c r="AV155" s="11" t="s">
        <v>81</v>
      </c>
      <c r="AW155" s="11" t="s">
        <v>6</v>
      </c>
      <c r="AX155" s="11" t="s">
        <v>79</v>
      </c>
      <c r="AY155" s="186" t="s">
        <v>144</v>
      </c>
    </row>
    <row r="156" spans="2:65" s="1" customFormat="1" ht="25.5" customHeight="1">
      <c r="B156" s="171"/>
      <c r="C156" s="172">
        <v>28</v>
      </c>
      <c r="D156" s="172" t="s">
        <v>147</v>
      </c>
      <c r="E156" s="173" t="s">
        <v>243</v>
      </c>
      <c r="F156" s="174" t="s">
        <v>244</v>
      </c>
      <c r="G156" s="175" t="s">
        <v>235</v>
      </c>
      <c r="H156" s="176">
        <v>4.241</v>
      </c>
      <c r="I156" s="177"/>
      <c r="J156" s="178">
        <f>ROUND(I156*H156,2)</f>
        <v>0</v>
      </c>
      <c r="K156" s="174" t="s">
        <v>158</v>
      </c>
      <c r="L156" s="39"/>
      <c r="M156" s="179" t="s">
        <v>5</v>
      </c>
      <c r="N156" s="180" t="s">
        <v>43</v>
      </c>
      <c r="O156" s="40"/>
      <c r="P156" s="181">
        <f>O156*H156</f>
        <v>0</v>
      </c>
      <c r="Q156" s="181">
        <v>0</v>
      </c>
      <c r="R156" s="181">
        <f>Q156*H156</f>
        <v>0</v>
      </c>
      <c r="S156" s="181">
        <v>0</v>
      </c>
      <c r="T156" s="182">
        <f>S156*H156</f>
        <v>0</v>
      </c>
      <c r="AR156" s="22" t="s">
        <v>152</v>
      </c>
      <c r="AT156" s="22" t="s">
        <v>147</v>
      </c>
      <c r="AU156" s="22" t="s">
        <v>81</v>
      </c>
      <c r="AY156" s="22" t="s">
        <v>144</v>
      </c>
      <c r="BE156" s="183">
        <f>IF(N156="základní",J156,0)</f>
        <v>0</v>
      </c>
      <c r="BF156" s="183">
        <f>IF(N156="snížená",J156,0)</f>
        <v>0</v>
      </c>
      <c r="BG156" s="183">
        <f>IF(N156="zákl. přenesená",J156,0)</f>
        <v>0</v>
      </c>
      <c r="BH156" s="183">
        <f>IF(N156="sníž. přenesená",J156,0)</f>
        <v>0</v>
      </c>
      <c r="BI156" s="183">
        <f>IF(N156="nulová",J156,0)</f>
        <v>0</v>
      </c>
      <c r="BJ156" s="22" t="s">
        <v>79</v>
      </c>
      <c r="BK156" s="183">
        <f>ROUND(I156*H156,2)</f>
        <v>0</v>
      </c>
      <c r="BL156" s="22" t="s">
        <v>152</v>
      </c>
      <c r="BM156" s="22" t="s">
        <v>1022</v>
      </c>
    </row>
    <row r="157" spans="2:65" s="1" customFormat="1" ht="25.5" customHeight="1">
      <c r="B157" s="171"/>
      <c r="C157" s="172">
        <v>29</v>
      </c>
      <c r="D157" s="172" t="s">
        <v>147</v>
      </c>
      <c r="E157" s="173" t="s">
        <v>247</v>
      </c>
      <c r="F157" s="174" t="s">
        <v>248</v>
      </c>
      <c r="G157" s="175" t="s">
        <v>235</v>
      </c>
      <c r="H157" s="176">
        <v>80.579</v>
      </c>
      <c r="I157" s="177"/>
      <c r="J157" s="178">
        <f>ROUND(I157*H157,2)</f>
        <v>0</v>
      </c>
      <c r="K157" s="174" t="s">
        <v>158</v>
      </c>
      <c r="L157" s="39"/>
      <c r="M157" s="179" t="s">
        <v>5</v>
      </c>
      <c r="N157" s="180" t="s">
        <v>43</v>
      </c>
      <c r="O157" s="40"/>
      <c r="P157" s="181">
        <f>O157*H157</f>
        <v>0</v>
      </c>
      <c r="Q157" s="181">
        <v>0</v>
      </c>
      <c r="R157" s="181">
        <f>Q157*H157</f>
        <v>0</v>
      </c>
      <c r="S157" s="181">
        <v>0</v>
      </c>
      <c r="T157" s="182">
        <f>S157*H157</f>
        <v>0</v>
      </c>
      <c r="AR157" s="22" t="s">
        <v>152</v>
      </c>
      <c r="AT157" s="22" t="s">
        <v>147</v>
      </c>
      <c r="AU157" s="22" t="s">
        <v>81</v>
      </c>
      <c r="AY157" s="22" t="s">
        <v>144</v>
      </c>
      <c r="BE157" s="183">
        <f>IF(N157="základní",J157,0)</f>
        <v>0</v>
      </c>
      <c r="BF157" s="183">
        <f>IF(N157="snížená",J157,0)</f>
        <v>0</v>
      </c>
      <c r="BG157" s="183">
        <f>IF(N157="zákl. přenesená",J157,0)</f>
        <v>0</v>
      </c>
      <c r="BH157" s="183">
        <f>IF(N157="sníž. přenesená",J157,0)</f>
        <v>0</v>
      </c>
      <c r="BI157" s="183">
        <f>IF(N157="nulová",J157,0)</f>
        <v>0</v>
      </c>
      <c r="BJ157" s="22" t="s">
        <v>79</v>
      </c>
      <c r="BK157" s="183">
        <f>ROUND(I157*H157,2)</f>
        <v>0</v>
      </c>
      <c r="BL157" s="22" t="s">
        <v>152</v>
      </c>
      <c r="BM157" s="22" t="s">
        <v>1023</v>
      </c>
    </row>
    <row r="158" spans="2:51" s="11" customFormat="1" ht="13.5">
      <c r="B158" s="184"/>
      <c r="D158" s="185" t="s">
        <v>154</v>
      </c>
      <c r="F158" s="187" t="s">
        <v>1024</v>
      </c>
      <c r="H158" s="188">
        <v>80.579</v>
      </c>
      <c r="I158" s="189"/>
      <c r="L158" s="184"/>
      <c r="M158" s="190"/>
      <c r="N158" s="191"/>
      <c r="O158" s="191"/>
      <c r="P158" s="191"/>
      <c r="Q158" s="191"/>
      <c r="R158" s="191"/>
      <c r="S158" s="191"/>
      <c r="T158" s="192"/>
      <c r="AT158" s="186" t="s">
        <v>154</v>
      </c>
      <c r="AU158" s="186" t="s">
        <v>81</v>
      </c>
      <c r="AV158" s="11" t="s">
        <v>81</v>
      </c>
      <c r="AW158" s="11" t="s">
        <v>6</v>
      </c>
      <c r="AX158" s="11" t="s">
        <v>79</v>
      </c>
      <c r="AY158" s="186" t="s">
        <v>144</v>
      </c>
    </row>
    <row r="159" spans="2:65" s="1" customFormat="1" ht="16.5" customHeight="1">
      <c r="B159" s="171"/>
      <c r="C159" s="172">
        <v>30</v>
      </c>
      <c r="D159" s="172" t="s">
        <v>147</v>
      </c>
      <c r="E159" s="173" t="s">
        <v>251</v>
      </c>
      <c r="F159" s="174" t="s">
        <v>252</v>
      </c>
      <c r="G159" s="175" t="s">
        <v>235</v>
      </c>
      <c r="H159" s="176">
        <v>4.241</v>
      </c>
      <c r="I159" s="177"/>
      <c r="J159" s="178">
        <f>ROUND(I159*H159,2)</f>
        <v>0</v>
      </c>
      <c r="K159" s="174" t="s">
        <v>158</v>
      </c>
      <c r="L159" s="39"/>
      <c r="M159" s="179" t="s">
        <v>5</v>
      </c>
      <c r="N159" s="180" t="s">
        <v>43</v>
      </c>
      <c r="O159" s="40"/>
      <c r="P159" s="181">
        <f>O159*H159</f>
        <v>0</v>
      </c>
      <c r="Q159" s="181">
        <v>0</v>
      </c>
      <c r="R159" s="181">
        <f>Q159*H159</f>
        <v>0</v>
      </c>
      <c r="S159" s="181">
        <v>0</v>
      </c>
      <c r="T159" s="182">
        <f>S159*H159</f>
        <v>0</v>
      </c>
      <c r="AR159" s="22" t="s">
        <v>152</v>
      </c>
      <c r="AT159" s="22" t="s">
        <v>147</v>
      </c>
      <c r="AU159" s="22" t="s">
        <v>81</v>
      </c>
      <c r="AY159" s="22" t="s">
        <v>144</v>
      </c>
      <c r="BE159" s="183">
        <f>IF(N159="základní",J159,0)</f>
        <v>0</v>
      </c>
      <c r="BF159" s="183">
        <f>IF(N159="snížená",J159,0)</f>
        <v>0</v>
      </c>
      <c r="BG159" s="183">
        <f>IF(N159="zákl. přenesená",J159,0)</f>
        <v>0</v>
      </c>
      <c r="BH159" s="183">
        <f>IF(N159="sníž. přenesená",J159,0)</f>
        <v>0</v>
      </c>
      <c r="BI159" s="183">
        <f>IF(N159="nulová",J159,0)</f>
        <v>0</v>
      </c>
      <c r="BJ159" s="22" t="s">
        <v>79</v>
      </c>
      <c r="BK159" s="183">
        <f>ROUND(I159*H159,2)</f>
        <v>0</v>
      </c>
      <c r="BL159" s="22" t="s">
        <v>152</v>
      </c>
      <c r="BM159" s="22" t="s">
        <v>1025</v>
      </c>
    </row>
    <row r="160" spans="2:63" s="10" customFormat="1" ht="29.85" customHeight="1">
      <c r="B160" s="158"/>
      <c r="D160" s="159" t="s">
        <v>71</v>
      </c>
      <c r="E160" s="169" t="s">
        <v>254</v>
      </c>
      <c r="F160" s="169" t="s">
        <v>255</v>
      </c>
      <c r="I160" s="161"/>
      <c r="J160" s="170">
        <f>BK160</f>
        <v>0</v>
      </c>
      <c r="L160" s="158"/>
      <c r="M160" s="163"/>
      <c r="N160" s="164"/>
      <c r="O160" s="164"/>
      <c r="P160" s="165">
        <f>SUM(P161:P162)</f>
        <v>0</v>
      </c>
      <c r="Q160" s="164"/>
      <c r="R160" s="165">
        <f>SUM(R161:R162)</f>
        <v>0</v>
      </c>
      <c r="S160" s="164"/>
      <c r="T160" s="166">
        <f>SUM(T161:T162)</f>
        <v>0</v>
      </c>
      <c r="AR160" s="159" t="s">
        <v>79</v>
      </c>
      <c r="AT160" s="167" t="s">
        <v>71</v>
      </c>
      <c r="AU160" s="167" t="s">
        <v>79</v>
      </c>
      <c r="AY160" s="159" t="s">
        <v>144</v>
      </c>
      <c r="BK160" s="168">
        <f>SUM(BK161:BK162)</f>
        <v>0</v>
      </c>
    </row>
    <row r="161" spans="2:65" s="1" customFormat="1" ht="16.5" customHeight="1">
      <c r="B161" s="171"/>
      <c r="C161" s="172">
        <v>31</v>
      </c>
      <c r="D161" s="172" t="s">
        <v>147</v>
      </c>
      <c r="E161" s="173" t="s">
        <v>257</v>
      </c>
      <c r="F161" s="174" t="s">
        <v>258</v>
      </c>
      <c r="G161" s="175" t="s">
        <v>235</v>
      </c>
      <c r="H161" s="176">
        <v>4.288</v>
      </c>
      <c r="I161" s="177"/>
      <c r="J161" s="178">
        <f>ROUND(I161*H161,2)</f>
        <v>0</v>
      </c>
      <c r="K161" s="174" t="s">
        <v>151</v>
      </c>
      <c r="L161" s="39"/>
      <c r="M161" s="179" t="s">
        <v>5</v>
      </c>
      <c r="N161" s="180" t="s">
        <v>43</v>
      </c>
      <c r="O161" s="40"/>
      <c r="P161" s="181">
        <f>O161*H161</f>
        <v>0</v>
      </c>
      <c r="Q161" s="181">
        <v>0</v>
      </c>
      <c r="R161" s="181">
        <f>Q161*H161</f>
        <v>0</v>
      </c>
      <c r="S161" s="181">
        <v>0</v>
      </c>
      <c r="T161" s="182">
        <f>S161*H161</f>
        <v>0</v>
      </c>
      <c r="AR161" s="22" t="s">
        <v>152</v>
      </c>
      <c r="AT161" s="22" t="s">
        <v>147</v>
      </c>
      <c r="AU161" s="22" t="s">
        <v>81</v>
      </c>
      <c r="AY161" s="22" t="s">
        <v>144</v>
      </c>
      <c r="BE161" s="183">
        <f>IF(N161="základní",J161,0)</f>
        <v>0</v>
      </c>
      <c r="BF161" s="183">
        <f>IF(N161="snížená",J161,0)</f>
        <v>0</v>
      </c>
      <c r="BG161" s="183">
        <f>IF(N161="zákl. přenesená",J161,0)</f>
        <v>0</v>
      </c>
      <c r="BH161" s="183">
        <f>IF(N161="sníž. přenesená",J161,0)</f>
        <v>0</v>
      </c>
      <c r="BI161" s="183">
        <f>IF(N161="nulová",J161,0)</f>
        <v>0</v>
      </c>
      <c r="BJ161" s="22" t="s">
        <v>79</v>
      </c>
      <c r="BK161" s="183">
        <f>ROUND(I161*H161,2)</f>
        <v>0</v>
      </c>
      <c r="BL161" s="22" t="s">
        <v>152</v>
      </c>
      <c r="BM161" s="22" t="s">
        <v>1026</v>
      </c>
    </row>
    <row r="162" spans="2:65" s="1" customFormat="1" ht="16.5" customHeight="1">
      <c r="B162" s="171"/>
      <c r="C162" s="172">
        <v>32</v>
      </c>
      <c r="D162" s="172" t="s">
        <v>147</v>
      </c>
      <c r="E162" s="173" t="s">
        <v>261</v>
      </c>
      <c r="F162" s="174" t="s">
        <v>262</v>
      </c>
      <c r="G162" s="175" t="s">
        <v>235</v>
      </c>
      <c r="H162" s="176">
        <v>4.288</v>
      </c>
      <c r="I162" s="177"/>
      <c r="J162" s="178">
        <f>ROUND(I162*H162,2)</f>
        <v>0</v>
      </c>
      <c r="K162" s="174" t="s">
        <v>151</v>
      </c>
      <c r="L162" s="39"/>
      <c r="M162" s="179" t="s">
        <v>5</v>
      </c>
      <c r="N162" s="180" t="s">
        <v>43</v>
      </c>
      <c r="O162" s="40"/>
      <c r="P162" s="181">
        <f>O162*H162</f>
        <v>0</v>
      </c>
      <c r="Q162" s="181">
        <v>0</v>
      </c>
      <c r="R162" s="181">
        <f>Q162*H162</f>
        <v>0</v>
      </c>
      <c r="S162" s="181">
        <v>0</v>
      </c>
      <c r="T162" s="182">
        <f>S162*H162</f>
        <v>0</v>
      </c>
      <c r="AR162" s="22" t="s">
        <v>152</v>
      </c>
      <c r="AT162" s="22" t="s">
        <v>147</v>
      </c>
      <c r="AU162" s="22" t="s">
        <v>81</v>
      </c>
      <c r="AY162" s="22" t="s">
        <v>144</v>
      </c>
      <c r="BE162" s="183">
        <f>IF(N162="základní",J162,0)</f>
        <v>0</v>
      </c>
      <c r="BF162" s="183">
        <f>IF(N162="snížená",J162,0)</f>
        <v>0</v>
      </c>
      <c r="BG162" s="183">
        <f>IF(N162="zákl. přenesená",J162,0)</f>
        <v>0</v>
      </c>
      <c r="BH162" s="183">
        <f>IF(N162="sníž. přenesená",J162,0)</f>
        <v>0</v>
      </c>
      <c r="BI162" s="183">
        <f>IF(N162="nulová",J162,0)</f>
        <v>0</v>
      </c>
      <c r="BJ162" s="22" t="s">
        <v>79</v>
      </c>
      <c r="BK162" s="183">
        <f>ROUND(I162*H162,2)</f>
        <v>0</v>
      </c>
      <c r="BL162" s="22" t="s">
        <v>152</v>
      </c>
      <c r="BM162" s="22" t="s">
        <v>1027</v>
      </c>
    </row>
    <row r="163" spans="2:63" s="10" customFormat="1" ht="37.35" customHeight="1">
      <c r="B163" s="158"/>
      <c r="D163" s="159" t="s">
        <v>71</v>
      </c>
      <c r="E163" s="160" t="s">
        <v>264</v>
      </c>
      <c r="F163" s="160" t="s">
        <v>265</v>
      </c>
      <c r="I163" s="161"/>
      <c r="J163" s="162">
        <f>BK163</f>
        <v>0</v>
      </c>
      <c r="L163" s="158"/>
      <c r="M163" s="163"/>
      <c r="N163" s="164"/>
      <c r="O163" s="164"/>
      <c r="P163" s="165">
        <f>P164+P180+P193+P201+P208+P219+P222+P227+P236+P238</f>
        <v>0</v>
      </c>
      <c r="Q163" s="164"/>
      <c r="R163" s="165">
        <f>R164+R180+R193+R201+R208+R219+R222+R227+R236+R238</f>
        <v>0.3407330599999999</v>
      </c>
      <c r="S163" s="164"/>
      <c r="T163" s="166">
        <f>T164+T180+T193+T201+T208+T219+T222+T227+T236+T238</f>
        <v>0.028079999999999997</v>
      </c>
      <c r="AR163" s="159" t="s">
        <v>81</v>
      </c>
      <c r="AT163" s="167" t="s">
        <v>71</v>
      </c>
      <c r="AU163" s="167" t="s">
        <v>72</v>
      </c>
      <c r="AY163" s="159" t="s">
        <v>144</v>
      </c>
      <c r="BK163" s="168">
        <f>BK164+BK180+BK193+BK201+BK208+BK219+BK222+BK227+BK236+BK238</f>
        <v>0</v>
      </c>
    </row>
    <row r="164" spans="2:63" s="10" customFormat="1" ht="19.9" customHeight="1">
      <c r="B164" s="158"/>
      <c r="D164" s="159" t="s">
        <v>71</v>
      </c>
      <c r="E164" s="169" t="s">
        <v>266</v>
      </c>
      <c r="F164" s="169" t="s">
        <v>267</v>
      </c>
      <c r="I164" s="161"/>
      <c r="J164" s="170">
        <f>BK164</f>
        <v>0</v>
      </c>
      <c r="L164" s="158"/>
      <c r="M164" s="163"/>
      <c r="N164" s="164"/>
      <c r="O164" s="164"/>
      <c r="P164" s="165">
        <f>SUM(P165:P179)</f>
        <v>0</v>
      </c>
      <c r="Q164" s="164"/>
      <c r="R164" s="165">
        <f>SUM(R165:R179)</f>
        <v>0.06558328</v>
      </c>
      <c r="S164" s="164"/>
      <c r="T164" s="166">
        <f>SUM(T165:T179)</f>
        <v>0</v>
      </c>
      <c r="AR164" s="159" t="s">
        <v>81</v>
      </c>
      <c r="AT164" s="167" t="s">
        <v>71</v>
      </c>
      <c r="AU164" s="167" t="s">
        <v>79</v>
      </c>
      <c r="AY164" s="159" t="s">
        <v>144</v>
      </c>
      <c r="BK164" s="168">
        <f>SUM(BK165:BK179)</f>
        <v>0</v>
      </c>
    </row>
    <row r="165" spans="2:65" s="1" customFormat="1" ht="25.5" customHeight="1">
      <c r="B165" s="171"/>
      <c r="C165" s="172">
        <v>33</v>
      </c>
      <c r="D165" s="172" t="s">
        <v>147</v>
      </c>
      <c r="E165" s="173" t="s">
        <v>269</v>
      </c>
      <c r="F165" s="174" t="s">
        <v>270</v>
      </c>
      <c r="G165" s="175" t="s">
        <v>150</v>
      </c>
      <c r="H165" s="176">
        <v>6.84</v>
      </c>
      <c r="I165" s="177"/>
      <c r="J165" s="178">
        <f>ROUND(I165*H165,2)</f>
        <v>0</v>
      </c>
      <c r="K165" s="174" t="s">
        <v>151</v>
      </c>
      <c r="L165" s="39"/>
      <c r="M165" s="179" t="s">
        <v>5</v>
      </c>
      <c r="N165" s="180" t="s">
        <v>43</v>
      </c>
      <c r="O165" s="40"/>
      <c r="P165" s="181">
        <f>O165*H165</f>
        <v>0</v>
      </c>
      <c r="Q165" s="181">
        <v>0</v>
      </c>
      <c r="R165" s="181">
        <f>Q165*H165</f>
        <v>0</v>
      </c>
      <c r="S165" s="181">
        <v>0</v>
      </c>
      <c r="T165" s="182">
        <f>S165*H165</f>
        <v>0</v>
      </c>
      <c r="AR165" s="22" t="s">
        <v>224</v>
      </c>
      <c r="AT165" s="22" t="s">
        <v>147</v>
      </c>
      <c r="AU165" s="22" t="s">
        <v>81</v>
      </c>
      <c r="AY165" s="22" t="s">
        <v>144</v>
      </c>
      <c r="BE165" s="183">
        <f>IF(N165="základní",J165,0)</f>
        <v>0</v>
      </c>
      <c r="BF165" s="183">
        <f>IF(N165="snížená",J165,0)</f>
        <v>0</v>
      </c>
      <c r="BG165" s="183">
        <f>IF(N165="zákl. přenesená",J165,0)</f>
        <v>0</v>
      </c>
      <c r="BH165" s="183">
        <f>IF(N165="sníž. přenesená",J165,0)</f>
        <v>0</v>
      </c>
      <c r="BI165" s="183">
        <f>IF(N165="nulová",J165,0)</f>
        <v>0</v>
      </c>
      <c r="BJ165" s="22" t="s">
        <v>79</v>
      </c>
      <c r="BK165" s="183">
        <f>ROUND(I165*H165,2)</f>
        <v>0</v>
      </c>
      <c r="BL165" s="22" t="s">
        <v>224</v>
      </c>
      <c r="BM165" s="22" t="s">
        <v>1028</v>
      </c>
    </row>
    <row r="166" spans="2:51" s="11" customFormat="1" ht="13.5">
      <c r="B166" s="184"/>
      <c r="D166" s="185" t="s">
        <v>154</v>
      </c>
      <c r="E166" s="186" t="s">
        <v>5</v>
      </c>
      <c r="F166" s="187" t="s">
        <v>1029</v>
      </c>
      <c r="H166" s="188">
        <v>6.84</v>
      </c>
      <c r="I166" s="189"/>
      <c r="L166" s="184"/>
      <c r="M166" s="190"/>
      <c r="N166" s="191"/>
      <c r="O166" s="191"/>
      <c r="P166" s="191"/>
      <c r="Q166" s="191"/>
      <c r="R166" s="191"/>
      <c r="S166" s="191"/>
      <c r="T166" s="192"/>
      <c r="AT166" s="186" t="s">
        <v>154</v>
      </c>
      <c r="AU166" s="186" t="s">
        <v>81</v>
      </c>
      <c r="AV166" s="11" t="s">
        <v>81</v>
      </c>
      <c r="AW166" s="11" t="s">
        <v>36</v>
      </c>
      <c r="AX166" s="11" t="s">
        <v>79</v>
      </c>
      <c r="AY166" s="186" t="s">
        <v>144</v>
      </c>
    </row>
    <row r="167" spans="2:65" s="1" customFormat="1" ht="16.5" customHeight="1">
      <c r="B167" s="171"/>
      <c r="C167" s="196">
        <v>34</v>
      </c>
      <c r="D167" s="196" t="s">
        <v>274</v>
      </c>
      <c r="E167" s="197" t="s">
        <v>275</v>
      </c>
      <c r="F167" s="198" t="s">
        <v>276</v>
      </c>
      <c r="G167" s="199" t="s">
        <v>235</v>
      </c>
      <c r="H167" s="200">
        <v>0.001</v>
      </c>
      <c r="I167" s="201"/>
      <c r="J167" s="202">
        <f>ROUND(I167*H167,2)</f>
        <v>0</v>
      </c>
      <c r="K167" s="198" t="s">
        <v>151</v>
      </c>
      <c r="L167" s="203"/>
      <c r="M167" s="204" t="s">
        <v>5</v>
      </c>
      <c r="N167" s="205" t="s">
        <v>43</v>
      </c>
      <c r="O167" s="40"/>
      <c r="P167" s="181">
        <f>O167*H167</f>
        <v>0</v>
      </c>
      <c r="Q167" s="181">
        <v>1</v>
      </c>
      <c r="R167" s="181">
        <f>Q167*H167</f>
        <v>0.001</v>
      </c>
      <c r="S167" s="181">
        <v>0</v>
      </c>
      <c r="T167" s="182">
        <f>S167*H167</f>
        <v>0</v>
      </c>
      <c r="AR167" s="22" t="s">
        <v>277</v>
      </c>
      <c r="AT167" s="22" t="s">
        <v>274</v>
      </c>
      <c r="AU167" s="22" t="s">
        <v>81</v>
      </c>
      <c r="AY167" s="22" t="s">
        <v>144</v>
      </c>
      <c r="BE167" s="183">
        <f>IF(N167="základní",J167,0)</f>
        <v>0</v>
      </c>
      <c r="BF167" s="183">
        <f>IF(N167="snížená",J167,0)</f>
        <v>0</v>
      </c>
      <c r="BG167" s="183">
        <f>IF(N167="zákl. přenesená",J167,0)</f>
        <v>0</v>
      </c>
      <c r="BH167" s="183">
        <f>IF(N167="sníž. přenesená",J167,0)</f>
        <v>0</v>
      </c>
      <c r="BI167" s="183">
        <f>IF(N167="nulová",J167,0)</f>
        <v>0</v>
      </c>
      <c r="BJ167" s="22" t="s">
        <v>79</v>
      </c>
      <c r="BK167" s="183">
        <f>ROUND(I167*H167,2)</f>
        <v>0</v>
      </c>
      <c r="BL167" s="22" t="s">
        <v>224</v>
      </c>
      <c r="BM167" s="22" t="s">
        <v>1030</v>
      </c>
    </row>
    <row r="168" spans="2:47" s="1" customFormat="1" ht="27">
      <c r="B168" s="39"/>
      <c r="D168" s="185" t="s">
        <v>279</v>
      </c>
      <c r="F168" s="193" t="s">
        <v>280</v>
      </c>
      <c r="I168" s="194"/>
      <c r="L168" s="39"/>
      <c r="M168" s="195"/>
      <c r="N168" s="40"/>
      <c r="O168" s="40"/>
      <c r="P168" s="40"/>
      <c r="Q168" s="40"/>
      <c r="R168" s="40"/>
      <c r="S168" s="40"/>
      <c r="T168" s="68"/>
      <c r="AT168" s="22" t="s">
        <v>279</v>
      </c>
      <c r="AU168" s="22" t="s">
        <v>81</v>
      </c>
    </row>
    <row r="169" spans="2:51" s="11" customFormat="1" ht="13.5">
      <c r="B169" s="184"/>
      <c r="D169" s="185" t="s">
        <v>154</v>
      </c>
      <c r="E169" s="186" t="s">
        <v>5</v>
      </c>
      <c r="F169" s="187" t="s">
        <v>1031</v>
      </c>
      <c r="H169" s="188">
        <v>0.001</v>
      </c>
      <c r="I169" s="189"/>
      <c r="L169" s="184"/>
      <c r="M169" s="190"/>
      <c r="N169" s="191"/>
      <c r="O169" s="191"/>
      <c r="P169" s="191"/>
      <c r="Q169" s="191"/>
      <c r="R169" s="191"/>
      <c r="S169" s="191"/>
      <c r="T169" s="192"/>
      <c r="AT169" s="186" t="s">
        <v>154</v>
      </c>
      <c r="AU169" s="186" t="s">
        <v>81</v>
      </c>
      <c r="AV169" s="11" t="s">
        <v>81</v>
      </c>
      <c r="AW169" s="11" t="s">
        <v>36</v>
      </c>
      <c r="AX169" s="11" t="s">
        <v>79</v>
      </c>
      <c r="AY169" s="186" t="s">
        <v>144</v>
      </c>
    </row>
    <row r="170" spans="2:65" s="1" customFormat="1" ht="16.5" customHeight="1">
      <c r="B170" s="171"/>
      <c r="C170" s="172">
        <v>35</v>
      </c>
      <c r="D170" s="172" t="s">
        <v>147</v>
      </c>
      <c r="E170" s="173" t="s">
        <v>283</v>
      </c>
      <c r="F170" s="174" t="s">
        <v>284</v>
      </c>
      <c r="G170" s="175" t="s">
        <v>150</v>
      </c>
      <c r="H170" s="176">
        <v>6.84</v>
      </c>
      <c r="I170" s="177"/>
      <c r="J170" s="178">
        <f>ROUND(I170*H170,2)</f>
        <v>0</v>
      </c>
      <c r="K170" s="174" t="s">
        <v>151</v>
      </c>
      <c r="L170" s="39"/>
      <c r="M170" s="179" t="s">
        <v>5</v>
      </c>
      <c r="N170" s="180" t="s">
        <v>43</v>
      </c>
      <c r="O170" s="40"/>
      <c r="P170" s="181">
        <f>O170*H170</f>
        <v>0</v>
      </c>
      <c r="Q170" s="181">
        <v>0.0004</v>
      </c>
      <c r="R170" s="181">
        <f>Q170*H170</f>
        <v>0.002736</v>
      </c>
      <c r="S170" s="181">
        <v>0</v>
      </c>
      <c r="T170" s="182">
        <f>S170*H170</f>
        <v>0</v>
      </c>
      <c r="AR170" s="22" t="s">
        <v>224</v>
      </c>
      <c r="AT170" s="22" t="s">
        <v>147</v>
      </c>
      <c r="AU170" s="22" t="s">
        <v>81</v>
      </c>
      <c r="AY170" s="22" t="s">
        <v>144</v>
      </c>
      <c r="BE170" s="183">
        <f>IF(N170="základní",J170,0)</f>
        <v>0</v>
      </c>
      <c r="BF170" s="183">
        <f>IF(N170="snížená",J170,0)</f>
        <v>0</v>
      </c>
      <c r="BG170" s="183">
        <f>IF(N170="zákl. přenesená",J170,0)</f>
        <v>0</v>
      </c>
      <c r="BH170" s="183">
        <f>IF(N170="sníž. přenesená",J170,0)</f>
        <v>0</v>
      </c>
      <c r="BI170" s="183">
        <f>IF(N170="nulová",J170,0)</f>
        <v>0</v>
      </c>
      <c r="BJ170" s="22" t="s">
        <v>79</v>
      </c>
      <c r="BK170" s="183">
        <f>ROUND(I170*H170,2)</f>
        <v>0</v>
      </c>
      <c r="BL170" s="22" t="s">
        <v>224</v>
      </c>
      <c r="BM170" s="22" t="s">
        <v>1032</v>
      </c>
    </row>
    <row r="171" spans="2:51" s="11" customFormat="1" ht="13.5">
      <c r="B171" s="184"/>
      <c r="D171" s="185" t="s">
        <v>154</v>
      </c>
      <c r="E171" s="186" t="s">
        <v>5</v>
      </c>
      <c r="F171" s="187" t="s">
        <v>1033</v>
      </c>
      <c r="H171" s="188">
        <v>6.84</v>
      </c>
      <c r="I171" s="189"/>
      <c r="L171" s="184"/>
      <c r="M171" s="190"/>
      <c r="N171" s="191"/>
      <c r="O171" s="191"/>
      <c r="P171" s="191"/>
      <c r="Q171" s="191"/>
      <c r="R171" s="191"/>
      <c r="S171" s="191"/>
      <c r="T171" s="192"/>
      <c r="AT171" s="186" t="s">
        <v>154</v>
      </c>
      <c r="AU171" s="186" t="s">
        <v>81</v>
      </c>
      <c r="AV171" s="11" t="s">
        <v>81</v>
      </c>
      <c r="AW171" s="11" t="s">
        <v>36</v>
      </c>
      <c r="AX171" s="11" t="s">
        <v>79</v>
      </c>
      <c r="AY171" s="186" t="s">
        <v>144</v>
      </c>
    </row>
    <row r="172" spans="2:65" s="1" customFormat="1" ht="16.5" customHeight="1">
      <c r="B172" s="171"/>
      <c r="C172" s="196">
        <v>36</v>
      </c>
      <c r="D172" s="196" t="s">
        <v>274</v>
      </c>
      <c r="E172" s="197" t="s">
        <v>287</v>
      </c>
      <c r="F172" s="198" t="s">
        <v>288</v>
      </c>
      <c r="G172" s="199" t="s">
        <v>150</v>
      </c>
      <c r="H172" s="200">
        <v>7.866</v>
      </c>
      <c r="I172" s="201"/>
      <c r="J172" s="202">
        <f>ROUND(I172*H172,2)</f>
        <v>0</v>
      </c>
      <c r="K172" s="198" t="s">
        <v>151</v>
      </c>
      <c r="L172" s="203"/>
      <c r="M172" s="204" t="s">
        <v>5</v>
      </c>
      <c r="N172" s="205" t="s">
        <v>43</v>
      </c>
      <c r="O172" s="40"/>
      <c r="P172" s="181">
        <f>O172*H172</f>
        <v>0</v>
      </c>
      <c r="Q172" s="181">
        <v>0.00388</v>
      </c>
      <c r="R172" s="181">
        <f>Q172*H172</f>
        <v>0.03052008</v>
      </c>
      <c r="S172" s="181">
        <v>0</v>
      </c>
      <c r="T172" s="182">
        <f>S172*H172</f>
        <v>0</v>
      </c>
      <c r="AR172" s="22" t="s">
        <v>277</v>
      </c>
      <c r="AT172" s="22" t="s">
        <v>274</v>
      </c>
      <c r="AU172" s="22" t="s">
        <v>81</v>
      </c>
      <c r="AY172" s="22" t="s">
        <v>144</v>
      </c>
      <c r="BE172" s="183">
        <f>IF(N172="základní",J172,0)</f>
        <v>0</v>
      </c>
      <c r="BF172" s="183">
        <f>IF(N172="snížená",J172,0)</f>
        <v>0</v>
      </c>
      <c r="BG172" s="183">
        <f>IF(N172="zákl. přenesená",J172,0)</f>
        <v>0</v>
      </c>
      <c r="BH172" s="183">
        <f>IF(N172="sníž. přenesená",J172,0)</f>
        <v>0</v>
      </c>
      <c r="BI172" s="183">
        <f>IF(N172="nulová",J172,0)</f>
        <v>0</v>
      </c>
      <c r="BJ172" s="22" t="s">
        <v>79</v>
      </c>
      <c r="BK172" s="183">
        <f>ROUND(I172*H172,2)</f>
        <v>0</v>
      </c>
      <c r="BL172" s="22" t="s">
        <v>224</v>
      </c>
      <c r="BM172" s="22" t="s">
        <v>1034</v>
      </c>
    </row>
    <row r="173" spans="2:51" s="11" customFormat="1" ht="13.5">
      <c r="B173" s="184"/>
      <c r="D173" s="185" t="s">
        <v>154</v>
      </c>
      <c r="F173" s="187" t="s">
        <v>1035</v>
      </c>
      <c r="H173" s="188">
        <v>7.866</v>
      </c>
      <c r="I173" s="189"/>
      <c r="L173" s="184"/>
      <c r="M173" s="190"/>
      <c r="N173" s="191"/>
      <c r="O173" s="191"/>
      <c r="P173" s="191"/>
      <c r="Q173" s="191"/>
      <c r="R173" s="191"/>
      <c r="S173" s="191"/>
      <c r="T173" s="192"/>
      <c r="AT173" s="186" t="s">
        <v>154</v>
      </c>
      <c r="AU173" s="186" t="s">
        <v>81</v>
      </c>
      <c r="AV173" s="11" t="s">
        <v>81</v>
      </c>
      <c r="AW173" s="11" t="s">
        <v>6</v>
      </c>
      <c r="AX173" s="11" t="s">
        <v>79</v>
      </c>
      <c r="AY173" s="186" t="s">
        <v>144</v>
      </c>
    </row>
    <row r="174" spans="2:65" s="1" customFormat="1" ht="25.5" customHeight="1">
      <c r="B174" s="171"/>
      <c r="C174" s="172">
        <v>37</v>
      </c>
      <c r="D174" s="172" t="s">
        <v>147</v>
      </c>
      <c r="E174" s="173" t="s">
        <v>1036</v>
      </c>
      <c r="F174" s="174" t="s">
        <v>1037</v>
      </c>
      <c r="G174" s="175" t="s">
        <v>150</v>
      </c>
      <c r="H174" s="176">
        <v>6.84</v>
      </c>
      <c r="I174" s="177"/>
      <c r="J174" s="178">
        <f>ROUND(I174*H174,2)</f>
        <v>0</v>
      </c>
      <c r="K174" s="174" t="s">
        <v>158</v>
      </c>
      <c r="L174" s="39"/>
      <c r="M174" s="179" t="s">
        <v>5</v>
      </c>
      <c r="N174" s="180" t="s">
        <v>43</v>
      </c>
      <c r="O174" s="40"/>
      <c r="P174" s="181">
        <f>O174*H174</f>
        <v>0</v>
      </c>
      <c r="Q174" s="181">
        <v>0.00458</v>
      </c>
      <c r="R174" s="181">
        <f>Q174*H174</f>
        <v>0.0313272</v>
      </c>
      <c r="S174" s="181">
        <v>0</v>
      </c>
      <c r="T174" s="182">
        <f>S174*H174</f>
        <v>0</v>
      </c>
      <c r="AR174" s="22" t="s">
        <v>224</v>
      </c>
      <c r="AT174" s="22" t="s">
        <v>147</v>
      </c>
      <c r="AU174" s="22" t="s">
        <v>81</v>
      </c>
      <c r="AY174" s="22" t="s">
        <v>144</v>
      </c>
      <c r="BE174" s="183">
        <f>IF(N174="základní",J174,0)</f>
        <v>0</v>
      </c>
      <c r="BF174" s="183">
        <f>IF(N174="snížená",J174,0)</f>
        <v>0</v>
      </c>
      <c r="BG174" s="183">
        <f>IF(N174="zákl. přenesená",J174,0)</f>
        <v>0</v>
      </c>
      <c r="BH174" s="183">
        <f>IF(N174="sníž. přenesená",J174,0)</f>
        <v>0</v>
      </c>
      <c r="BI174" s="183">
        <f>IF(N174="nulová",J174,0)</f>
        <v>0</v>
      </c>
      <c r="BJ174" s="22" t="s">
        <v>79</v>
      </c>
      <c r="BK174" s="183">
        <f>ROUND(I174*H174,2)</f>
        <v>0</v>
      </c>
      <c r="BL174" s="22" t="s">
        <v>224</v>
      </c>
      <c r="BM174" s="22" t="s">
        <v>1038</v>
      </c>
    </row>
    <row r="175" spans="2:51" s="11" customFormat="1" ht="13.5">
      <c r="B175" s="184"/>
      <c r="D175" s="185" t="s">
        <v>154</v>
      </c>
      <c r="E175" s="186" t="s">
        <v>5</v>
      </c>
      <c r="F175" s="187" t="s">
        <v>1039</v>
      </c>
      <c r="H175" s="188">
        <v>4.32</v>
      </c>
      <c r="I175" s="189"/>
      <c r="L175" s="184"/>
      <c r="M175" s="190"/>
      <c r="N175" s="191"/>
      <c r="O175" s="191"/>
      <c r="P175" s="191"/>
      <c r="Q175" s="191"/>
      <c r="R175" s="191"/>
      <c r="S175" s="191"/>
      <c r="T175" s="192"/>
      <c r="AT175" s="186" t="s">
        <v>154</v>
      </c>
      <c r="AU175" s="186" t="s">
        <v>81</v>
      </c>
      <c r="AV175" s="11" t="s">
        <v>81</v>
      </c>
      <c r="AW175" s="11" t="s">
        <v>36</v>
      </c>
      <c r="AX175" s="11" t="s">
        <v>72</v>
      </c>
      <c r="AY175" s="186" t="s">
        <v>144</v>
      </c>
    </row>
    <row r="176" spans="2:51" s="11" customFormat="1" ht="13.5">
      <c r="B176" s="184"/>
      <c r="D176" s="185" t="s">
        <v>154</v>
      </c>
      <c r="E176" s="186" t="s">
        <v>5</v>
      </c>
      <c r="F176" s="187" t="s">
        <v>1040</v>
      </c>
      <c r="H176" s="188">
        <v>2.52</v>
      </c>
      <c r="I176" s="189"/>
      <c r="L176" s="184"/>
      <c r="M176" s="190"/>
      <c r="N176" s="191"/>
      <c r="O176" s="191"/>
      <c r="P176" s="191"/>
      <c r="Q176" s="191"/>
      <c r="R176" s="191"/>
      <c r="S176" s="191"/>
      <c r="T176" s="192"/>
      <c r="AT176" s="186" t="s">
        <v>154</v>
      </c>
      <c r="AU176" s="186" t="s">
        <v>81</v>
      </c>
      <c r="AV176" s="11" t="s">
        <v>81</v>
      </c>
      <c r="AW176" s="11" t="s">
        <v>36</v>
      </c>
      <c r="AX176" s="11" t="s">
        <v>72</v>
      </c>
      <c r="AY176" s="186" t="s">
        <v>144</v>
      </c>
    </row>
    <row r="177" spans="2:51" s="12" customFormat="1" ht="13.5">
      <c r="B177" s="214"/>
      <c r="D177" s="185" t="s">
        <v>154</v>
      </c>
      <c r="E177" s="215" t="s">
        <v>5</v>
      </c>
      <c r="F177" s="216" t="s">
        <v>937</v>
      </c>
      <c r="H177" s="217">
        <v>6.84</v>
      </c>
      <c r="I177" s="218"/>
      <c r="L177" s="214"/>
      <c r="M177" s="219"/>
      <c r="N177" s="220"/>
      <c r="O177" s="220"/>
      <c r="P177" s="220"/>
      <c r="Q177" s="220"/>
      <c r="R177" s="220"/>
      <c r="S177" s="220"/>
      <c r="T177" s="221"/>
      <c r="AT177" s="215" t="s">
        <v>154</v>
      </c>
      <c r="AU177" s="215" t="s">
        <v>81</v>
      </c>
      <c r="AV177" s="12" t="s">
        <v>152</v>
      </c>
      <c r="AW177" s="12" t="s">
        <v>36</v>
      </c>
      <c r="AX177" s="12" t="s">
        <v>79</v>
      </c>
      <c r="AY177" s="215" t="s">
        <v>144</v>
      </c>
    </row>
    <row r="178" spans="2:65" s="1" customFormat="1" ht="25.5" customHeight="1">
      <c r="B178" s="171"/>
      <c r="C178" s="172">
        <v>38</v>
      </c>
      <c r="D178" s="172" t="s">
        <v>147</v>
      </c>
      <c r="E178" s="173" t="s">
        <v>293</v>
      </c>
      <c r="F178" s="174" t="s">
        <v>294</v>
      </c>
      <c r="G178" s="175" t="s">
        <v>295</v>
      </c>
      <c r="H178" s="206">
        <v>49.605</v>
      </c>
      <c r="I178" s="177"/>
      <c r="J178" s="178">
        <f>ROUND(I178*H178,2)</f>
        <v>0</v>
      </c>
      <c r="K178" s="174" t="s">
        <v>151</v>
      </c>
      <c r="L178" s="39"/>
      <c r="M178" s="179" t="s">
        <v>5</v>
      </c>
      <c r="N178" s="180" t="s">
        <v>43</v>
      </c>
      <c r="O178" s="40"/>
      <c r="P178" s="181">
        <f>O178*H178</f>
        <v>0</v>
      </c>
      <c r="Q178" s="181">
        <v>0</v>
      </c>
      <c r="R178" s="181">
        <f>Q178*H178</f>
        <v>0</v>
      </c>
      <c r="S178" s="181">
        <v>0</v>
      </c>
      <c r="T178" s="182">
        <f>S178*H178</f>
        <v>0</v>
      </c>
      <c r="AR178" s="22" t="s">
        <v>224</v>
      </c>
      <c r="AT178" s="22" t="s">
        <v>147</v>
      </c>
      <c r="AU178" s="22" t="s">
        <v>81</v>
      </c>
      <c r="AY178" s="22" t="s">
        <v>144</v>
      </c>
      <c r="BE178" s="183">
        <f>IF(N178="základní",J178,0)</f>
        <v>0</v>
      </c>
      <c r="BF178" s="183">
        <f>IF(N178="snížená",J178,0)</f>
        <v>0</v>
      </c>
      <c r="BG178" s="183">
        <f>IF(N178="zákl. přenesená",J178,0)</f>
        <v>0</v>
      </c>
      <c r="BH178" s="183">
        <f>IF(N178="sníž. přenesená",J178,0)</f>
        <v>0</v>
      </c>
      <c r="BI178" s="183">
        <f>IF(N178="nulová",J178,0)</f>
        <v>0</v>
      </c>
      <c r="BJ178" s="22" t="s">
        <v>79</v>
      </c>
      <c r="BK178" s="183">
        <f>ROUND(I178*H178,2)</f>
        <v>0</v>
      </c>
      <c r="BL178" s="22" t="s">
        <v>224</v>
      </c>
      <c r="BM178" s="22" t="s">
        <v>1041</v>
      </c>
    </row>
    <row r="179" spans="2:65" s="1" customFormat="1" ht="16.5" customHeight="1">
      <c r="B179" s="171"/>
      <c r="C179" s="172">
        <v>39</v>
      </c>
      <c r="D179" s="172" t="s">
        <v>147</v>
      </c>
      <c r="E179" s="173" t="s">
        <v>1042</v>
      </c>
      <c r="F179" s="174" t="s">
        <v>1043</v>
      </c>
      <c r="G179" s="175" t="s">
        <v>295</v>
      </c>
      <c r="H179" s="206">
        <v>49.605</v>
      </c>
      <c r="I179" s="177"/>
      <c r="J179" s="178">
        <f>ROUND(I179*H179,2)</f>
        <v>0</v>
      </c>
      <c r="K179" s="174" t="s">
        <v>151</v>
      </c>
      <c r="L179" s="39"/>
      <c r="M179" s="179" t="s">
        <v>5</v>
      </c>
      <c r="N179" s="180" t="s">
        <v>43</v>
      </c>
      <c r="O179" s="40"/>
      <c r="P179" s="181">
        <f>O179*H179</f>
        <v>0</v>
      </c>
      <c r="Q179" s="181">
        <v>0</v>
      </c>
      <c r="R179" s="181">
        <f>Q179*H179</f>
        <v>0</v>
      </c>
      <c r="S179" s="181">
        <v>0</v>
      </c>
      <c r="T179" s="182">
        <f>S179*H179</f>
        <v>0</v>
      </c>
      <c r="AR179" s="22" t="s">
        <v>224</v>
      </c>
      <c r="AT179" s="22" t="s">
        <v>147</v>
      </c>
      <c r="AU179" s="22" t="s">
        <v>81</v>
      </c>
      <c r="AY179" s="22" t="s">
        <v>144</v>
      </c>
      <c r="BE179" s="183">
        <f>IF(N179="základní",J179,0)</f>
        <v>0</v>
      </c>
      <c r="BF179" s="183">
        <f>IF(N179="snížená",J179,0)</f>
        <v>0</v>
      </c>
      <c r="BG179" s="183">
        <f>IF(N179="zákl. přenesená",J179,0)</f>
        <v>0</v>
      </c>
      <c r="BH179" s="183">
        <f>IF(N179="sníž. přenesená",J179,0)</f>
        <v>0</v>
      </c>
      <c r="BI179" s="183">
        <f>IF(N179="nulová",J179,0)</f>
        <v>0</v>
      </c>
      <c r="BJ179" s="22" t="s">
        <v>79</v>
      </c>
      <c r="BK179" s="183">
        <f>ROUND(I179*H179,2)</f>
        <v>0</v>
      </c>
      <c r="BL179" s="22" t="s">
        <v>224</v>
      </c>
      <c r="BM179" s="22" t="s">
        <v>1044</v>
      </c>
    </row>
    <row r="180" spans="2:63" s="10" customFormat="1" ht="29.85" customHeight="1">
      <c r="B180" s="158"/>
      <c r="D180" s="159" t="s">
        <v>71</v>
      </c>
      <c r="E180" s="169" t="s">
        <v>301</v>
      </c>
      <c r="F180" s="169" t="s">
        <v>302</v>
      </c>
      <c r="I180" s="161"/>
      <c r="J180" s="170">
        <f>BK180</f>
        <v>0</v>
      </c>
      <c r="L180" s="158"/>
      <c r="M180" s="163"/>
      <c r="N180" s="164"/>
      <c r="O180" s="164"/>
      <c r="P180" s="165">
        <f>SUM(P181:P192)</f>
        <v>0</v>
      </c>
      <c r="Q180" s="164"/>
      <c r="R180" s="165">
        <f>SUM(R181:R192)</f>
        <v>0.011951279999999998</v>
      </c>
      <c r="S180" s="164"/>
      <c r="T180" s="166">
        <f>SUM(T181:T192)</f>
        <v>0</v>
      </c>
      <c r="AR180" s="159" t="s">
        <v>81</v>
      </c>
      <c r="AT180" s="167" t="s">
        <v>71</v>
      </c>
      <c r="AU180" s="167" t="s">
        <v>79</v>
      </c>
      <c r="AY180" s="159" t="s">
        <v>144</v>
      </c>
      <c r="BK180" s="168">
        <f>SUM(BK181:BK192)</f>
        <v>0</v>
      </c>
    </row>
    <row r="181" spans="2:65" s="1" customFormat="1" ht="25.5" customHeight="1">
      <c r="B181" s="171"/>
      <c r="C181" s="172">
        <v>40</v>
      </c>
      <c r="D181" s="172" t="s">
        <v>147</v>
      </c>
      <c r="E181" s="173" t="s">
        <v>304</v>
      </c>
      <c r="F181" s="174" t="s">
        <v>305</v>
      </c>
      <c r="G181" s="175" t="s">
        <v>150</v>
      </c>
      <c r="H181" s="176">
        <v>4.32</v>
      </c>
      <c r="I181" s="177"/>
      <c r="J181" s="178">
        <f>ROUND(I181*H181,2)</f>
        <v>0</v>
      </c>
      <c r="K181" s="174" t="s">
        <v>151</v>
      </c>
      <c r="L181" s="39"/>
      <c r="M181" s="179" t="s">
        <v>5</v>
      </c>
      <c r="N181" s="180" t="s">
        <v>43</v>
      </c>
      <c r="O181" s="40"/>
      <c r="P181" s="181">
        <f>O181*H181</f>
        <v>0</v>
      </c>
      <c r="Q181" s="181">
        <v>0</v>
      </c>
      <c r="R181" s="181">
        <f>Q181*H181</f>
        <v>0</v>
      </c>
      <c r="S181" s="181">
        <v>0</v>
      </c>
      <c r="T181" s="182">
        <f>S181*H181</f>
        <v>0</v>
      </c>
      <c r="AR181" s="22" t="s">
        <v>224</v>
      </c>
      <c r="AT181" s="22" t="s">
        <v>147</v>
      </c>
      <c r="AU181" s="22" t="s">
        <v>81</v>
      </c>
      <c r="AY181" s="22" t="s">
        <v>144</v>
      </c>
      <c r="BE181" s="183">
        <f>IF(N181="základní",J181,0)</f>
        <v>0</v>
      </c>
      <c r="BF181" s="183">
        <f>IF(N181="snížená",J181,0)</f>
        <v>0</v>
      </c>
      <c r="BG181" s="183">
        <f>IF(N181="zákl. přenesená",J181,0)</f>
        <v>0</v>
      </c>
      <c r="BH181" s="183">
        <f>IF(N181="sníž. přenesená",J181,0)</f>
        <v>0</v>
      </c>
      <c r="BI181" s="183">
        <f>IF(N181="nulová",J181,0)</f>
        <v>0</v>
      </c>
      <c r="BJ181" s="22" t="s">
        <v>79</v>
      </c>
      <c r="BK181" s="183">
        <f>ROUND(I181*H181,2)</f>
        <v>0</v>
      </c>
      <c r="BL181" s="22" t="s">
        <v>224</v>
      </c>
      <c r="BM181" s="22" t="s">
        <v>1045</v>
      </c>
    </row>
    <row r="182" spans="2:51" s="11" customFormat="1" ht="13.5">
      <c r="B182" s="184"/>
      <c r="D182" s="185" t="s">
        <v>154</v>
      </c>
      <c r="E182" s="186" t="s">
        <v>5</v>
      </c>
      <c r="F182" s="187" t="s">
        <v>1039</v>
      </c>
      <c r="H182" s="188">
        <v>4.32</v>
      </c>
      <c r="I182" s="189"/>
      <c r="L182" s="184"/>
      <c r="M182" s="190"/>
      <c r="N182" s="191"/>
      <c r="O182" s="191"/>
      <c r="P182" s="191"/>
      <c r="Q182" s="191"/>
      <c r="R182" s="191"/>
      <c r="S182" s="191"/>
      <c r="T182" s="192"/>
      <c r="AT182" s="186" t="s">
        <v>154</v>
      </c>
      <c r="AU182" s="186" t="s">
        <v>81</v>
      </c>
      <c r="AV182" s="11" t="s">
        <v>81</v>
      </c>
      <c r="AW182" s="11" t="s">
        <v>36</v>
      </c>
      <c r="AX182" s="11" t="s">
        <v>79</v>
      </c>
      <c r="AY182" s="186" t="s">
        <v>144</v>
      </c>
    </row>
    <row r="183" spans="2:65" s="1" customFormat="1" ht="16.5" customHeight="1">
      <c r="B183" s="171"/>
      <c r="C183" s="196">
        <v>41</v>
      </c>
      <c r="D183" s="196" t="s">
        <v>274</v>
      </c>
      <c r="E183" s="197" t="s">
        <v>309</v>
      </c>
      <c r="F183" s="198" t="s">
        <v>1046</v>
      </c>
      <c r="G183" s="199" t="s">
        <v>150</v>
      </c>
      <c r="H183" s="200">
        <v>9.504</v>
      </c>
      <c r="I183" s="201"/>
      <c r="J183" s="202">
        <f>ROUND(I183*H183,2)</f>
        <v>0</v>
      </c>
      <c r="K183" s="198" t="s">
        <v>151</v>
      </c>
      <c r="L183" s="203"/>
      <c r="M183" s="204" t="s">
        <v>5</v>
      </c>
      <c r="N183" s="205" t="s">
        <v>43</v>
      </c>
      <c r="O183" s="40"/>
      <c r="P183" s="181">
        <f>O183*H183</f>
        <v>0</v>
      </c>
      <c r="Q183" s="181">
        <v>0.0012</v>
      </c>
      <c r="R183" s="181">
        <f>Q183*H183</f>
        <v>0.011404799999999998</v>
      </c>
      <c r="S183" s="181">
        <v>0</v>
      </c>
      <c r="T183" s="182">
        <f>S183*H183</f>
        <v>0</v>
      </c>
      <c r="AR183" s="22" t="s">
        <v>277</v>
      </c>
      <c r="AT183" s="22" t="s">
        <v>274</v>
      </c>
      <c r="AU183" s="22" t="s">
        <v>81</v>
      </c>
      <c r="AY183" s="22" t="s">
        <v>144</v>
      </c>
      <c r="BE183" s="183">
        <f>IF(N183="základní",J183,0)</f>
        <v>0</v>
      </c>
      <c r="BF183" s="183">
        <f>IF(N183="snížená",J183,0)</f>
        <v>0</v>
      </c>
      <c r="BG183" s="183">
        <f>IF(N183="zákl. přenesená",J183,0)</f>
        <v>0</v>
      </c>
      <c r="BH183" s="183">
        <f>IF(N183="sníž. přenesená",J183,0)</f>
        <v>0</v>
      </c>
      <c r="BI183" s="183">
        <f>IF(N183="nulová",J183,0)</f>
        <v>0</v>
      </c>
      <c r="BJ183" s="22" t="s">
        <v>79</v>
      </c>
      <c r="BK183" s="183">
        <f>ROUND(I183*H183,2)</f>
        <v>0</v>
      </c>
      <c r="BL183" s="22" t="s">
        <v>224</v>
      </c>
      <c r="BM183" s="22" t="s">
        <v>1047</v>
      </c>
    </row>
    <row r="184" spans="2:47" s="1" customFormat="1" ht="27">
      <c r="B184" s="39"/>
      <c r="D184" s="185" t="s">
        <v>279</v>
      </c>
      <c r="F184" s="193" t="s">
        <v>312</v>
      </c>
      <c r="I184" s="194"/>
      <c r="L184" s="39"/>
      <c r="M184" s="195"/>
      <c r="N184" s="40"/>
      <c r="O184" s="40"/>
      <c r="P184" s="40"/>
      <c r="Q184" s="40"/>
      <c r="R184" s="40"/>
      <c r="S184" s="40"/>
      <c r="T184" s="68"/>
      <c r="AT184" s="22" t="s">
        <v>279</v>
      </c>
      <c r="AU184" s="22" t="s">
        <v>81</v>
      </c>
    </row>
    <row r="185" spans="2:51" s="11" customFormat="1" ht="13.5">
      <c r="B185" s="184"/>
      <c r="D185" s="185" t="s">
        <v>154</v>
      </c>
      <c r="E185" s="186" t="s">
        <v>5</v>
      </c>
      <c r="F185" s="187" t="s">
        <v>1048</v>
      </c>
      <c r="H185" s="188">
        <v>9.504</v>
      </c>
      <c r="I185" s="189"/>
      <c r="L185" s="184"/>
      <c r="M185" s="190"/>
      <c r="N185" s="191"/>
      <c r="O185" s="191"/>
      <c r="P185" s="191"/>
      <c r="Q185" s="191"/>
      <c r="R185" s="191"/>
      <c r="S185" s="191"/>
      <c r="T185" s="192"/>
      <c r="AT185" s="186" t="s">
        <v>154</v>
      </c>
      <c r="AU185" s="186" t="s">
        <v>81</v>
      </c>
      <c r="AV185" s="11" t="s">
        <v>81</v>
      </c>
      <c r="AW185" s="11" t="s">
        <v>36</v>
      </c>
      <c r="AX185" s="11" t="s">
        <v>79</v>
      </c>
      <c r="AY185" s="186" t="s">
        <v>144</v>
      </c>
    </row>
    <row r="186" spans="2:65" s="1" customFormat="1" ht="25.5" customHeight="1">
      <c r="B186" s="171"/>
      <c r="C186" s="172">
        <v>42</v>
      </c>
      <c r="D186" s="172" t="s">
        <v>147</v>
      </c>
      <c r="E186" s="173" t="s">
        <v>314</v>
      </c>
      <c r="F186" s="174" t="s">
        <v>315</v>
      </c>
      <c r="G186" s="175" t="s">
        <v>150</v>
      </c>
      <c r="H186" s="176">
        <v>4.32</v>
      </c>
      <c r="I186" s="177"/>
      <c r="J186" s="178">
        <f>ROUND(I186*H186,2)</f>
        <v>0</v>
      </c>
      <c r="K186" s="174" t="s">
        <v>151</v>
      </c>
      <c r="L186" s="39"/>
      <c r="M186" s="179" t="s">
        <v>5</v>
      </c>
      <c r="N186" s="180" t="s">
        <v>43</v>
      </c>
      <c r="O186" s="40"/>
      <c r="P186" s="181">
        <f>O186*H186</f>
        <v>0</v>
      </c>
      <c r="Q186" s="181">
        <v>0</v>
      </c>
      <c r="R186" s="181">
        <f>Q186*H186</f>
        <v>0</v>
      </c>
      <c r="S186" s="181">
        <v>0</v>
      </c>
      <c r="T186" s="182">
        <f>S186*H186</f>
        <v>0</v>
      </c>
      <c r="AR186" s="22" t="s">
        <v>224</v>
      </c>
      <c r="AT186" s="22" t="s">
        <v>147</v>
      </c>
      <c r="AU186" s="22" t="s">
        <v>81</v>
      </c>
      <c r="AY186" s="22" t="s">
        <v>144</v>
      </c>
      <c r="BE186" s="183">
        <f>IF(N186="základní",J186,0)</f>
        <v>0</v>
      </c>
      <c r="BF186" s="183">
        <f>IF(N186="snížená",J186,0)</f>
        <v>0</v>
      </c>
      <c r="BG186" s="183">
        <f>IF(N186="zákl. přenesená",J186,0)</f>
        <v>0</v>
      </c>
      <c r="BH186" s="183">
        <f>IF(N186="sníž. přenesená",J186,0)</f>
        <v>0</v>
      </c>
      <c r="BI186" s="183">
        <f>IF(N186="nulová",J186,0)</f>
        <v>0</v>
      </c>
      <c r="BJ186" s="22" t="s">
        <v>79</v>
      </c>
      <c r="BK186" s="183">
        <f>ROUND(I186*H186,2)</f>
        <v>0</v>
      </c>
      <c r="BL186" s="22" t="s">
        <v>224</v>
      </c>
      <c r="BM186" s="22" t="s">
        <v>1049</v>
      </c>
    </row>
    <row r="187" spans="2:51" s="11" customFormat="1" ht="13.5">
      <c r="B187" s="184"/>
      <c r="D187" s="185" t="s">
        <v>154</v>
      </c>
      <c r="E187" s="186" t="s">
        <v>5</v>
      </c>
      <c r="F187" s="187" t="s">
        <v>1039</v>
      </c>
      <c r="H187" s="188">
        <v>4.32</v>
      </c>
      <c r="I187" s="189"/>
      <c r="L187" s="184"/>
      <c r="M187" s="190"/>
      <c r="N187" s="191"/>
      <c r="O187" s="191"/>
      <c r="P187" s="191"/>
      <c r="Q187" s="191"/>
      <c r="R187" s="191"/>
      <c r="S187" s="191"/>
      <c r="T187" s="192"/>
      <c r="AT187" s="186" t="s">
        <v>154</v>
      </c>
      <c r="AU187" s="186" t="s">
        <v>81</v>
      </c>
      <c r="AV187" s="11" t="s">
        <v>81</v>
      </c>
      <c r="AW187" s="11" t="s">
        <v>36</v>
      </c>
      <c r="AX187" s="11" t="s">
        <v>79</v>
      </c>
      <c r="AY187" s="186" t="s">
        <v>144</v>
      </c>
    </row>
    <row r="188" spans="2:65" s="1" customFormat="1" ht="16.5" customHeight="1">
      <c r="B188" s="171"/>
      <c r="C188" s="196">
        <v>43</v>
      </c>
      <c r="D188" s="196" t="s">
        <v>274</v>
      </c>
      <c r="E188" s="197" t="s">
        <v>318</v>
      </c>
      <c r="F188" s="198" t="s">
        <v>319</v>
      </c>
      <c r="G188" s="199" t="s">
        <v>150</v>
      </c>
      <c r="H188" s="200">
        <v>4.968</v>
      </c>
      <c r="I188" s="201"/>
      <c r="J188" s="202">
        <f>ROUND(I188*H188,2)</f>
        <v>0</v>
      </c>
      <c r="K188" s="198" t="s">
        <v>158</v>
      </c>
      <c r="L188" s="203"/>
      <c r="M188" s="204" t="s">
        <v>5</v>
      </c>
      <c r="N188" s="205" t="s">
        <v>43</v>
      </c>
      <c r="O188" s="40"/>
      <c r="P188" s="181">
        <f>O188*H188</f>
        <v>0</v>
      </c>
      <c r="Q188" s="181">
        <v>0.00011</v>
      </c>
      <c r="R188" s="181">
        <f>Q188*H188</f>
        <v>0.00054648</v>
      </c>
      <c r="S188" s="181">
        <v>0</v>
      </c>
      <c r="T188" s="182">
        <f>S188*H188</f>
        <v>0</v>
      </c>
      <c r="AR188" s="22" t="s">
        <v>277</v>
      </c>
      <c r="AT188" s="22" t="s">
        <v>274</v>
      </c>
      <c r="AU188" s="22" t="s">
        <v>81</v>
      </c>
      <c r="AY188" s="22" t="s">
        <v>144</v>
      </c>
      <c r="BE188" s="183">
        <f>IF(N188="základní",J188,0)</f>
        <v>0</v>
      </c>
      <c r="BF188" s="183">
        <f>IF(N188="snížená",J188,0)</f>
        <v>0</v>
      </c>
      <c r="BG188" s="183">
        <f>IF(N188="zákl. přenesená",J188,0)</f>
        <v>0</v>
      </c>
      <c r="BH188" s="183">
        <f>IF(N188="sníž. přenesená",J188,0)</f>
        <v>0</v>
      </c>
      <c r="BI188" s="183">
        <f>IF(N188="nulová",J188,0)</f>
        <v>0</v>
      </c>
      <c r="BJ188" s="22" t="s">
        <v>79</v>
      </c>
      <c r="BK188" s="183">
        <f>ROUND(I188*H188,2)</f>
        <v>0</v>
      </c>
      <c r="BL188" s="22" t="s">
        <v>224</v>
      </c>
      <c r="BM188" s="22" t="s">
        <v>1050</v>
      </c>
    </row>
    <row r="189" spans="2:47" s="1" customFormat="1" ht="27">
      <c r="B189" s="39"/>
      <c r="D189" s="185" t="s">
        <v>279</v>
      </c>
      <c r="F189" s="193" t="s">
        <v>321</v>
      </c>
      <c r="I189" s="194"/>
      <c r="L189" s="39"/>
      <c r="M189" s="195"/>
      <c r="N189" s="40"/>
      <c r="O189" s="40"/>
      <c r="P189" s="40"/>
      <c r="Q189" s="40"/>
      <c r="R189" s="40"/>
      <c r="S189" s="40"/>
      <c r="T189" s="68"/>
      <c r="AT189" s="22" t="s">
        <v>279</v>
      </c>
      <c r="AU189" s="22" t="s">
        <v>81</v>
      </c>
    </row>
    <row r="190" spans="2:51" s="11" customFormat="1" ht="13.5">
      <c r="B190" s="184"/>
      <c r="D190" s="185" t="s">
        <v>154</v>
      </c>
      <c r="E190" s="186" t="s">
        <v>5</v>
      </c>
      <c r="F190" s="187" t="s">
        <v>1051</v>
      </c>
      <c r="H190" s="188">
        <v>4.968</v>
      </c>
      <c r="I190" s="189"/>
      <c r="L190" s="184"/>
      <c r="M190" s="190"/>
      <c r="N190" s="191"/>
      <c r="O190" s="191"/>
      <c r="P190" s="191"/>
      <c r="Q190" s="191"/>
      <c r="R190" s="191"/>
      <c r="S190" s="191"/>
      <c r="T190" s="192"/>
      <c r="AT190" s="186" t="s">
        <v>154</v>
      </c>
      <c r="AU190" s="186" t="s">
        <v>81</v>
      </c>
      <c r="AV190" s="11" t="s">
        <v>81</v>
      </c>
      <c r="AW190" s="11" t="s">
        <v>36</v>
      </c>
      <c r="AX190" s="11" t="s">
        <v>79</v>
      </c>
      <c r="AY190" s="186" t="s">
        <v>144</v>
      </c>
    </row>
    <row r="191" spans="2:65" s="1" customFormat="1" ht="16.5" customHeight="1">
      <c r="B191" s="171"/>
      <c r="C191" s="172">
        <v>44</v>
      </c>
      <c r="D191" s="172" t="s">
        <v>147</v>
      </c>
      <c r="E191" s="173" t="s">
        <v>324</v>
      </c>
      <c r="F191" s="174" t="s">
        <v>325</v>
      </c>
      <c r="G191" s="175" t="s">
        <v>295</v>
      </c>
      <c r="H191" s="206">
        <v>15.274</v>
      </c>
      <c r="I191" s="177"/>
      <c r="J191" s="178">
        <f>ROUND(I191*H191,2)</f>
        <v>0</v>
      </c>
      <c r="K191" s="174" t="s">
        <v>151</v>
      </c>
      <c r="L191" s="39"/>
      <c r="M191" s="179" t="s">
        <v>5</v>
      </c>
      <c r="N191" s="180" t="s">
        <v>43</v>
      </c>
      <c r="O191" s="40"/>
      <c r="P191" s="181">
        <f>O191*H191</f>
        <v>0</v>
      </c>
      <c r="Q191" s="181">
        <v>0</v>
      </c>
      <c r="R191" s="181">
        <f>Q191*H191</f>
        <v>0</v>
      </c>
      <c r="S191" s="181">
        <v>0</v>
      </c>
      <c r="T191" s="182">
        <f>S191*H191</f>
        <v>0</v>
      </c>
      <c r="AR191" s="22" t="s">
        <v>224</v>
      </c>
      <c r="AT191" s="22" t="s">
        <v>147</v>
      </c>
      <c r="AU191" s="22" t="s">
        <v>81</v>
      </c>
      <c r="AY191" s="22" t="s">
        <v>144</v>
      </c>
      <c r="BE191" s="183">
        <f>IF(N191="základní",J191,0)</f>
        <v>0</v>
      </c>
      <c r="BF191" s="183">
        <f>IF(N191="snížená",J191,0)</f>
        <v>0</v>
      </c>
      <c r="BG191" s="183">
        <f>IF(N191="zákl. přenesená",J191,0)</f>
        <v>0</v>
      </c>
      <c r="BH191" s="183">
        <f>IF(N191="sníž. přenesená",J191,0)</f>
        <v>0</v>
      </c>
      <c r="BI191" s="183">
        <f>IF(N191="nulová",J191,0)</f>
        <v>0</v>
      </c>
      <c r="BJ191" s="22" t="s">
        <v>79</v>
      </c>
      <c r="BK191" s="183">
        <f>ROUND(I191*H191,2)</f>
        <v>0</v>
      </c>
      <c r="BL191" s="22" t="s">
        <v>224</v>
      </c>
      <c r="BM191" s="22" t="s">
        <v>1052</v>
      </c>
    </row>
    <row r="192" spans="2:65" s="1" customFormat="1" ht="16.5" customHeight="1">
      <c r="B192" s="171"/>
      <c r="C192" s="172">
        <v>45</v>
      </c>
      <c r="D192" s="172" t="s">
        <v>147</v>
      </c>
      <c r="E192" s="173" t="s">
        <v>804</v>
      </c>
      <c r="F192" s="174" t="s">
        <v>805</v>
      </c>
      <c r="G192" s="175" t="s">
        <v>295</v>
      </c>
      <c r="H192" s="206">
        <v>15.274</v>
      </c>
      <c r="I192" s="177"/>
      <c r="J192" s="178">
        <f>ROUND(I192*H192,2)</f>
        <v>0</v>
      </c>
      <c r="K192" s="174" t="s">
        <v>151</v>
      </c>
      <c r="L192" s="39"/>
      <c r="M192" s="179" t="s">
        <v>5</v>
      </c>
      <c r="N192" s="180" t="s">
        <v>43</v>
      </c>
      <c r="O192" s="40"/>
      <c r="P192" s="181">
        <f>O192*H192</f>
        <v>0</v>
      </c>
      <c r="Q192" s="181">
        <v>0</v>
      </c>
      <c r="R192" s="181">
        <f>Q192*H192</f>
        <v>0</v>
      </c>
      <c r="S192" s="181">
        <v>0</v>
      </c>
      <c r="T192" s="182">
        <f>S192*H192</f>
        <v>0</v>
      </c>
      <c r="AR192" s="22" t="s">
        <v>224</v>
      </c>
      <c r="AT192" s="22" t="s">
        <v>147</v>
      </c>
      <c r="AU192" s="22" t="s">
        <v>81</v>
      </c>
      <c r="AY192" s="22" t="s">
        <v>144</v>
      </c>
      <c r="BE192" s="183">
        <f>IF(N192="základní",J192,0)</f>
        <v>0</v>
      </c>
      <c r="BF192" s="183">
        <f>IF(N192="snížená",J192,0)</f>
        <v>0</v>
      </c>
      <c r="BG192" s="183">
        <f>IF(N192="zákl. přenesená",J192,0)</f>
        <v>0</v>
      </c>
      <c r="BH192" s="183">
        <f>IF(N192="sníž. přenesená",J192,0)</f>
        <v>0</v>
      </c>
      <c r="BI192" s="183">
        <f>IF(N192="nulová",J192,0)</f>
        <v>0</v>
      </c>
      <c r="BJ192" s="22" t="s">
        <v>79</v>
      </c>
      <c r="BK192" s="183">
        <f>ROUND(I192*H192,2)</f>
        <v>0</v>
      </c>
      <c r="BL192" s="22" t="s">
        <v>224</v>
      </c>
      <c r="BM192" s="22" t="s">
        <v>1053</v>
      </c>
    </row>
    <row r="193" spans="2:63" s="10" customFormat="1" ht="29.85" customHeight="1">
      <c r="B193" s="158"/>
      <c r="D193" s="159" t="s">
        <v>71</v>
      </c>
      <c r="E193" s="169" t="s">
        <v>351</v>
      </c>
      <c r="F193" s="169" t="s">
        <v>352</v>
      </c>
      <c r="I193" s="161"/>
      <c r="J193" s="170">
        <f>BK193</f>
        <v>0</v>
      </c>
      <c r="L193" s="158"/>
      <c r="M193" s="163"/>
      <c r="N193" s="164"/>
      <c r="O193" s="164"/>
      <c r="P193" s="165">
        <f>SUM(P194:P200)</f>
        <v>0</v>
      </c>
      <c r="Q193" s="164"/>
      <c r="R193" s="165">
        <f>SUM(R194:R200)</f>
        <v>0.05417280000000001</v>
      </c>
      <c r="S193" s="164"/>
      <c r="T193" s="166">
        <f>SUM(T194:T200)</f>
        <v>0</v>
      </c>
      <c r="AR193" s="159" t="s">
        <v>81</v>
      </c>
      <c r="AT193" s="167" t="s">
        <v>71</v>
      </c>
      <c r="AU193" s="167" t="s">
        <v>79</v>
      </c>
      <c r="AY193" s="159" t="s">
        <v>144</v>
      </c>
      <c r="BK193" s="168">
        <f>SUM(BK194:BK200)</f>
        <v>0</v>
      </c>
    </row>
    <row r="194" spans="2:65" s="1" customFormat="1" ht="16.5" customHeight="1">
      <c r="B194" s="171"/>
      <c r="C194" s="172">
        <v>46</v>
      </c>
      <c r="D194" s="172" t="s">
        <v>147</v>
      </c>
      <c r="E194" s="173" t="s">
        <v>1054</v>
      </c>
      <c r="F194" s="174" t="s">
        <v>1055</v>
      </c>
      <c r="G194" s="175" t="s">
        <v>150</v>
      </c>
      <c r="H194" s="176">
        <v>4.32</v>
      </c>
      <c r="I194" s="177"/>
      <c r="J194" s="178">
        <f>ROUND(I194*H194,2)</f>
        <v>0</v>
      </c>
      <c r="K194" s="174" t="s">
        <v>220</v>
      </c>
      <c r="L194" s="39"/>
      <c r="M194" s="179" t="s">
        <v>5</v>
      </c>
      <c r="N194" s="180" t="s">
        <v>43</v>
      </c>
      <c r="O194" s="40"/>
      <c r="P194" s="181">
        <f>O194*H194</f>
        <v>0</v>
      </c>
      <c r="Q194" s="181">
        <v>0.01254</v>
      </c>
      <c r="R194" s="181">
        <f>Q194*H194</f>
        <v>0.05417280000000001</v>
      </c>
      <c r="S194" s="181">
        <v>0</v>
      </c>
      <c r="T194" s="182">
        <f>S194*H194</f>
        <v>0</v>
      </c>
      <c r="AR194" s="22" t="s">
        <v>224</v>
      </c>
      <c r="AT194" s="22" t="s">
        <v>147</v>
      </c>
      <c r="AU194" s="22" t="s">
        <v>81</v>
      </c>
      <c r="AY194" s="22" t="s">
        <v>144</v>
      </c>
      <c r="BE194" s="183">
        <f>IF(N194="základní",J194,0)</f>
        <v>0</v>
      </c>
      <c r="BF194" s="183">
        <f>IF(N194="snížená",J194,0)</f>
        <v>0</v>
      </c>
      <c r="BG194" s="183">
        <f>IF(N194="zákl. přenesená",J194,0)</f>
        <v>0</v>
      </c>
      <c r="BH194" s="183">
        <f>IF(N194="sníž. přenesená",J194,0)</f>
        <v>0</v>
      </c>
      <c r="BI194" s="183">
        <f>IF(N194="nulová",J194,0)</f>
        <v>0</v>
      </c>
      <c r="BJ194" s="22" t="s">
        <v>79</v>
      </c>
      <c r="BK194" s="183">
        <f>ROUND(I194*H194,2)</f>
        <v>0</v>
      </c>
      <c r="BL194" s="22" t="s">
        <v>224</v>
      </c>
      <c r="BM194" s="22" t="s">
        <v>1056</v>
      </c>
    </row>
    <row r="195" spans="2:47" s="1" customFormat="1" ht="135">
      <c r="B195" s="39"/>
      <c r="D195" s="185" t="s">
        <v>222</v>
      </c>
      <c r="F195" s="193" t="s">
        <v>1057</v>
      </c>
      <c r="I195" s="194"/>
      <c r="L195" s="39"/>
      <c r="M195" s="195"/>
      <c r="N195" s="40"/>
      <c r="O195" s="40"/>
      <c r="P195" s="40"/>
      <c r="Q195" s="40"/>
      <c r="R195" s="40"/>
      <c r="S195" s="40"/>
      <c r="T195" s="68"/>
      <c r="AT195" s="22" t="s">
        <v>222</v>
      </c>
      <c r="AU195" s="22" t="s">
        <v>81</v>
      </c>
    </row>
    <row r="196" spans="2:51" s="11" customFormat="1" ht="13.5">
      <c r="B196" s="184"/>
      <c r="D196" s="185" t="s">
        <v>154</v>
      </c>
      <c r="E196" s="186" t="s">
        <v>5</v>
      </c>
      <c r="F196" s="187" t="s">
        <v>1058</v>
      </c>
      <c r="H196" s="188">
        <v>4.32</v>
      </c>
      <c r="I196" s="189"/>
      <c r="L196" s="184"/>
      <c r="M196" s="190"/>
      <c r="N196" s="191"/>
      <c r="O196" s="191"/>
      <c r="P196" s="191"/>
      <c r="Q196" s="191"/>
      <c r="R196" s="191"/>
      <c r="S196" s="191"/>
      <c r="T196" s="192"/>
      <c r="AT196" s="186" t="s">
        <v>154</v>
      </c>
      <c r="AU196" s="186" t="s">
        <v>81</v>
      </c>
      <c r="AV196" s="11" t="s">
        <v>81</v>
      </c>
      <c r="AW196" s="11" t="s">
        <v>36</v>
      </c>
      <c r="AX196" s="11" t="s">
        <v>79</v>
      </c>
      <c r="AY196" s="186" t="s">
        <v>144</v>
      </c>
    </row>
    <row r="197" spans="2:65" s="1" customFormat="1" ht="16.5" customHeight="1">
      <c r="B197" s="171"/>
      <c r="C197" s="172">
        <v>47</v>
      </c>
      <c r="D197" s="172" t="s">
        <v>147</v>
      </c>
      <c r="E197" s="173" t="s">
        <v>1059</v>
      </c>
      <c r="F197" s="174" t="s">
        <v>1060</v>
      </c>
      <c r="G197" s="175" t="s">
        <v>295</v>
      </c>
      <c r="H197" s="206">
        <v>28.166</v>
      </c>
      <c r="I197" s="177"/>
      <c r="J197" s="178">
        <f>ROUND(I197*H197,2)</f>
        <v>0</v>
      </c>
      <c r="K197" s="174" t="s">
        <v>220</v>
      </c>
      <c r="L197" s="39"/>
      <c r="M197" s="179" t="s">
        <v>5</v>
      </c>
      <c r="N197" s="180" t="s">
        <v>43</v>
      </c>
      <c r="O197" s="40"/>
      <c r="P197" s="181">
        <f>O197*H197</f>
        <v>0</v>
      </c>
      <c r="Q197" s="181">
        <v>0</v>
      </c>
      <c r="R197" s="181">
        <f>Q197*H197</f>
        <v>0</v>
      </c>
      <c r="S197" s="181">
        <v>0</v>
      </c>
      <c r="T197" s="182">
        <f>S197*H197</f>
        <v>0</v>
      </c>
      <c r="AR197" s="22" t="s">
        <v>224</v>
      </c>
      <c r="AT197" s="22" t="s">
        <v>147</v>
      </c>
      <c r="AU197" s="22" t="s">
        <v>81</v>
      </c>
      <c r="AY197" s="22" t="s">
        <v>144</v>
      </c>
      <c r="BE197" s="183">
        <f>IF(N197="základní",J197,0)</f>
        <v>0</v>
      </c>
      <c r="BF197" s="183">
        <f>IF(N197="snížená",J197,0)</f>
        <v>0</v>
      </c>
      <c r="BG197" s="183">
        <f>IF(N197="zákl. přenesená",J197,0)</f>
        <v>0</v>
      </c>
      <c r="BH197" s="183">
        <f>IF(N197="sníž. přenesená",J197,0)</f>
        <v>0</v>
      </c>
      <c r="BI197" s="183">
        <f>IF(N197="nulová",J197,0)</f>
        <v>0</v>
      </c>
      <c r="BJ197" s="22" t="s">
        <v>79</v>
      </c>
      <c r="BK197" s="183">
        <f>ROUND(I197*H197,2)</f>
        <v>0</v>
      </c>
      <c r="BL197" s="22" t="s">
        <v>224</v>
      </c>
      <c r="BM197" s="22" t="s">
        <v>1061</v>
      </c>
    </row>
    <row r="198" spans="2:47" s="1" customFormat="1" ht="121.5">
      <c r="B198" s="39"/>
      <c r="D198" s="185" t="s">
        <v>222</v>
      </c>
      <c r="F198" s="193" t="s">
        <v>1062</v>
      </c>
      <c r="I198" s="194"/>
      <c r="L198" s="39"/>
      <c r="M198" s="195"/>
      <c r="N198" s="40"/>
      <c r="O198" s="40"/>
      <c r="P198" s="40"/>
      <c r="Q198" s="40"/>
      <c r="R198" s="40"/>
      <c r="S198" s="40"/>
      <c r="T198" s="68"/>
      <c r="AT198" s="22" t="s">
        <v>222</v>
      </c>
      <c r="AU198" s="22" t="s">
        <v>81</v>
      </c>
    </row>
    <row r="199" spans="2:65" s="1" customFormat="1" ht="16.5" customHeight="1">
      <c r="B199" s="171"/>
      <c r="C199" s="172">
        <v>48</v>
      </c>
      <c r="D199" s="172" t="s">
        <v>147</v>
      </c>
      <c r="E199" s="173" t="s">
        <v>358</v>
      </c>
      <c r="F199" s="174" t="s">
        <v>359</v>
      </c>
      <c r="G199" s="175" t="s">
        <v>295</v>
      </c>
      <c r="H199" s="206">
        <v>28.166</v>
      </c>
      <c r="I199" s="177"/>
      <c r="J199" s="178">
        <f>ROUND(I199*H199,2)</f>
        <v>0</v>
      </c>
      <c r="K199" s="174" t="s">
        <v>220</v>
      </c>
      <c r="L199" s="39"/>
      <c r="M199" s="179" t="s">
        <v>5</v>
      </c>
      <c r="N199" s="180" t="s">
        <v>43</v>
      </c>
      <c r="O199" s="40"/>
      <c r="P199" s="181">
        <f>O199*H199</f>
        <v>0</v>
      </c>
      <c r="Q199" s="181">
        <v>0</v>
      </c>
      <c r="R199" s="181">
        <f>Q199*H199</f>
        <v>0</v>
      </c>
      <c r="S199" s="181">
        <v>0</v>
      </c>
      <c r="T199" s="182">
        <f>S199*H199</f>
        <v>0</v>
      </c>
      <c r="AR199" s="22" t="s">
        <v>224</v>
      </c>
      <c r="AT199" s="22" t="s">
        <v>147</v>
      </c>
      <c r="AU199" s="22" t="s">
        <v>81</v>
      </c>
      <c r="AY199" s="22" t="s">
        <v>144</v>
      </c>
      <c r="BE199" s="183">
        <f>IF(N199="základní",J199,0)</f>
        <v>0</v>
      </c>
      <c r="BF199" s="183">
        <f>IF(N199="snížená",J199,0)</f>
        <v>0</v>
      </c>
      <c r="BG199" s="183">
        <f>IF(N199="zákl. přenesená",J199,0)</f>
        <v>0</v>
      </c>
      <c r="BH199" s="183">
        <f>IF(N199="sníž. přenesená",J199,0)</f>
        <v>0</v>
      </c>
      <c r="BI199" s="183">
        <f>IF(N199="nulová",J199,0)</f>
        <v>0</v>
      </c>
      <c r="BJ199" s="22" t="s">
        <v>79</v>
      </c>
      <c r="BK199" s="183">
        <f>ROUND(I199*H199,2)</f>
        <v>0</v>
      </c>
      <c r="BL199" s="22" t="s">
        <v>224</v>
      </c>
      <c r="BM199" s="22" t="s">
        <v>1063</v>
      </c>
    </row>
    <row r="200" spans="2:47" s="1" customFormat="1" ht="121.5">
      <c r="B200" s="39"/>
      <c r="D200" s="185" t="s">
        <v>222</v>
      </c>
      <c r="F200" s="193" t="s">
        <v>1062</v>
      </c>
      <c r="I200" s="194"/>
      <c r="L200" s="39"/>
      <c r="M200" s="195"/>
      <c r="N200" s="40"/>
      <c r="O200" s="40"/>
      <c r="P200" s="40"/>
      <c r="Q200" s="40"/>
      <c r="R200" s="40"/>
      <c r="S200" s="40"/>
      <c r="T200" s="68"/>
      <c r="AT200" s="22" t="s">
        <v>222</v>
      </c>
      <c r="AU200" s="22" t="s">
        <v>81</v>
      </c>
    </row>
    <row r="201" spans="2:63" s="10" customFormat="1" ht="29.85" customHeight="1">
      <c r="B201" s="158"/>
      <c r="D201" s="159" t="s">
        <v>71</v>
      </c>
      <c r="E201" s="169" t="s">
        <v>375</v>
      </c>
      <c r="F201" s="169" t="s">
        <v>376</v>
      </c>
      <c r="I201" s="161"/>
      <c r="J201" s="170">
        <f>BK201</f>
        <v>0</v>
      </c>
      <c r="L201" s="158"/>
      <c r="M201" s="163"/>
      <c r="N201" s="164"/>
      <c r="O201" s="164"/>
      <c r="P201" s="165">
        <f>SUM(P202:P207)</f>
        <v>0</v>
      </c>
      <c r="Q201" s="164"/>
      <c r="R201" s="165">
        <f>SUM(R202:R207)</f>
        <v>0</v>
      </c>
      <c r="S201" s="164"/>
      <c r="T201" s="166">
        <f>SUM(T202:T207)</f>
        <v>0</v>
      </c>
      <c r="AR201" s="159" t="s">
        <v>81</v>
      </c>
      <c r="AT201" s="167" t="s">
        <v>71</v>
      </c>
      <c r="AU201" s="167" t="s">
        <v>79</v>
      </c>
      <c r="AY201" s="159" t="s">
        <v>144</v>
      </c>
      <c r="BK201" s="168">
        <f>SUM(BK202:BK207)</f>
        <v>0</v>
      </c>
    </row>
    <row r="202" spans="2:65" s="1" customFormat="1" ht="16.5" customHeight="1">
      <c r="B202" s="171"/>
      <c r="C202" s="172">
        <v>49</v>
      </c>
      <c r="D202" s="172" t="s">
        <v>147</v>
      </c>
      <c r="E202" s="173" t="s">
        <v>383</v>
      </c>
      <c r="F202" s="174" t="s">
        <v>384</v>
      </c>
      <c r="G202" s="175" t="s">
        <v>295</v>
      </c>
      <c r="H202" s="206">
        <v>130</v>
      </c>
      <c r="I202" s="177"/>
      <c r="J202" s="178">
        <f>ROUND(I202*H202,2)</f>
        <v>0</v>
      </c>
      <c r="K202" s="174" t="s">
        <v>220</v>
      </c>
      <c r="L202" s="39"/>
      <c r="M202" s="179" t="s">
        <v>5</v>
      </c>
      <c r="N202" s="180" t="s">
        <v>43</v>
      </c>
      <c r="O202" s="40"/>
      <c r="P202" s="181">
        <f>O202*H202</f>
        <v>0</v>
      </c>
      <c r="Q202" s="181">
        <v>0</v>
      </c>
      <c r="R202" s="181">
        <f>Q202*H202</f>
        <v>0</v>
      </c>
      <c r="S202" s="181">
        <v>0</v>
      </c>
      <c r="T202" s="182">
        <f>S202*H202</f>
        <v>0</v>
      </c>
      <c r="AR202" s="22" t="s">
        <v>224</v>
      </c>
      <c r="AT202" s="22" t="s">
        <v>147</v>
      </c>
      <c r="AU202" s="22" t="s">
        <v>81</v>
      </c>
      <c r="AY202" s="22" t="s">
        <v>144</v>
      </c>
      <c r="BE202" s="183">
        <f>IF(N202="základní",J202,0)</f>
        <v>0</v>
      </c>
      <c r="BF202" s="183">
        <f>IF(N202="snížená",J202,0)</f>
        <v>0</v>
      </c>
      <c r="BG202" s="183">
        <f>IF(N202="zákl. přenesená",J202,0)</f>
        <v>0</v>
      </c>
      <c r="BH202" s="183">
        <f>IF(N202="sníž. přenesená",J202,0)</f>
        <v>0</v>
      </c>
      <c r="BI202" s="183">
        <f>IF(N202="nulová",J202,0)</f>
        <v>0</v>
      </c>
      <c r="BJ202" s="22" t="s">
        <v>79</v>
      </c>
      <c r="BK202" s="183">
        <f>ROUND(I202*H202,2)</f>
        <v>0</v>
      </c>
      <c r="BL202" s="22" t="s">
        <v>224</v>
      </c>
      <c r="BM202" s="22" t="s">
        <v>1064</v>
      </c>
    </row>
    <row r="203" spans="2:47" s="1" customFormat="1" ht="121.5">
      <c r="B203" s="39"/>
      <c r="D203" s="185" t="s">
        <v>222</v>
      </c>
      <c r="F203" s="193" t="s">
        <v>1065</v>
      </c>
      <c r="I203" s="194"/>
      <c r="L203" s="39"/>
      <c r="M203" s="195"/>
      <c r="N203" s="40"/>
      <c r="O203" s="40"/>
      <c r="P203" s="40"/>
      <c r="Q203" s="40"/>
      <c r="R203" s="40"/>
      <c r="S203" s="40"/>
      <c r="T203" s="68"/>
      <c r="AT203" s="22" t="s">
        <v>222</v>
      </c>
      <c r="AU203" s="22" t="s">
        <v>81</v>
      </c>
    </row>
    <row r="204" spans="2:65" s="1" customFormat="1" ht="16.5" customHeight="1">
      <c r="B204" s="171"/>
      <c r="C204" s="172">
        <v>50</v>
      </c>
      <c r="D204" s="172" t="s">
        <v>147</v>
      </c>
      <c r="E204" s="173" t="s">
        <v>1066</v>
      </c>
      <c r="F204" s="174" t="s">
        <v>1067</v>
      </c>
      <c r="G204" s="175" t="s">
        <v>295</v>
      </c>
      <c r="H204" s="206">
        <v>130</v>
      </c>
      <c r="I204" s="177"/>
      <c r="J204" s="178">
        <f>ROUND(I204*H204,2)</f>
        <v>0</v>
      </c>
      <c r="K204" s="174" t="s">
        <v>151</v>
      </c>
      <c r="L204" s="39"/>
      <c r="M204" s="179" t="s">
        <v>5</v>
      </c>
      <c r="N204" s="180" t="s">
        <v>43</v>
      </c>
      <c r="O204" s="40"/>
      <c r="P204" s="181">
        <f>O204*H204</f>
        <v>0</v>
      </c>
      <c r="Q204" s="181">
        <v>0</v>
      </c>
      <c r="R204" s="181">
        <f>Q204*H204</f>
        <v>0</v>
      </c>
      <c r="S204" s="181">
        <v>0</v>
      </c>
      <c r="T204" s="182">
        <f>S204*H204</f>
        <v>0</v>
      </c>
      <c r="AR204" s="22" t="s">
        <v>224</v>
      </c>
      <c r="AT204" s="22" t="s">
        <v>147</v>
      </c>
      <c r="AU204" s="22" t="s">
        <v>81</v>
      </c>
      <c r="AY204" s="22" t="s">
        <v>144</v>
      </c>
      <c r="BE204" s="183">
        <f>IF(N204="základní",J204,0)</f>
        <v>0</v>
      </c>
      <c r="BF204" s="183">
        <f>IF(N204="snížená",J204,0)</f>
        <v>0</v>
      </c>
      <c r="BG204" s="183">
        <f>IF(N204="zákl. přenesená",J204,0)</f>
        <v>0</v>
      </c>
      <c r="BH204" s="183">
        <f>IF(N204="sníž. přenesená",J204,0)</f>
        <v>0</v>
      </c>
      <c r="BI204" s="183">
        <f>IF(N204="nulová",J204,0)</f>
        <v>0</v>
      </c>
      <c r="BJ204" s="22" t="s">
        <v>79</v>
      </c>
      <c r="BK204" s="183">
        <f>ROUND(I204*H204,2)</f>
        <v>0</v>
      </c>
      <c r="BL204" s="22" t="s">
        <v>224</v>
      </c>
      <c r="BM204" s="22" t="s">
        <v>1068</v>
      </c>
    </row>
    <row r="205" spans="2:65" s="1" customFormat="1" ht="16.5" customHeight="1">
      <c r="B205" s="171"/>
      <c r="C205" s="172">
        <v>51</v>
      </c>
      <c r="D205" s="172" t="s">
        <v>147</v>
      </c>
      <c r="E205" s="173" t="s">
        <v>391</v>
      </c>
      <c r="F205" s="174" t="s">
        <v>1069</v>
      </c>
      <c r="G205" s="175" t="s">
        <v>380</v>
      </c>
      <c r="H205" s="176">
        <v>1</v>
      </c>
      <c r="I205" s="177"/>
      <c r="J205" s="178">
        <f>ROUND(I205*H205,2)</f>
        <v>0</v>
      </c>
      <c r="K205" s="174" t="s">
        <v>5</v>
      </c>
      <c r="L205" s="39"/>
      <c r="M205" s="179" t="s">
        <v>5</v>
      </c>
      <c r="N205" s="180" t="s">
        <v>43</v>
      </c>
      <c r="O205" s="40"/>
      <c r="P205" s="181">
        <f>O205*H205</f>
        <v>0</v>
      </c>
      <c r="Q205" s="181">
        <v>0</v>
      </c>
      <c r="R205" s="181">
        <f>Q205*H205</f>
        <v>0</v>
      </c>
      <c r="S205" s="181">
        <v>0</v>
      </c>
      <c r="T205" s="182">
        <f>S205*H205</f>
        <v>0</v>
      </c>
      <c r="AR205" s="22" t="s">
        <v>224</v>
      </c>
      <c r="AT205" s="22" t="s">
        <v>147</v>
      </c>
      <c r="AU205" s="22" t="s">
        <v>81</v>
      </c>
      <c r="AY205" s="22" t="s">
        <v>144</v>
      </c>
      <c r="BE205" s="183">
        <f>IF(N205="základní",J205,0)</f>
        <v>0</v>
      </c>
      <c r="BF205" s="183">
        <f>IF(N205="snížená",J205,0)</f>
        <v>0</v>
      </c>
      <c r="BG205" s="183">
        <f>IF(N205="zákl. přenesená",J205,0)</f>
        <v>0</v>
      </c>
      <c r="BH205" s="183">
        <f>IF(N205="sníž. přenesená",J205,0)</f>
        <v>0</v>
      </c>
      <c r="BI205" s="183">
        <f>IF(N205="nulová",J205,0)</f>
        <v>0</v>
      </c>
      <c r="BJ205" s="22" t="s">
        <v>79</v>
      </c>
      <c r="BK205" s="183">
        <f>ROUND(I205*H205,2)</f>
        <v>0</v>
      </c>
      <c r="BL205" s="22" t="s">
        <v>224</v>
      </c>
      <c r="BM205" s="22" t="s">
        <v>1070</v>
      </c>
    </row>
    <row r="206" spans="2:51" s="11" customFormat="1" ht="13.5">
      <c r="B206" s="184"/>
      <c r="D206" s="185" t="s">
        <v>154</v>
      </c>
      <c r="E206" s="186" t="s">
        <v>5</v>
      </c>
      <c r="F206" s="187" t="s">
        <v>1071</v>
      </c>
      <c r="H206" s="188">
        <v>1</v>
      </c>
      <c r="I206" s="189"/>
      <c r="L206" s="184"/>
      <c r="M206" s="190"/>
      <c r="N206" s="191"/>
      <c r="O206" s="191"/>
      <c r="P206" s="191"/>
      <c r="Q206" s="191"/>
      <c r="R206" s="191"/>
      <c r="S206" s="191"/>
      <c r="T206" s="192"/>
      <c r="AT206" s="186" t="s">
        <v>154</v>
      </c>
      <c r="AU206" s="186" t="s">
        <v>81</v>
      </c>
      <c r="AV206" s="11" t="s">
        <v>81</v>
      </c>
      <c r="AW206" s="11" t="s">
        <v>36</v>
      </c>
      <c r="AX206" s="11" t="s">
        <v>79</v>
      </c>
      <c r="AY206" s="186" t="s">
        <v>144</v>
      </c>
    </row>
    <row r="207" spans="2:65" s="1" customFormat="1" ht="16.5" customHeight="1">
      <c r="B207" s="171"/>
      <c r="C207" s="172">
        <v>52</v>
      </c>
      <c r="D207" s="172" t="s">
        <v>147</v>
      </c>
      <c r="E207" s="173" t="s">
        <v>1072</v>
      </c>
      <c r="F207" s="174" t="s">
        <v>1073</v>
      </c>
      <c r="G207" s="175" t="s">
        <v>380</v>
      </c>
      <c r="H207" s="176">
        <v>1</v>
      </c>
      <c r="I207" s="177"/>
      <c r="J207" s="178">
        <f>ROUND(I207*H207,2)</f>
        <v>0</v>
      </c>
      <c r="K207" s="174" t="s">
        <v>5</v>
      </c>
      <c r="L207" s="39"/>
      <c r="M207" s="179" t="s">
        <v>5</v>
      </c>
      <c r="N207" s="180" t="s">
        <v>43</v>
      </c>
      <c r="O207" s="40"/>
      <c r="P207" s="181">
        <f>O207*H207</f>
        <v>0</v>
      </c>
      <c r="Q207" s="181">
        <v>0</v>
      </c>
      <c r="R207" s="181">
        <f>Q207*H207</f>
        <v>0</v>
      </c>
      <c r="S207" s="181">
        <v>0</v>
      </c>
      <c r="T207" s="182">
        <f>S207*H207</f>
        <v>0</v>
      </c>
      <c r="AR207" s="22" t="s">
        <v>224</v>
      </c>
      <c r="AT207" s="22" t="s">
        <v>147</v>
      </c>
      <c r="AU207" s="22" t="s">
        <v>81</v>
      </c>
      <c r="AY207" s="22" t="s">
        <v>144</v>
      </c>
      <c r="BE207" s="183">
        <f>IF(N207="základní",J207,0)</f>
        <v>0</v>
      </c>
      <c r="BF207" s="183">
        <f>IF(N207="snížená",J207,0)</f>
        <v>0</v>
      </c>
      <c r="BG207" s="183">
        <f>IF(N207="zákl. přenesená",J207,0)</f>
        <v>0</v>
      </c>
      <c r="BH207" s="183">
        <f>IF(N207="sníž. přenesená",J207,0)</f>
        <v>0</v>
      </c>
      <c r="BI207" s="183">
        <f>IF(N207="nulová",J207,0)</f>
        <v>0</v>
      </c>
      <c r="BJ207" s="22" t="s">
        <v>79</v>
      </c>
      <c r="BK207" s="183">
        <f>ROUND(I207*H207,2)</f>
        <v>0</v>
      </c>
      <c r="BL207" s="22" t="s">
        <v>224</v>
      </c>
      <c r="BM207" s="22" t="s">
        <v>1074</v>
      </c>
    </row>
    <row r="208" spans="2:63" s="10" customFormat="1" ht="29.85" customHeight="1">
      <c r="B208" s="158"/>
      <c r="D208" s="159" t="s">
        <v>71</v>
      </c>
      <c r="E208" s="169" t="s">
        <v>394</v>
      </c>
      <c r="F208" s="169" t="s">
        <v>395</v>
      </c>
      <c r="I208" s="161"/>
      <c r="J208" s="170">
        <f>BK208</f>
        <v>0</v>
      </c>
      <c r="L208" s="158"/>
      <c r="M208" s="163"/>
      <c r="N208" s="164"/>
      <c r="O208" s="164"/>
      <c r="P208" s="165">
        <f>SUM(P209:P218)</f>
        <v>0</v>
      </c>
      <c r="Q208" s="164"/>
      <c r="R208" s="165">
        <f>SUM(R209:R218)</f>
        <v>0.0245376</v>
      </c>
      <c r="S208" s="164"/>
      <c r="T208" s="166">
        <f>SUM(T209:T218)</f>
        <v>0</v>
      </c>
      <c r="AR208" s="159" t="s">
        <v>81</v>
      </c>
      <c r="AT208" s="167" t="s">
        <v>71</v>
      </c>
      <c r="AU208" s="167" t="s">
        <v>79</v>
      </c>
      <c r="AY208" s="159" t="s">
        <v>144</v>
      </c>
      <c r="BK208" s="168">
        <f>SUM(BK209:BK218)</f>
        <v>0</v>
      </c>
    </row>
    <row r="209" spans="2:65" s="1" customFormat="1" ht="16.5" customHeight="1">
      <c r="B209" s="171"/>
      <c r="C209" s="172">
        <v>53</v>
      </c>
      <c r="D209" s="172" t="s">
        <v>147</v>
      </c>
      <c r="E209" s="173" t="s">
        <v>1075</v>
      </c>
      <c r="F209" s="174" t="s">
        <v>1076</v>
      </c>
      <c r="G209" s="175" t="s">
        <v>150</v>
      </c>
      <c r="H209" s="176">
        <v>4.32</v>
      </c>
      <c r="I209" s="177"/>
      <c r="J209" s="178">
        <f>ROUND(I209*H209,2)</f>
        <v>0</v>
      </c>
      <c r="K209" s="174" t="s">
        <v>151</v>
      </c>
      <c r="L209" s="39"/>
      <c r="M209" s="179" t="s">
        <v>5</v>
      </c>
      <c r="N209" s="180" t="s">
        <v>43</v>
      </c>
      <c r="O209" s="40"/>
      <c r="P209" s="181">
        <f>O209*H209</f>
        <v>0</v>
      </c>
      <c r="Q209" s="181">
        <v>0.00416</v>
      </c>
      <c r="R209" s="181">
        <f>Q209*H209</f>
        <v>0.0179712</v>
      </c>
      <c r="S209" s="181">
        <v>0</v>
      </c>
      <c r="T209" s="182">
        <f>S209*H209</f>
        <v>0</v>
      </c>
      <c r="AR209" s="22" t="s">
        <v>224</v>
      </c>
      <c r="AT209" s="22" t="s">
        <v>147</v>
      </c>
      <c r="AU209" s="22" t="s">
        <v>81</v>
      </c>
      <c r="AY209" s="22" t="s">
        <v>144</v>
      </c>
      <c r="BE209" s="183">
        <f>IF(N209="základní",J209,0)</f>
        <v>0</v>
      </c>
      <c r="BF209" s="183">
        <f>IF(N209="snížená",J209,0)</f>
        <v>0</v>
      </c>
      <c r="BG209" s="183">
        <f>IF(N209="zákl. přenesená",J209,0)</f>
        <v>0</v>
      </c>
      <c r="BH209" s="183">
        <f>IF(N209="sníž. přenesená",J209,0)</f>
        <v>0</v>
      </c>
      <c r="BI209" s="183">
        <f>IF(N209="nulová",J209,0)</f>
        <v>0</v>
      </c>
      <c r="BJ209" s="22" t="s">
        <v>79</v>
      </c>
      <c r="BK209" s="183">
        <f>ROUND(I209*H209,2)</f>
        <v>0</v>
      </c>
      <c r="BL209" s="22" t="s">
        <v>224</v>
      </c>
      <c r="BM209" s="22" t="s">
        <v>1077</v>
      </c>
    </row>
    <row r="210" spans="2:51" s="11" customFormat="1" ht="13.5">
      <c r="B210" s="184"/>
      <c r="D210" s="185" t="s">
        <v>154</v>
      </c>
      <c r="E210" s="186" t="s">
        <v>5</v>
      </c>
      <c r="F210" s="187" t="s">
        <v>1039</v>
      </c>
      <c r="H210" s="188">
        <v>4.32</v>
      </c>
      <c r="I210" s="189"/>
      <c r="L210" s="184"/>
      <c r="M210" s="190"/>
      <c r="N210" s="191"/>
      <c r="O210" s="191"/>
      <c r="P210" s="191"/>
      <c r="Q210" s="191"/>
      <c r="R210" s="191"/>
      <c r="S210" s="191"/>
      <c r="T210" s="192"/>
      <c r="AT210" s="186" t="s">
        <v>154</v>
      </c>
      <c r="AU210" s="186" t="s">
        <v>81</v>
      </c>
      <c r="AV210" s="11" t="s">
        <v>81</v>
      </c>
      <c r="AW210" s="11" t="s">
        <v>36</v>
      </c>
      <c r="AX210" s="11" t="s">
        <v>79</v>
      </c>
      <c r="AY210" s="186" t="s">
        <v>144</v>
      </c>
    </row>
    <row r="211" spans="2:65" s="1" customFormat="1" ht="16.5" customHeight="1">
      <c r="B211" s="171"/>
      <c r="C211" s="196">
        <v>54</v>
      </c>
      <c r="D211" s="196" t="s">
        <v>274</v>
      </c>
      <c r="E211" s="197" t="s">
        <v>1078</v>
      </c>
      <c r="F211" s="198" t="s">
        <v>1079</v>
      </c>
      <c r="G211" s="199" t="s">
        <v>150</v>
      </c>
      <c r="H211" s="200">
        <v>4.752</v>
      </c>
      <c r="I211" s="201"/>
      <c r="J211" s="202">
        <f>ROUND(I211*H211,2)</f>
        <v>0</v>
      </c>
      <c r="K211" s="198" t="s">
        <v>5</v>
      </c>
      <c r="L211" s="203"/>
      <c r="M211" s="204" t="s">
        <v>5</v>
      </c>
      <c r="N211" s="205" t="s">
        <v>43</v>
      </c>
      <c r="O211" s="40"/>
      <c r="P211" s="181">
        <f>O211*H211</f>
        <v>0</v>
      </c>
      <c r="Q211" s="181">
        <v>0</v>
      </c>
      <c r="R211" s="181">
        <f>Q211*H211</f>
        <v>0</v>
      </c>
      <c r="S211" s="181">
        <v>0</v>
      </c>
      <c r="T211" s="182">
        <f>S211*H211</f>
        <v>0</v>
      </c>
      <c r="AR211" s="22" t="s">
        <v>277</v>
      </c>
      <c r="AT211" s="22" t="s">
        <v>274</v>
      </c>
      <c r="AU211" s="22" t="s">
        <v>81</v>
      </c>
      <c r="AY211" s="22" t="s">
        <v>144</v>
      </c>
      <c r="BE211" s="183">
        <f>IF(N211="základní",J211,0)</f>
        <v>0</v>
      </c>
      <c r="BF211" s="183">
        <f>IF(N211="snížená",J211,0)</f>
        <v>0</v>
      </c>
      <c r="BG211" s="183">
        <f>IF(N211="zákl. přenesená",J211,0)</f>
        <v>0</v>
      </c>
      <c r="BH211" s="183">
        <f>IF(N211="sníž. přenesená",J211,0)</f>
        <v>0</v>
      </c>
      <c r="BI211" s="183">
        <f>IF(N211="nulová",J211,0)</f>
        <v>0</v>
      </c>
      <c r="BJ211" s="22" t="s">
        <v>79</v>
      </c>
      <c r="BK211" s="183">
        <f>ROUND(I211*H211,2)</f>
        <v>0</v>
      </c>
      <c r="BL211" s="22" t="s">
        <v>224</v>
      </c>
      <c r="BM211" s="22" t="s">
        <v>1080</v>
      </c>
    </row>
    <row r="212" spans="2:51" s="11" customFormat="1" ht="13.5">
      <c r="B212" s="184"/>
      <c r="D212" s="185" t="s">
        <v>154</v>
      </c>
      <c r="E212" s="186" t="s">
        <v>5</v>
      </c>
      <c r="F212" s="187" t="s">
        <v>1081</v>
      </c>
      <c r="H212" s="188">
        <v>4.752</v>
      </c>
      <c r="I212" s="189"/>
      <c r="L212" s="184"/>
      <c r="M212" s="190"/>
      <c r="N212" s="191"/>
      <c r="O212" s="191"/>
      <c r="P212" s="191"/>
      <c r="Q212" s="191"/>
      <c r="R212" s="191"/>
      <c r="S212" s="191"/>
      <c r="T212" s="192"/>
      <c r="AT212" s="186" t="s">
        <v>154</v>
      </c>
      <c r="AU212" s="186" t="s">
        <v>81</v>
      </c>
      <c r="AV212" s="11" t="s">
        <v>81</v>
      </c>
      <c r="AW212" s="11" t="s">
        <v>36</v>
      </c>
      <c r="AX212" s="11" t="s">
        <v>79</v>
      </c>
      <c r="AY212" s="186" t="s">
        <v>144</v>
      </c>
    </row>
    <row r="213" spans="2:65" s="1" customFormat="1" ht="16.5" customHeight="1">
      <c r="B213" s="171"/>
      <c r="C213" s="172">
        <v>55</v>
      </c>
      <c r="D213" s="172" t="s">
        <v>147</v>
      </c>
      <c r="E213" s="173" t="s">
        <v>1082</v>
      </c>
      <c r="F213" s="174" t="s">
        <v>1083</v>
      </c>
      <c r="G213" s="175" t="s">
        <v>150</v>
      </c>
      <c r="H213" s="176">
        <v>4.32</v>
      </c>
      <c r="I213" s="177"/>
      <c r="J213" s="178">
        <f>ROUND(I213*H213,2)</f>
        <v>0</v>
      </c>
      <c r="K213" s="174" t="s">
        <v>151</v>
      </c>
      <c r="L213" s="39"/>
      <c r="M213" s="179" t="s">
        <v>5</v>
      </c>
      <c r="N213" s="180" t="s">
        <v>43</v>
      </c>
      <c r="O213" s="40"/>
      <c r="P213" s="181">
        <f>O213*H213</f>
        <v>0</v>
      </c>
      <c r="Q213" s="181">
        <v>0</v>
      </c>
      <c r="R213" s="181">
        <f>Q213*H213</f>
        <v>0</v>
      </c>
      <c r="S213" s="181">
        <v>0</v>
      </c>
      <c r="T213" s="182">
        <f>S213*H213</f>
        <v>0</v>
      </c>
      <c r="AR213" s="22" t="s">
        <v>224</v>
      </c>
      <c r="AT213" s="22" t="s">
        <v>147</v>
      </c>
      <c r="AU213" s="22" t="s">
        <v>81</v>
      </c>
      <c r="AY213" s="22" t="s">
        <v>144</v>
      </c>
      <c r="BE213" s="183">
        <f>IF(N213="základní",J213,0)</f>
        <v>0</v>
      </c>
      <c r="BF213" s="183">
        <f>IF(N213="snížená",J213,0)</f>
        <v>0</v>
      </c>
      <c r="BG213" s="183">
        <f>IF(N213="zákl. přenesená",J213,0)</f>
        <v>0</v>
      </c>
      <c r="BH213" s="183">
        <f>IF(N213="sníž. přenesená",J213,0)</f>
        <v>0</v>
      </c>
      <c r="BI213" s="183">
        <f>IF(N213="nulová",J213,0)</f>
        <v>0</v>
      </c>
      <c r="BJ213" s="22" t="s">
        <v>79</v>
      </c>
      <c r="BK213" s="183">
        <f>ROUND(I213*H213,2)</f>
        <v>0</v>
      </c>
      <c r="BL213" s="22" t="s">
        <v>224</v>
      </c>
      <c r="BM213" s="22" t="s">
        <v>1084</v>
      </c>
    </row>
    <row r="214" spans="2:65" s="1" customFormat="1" ht="16.5" customHeight="1">
      <c r="B214" s="171"/>
      <c r="C214" s="172">
        <v>56</v>
      </c>
      <c r="D214" s="172" t="s">
        <v>147</v>
      </c>
      <c r="E214" s="173" t="s">
        <v>1085</v>
      </c>
      <c r="F214" s="174" t="s">
        <v>1086</v>
      </c>
      <c r="G214" s="175" t="s">
        <v>150</v>
      </c>
      <c r="H214" s="176">
        <v>4.32</v>
      </c>
      <c r="I214" s="177"/>
      <c r="J214" s="178">
        <f>ROUND(I214*H214,2)</f>
        <v>0</v>
      </c>
      <c r="K214" s="174" t="s">
        <v>151</v>
      </c>
      <c r="L214" s="39"/>
      <c r="M214" s="179" t="s">
        <v>5</v>
      </c>
      <c r="N214" s="180" t="s">
        <v>43</v>
      </c>
      <c r="O214" s="40"/>
      <c r="P214" s="181">
        <f>O214*H214</f>
        <v>0</v>
      </c>
      <c r="Q214" s="181">
        <v>0.00062</v>
      </c>
      <c r="R214" s="181">
        <f>Q214*H214</f>
        <v>0.0026784</v>
      </c>
      <c r="S214" s="181">
        <v>0</v>
      </c>
      <c r="T214" s="182">
        <f>S214*H214</f>
        <v>0</v>
      </c>
      <c r="AR214" s="22" t="s">
        <v>224</v>
      </c>
      <c r="AT214" s="22" t="s">
        <v>147</v>
      </c>
      <c r="AU214" s="22" t="s">
        <v>81</v>
      </c>
      <c r="AY214" s="22" t="s">
        <v>144</v>
      </c>
      <c r="BE214" s="183">
        <f>IF(N214="základní",J214,0)</f>
        <v>0</v>
      </c>
      <c r="BF214" s="183">
        <f>IF(N214="snížená",J214,0)</f>
        <v>0</v>
      </c>
      <c r="BG214" s="183">
        <f>IF(N214="zákl. přenesená",J214,0)</f>
        <v>0</v>
      </c>
      <c r="BH214" s="183">
        <f>IF(N214="sníž. přenesená",J214,0)</f>
        <v>0</v>
      </c>
      <c r="BI214" s="183">
        <f>IF(N214="nulová",J214,0)</f>
        <v>0</v>
      </c>
      <c r="BJ214" s="22" t="s">
        <v>79</v>
      </c>
      <c r="BK214" s="183">
        <f>ROUND(I214*H214,2)</f>
        <v>0</v>
      </c>
      <c r="BL214" s="22" t="s">
        <v>224</v>
      </c>
      <c r="BM214" s="22" t="s">
        <v>1087</v>
      </c>
    </row>
    <row r="215" spans="2:65" s="1" customFormat="1" ht="16.5" customHeight="1">
      <c r="B215" s="171"/>
      <c r="C215" s="172">
        <v>57</v>
      </c>
      <c r="D215" s="172" t="s">
        <v>147</v>
      </c>
      <c r="E215" s="173" t="s">
        <v>397</v>
      </c>
      <c r="F215" s="174" t="s">
        <v>398</v>
      </c>
      <c r="G215" s="175" t="s">
        <v>150</v>
      </c>
      <c r="H215" s="176">
        <v>12.96</v>
      </c>
      <c r="I215" s="177"/>
      <c r="J215" s="178">
        <f>ROUND(I215*H215,2)</f>
        <v>0</v>
      </c>
      <c r="K215" s="174" t="s">
        <v>158</v>
      </c>
      <c r="L215" s="39"/>
      <c r="M215" s="179" t="s">
        <v>5</v>
      </c>
      <c r="N215" s="180" t="s">
        <v>43</v>
      </c>
      <c r="O215" s="40"/>
      <c r="P215" s="181">
        <f>O215*H215</f>
        <v>0</v>
      </c>
      <c r="Q215" s="181">
        <v>0.0003</v>
      </c>
      <c r="R215" s="181">
        <f>Q215*H215</f>
        <v>0.003888</v>
      </c>
      <c r="S215" s="181">
        <v>0</v>
      </c>
      <c r="T215" s="182">
        <f>S215*H215</f>
        <v>0</v>
      </c>
      <c r="AR215" s="22" t="s">
        <v>224</v>
      </c>
      <c r="AT215" s="22" t="s">
        <v>147</v>
      </c>
      <c r="AU215" s="22" t="s">
        <v>81</v>
      </c>
      <c r="AY215" s="22" t="s">
        <v>144</v>
      </c>
      <c r="BE215" s="183">
        <f>IF(N215="základní",J215,0)</f>
        <v>0</v>
      </c>
      <c r="BF215" s="183">
        <f>IF(N215="snížená",J215,0)</f>
        <v>0</v>
      </c>
      <c r="BG215" s="183">
        <f>IF(N215="zákl. přenesená",J215,0)</f>
        <v>0</v>
      </c>
      <c r="BH215" s="183">
        <f>IF(N215="sníž. přenesená",J215,0)</f>
        <v>0</v>
      </c>
      <c r="BI215" s="183">
        <f>IF(N215="nulová",J215,0)</f>
        <v>0</v>
      </c>
      <c r="BJ215" s="22" t="s">
        <v>79</v>
      </c>
      <c r="BK215" s="183">
        <f>ROUND(I215*H215,2)</f>
        <v>0</v>
      </c>
      <c r="BL215" s="22" t="s">
        <v>224</v>
      </c>
      <c r="BM215" s="22" t="s">
        <v>1088</v>
      </c>
    </row>
    <row r="216" spans="2:51" s="11" customFormat="1" ht="13.5">
      <c r="B216" s="184"/>
      <c r="D216" s="185" t="s">
        <v>154</v>
      </c>
      <c r="E216" s="186" t="s">
        <v>5</v>
      </c>
      <c r="F216" s="187" t="s">
        <v>1089</v>
      </c>
      <c r="H216" s="188">
        <v>12.96</v>
      </c>
      <c r="I216" s="189"/>
      <c r="L216" s="184"/>
      <c r="M216" s="190"/>
      <c r="N216" s="191"/>
      <c r="O216" s="191"/>
      <c r="P216" s="191"/>
      <c r="Q216" s="191"/>
      <c r="R216" s="191"/>
      <c r="S216" s="191"/>
      <c r="T216" s="192"/>
      <c r="AT216" s="186" t="s">
        <v>154</v>
      </c>
      <c r="AU216" s="186" t="s">
        <v>81</v>
      </c>
      <c r="AV216" s="11" t="s">
        <v>81</v>
      </c>
      <c r="AW216" s="11" t="s">
        <v>36</v>
      </c>
      <c r="AX216" s="11" t="s">
        <v>79</v>
      </c>
      <c r="AY216" s="186" t="s">
        <v>144</v>
      </c>
    </row>
    <row r="217" spans="2:65" s="1" customFormat="1" ht="16.5" customHeight="1">
      <c r="B217" s="171"/>
      <c r="C217" s="172">
        <v>58</v>
      </c>
      <c r="D217" s="172" t="s">
        <v>147</v>
      </c>
      <c r="E217" s="173" t="s">
        <v>402</v>
      </c>
      <c r="F217" s="174" t="s">
        <v>403</v>
      </c>
      <c r="G217" s="175" t="s">
        <v>295</v>
      </c>
      <c r="H217" s="206">
        <v>39.202</v>
      </c>
      <c r="I217" s="177"/>
      <c r="J217" s="178">
        <f>ROUND(I217*H217,2)</f>
        <v>0</v>
      </c>
      <c r="K217" s="174" t="s">
        <v>151</v>
      </c>
      <c r="L217" s="39"/>
      <c r="M217" s="179" t="s">
        <v>5</v>
      </c>
      <c r="N217" s="180" t="s">
        <v>43</v>
      </c>
      <c r="O217" s="40"/>
      <c r="P217" s="181">
        <f>O217*H217</f>
        <v>0</v>
      </c>
      <c r="Q217" s="181">
        <v>0</v>
      </c>
      <c r="R217" s="181">
        <f>Q217*H217</f>
        <v>0</v>
      </c>
      <c r="S217" s="181">
        <v>0</v>
      </c>
      <c r="T217" s="182">
        <f>S217*H217</f>
        <v>0</v>
      </c>
      <c r="AR217" s="22" t="s">
        <v>224</v>
      </c>
      <c r="AT217" s="22" t="s">
        <v>147</v>
      </c>
      <c r="AU217" s="22" t="s">
        <v>81</v>
      </c>
      <c r="AY217" s="22" t="s">
        <v>144</v>
      </c>
      <c r="BE217" s="183">
        <f>IF(N217="základní",J217,0)</f>
        <v>0</v>
      </c>
      <c r="BF217" s="183">
        <f>IF(N217="snížená",J217,0)</f>
        <v>0</v>
      </c>
      <c r="BG217" s="183">
        <f>IF(N217="zákl. přenesená",J217,0)</f>
        <v>0</v>
      </c>
      <c r="BH217" s="183">
        <f>IF(N217="sníž. přenesená",J217,0)</f>
        <v>0</v>
      </c>
      <c r="BI217" s="183">
        <f>IF(N217="nulová",J217,0)</f>
        <v>0</v>
      </c>
      <c r="BJ217" s="22" t="s">
        <v>79</v>
      </c>
      <c r="BK217" s="183">
        <f>ROUND(I217*H217,2)</f>
        <v>0</v>
      </c>
      <c r="BL217" s="22" t="s">
        <v>224</v>
      </c>
      <c r="BM217" s="22" t="s">
        <v>1090</v>
      </c>
    </row>
    <row r="218" spans="2:65" s="1" customFormat="1" ht="16.5" customHeight="1">
      <c r="B218" s="171"/>
      <c r="C218" s="172">
        <v>59</v>
      </c>
      <c r="D218" s="172" t="s">
        <v>147</v>
      </c>
      <c r="E218" s="173" t="s">
        <v>1091</v>
      </c>
      <c r="F218" s="174" t="s">
        <v>1092</v>
      </c>
      <c r="G218" s="175" t="s">
        <v>295</v>
      </c>
      <c r="H218" s="206">
        <v>39.202</v>
      </c>
      <c r="I218" s="177"/>
      <c r="J218" s="178">
        <f>ROUND(I218*H218,2)</f>
        <v>0</v>
      </c>
      <c r="K218" s="174" t="s">
        <v>151</v>
      </c>
      <c r="L218" s="39"/>
      <c r="M218" s="179" t="s">
        <v>5</v>
      </c>
      <c r="N218" s="180" t="s">
        <v>43</v>
      </c>
      <c r="O218" s="40"/>
      <c r="P218" s="181">
        <f>O218*H218</f>
        <v>0</v>
      </c>
      <c r="Q218" s="181">
        <v>0</v>
      </c>
      <c r="R218" s="181">
        <f>Q218*H218</f>
        <v>0</v>
      </c>
      <c r="S218" s="181">
        <v>0</v>
      </c>
      <c r="T218" s="182">
        <f>S218*H218</f>
        <v>0</v>
      </c>
      <c r="AR218" s="22" t="s">
        <v>224</v>
      </c>
      <c r="AT218" s="22" t="s">
        <v>147</v>
      </c>
      <c r="AU218" s="22" t="s">
        <v>81</v>
      </c>
      <c r="AY218" s="22" t="s">
        <v>144</v>
      </c>
      <c r="BE218" s="183">
        <f>IF(N218="základní",J218,0)</f>
        <v>0</v>
      </c>
      <c r="BF218" s="183">
        <f>IF(N218="snížená",J218,0)</f>
        <v>0</v>
      </c>
      <c r="BG218" s="183">
        <f>IF(N218="zákl. přenesená",J218,0)</f>
        <v>0</v>
      </c>
      <c r="BH218" s="183">
        <f>IF(N218="sníž. přenesená",J218,0)</f>
        <v>0</v>
      </c>
      <c r="BI218" s="183">
        <f>IF(N218="nulová",J218,0)</f>
        <v>0</v>
      </c>
      <c r="BJ218" s="22" t="s">
        <v>79</v>
      </c>
      <c r="BK218" s="183">
        <f>ROUND(I218*H218,2)</f>
        <v>0</v>
      </c>
      <c r="BL218" s="22" t="s">
        <v>224</v>
      </c>
      <c r="BM218" s="22" t="s">
        <v>1093</v>
      </c>
    </row>
    <row r="219" spans="2:63" s="10" customFormat="1" ht="29.85" customHeight="1">
      <c r="B219" s="158"/>
      <c r="D219" s="159" t="s">
        <v>71</v>
      </c>
      <c r="E219" s="169" t="s">
        <v>409</v>
      </c>
      <c r="F219" s="169" t="s">
        <v>410</v>
      </c>
      <c r="I219" s="161"/>
      <c r="J219" s="170">
        <f>BK219</f>
        <v>0</v>
      </c>
      <c r="L219" s="158"/>
      <c r="M219" s="163"/>
      <c r="N219" s="164"/>
      <c r="O219" s="164"/>
      <c r="P219" s="165">
        <f>SUM(P220:P221)</f>
        <v>0</v>
      </c>
      <c r="Q219" s="164"/>
      <c r="R219" s="165">
        <f>SUM(R220:R221)</f>
        <v>0</v>
      </c>
      <c r="S219" s="164"/>
      <c r="T219" s="166">
        <f>SUM(T220:T221)</f>
        <v>0.028079999999999997</v>
      </c>
      <c r="AR219" s="159" t="s">
        <v>81</v>
      </c>
      <c r="AT219" s="167" t="s">
        <v>71</v>
      </c>
      <c r="AU219" s="167" t="s">
        <v>79</v>
      </c>
      <c r="AY219" s="159" t="s">
        <v>144</v>
      </c>
      <c r="BK219" s="168">
        <f>SUM(BK220:BK221)</f>
        <v>0</v>
      </c>
    </row>
    <row r="220" spans="2:65" s="1" customFormat="1" ht="16.5" customHeight="1">
      <c r="B220" s="171"/>
      <c r="C220" s="172">
        <v>60</v>
      </c>
      <c r="D220" s="172" t="s">
        <v>147</v>
      </c>
      <c r="E220" s="173" t="s">
        <v>412</v>
      </c>
      <c r="F220" s="174" t="s">
        <v>413</v>
      </c>
      <c r="G220" s="175" t="s">
        <v>150</v>
      </c>
      <c r="H220" s="176">
        <v>9.36</v>
      </c>
      <c r="I220" s="177"/>
      <c r="J220" s="178">
        <f>ROUND(I220*H220,2)</f>
        <v>0</v>
      </c>
      <c r="K220" s="174" t="s">
        <v>158</v>
      </c>
      <c r="L220" s="39"/>
      <c r="M220" s="179" t="s">
        <v>5</v>
      </c>
      <c r="N220" s="180" t="s">
        <v>43</v>
      </c>
      <c r="O220" s="40"/>
      <c r="P220" s="181">
        <f>O220*H220</f>
        <v>0</v>
      </c>
      <c r="Q220" s="181">
        <v>0</v>
      </c>
      <c r="R220" s="181">
        <f>Q220*H220</f>
        <v>0</v>
      </c>
      <c r="S220" s="181">
        <v>0.003</v>
      </c>
      <c r="T220" s="182">
        <f>S220*H220</f>
        <v>0.028079999999999997</v>
      </c>
      <c r="AR220" s="22" t="s">
        <v>224</v>
      </c>
      <c r="AT220" s="22" t="s">
        <v>147</v>
      </c>
      <c r="AU220" s="22" t="s">
        <v>81</v>
      </c>
      <c r="AY220" s="22" t="s">
        <v>144</v>
      </c>
      <c r="BE220" s="183">
        <f>IF(N220="základní",J220,0)</f>
        <v>0</v>
      </c>
      <c r="BF220" s="183">
        <f>IF(N220="snížená",J220,0)</f>
        <v>0</v>
      </c>
      <c r="BG220" s="183">
        <f>IF(N220="zákl. přenesená",J220,0)</f>
        <v>0</v>
      </c>
      <c r="BH220" s="183">
        <f>IF(N220="sníž. přenesená",J220,0)</f>
        <v>0</v>
      </c>
      <c r="BI220" s="183">
        <f>IF(N220="nulová",J220,0)</f>
        <v>0</v>
      </c>
      <c r="BJ220" s="22" t="s">
        <v>79</v>
      </c>
      <c r="BK220" s="183">
        <f>ROUND(I220*H220,2)</f>
        <v>0</v>
      </c>
      <c r="BL220" s="22" t="s">
        <v>224</v>
      </c>
      <c r="BM220" s="22" t="s">
        <v>1094</v>
      </c>
    </row>
    <row r="221" spans="2:51" s="11" customFormat="1" ht="13.5">
      <c r="B221" s="184"/>
      <c r="D221" s="185" t="s">
        <v>154</v>
      </c>
      <c r="E221" s="186" t="s">
        <v>5</v>
      </c>
      <c r="F221" s="187" t="s">
        <v>1095</v>
      </c>
      <c r="H221" s="188">
        <v>9.36</v>
      </c>
      <c r="I221" s="189"/>
      <c r="L221" s="184"/>
      <c r="M221" s="190"/>
      <c r="N221" s="191"/>
      <c r="O221" s="191"/>
      <c r="P221" s="191"/>
      <c r="Q221" s="191"/>
      <c r="R221" s="191"/>
      <c r="S221" s="191"/>
      <c r="T221" s="192"/>
      <c r="AT221" s="186" t="s">
        <v>154</v>
      </c>
      <c r="AU221" s="186" t="s">
        <v>81</v>
      </c>
      <c r="AV221" s="11" t="s">
        <v>81</v>
      </c>
      <c r="AW221" s="11" t="s">
        <v>36</v>
      </c>
      <c r="AX221" s="11" t="s">
        <v>79</v>
      </c>
      <c r="AY221" s="186" t="s">
        <v>144</v>
      </c>
    </row>
    <row r="222" spans="2:63" s="10" customFormat="1" ht="29.85" customHeight="1">
      <c r="B222" s="158"/>
      <c r="D222" s="159" t="s">
        <v>71</v>
      </c>
      <c r="E222" s="169" t="s">
        <v>429</v>
      </c>
      <c r="F222" s="169" t="s">
        <v>430</v>
      </c>
      <c r="I222" s="161"/>
      <c r="J222" s="170">
        <f>BK222</f>
        <v>0</v>
      </c>
      <c r="L222" s="158"/>
      <c r="M222" s="163"/>
      <c r="N222" s="164"/>
      <c r="O222" s="164"/>
      <c r="P222" s="165">
        <f>SUM(P223:P226)</f>
        <v>0</v>
      </c>
      <c r="Q222" s="164"/>
      <c r="R222" s="165">
        <f>SUM(R223:R226)</f>
        <v>0.0324</v>
      </c>
      <c r="S222" s="164"/>
      <c r="T222" s="166">
        <f>SUM(T223:T226)</f>
        <v>0</v>
      </c>
      <c r="AR222" s="159" t="s">
        <v>81</v>
      </c>
      <c r="AT222" s="167" t="s">
        <v>71</v>
      </c>
      <c r="AU222" s="167" t="s">
        <v>79</v>
      </c>
      <c r="AY222" s="159" t="s">
        <v>144</v>
      </c>
      <c r="BK222" s="168">
        <f>SUM(BK223:BK226)</f>
        <v>0</v>
      </c>
    </row>
    <row r="223" spans="2:65" s="1" customFormat="1" ht="16.5" customHeight="1">
      <c r="B223" s="171"/>
      <c r="C223" s="172">
        <v>61</v>
      </c>
      <c r="D223" s="172" t="s">
        <v>147</v>
      </c>
      <c r="E223" s="173" t="s">
        <v>432</v>
      </c>
      <c r="F223" s="174" t="s">
        <v>433</v>
      </c>
      <c r="G223" s="175" t="s">
        <v>295</v>
      </c>
      <c r="H223" s="206">
        <v>9.072</v>
      </c>
      <c r="I223" s="177"/>
      <c r="J223" s="178">
        <f>ROUND(I223*H223,2)</f>
        <v>0</v>
      </c>
      <c r="K223" s="174" t="s">
        <v>151</v>
      </c>
      <c r="L223" s="39"/>
      <c r="M223" s="179" t="s">
        <v>5</v>
      </c>
      <c r="N223" s="180" t="s">
        <v>43</v>
      </c>
      <c r="O223" s="40"/>
      <c r="P223" s="181">
        <f>O223*H223</f>
        <v>0</v>
      </c>
      <c r="Q223" s="181">
        <v>0</v>
      </c>
      <c r="R223" s="181">
        <f>Q223*H223</f>
        <v>0</v>
      </c>
      <c r="S223" s="181">
        <v>0</v>
      </c>
      <c r="T223" s="182">
        <f>S223*H223</f>
        <v>0</v>
      </c>
      <c r="AR223" s="22" t="s">
        <v>224</v>
      </c>
      <c r="AT223" s="22" t="s">
        <v>147</v>
      </c>
      <c r="AU223" s="22" t="s">
        <v>81</v>
      </c>
      <c r="AY223" s="22" t="s">
        <v>144</v>
      </c>
      <c r="BE223" s="183">
        <f>IF(N223="základní",J223,0)</f>
        <v>0</v>
      </c>
      <c r="BF223" s="183">
        <f>IF(N223="snížená",J223,0)</f>
        <v>0</v>
      </c>
      <c r="BG223" s="183">
        <f>IF(N223="zákl. přenesená",J223,0)</f>
        <v>0</v>
      </c>
      <c r="BH223" s="183">
        <f>IF(N223="sníž. přenesená",J223,0)</f>
        <v>0</v>
      </c>
      <c r="BI223" s="183">
        <f>IF(N223="nulová",J223,0)</f>
        <v>0</v>
      </c>
      <c r="BJ223" s="22" t="s">
        <v>79</v>
      </c>
      <c r="BK223" s="183">
        <f>ROUND(I223*H223,2)</f>
        <v>0</v>
      </c>
      <c r="BL223" s="22" t="s">
        <v>224</v>
      </c>
      <c r="BM223" s="22" t="s">
        <v>1096</v>
      </c>
    </row>
    <row r="224" spans="2:65" s="1" customFormat="1" ht="16.5" customHeight="1">
      <c r="B224" s="171"/>
      <c r="C224" s="172">
        <v>62</v>
      </c>
      <c r="D224" s="172" t="s">
        <v>147</v>
      </c>
      <c r="E224" s="173" t="s">
        <v>1097</v>
      </c>
      <c r="F224" s="174" t="s">
        <v>1098</v>
      </c>
      <c r="G224" s="175" t="s">
        <v>295</v>
      </c>
      <c r="H224" s="206">
        <v>9.072</v>
      </c>
      <c r="I224" s="177"/>
      <c r="J224" s="178">
        <f>ROUND(I224*H224,2)</f>
        <v>0</v>
      </c>
      <c r="K224" s="174" t="s">
        <v>151</v>
      </c>
      <c r="L224" s="39"/>
      <c r="M224" s="179" t="s">
        <v>5</v>
      </c>
      <c r="N224" s="180" t="s">
        <v>43</v>
      </c>
      <c r="O224" s="40"/>
      <c r="P224" s="181">
        <f>O224*H224</f>
        <v>0</v>
      </c>
      <c r="Q224" s="181">
        <v>0</v>
      </c>
      <c r="R224" s="181">
        <f>Q224*H224</f>
        <v>0</v>
      </c>
      <c r="S224" s="181">
        <v>0</v>
      </c>
      <c r="T224" s="182">
        <f>S224*H224</f>
        <v>0</v>
      </c>
      <c r="AR224" s="22" t="s">
        <v>224</v>
      </c>
      <c r="AT224" s="22" t="s">
        <v>147</v>
      </c>
      <c r="AU224" s="22" t="s">
        <v>81</v>
      </c>
      <c r="AY224" s="22" t="s">
        <v>144</v>
      </c>
      <c r="BE224" s="183">
        <f>IF(N224="základní",J224,0)</f>
        <v>0</v>
      </c>
      <c r="BF224" s="183">
        <f>IF(N224="snížená",J224,0)</f>
        <v>0</v>
      </c>
      <c r="BG224" s="183">
        <f>IF(N224="zákl. přenesená",J224,0)</f>
        <v>0</v>
      </c>
      <c r="BH224" s="183">
        <f>IF(N224="sníž. přenesená",J224,0)</f>
        <v>0</v>
      </c>
      <c r="BI224" s="183">
        <f>IF(N224="nulová",J224,0)</f>
        <v>0</v>
      </c>
      <c r="BJ224" s="22" t="s">
        <v>79</v>
      </c>
      <c r="BK224" s="183">
        <f>ROUND(I224*H224,2)</f>
        <v>0</v>
      </c>
      <c r="BL224" s="22" t="s">
        <v>224</v>
      </c>
      <c r="BM224" s="22" t="s">
        <v>1099</v>
      </c>
    </row>
    <row r="225" spans="2:65" s="1" customFormat="1" ht="16.5" customHeight="1">
      <c r="B225" s="171"/>
      <c r="C225" s="172">
        <v>63</v>
      </c>
      <c r="D225" s="172" t="s">
        <v>147</v>
      </c>
      <c r="E225" s="173" t="s">
        <v>440</v>
      </c>
      <c r="F225" s="174" t="s">
        <v>441</v>
      </c>
      <c r="G225" s="175" t="s">
        <v>150</v>
      </c>
      <c r="H225" s="176">
        <v>4.32</v>
      </c>
      <c r="I225" s="177"/>
      <c r="J225" s="178">
        <f>ROUND(I225*H225,2)</f>
        <v>0</v>
      </c>
      <c r="K225" s="174" t="s">
        <v>5</v>
      </c>
      <c r="L225" s="39"/>
      <c r="M225" s="179" t="s">
        <v>5</v>
      </c>
      <c r="N225" s="180" t="s">
        <v>43</v>
      </c>
      <c r="O225" s="40"/>
      <c r="P225" s="181">
        <f>O225*H225</f>
        <v>0</v>
      </c>
      <c r="Q225" s="181">
        <v>0.0075</v>
      </c>
      <c r="R225" s="181">
        <f>Q225*H225</f>
        <v>0.0324</v>
      </c>
      <c r="S225" s="181">
        <v>0</v>
      </c>
      <c r="T225" s="182">
        <f>S225*H225</f>
        <v>0</v>
      </c>
      <c r="AR225" s="22" t="s">
        <v>224</v>
      </c>
      <c r="AT225" s="22" t="s">
        <v>147</v>
      </c>
      <c r="AU225" s="22" t="s">
        <v>81</v>
      </c>
      <c r="AY225" s="22" t="s">
        <v>144</v>
      </c>
      <c r="BE225" s="183">
        <f>IF(N225="základní",J225,0)</f>
        <v>0</v>
      </c>
      <c r="BF225" s="183">
        <f>IF(N225="snížená",J225,0)</f>
        <v>0</v>
      </c>
      <c r="BG225" s="183">
        <f>IF(N225="zákl. přenesená",J225,0)</f>
        <v>0</v>
      </c>
      <c r="BH225" s="183">
        <f>IF(N225="sníž. přenesená",J225,0)</f>
        <v>0</v>
      </c>
      <c r="BI225" s="183">
        <f>IF(N225="nulová",J225,0)</f>
        <v>0</v>
      </c>
      <c r="BJ225" s="22" t="s">
        <v>79</v>
      </c>
      <c r="BK225" s="183">
        <f>ROUND(I225*H225,2)</f>
        <v>0</v>
      </c>
      <c r="BL225" s="22" t="s">
        <v>224</v>
      </c>
      <c r="BM225" s="22" t="s">
        <v>1100</v>
      </c>
    </row>
    <row r="226" spans="2:51" s="11" customFormat="1" ht="13.5">
      <c r="B226" s="184"/>
      <c r="D226" s="185" t="s">
        <v>154</v>
      </c>
      <c r="E226" s="186" t="s">
        <v>5</v>
      </c>
      <c r="F226" s="187" t="s">
        <v>991</v>
      </c>
      <c r="H226" s="188">
        <v>4.32</v>
      </c>
      <c r="I226" s="189"/>
      <c r="L226" s="184"/>
      <c r="M226" s="190"/>
      <c r="N226" s="191"/>
      <c r="O226" s="191"/>
      <c r="P226" s="191"/>
      <c r="Q226" s="191"/>
      <c r="R226" s="191"/>
      <c r="S226" s="191"/>
      <c r="T226" s="192"/>
      <c r="AT226" s="186" t="s">
        <v>154</v>
      </c>
      <c r="AU226" s="186" t="s">
        <v>81</v>
      </c>
      <c r="AV226" s="11" t="s">
        <v>81</v>
      </c>
      <c r="AW226" s="11" t="s">
        <v>36</v>
      </c>
      <c r="AX226" s="11" t="s">
        <v>79</v>
      </c>
      <c r="AY226" s="186" t="s">
        <v>144</v>
      </c>
    </row>
    <row r="227" spans="2:63" s="10" customFormat="1" ht="29.85" customHeight="1">
      <c r="B227" s="158"/>
      <c r="D227" s="159" t="s">
        <v>71</v>
      </c>
      <c r="E227" s="169" t="s">
        <v>443</v>
      </c>
      <c r="F227" s="169" t="s">
        <v>444</v>
      </c>
      <c r="I227" s="161"/>
      <c r="J227" s="170">
        <f>BK227</f>
        <v>0</v>
      </c>
      <c r="L227" s="158"/>
      <c r="M227" s="163"/>
      <c r="N227" s="164"/>
      <c r="O227" s="164"/>
      <c r="P227" s="165">
        <f>SUM(P228:P235)</f>
        <v>0</v>
      </c>
      <c r="Q227" s="164"/>
      <c r="R227" s="165">
        <f>SUM(R228:R235)</f>
        <v>0.062091900000000005</v>
      </c>
      <c r="S227" s="164"/>
      <c r="T227" s="166">
        <f>SUM(T228:T235)</f>
        <v>0</v>
      </c>
      <c r="AR227" s="159" t="s">
        <v>81</v>
      </c>
      <c r="AT227" s="167" t="s">
        <v>71</v>
      </c>
      <c r="AU227" s="167" t="s">
        <v>79</v>
      </c>
      <c r="AY227" s="159" t="s">
        <v>144</v>
      </c>
      <c r="BK227" s="168">
        <f>SUM(BK228:BK235)</f>
        <v>0</v>
      </c>
    </row>
    <row r="228" spans="2:65" s="1" customFormat="1" ht="25.5" customHeight="1">
      <c r="B228" s="171"/>
      <c r="C228" s="172">
        <v>64</v>
      </c>
      <c r="D228" s="172" t="s">
        <v>147</v>
      </c>
      <c r="E228" s="173" t="s">
        <v>446</v>
      </c>
      <c r="F228" s="174" t="s">
        <v>447</v>
      </c>
      <c r="G228" s="175" t="s">
        <v>150</v>
      </c>
      <c r="H228" s="176">
        <v>16.47</v>
      </c>
      <c r="I228" s="177"/>
      <c r="J228" s="178">
        <f>ROUND(I228*H228,2)</f>
        <v>0</v>
      </c>
      <c r="K228" s="174" t="s">
        <v>158</v>
      </c>
      <c r="L228" s="39"/>
      <c r="M228" s="179" t="s">
        <v>5</v>
      </c>
      <c r="N228" s="180" t="s">
        <v>43</v>
      </c>
      <c r="O228" s="40"/>
      <c r="P228" s="181">
        <f>O228*H228</f>
        <v>0</v>
      </c>
      <c r="Q228" s="181">
        <v>0.0032</v>
      </c>
      <c r="R228" s="181">
        <f>Q228*H228</f>
        <v>0.052704</v>
      </c>
      <c r="S228" s="181">
        <v>0</v>
      </c>
      <c r="T228" s="182">
        <f>S228*H228</f>
        <v>0</v>
      </c>
      <c r="AR228" s="22" t="s">
        <v>224</v>
      </c>
      <c r="AT228" s="22" t="s">
        <v>147</v>
      </c>
      <c r="AU228" s="22" t="s">
        <v>81</v>
      </c>
      <c r="AY228" s="22" t="s">
        <v>144</v>
      </c>
      <c r="BE228" s="183">
        <f>IF(N228="základní",J228,0)</f>
        <v>0</v>
      </c>
      <c r="BF228" s="183">
        <f>IF(N228="snížená",J228,0)</f>
        <v>0</v>
      </c>
      <c r="BG228" s="183">
        <f>IF(N228="zákl. přenesená",J228,0)</f>
        <v>0</v>
      </c>
      <c r="BH228" s="183">
        <f>IF(N228="sníž. přenesená",J228,0)</f>
        <v>0</v>
      </c>
      <c r="BI228" s="183">
        <f>IF(N228="nulová",J228,0)</f>
        <v>0</v>
      </c>
      <c r="BJ228" s="22" t="s">
        <v>79</v>
      </c>
      <c r="BK228" s="183">
        <f>ROUND(I228*H228,2)</f>
        <v>0</v>
      </c>
      <c r="BL228" s="22" t="s">
        <v>224</v>
      </c>
      <c r="BM228" s="22" t="s">
        <v>1101</v>
      </c>
    </row>
    <row r="229" spans="2:51" s="11" customFormat="1" ht="13.5">
      <c r="B229" s="184"/>
      <c r="D229" s="185" t="s">
        <v>154</v>
      </c>
      <c r="E229" s="186" t="s">
        <v>5</v>
      </c>
      <c r="F229" s="187" t="s">
        <v>980</v>
      </c>
      <c r="H229" s="188">
        <v>16.47</v>
      </c>
      <c r="I229" s="189"/>
      <c r="L229" s="184"/>
      <c r="M229" s="190"/>
      <c r="N229" s="191"/>
      <c r="O229" s="191"/>
      <c r="P229" s="191"/>
      <c r="Q229" s="191"/>
      <c r="R229" s="191"/>
      <c r="S229" s="191"/>
      <c r="T229" s="192"/>
      <c r="AT229" s="186" t="s">
        <v>154</v>
      </c>
      <c r="AU229" s="186" t="s">
        <v>81</v>
      </c>
      <c r="AV229" s="11" t="s">
        <v>81</v>
      </c>
      <c r="AW229" s="11" t="s">
        <v>36</v>
      </c>
      <c r="AX229" s="11" t="s">
        <v>79</v>
      </c>
      <c r="AY229" s="186" t="s">
        <v>144</v>
      </c>
    </row>
    <row r="230" spans="2:65" s="1" customFormat="1" ht="16.5" customHeight="1">
      <c r="B230" s="171"/>
      <c r="C230" s="196">
        <v>65</v>
      </c>
      <c r="D230" s="196" t="s">
        <v>274</v>
      </c>
      <c r="E230" s="197" t="s">
        <v>451</v>
      </c>
      <c r="F230" s="198" t="s">
        <v>452</v>
      </c>
      <c r="G230" s="199" t="s">
        <v>150</v>
      </c>
      <c r="H230" s="200">
        <v>18.117</v>
      </c>
      <c r="I230" s="201"/>
      <c r="J230" s="202">
        <f>ROUND(I230*H230,2)</f>
        <v>0</v>
      </c>
      <c r="K230" s="198" t="s">
        <v>5</v>
      </c>
      <c r="L230" s="203"/>
      <c r="M230" s="204" t="s">
        <v>5</v>
      </c>
      <c r="N230" s="205" t="s">
        <v>43</v>
      </c>
      <c r="O230" s="40"/>
      <c r="P230" s="181">
        <f>O230*H230</f>
        <v>0</v>
      </c>
      <c r="Q230" s="181">
        <v>0</v>
      </c>
      <c r="R230" s="181">
        <f>Q230*H230</f>
        <v>0</v>
      </c>
      <c r="S230" s="181">
        <v>0</v>
      </c>
      <c r="T230" s="182">
        <f>S230*H230</f>
        <v>0</v>
      </c>
      <c r="AR230" s="22" t="s">
        <v>277</v>
      </c>
      <c r="AT230" s="22" t="s">
        <v>274</v>
      </c>
      <c r="AU230" s="22" t="s">
        <v>81</v>
      </c>
      <c r="AY230" s="22" t="s">
        <v>144</v>
      </c>
      <c r="BE230" s="183">
        <f>IF(N230="základní",J230,0)</f>
        <v>0</v>
      </c>
      <c r="BF230" s="183">
        <f>IF(N230="snížená",J230,0)</f>
        <v>0</v>
      </c>
      <c r="BG230" s="183">
        <f>IF(N230="zákl. přenesená",J230,0)</f>
        <v>0</v>
      </c>
      <c r="BH230" s="183">
        <f>IF(N230="sníž. přenesená",J230,0)</f>
        <v>0</v>
      </c>
      <c r="BI230" s="183">
        <f>IF(N230="nulová",J230,0)</f>
        <v>0</v>
      </c>
      <c r="BJ230" s="22" t="s">
        <v>79</v>
      </c>
      <c r="BK230" s="183">
        <f>ROUND(I230*H230,2)</f>
        <v>0</v>
      </c>
      <c r="BL230" s="22" t="s">
        <v>224</v>
      </c>
      <c r="BM230" s="22" t="s">
        <v>1102</v>
      </c>
    </row>
    <row r="231" spans="2:51" s="11" customFormat="1" ht="13.5">
      <c r="B231" s="184"/>
      <c r="D231" s="185" t="s">
        <v>154</v>
      </c>
      <c r="E231" s="186" t="s">
        <v>5</v>
      </c>
      <c r="F231" s="187" t="s">
        <v>1103</v>
      </c>
      <c r="H231" s="188">
        <v>18.117</v>
      </c>
      <c r="I231" s="189"/>
      <c r="L231" s="184"/>
      <c r="M231" s="190"/>
      <c r="N231" s="191"/>
      <c r="O231" s="191"/>
      <c r="P231" s="191"/>
      <c r="Q231" s="191"/>
      <c r="R231" s="191"/>
      <c r="S231" s="191"/>
      <c r="T231" s="192"/>
      <c r="AT231" s="186" t="s">
        <v>154</v>
      </c>
      <c r="AU231" s="186" t="s">
        <v>81</v>
      </c>
      <c r="AV231" s="11" t="s">
        <v>81</v>
      </c>
      <c r="AW231" s="11" t="s">
        <v>36</v>
      </c>
      <c r="AX231" s="11" t="s">
        <v>79</v>
      </c>
      <c r="AY231" s="186" t="s">
        <v>144</v>
      </c>
    </row>
    <row r="232" spans="2:65" s="1" customFormat="1" ht="25.5" customHeight="1">
      <c r="B232" s="171"/>
      <c r="C232" s="172">
        <v>66</v>
      </c>
      <c r="D232" s="172" t="s">
        <v>147</v>
      </c>
      <c r="E232" s="173" t="s">
        <v>460</v>
      </c>
      <c r="F232" s="174" t="s">
        <v>461</v>
      </c>
      <c r="G232" s="175" t="s">
        <v>150</v>
      </c>
      <c r="H232" s="176">
        <v>16.47</v>
      </c>
      <c r="I232" s="177"/>
      <c r="J232" s="178">
        <f>ROUND(I232*H232,2)</f>
        <v>0</v>
      </c>
      <c r="K232" s="174" t="s">
        <v>158</v>
      </c>
      <c r="L232" s="39"/>
      <c r="M232" s="179" t="s">
        <v>5</v>
      </c>
      <c r="N232" s="180" t="s">
        <v>43</v>
      </c>
      <c r="O232" s="40"/>
      <c r="P232" s="181">
        <f>O232*H232</f>
        <v>0</v>
      </c>
      <c r="Q232" s="181">
        <v>0.00027</v>
      </c>
      <c r="R232" s="181">
        <f>Q232*H232</f>
        <v>0.0044469</v>
      </c>
      <c r="S232" s="181">
        <v>0</v>
      </c>
      <c r="T232" s="182">
        <f>S232*H232</f>
        <v>0</v>
      </c>
      <c r="AR232" s="22" t="s">
        <v>224</v>
      </c>
      <c r="AT232" s="22" t="s">
        <v>147</v>
      </c>
      <c r="AU232" s="22" t="s">
        <v>81</v>
      </c>
      <c r="AY232" s="22" t="s">
        <v>144</v>
      </c>
      <c r="BE232" s="183">
        <f>IF(N232="základní",J232,0)</f>
        <v>0</v>
      </c>
      <c r="BF232" s="183">
        <f>IF(N232="snížená",J232,0)</f>
        <v>0</v>
      </c>
      <c r="BG232" s="183">
        <f>IF(N232="zákl. přenesená",J232,0)</f>
        <v>0</v>
      </c>
      <c r="BH232" s="183">
        <f>IF(N232="sníž. přenesená",J232,0)</f>
        <v>0</v>
      </c>
      <c r="BI232" s="183">
        <f>IF(N232="nulová",J232,0)</f>
        <v>0</v>
      </c>
      <c r="BJ232" s="22" t="s">
        <v>79</v>
      </c>
      <c r="BK232" s="183">
        <f>ROUND(I232*H232,2)</f>
        <v>0</v>
      </c>
      <c r="BL232" s="22" t="s">
        <v>224</v>
      </c>
      <c r="BM232" s="22" t="s">
        <v>1104</v>
      </c>
    </row>
    <row r="233" spans="2:65" s="1" customFormat="1" ht="16.5" customHeight="1">
      <c r="B233" s="171"/>
      <c r="C233" s="172">
        <v>67</v>
      </c>
      <c r="D233" s="172" t="s">
        <v>147</v>
      </c>
      <c r="E233" s="173" t="s">
        <v>464</v>
      </c>
      <c r="F233" s="174" t="s">
        <v>465</v>
      </c>
      <c r="G233" s="175" t="s">
        <v>150</v>
      </c>
      <c r="H233" s="176">
        <v>16.47</v>
      </c>
      <c r="I233" s="177"/>
      <c r="J233" s="178">
        <f>ROUND(I233*H233,2)</f>
        <v>0</v>
      </c>
      <c r="K233" s="174" t="s">
        <v>151</v>
      </c>
      <c r="L233" s="39"/>
      <c r="M233" s="179" t="s">
        <v>5</v>
      </c>
      <c r="N233" s="180" t="s">
        <v>43</v>
      </c>
      <c r="O233" s="40"/>
      <c r="P233" s="181">
        <f>O233*H233</f>
        <v>0</v>
      </c>
      <c r="Q233" s="181">
        <v>0.0003</v>
      </c>
      <c r="R233" s="181">
        <f>Q233*H233</f>
        <v>0.004940999999999999</v>
      </c>
      <c r="S233" s="181">
        <v>0</v>
      </c>
      <c r="T233" s="182">
        <f>S233*H233</f>
        <v>0</v>
      </c>
      <c r="AR233" s="22" t="s">
        <v>224</v>
      </c>
      <c r="AT233" s="22" t="s">
        <v>147</v>
      </c>
      <c r="AU233" s="22" t="s">
        <v>81</v>
      </c>
      <c r="AY233" s="22" t="s">
        <v>144</v>
      </c>
      <c r="BE233" s="183">
        <f>IF(N233="základní",J233,0)</f>
        <v>0</v>
      </c>
      <c r="BF233" s="183">
        <f>IF(N233="snížená",J233,0)</f>
        <v>0</v>
      </c>
      <c r="BG233" s="183">
        <f>IF(N233="zákl. přenesená",J233,0)</f>
        <v>0</v>
      </c>
      <c r="BH233" s="183">
        <f>IF(N233="sníž. přenesená",J233,0)</f>
        <v>0</v>
      </c>
      <c r="BI233" s="183">
        <f>IF(N233="nulová",J233,0)</f>
        <v>0</v>
      </c>
      <c r="BJ233" s="22" t="s">
        <v>79</v>
      </c>
      <c r="BK233" s="183">
        <f>ROUND(I233*H233,2)</f>
        <v>0</v>
      </c>
      <c r="BL233" s="22" t="s">
        <v>224</v>
      </c>
      <c r="BM233" s="22" t="s">
        <v>1105</v>
      </c>
    </row>
    <row r="234" spans="2:65" s="1" customFormat="1" ht="16.5" customHeight="1">
      <c r="B234" s="171"/>
      <c r="C234" s="172">
        <v>68</v>
      </c>
      <c r="D234" s="172" t="s">
        <v>147</v>
      </c>
      <c r="E234" s="173" t="s">
        <v>1106</v>
      </c>
      <c r="F234" s="174" t="s">
        <v>1107</v>
      </c>
      <c r="G234" s="175" t="s">
        <v>295</v>
      </c>
      <c r="H234" s="206">
        <v>130.624</v>
      </c>
      <c r="I234" s="177"/>
      <c r="J234" s="178">
        <f>ROUND(I234*H234,2)</f>
        <v>0</v>
      </c>
      <c r="K234" s="174" t="s">
        <v>151</v>
      </c>
      <c r="L234" s="39"/>
      <c r="M234" s="179" t="s">
        <v>5</v>
      </c>
      <c r="N234" s="180" t="s">
        <v>43</v>
      </c>
      <c r="O234" s="40"/>
      <c r="P234" s="181">
        <f>O234*H234</f>
        <v>0</v>
      </c>
      <c r="Q234" s="181">
        <v>0</v>
      </c>
      <c r="R234" s="181">
        <f>Q234*H234</f>
        <v>0</v>
      </c>
      <c r="S234" s="181">
        <v>0</v>
      </c>
      <c r="T234" s="182">
        <f>S234*H234</f>
        <v>0</v>
      </c>
      <c r="AR234" s="22" t="s">
        <v>224</v>
      </c>
      <c r="AT234" s="22" t="s">
        <v>147</v>
      </c>
      <c r="AU234" s="22" t="s">
        <v>81</v>
      </c>
      <c r="AY234" s="22" t="s">
        <v>144</v>
      </c>
      <c r="BE234" s="183">
        <f>IF(N234="základní",J234,0)</f>
        <v>0</v>
      </c>
      <c r="BF234" s="183">
        <f>IF(N234="snížená",J234,0)</f>
        <v>0</v>
      </c>
      <c r="BG234" s="183">
        <f>IF(N234="zákl. přenesená",J234,0)</f>
        <v>0</v>
      </c>
      <c r="BH234" s="183">
        <f>IF(N234="sníž. přenesená",J234,0)</f>
        <v>0</v>
      </c>
      <c r="BI234" s="183">
        <f>IF(N234="nulová",J234,0)</f>
        <v>0</v>
      </c>
      <c r="BJ234" s="22" t="s">
        <v>79</v>
      </c>
      <c r="BK234" s="183">
        <f>ROUND(I234*H234,2)</f>
        <v>0</v>
      </c>
      <c r="BL234" s="22" t="s">
        <v>224</v>
      </c>
      <c r="BM234" s="22" t="s">
        <v>1108</v>
      </c>
    </row>
    <row r="235" spans="2:65" s="1" customFormat="1" ht="16.5" customHeight="1">
      <c r="B235" s="171"/>
      <c r="C235" s="172">
        <v>69</v>
      </c>
      <c r="D235" s="172" t="s">
        <v>147</v>
      </c>
      <c r="E235" s="173" t="s">
        <v>472</v>
      </c>
      <c r="F235" s="174" t="s">
        <v>473</v>
      </c>
      <c r="G235" s="175" t="s">
        <v>295</v>
      </c>
      <c r="H235" s="206">
        <v>130.624</v>
      </c>
      <c r="I235" s="177"/>
      <c r="J235" s="178">
        <f>ROUND(I235*H235,2)</f>
        <v>0</v>
      </c>
      <c r="K235" s="174" t="s">
        <v>151</v>
      </c>
      <c r="L235" s="39"/>
      <c r="M235" s="179" t="s">
        <v>5</v>
      </c>
      <c r="N235" s="180" t="s">
        <v>43</v>
      </c>
      <c r="O235" s="40"/>
      <c r="P235" s="181">
        <f>O235*H235</f>
        <v>0</v>
      </c>
      <c r="Q235" s="181">
        <v>0</v>
      </c>
      <c r="R235" s="181">
        <f>Q235*H235</f>
        <v>0</v>
      </c>
      <c r="S235" s="181">
        <v>0</v>
      </c>
      <c r="T235" s="182">
        <f>S235*H235</f>
        <v>0</v>
      </c>
      <c r="AR235" s="22" t="s">
        <v>224</v>
      </c>
      <c r="AT235" s="22" t="s">
        <v>147</v>
      </c>
      <c r="AU235" s="22" t="s">
        <v>81</v>
      </c>
      <c r="AY235" s="22" t="s">
        <v>144</v>
      </c>
      <c r="BE235" s="183">
        <f>IF(N235="základní",J235,0)</f>
        <v>0</v>
      </c>
      <c r="BF235" s="183">
        <f>IF(N235="snížená",J235,0)</f>
        <v>0</v>
      </c>
      <c r="BG235" s="183">
        <f>IF(N235="zákl. přenesená",J235,0)</f>
        <v>0</v>
      </c>
      <c r="BH235" s="183">
        <f>IF(N235="sníž. přenesená",J235,0)</f>
        <v>0</v>
      </c>
      <c r="BI235" s="183">
        <f>IF(N235="nulová",J235,0)</f>
        <v>0</v>
      </c>
      <c r="BJ235" s="22" t="s">
        <v>79</v>
      </c>
      <c r="BK235" s="183">
        <f>ROUND(I235*H235,2)</f>
        <v>0</v>
      </c>
      <c r="BL235" s="22" t="s">
        <v>224</v>
      </c>
      <c r="BM235" s="22" t="s">
        <v>1109</v>
      </c>
    </row>
    <row r="236" spans="2:63" s="10" customFormat="1" ht="29.85" customHeight="1">
      <c r="B236" s="158"/>
      <c r="D236" s="159" t="s">
        <v>71</v>
      </c>
      <c r="E236" s="169" t="s">
        <v>480</v>
      </c>
      <c r="F236" s="169" t="s">
        <v>481</v>
      </c>
      <c r="I236" s="161"/>
      <c r="J236" s="170">
        <f>BK236</f>
        <v>0</v>
      </c>
      <c r="L236" s="158"/>
      <c r="M236" s="163"/>
      <c r="N236" s="164"/>
      <c r="O236" s="164"/>
      <c r="P236" s="165">
        <f>P237</f>
        <v>0</v>
      </c>
      <c r="Q236" s="164"/>
      <c r="R236" s="165">
        <f>R237</f>
        <v>0</v>
      </c>
      <c r="S236" s="164"/>
      <c r="T236" s="166">
        <f>T237</f>
        <v>0</v>
      </c>
      <c r="AR236" s="159" t="s">
        <v>81</v>
      </c>
      <c r="AT236" s="167" t="s">
        <v>71</v>
      </c>
      <c r="AU236" s="167" t="s">
        <v>79</v>
      </c>
      <c r="AY236" s="159" t="s">
        <v>144</v>
      </c>
      <c r="BK236" s="168">
        <f>BK237</f>
        <v>0</v>
      </c>
    </row>
    <row r="237" spans="2:65" s="1" customFormat="1" ht="16.5" customHeight="1">
      <c r="B237" s="171"/>
      <c r="C237" s="172">
        <v>70</v>
      </c>
      <c r="D237" s="172" t="s">
        <v>147</v>
      </c>
      <c r="E237" s="173" t="s">
        <v>483</v>
      </c>
      <c r="F237" s="174" t="s">
        <v>484</v>
      </c>
      <c r="G237" s="175" t="s">
        <v>380</v>
      </c>
      <c r="H237" s="176">
        <v>2</v>
      </c>
      <c r="I237" s="177"/>
      <c r="J237" s="178">
        <f>ROUND(I237*H237,2)</f>
        <v>0</v>
      </c>
      <c r="K237" s="174" t="s">
        <v>5</v>
      </c>
      <c r="L237" s="39"/>
      <c r="M237" s="179" t="s">
        <v>5</v>
      </c>
      <c r="N237" s="180" t="s">
        <v>43</v>
      </c>
      <c r="O237" s="40"/>
      <c r="P237" s="181">
        <f>O237*H237</f>
        <v>0</v>
      </c>
      <c r="Q237" s="181">
        <v>0</v>
      </c>
      <c r="R237" s="181">
        <f>Q237*H237</f>
        <v>0</v>
      </c>
      <c r="S237" s="181">
        <v>0</v>
      </c>
      <c r="T237" s="182">
        <f>S237*H237</f>
        <v>0</v>
      </c>
      <c r="AR237" s="22" t="s">
        <v>224</v>
      </c>
      <c r="AT237" s="22" t="s">
        <v>147</v>
      </c>
      <c r="AU237" s="22" t="s">
        <v>81</v>
      </c>
      <c r="AY237" s="22" t="s">
        <v>144</v>
      </c>
      <c r="BE237" s="183">
        <f>IF(N237="základní",J237,0)</f>
        <v>0</v>
      </c>
      <c r="BF237" s="183">
        <f>IF(N237="snížená",J237,0)</f>
        <v>0</v>
      </c>
      <c r="BG237" s="183">
        <f>IF(N237="zákl. přenesená",J237,0)</f>
        <v>0</v>
      </c>
      <c r="BH237" s="183">
        <f>IF(N237="sníž. přenesená",J237,0)</f>
        <v>0</v>
      </c>
      <c r="BI237" s="183">
        <f>IF(N237="nulová",J237,0)</f>
        <v>0</v>
      </c>
      <c r="BJ237" s="22" t="s">
        <v>79</v>
      </c>
      <c r="BK237" s="183">
        <f>ROUND(I237*H237,2)</f>
        <v>0</v>
      </c>
      <c r="BL237" s="22" t="s">
        <v>224</v>
      </c>
      <c r="BM237" s="22" t="s">
        <v>1110</v>
      </c>
    </row>
    <row r="238" spans="2:63" s="10" customFormat="1" ht="29.85" customHeight="1">
      <c r="B238" s="158"/>
      <c r="D238" s="159" t="s">
        <v>71</v>
      </c>
      <c r="E238" s="169" t="s">
        <v>486</v>
      </c>
      <c r="F238" s="169" t="s">
        <v>487</v>
      </c>
      <c r="I238" s="161"/>
      <c r="J238" s="170">
        <f>BK238</f>
        <v>0</v>
      </c>
      <c r="L238" s="158"/>
      <c r="M238" s="163"/>
      <c r="N238" s="164"/>
      <c r="O238" s="164"/>
      <c r="P238" s="165">
        <f>SUM(P239:P244)</f>
        <v>0</v>
      </c>
      <c r="Q238" s="164"/>
      <c r="R238" s="165">
        <f>SUM(R239:R244)</f>
        <v>0.0899962</v>
      </c>
      <c r="S238" s="164"/>
      <c r="T238" s="166">
        <f>SUM(T239:T244)</f>
        <v>0</v>
      </c>
      <c r="AR238" s="159" t="s">
        <v>81</v>
      </c>
      <c r="AT238" s="167" t="s">
        <v>71</v>
      </c>
      <c r="AU238" s="167" t="s">
        <v>79</v>
      </c>
      <c r="AY238" s="159" t="s">
        <v>144</v>
      </c>
      <c r="BK238" s="168">
        <f>SUM(BK239:BK244)</f>
        <v>0</v>
      </c>
    </row>
    <row r="239" spans="2:65" s="1" customFormat="1" ht="25.5" customHeight="1">
      <c r="B239" s="171"/>
      <c r="C239" s="172">
        <v>71</v>
      </c>
      <c r="D239" s="172" t="s">
        <v>147</v>
      </c>
      <c r="E239" s="173" t="s">
        <v>494</v>
      </c>
      <c r="F239" s="174" t="s">
        <v>495</v>
      </c>
      <c r="G239" s="175" t="s">
        <v>150</v>
      </c>
      <c r="H239" s="176">
        <v>226.82</v>
      </c>
      <c r="I239" s="177"/>
      <c r="J239" s="178">
        <f>ROUND(I239*H239,2)</f>
        <v>0</v>
      </c>
      <c r="K239" s="174" t="s">
        <v>158</v>
      </c>
      <c r="L239" s="39"/>
      <c r="M239" s="179" t="s">
        <v>5</v>
      </c>
      <c r="N239" s="180" t="s">
        <v>43</v>
      </c>
      <c r="O239" s="40"/>
      <c r="P239" s="181">
        <f>O239*H239</f>
        <v>0</v>
      </c>
      <c r="Q239" s="181">
        <v>0.00021</v>
      </c>
      <c r="R239" s="181">
        <f>Q239*H239</f>
        <v>0.0476322</v>
      </c>
      <c r="S239" s="181">
        <v>0</v>
      </c>
      <c r="T239" s="182">
        <f>S239*H239</f>
        <v>0</v>
      </c>
      <c r="AR239" s="22" t="s">
        <v>224</v>
      </c>
      <c r="AT239" s="22" t="s">
        <v>147</v>
      </c>
      <c r="AU239" s="22" t="s">
        <v>81</v>
      </c>
      <c r="AY239" s="22" t="s">
        <v>144</v>
      </c>
      <c r="BE239" s="183">
        <f>IF(N239="základní",J239,0)</f>
        <v>0</v>
      </c>
      <c r="BF239" s="183">
        <f>IF(N239="snížená",J239,0)</f>
        <v>0</v>
      </c>
      <c r="BG239" s="183">
        <f>IF(N239="zákl. přenesená",J239,0)</f>
        <v>0</v>
      </c>
      <c r="BH239" s="183">
        <f>IF(N239="sníž. přenesená",J239,0)</f>
        <v>0</v>
      </c>
      <c r="BI239" s="183">
        <f>IF(N239="nulová",J239,0)</f>
        <v>0</v>
      </c>
      <c r="BJ239" s="22" t="s">
        <v>79</v>
      </c>
      <c r="BK239" s="183">
        <f>ROUND(I239*H239,2)</f>
        <v>0</v>
      </c>
      <c r="BL239" s="22" t="s">
        <v>224</v>
      </c>
      <c r="BM239" s="22" t="s">
        <v>1111</v>
      </c>
    </row>
    <row r="240" spans="2:51" s="11" customFormat="1" ht="40.5">
      <c r="B240" s="184"/>
      <c r="D240" s="185" t="s">
        <v>154</v>
      </c>
      <c r="E240" s="186" t="s">
        <v>5</v>
      </c>
      <c r="F240" s="187" t="s">
        <v>1112</v>
      </c>
      <c r="H240" s="188">
        <v>226.82</v>
      </c>
      <c r="I240" s="189"/>
      <c r="L240" s="184"/>
      <c r="M240" s="190"/>
      <c r="N240" s="191"/>
      <c r="O240" s="191"/>
      <c r="P240" s="191"/>
      <c r="Q240" s="191"/>
      <c r="R240" s="191"/>
      <c r="S240" s="191"/>
      <c r="T240" s="192"/>
      <c r="AT240" s="186" t="s">
        <v>154</v>
      </c>
      <c r="AU240" s="186" t="s">
        <v>81</v>
      </c>
      <c r="AV240" s="11" t="s">
        <v>81</v>
      </c>
      <c r="AW240" s="11" t="s">
        <v>36</v>
      </c>
      <c r="AX240" s="11" t="s">
        <v>79</v>
      </c>
      <c r="AY240" s="186" t="s">
        <v>144</v>
      </c>
    </row>
    <row r="241" spans="2:65" s="1" customFormat="1" ht="25.5" customHeight="1">
      <c r="B241" s="171"/>
      <c r="C241" s="172">
        <v>72</v>
      </c>
      <c r="D241" s="172" t="s">
        <v>147</v>
      </c>
      <c r="E241" s="173" t="s">
        <v>498</v>
      </c>
      <c r="F241" s="174" t="s">
        <v>499</v>
      </c>
      <c r="G241" s="175" t="s">
        <v>150</v>
      </c>
      <c r="H241" s="176">
        <v>211.82</v>
      </c>
      <c r="I241" s="177"/>
      <c r="J241" s="178">
        <f>ROUND(I241*H241,2)</f>
        <v>0</v>
      </c>
      <c r="K241" s="174" t="s">
        <v>158</v>
      </c>
      <c r="L241" s="39"/>
      <c r="M241" s="179" t="s">
        <v>5</v>
      </c>
      <c r="N241" s="180" t="s">
        <v>43</v>
      </c>
      <c r="O241" s="40"/>
      <c r="P241" s="181">
        <f>O241*H241</f>
        <v>0</v>
      </c>
      <c r="Q241" s="181">
        <v>0.0002</v>
      </c>
      <c r="R241" s="181">
        <f>Q241*H241</f>
        <v>0.042364</v>
      </c>
      <c r="S241" s="181">
        <v>0</v>
      </c>
      <c r="T241" s="182">
        <f>S241*H241</f>
        <v>0</v>
      </c>
      <c r="AR241" s="22" t="s">
        <v>224</v>
      </c>
      <c r="AT241" s="22" t="s">
        <v>147</v>
      </c>
      <c r="AU241" s="22" t="s">
        <v>81</v>
      </c>
      <c r="AY241" s="22" t="s">
        <v>144</v>
      </c>
      <c r="BE241" s="183">
        <f>IF(N241="základní",J241,0)</f>
        <v>0</v>
      </c>
      <c r="BF241" s="183">
        <f>IF(N241="snížená",J241,0)</f>
        <v>0</v>
      </c>
      <c r="BG241" s="183">
        <f>IF(N241="zákl. přenesená",J241,0)</f>
        <v>0</v>
      </c>
      <c r="BH241" s="183">
        <f>IF(N241="sníž. přenesená",J241,0)</f>
        <v>0</v>
      </c>
      <c r="BI241" s="183">
        <f>IF(N241="nulová",J241,0)</f>
        <v>0</v>
      </c>
      <c r="BJ241" s="22" t="s">
        <v>79</v>
      </c>
      <c r="BK241" s="183">
        <f>ROUND(I241*H241,2)</f>
        <v>0</v>
      </c>
      <c r="BL241" s="22" t="s">
        <v>224</v>
      </c>
      <c r="BM241" s="22" t="s">
        <v>1113</v>
      </c>
    </row>
    <row r="242" spans="2:51" s="11" customFormat="1" ht="40.5">
      <c r="B242" s="184"/>
      <c r="D242" s="185" t="s">
        <v>154</v>
      </c>
      <c r="E242" s="186" t="s">
        <v>5</v>
      </c>
      <c r="F242" s="187" t="s">
        <v>1114</v>
      </c>
      <c r="H242" s="188">
        <v>211.82</v>
      </c>
      <c r="I242" s="189"/>
      <c r="L242" s="184"/>
      <c r="M242" s="190"/>
      <c r="N242" s="191"/>
      <c r="O242" s="191"/>
      <c r="P242" s="191"/>
      <c r="Q242" s="191"/>
      <c r="R242" s="191"/>
      <c r="S242" s="191"/>
      <c r="T242" s="192"/>
      <c r="AT242" s="186" t="s">
        <v>154</v>
      </c>
      <c r="AU242" s="186" t="s">
        <v>81</v>
      </c>
      <c r="AV242" s="11" t="s">
        <v>81</v>
      </c>
      <c r="AW242" s="11" t="s">
        <v>36</v>
      </c>
      <c r="AX242" s="11" t="s">
        <v>79</v>
      </c>
      <c r="AY242" s="186" t="s">
        <v>144</v>
      </c>
    </row>
    <row r="243" spans="2:65" s="1" customFormat="1" ht="16.5" customHeight="1">
      <c r="B243" s="171"/>
      <c r="C243" s="172">
        <v>73</v>
      </c>
      <c r="D243" s="172" t="s">
        <v>147</v>
      </c>
      <c r="E243" s="173" t="s">
        <v>507</v>
      </c>
      <c r="F243" s="174" t="s">
        <v>508</v>
      </c>
      <c r="G243" s="175" t="s">
        <v>150</v>
      </c>
      <c r="H243" s="176">
        <v>15</v>
      </c>
      <c r="I243" s="177"/>
      <c r="J243" s="178">
        <f>ROUND(I243*H243,2)</f>
        <v>0</v>
      </c>
      <c r="K243" s="174" t="s">
        <v>5</v>
      </c>
      <c r="L243" s="39"/>
      <c r="M243" s="179" t="s">
        <v>5</v>
      </c>
      <c r="N243" s="180" t="s">
        <v>43</v>
      </c>
      <c r="O243" s="40"/>
      <c r="P243" s="181">
        <f>O243*H243</f>
        <v>0</v>
      </c>
      <c r="Q243" s="181">
        <v>0</v>
      </c>
      <c r="R243" s="181">
        <f>Q243*H243</f>
        <v>0</v>
      </c>
      <c r="S243" s="181">
        <v>0</v>
      </c>
      <c r="T243" s="182">
        <f>S243*H243</f>
        <v>0</v>
      </c>
      <c r="AR243" s="22" t="s">
        <v>224</v>
      </c>
      <c r="AT243" s="22" t="s">
        <v>147</v>
      </c>
      <c r="AU243" s="22" t="s">
        <v>81</v>
      </c>
      <c r="AY243" s="22" t="s">
        <v>144</v>
      </c>
      <c r="BE243" s="183">
        <f>IF(N243="základní",J243,0)</f>
        <v>0</v>
      </c>
      <c r="BF243" s="183">
        <f>IF(N243="snížená",J243,0)</f>
        <v>0</v>
      </c>
      <c r="BG243" s="183">
        <f>IF(N243="zákl. přenesená",J243,0)</f>
        <v>0</v>
      </c>
      <c r="BH243" s="183">
        <f>IF(N243="sníž. přenesená",J243,0)</f>
        <v>0</v>
      </c>
      <c r="BI243" s="183">
        <f>IF(N243="nulová",J243,0)</f>
        <v>0</v>
      </c>
      <c r="BJ243" s="22" t="s">
        <v>79</v>
      </c>
      <c r="BK243" s="183">
        <f>ROUND(I243*H243,2)</f>
        <v>0</v>
      </c>
      <c r="BL243" s="22" t="s">
        <v>224</v>
      </c>
      <c r="BM243" s="22" t="s">
        <v>1115</v>
      </c>
    </row>
    <row r="244" spans="2:51" s="11" customFormat="1" ht="13.5">
      <c r="B244" s="184"/>
      <c r="D244" s="185" t="s">
        <v>154</v>
      </c>
      <c r="E244" s="186" t="s">
        <v>5</v>
      </c>
      <c r="F244" s="187" t="s">
        <v>1116</v>
      </c>
      <c r="H244" s="188">
        <v>15</v>
      </c>
      <c r="I244" s="189"/>
      <c r="L244" s="184"/>
      <c r="M244" s="207"/>
      <c r="N244" s="208"/>
      <c r="O244" s="208"/>
      <c r="P244" s="208"/>
      <c r="Q244" s="208"/>
      <c r="R244" s="208"/>
      <c r="S244" s="208"/>
      <c r="T244" s="209"/>
      <c r="AT244" s="186" t="s">
        <v>154</v>
      </c>
      <c r="AU244" s="186" t="s">
        <v>81</v>
      </c>
      <c r="AV244" s="11" t="s">
        <v>81</v>
      </c>
      <c r="AW244" s="11" t="s">
        <v>36</v>
      </c>
      <c r="AX244" s="11" t="s">
        <v>79</v>
      </c>
      <c r="AY244" s="186" t="s">
        <v>144</v>
      </c>
    </row>
    <row r="245" spans="2:12" s="1" customFormat="1" ht="6.95" customHeight="1">
      <c r="B245" s="54"/>
      <c r="C245" s="55"/>
      <c r="D245" s="55"/>
      <c r="E245" s="55"/>
      <c r="F245" s="55"/>
      <c r="G245" s="55"/>
      <c r="H245" s="55"/>
      <c r="I245" s="125"/>
      <c r="J245" s="55"/>
      <c r="K245" s="55"/>
      <c r="L245" s="39"/>
    </row>
  </sheetData>
  <autoFilter ref="C92:K244"/>
  <mergeCells count="10">
    <mergeCell ref="J51:J52"/>
    <mergeCell ref="E83:H83"/>
    <mergeCell ref="E85:H8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topLeftCell="A1">
      <pane ySplit="1" topLeftCell="A95" activePane="bottomLeft" state="frozen"/>
      <selection pane="bottomLeft" activeCell="I85" sqref="I85:I9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98"/>
      <c r="C1" s="98"/>
      <c r="D1" s="99" t="s">
        <v>1</v>
      </c>
      <c r="E1" s="98"/>
      <c r="F1" s="100" t="s">
        <v>98</v>
      </c>
      <c r="G1" s="347" t="s">
        <v>99</v>
      </c>
      <c r="H1" s="347"/>
      <c r="I1" s="101"/>
      <c r="J1" s="100" t="s">
        <v>100</v>
      </c>
      <c r="K1" s="99" t="s">
        <v>101</v>
      </c>
      <c r="L1" s="100" t="s">
        <v>102</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3" t="s">
        <v>8</v>
      </c>
      <c r="M2" s="334"/>
      <c r="N2" s="334"/>
      <c r="O2" s="334"/>
      <c r="P2" s="334"/>
      <c r="Q2" s="334"/>
      <c r="R2" s="334"/>
      <c r="S2" s="334"/>
      <c r="T2" s="334"/>
      <c r="U2" s="334"/>
      <c r="V2" s="334"/>
      <c r="AT2" s="22" t="s">
        <v>93</v>
      </c>
    </row>
    <row r="3" spans="2:46" ht="6.95" customHeight="1">
      <c r="B3" s="23"/>
      <c r="C3" s="24"/>
      <c r="D3" s="24"/>
      <c r="E3" s="24"/>
      <c r="F3" s="24"/>
      <c r="G3" s="24"/>
      <c r="H3" s="24"/>
      <c r="I3" s="102"/>
      <c r="J3" s="24"/>
      <c r="K3" s="25"/>
      <c r="AT3" s="22" t="s">
        <v>81</v>
      </c>
    </row>
    <row r="4" spans="2:46" ht="36.95" customHeight="1">
      <c r="B4" s="26"/>
      <c r="C4" s="27"/>
      <c r="D4" s="28" t="s">
        <v>103</v>
      </c>
      <c r="E4" s="27"/>
      <c r="F4" s="27"/>
      <c r="G4" s="27"/>
      <c r="H4" s="27"/>
      <c r="I4" s="103"/>
      <c r="J4" s="27"/>
      <c r="K4" s="29"/>
      <c r="M4" s="30" t="s">
        <v>13</v>
      </c>
      <c r="AT4" s="22" t="s">
        <v>6</v>
      </c>
    </row>
    <row r="5" spans="2:11" ht="6.95" customHeight="1">
      <c r="B5" s="26"/>
      <c r="C5" s="27"/>
      <c r="D5" s="27"/>
      <c r="E5" s="27"/>
      <c r="F5" s="27"/>
      <c r="G5" s="27"/>
      <c r="H5" s="27"/>
      <c r="I5" s="103"/>
      <c r="J5" s="27"/>
      <c r="K5" s="29"/>
    </row>
    <row r="6" spans="2:11" ht="15">
      <c r="B6" s="26"/>
      <c r="C6" s="27"/>
      <c r="D6" s="35" t="s">
        <v>19</v>
      </c>
      <c r="E6" s="27"/>
      <c r="F6" s="27"/>
      <c r="G6" s="27"/>
      <c r="H6" s="27"/>
      <c r="I6" s="103"/>
      <c r="J6" s="27"/>
      <c r="K6" s="29"/>
    </row>
    <row r="7" spans="2:11" ht="16.5" customHeight="1">
      <c r="B7" s="26"/>
      <c r="C7" s="27"/>
      <c r="D7" s="27"/>
      <c r="E7" s="348" t="str">
        <f>'Rekapitulace stavby'!K6</f>
        <v>Vybudování interaktivní učebny a zřízení bezbariérovosti v ZŠ E. beneše v Bohumíně - stavba</v>
      </c>
      <c r="F7" s="349"/>
      <c r="G7" s="349"/>
      <c r="H7" s="349"/>
      <c r="I7" s="103"/>
      <c r="J7" s="27"/>
      <c r="K7" s="29"/>
    </row>
    <row r="8" spans="2:11" s="1" customFormat="1" ht="15">
      <c r="B8" s="39"/>
      <c r="C8" s="40"/>
      <c r="D8" s="35" t="s">
        <v>104</v>
      </c>
      <c r="E8" s="40"/>
      <c r="F8" s="40"/>
      <c r="G8" s="40"/>
      <c r="H8" s="40"/>
      <c r="I8" s="104"/>
      <c r="J8" s="40"/>
      <c r="K8" s="43"/>
    </row>
    <row r="9" spans="2:11" s="1" customFormat="1" ht="36.95" customHeight="1">
      <c r="B9" s="39"/>
      <c r="C9" s="40"/>
      <c r="D9" s="40"/>
      <c r="E9" s="350" t="s">
        <v>1117</v>
      </c>
      <c r="F9" s="351"/>
      <c r="G9" s="351"/>
      <c r="H9" s="351"/>
      <c r="I9" s="104"/>
      <c r="J9" s="40"/>
      <c r="K9" s="43"/>
    </row>
    <row r="10" spans="2:11" s="1" customFormat="1" ht="13.5">
      <c r="B10" s="39"/>
      <c r="C10" s="40"/>
      <c r="D10" s="40"/>
      <c r="E10" s="40"/>
      <c r="F10" s="40"/>
      <c r="G10" s="40"/>
      <c r="H10" s="40"/>
      <c r="I10" s="104"/>
      <c r="J10" s="40"/>
      <c r="K10" s="43"/>
    </row>
    <row r="11" spans="2:11" s="1" customFormat="1" ht="14.45" customHeight="1">
      <c r="B11" s="39"/>
      <c r="C11" s="40"/>
      <c r="D11" s="35" t="s">
        <v>21</v>
      </c>
      <c r="E11" s="40"/>
      <c r="F11" s="33" t="s">
        <v>94</v>
      </c>
      <c r="G11" s="40"/>
      <c r="H11" s="40"/>
      <c r="I11" s="105" t="s">
        <v>23</v>
      </c>
      <c r="J11" s="33" t="s">
        <v>5</v>
      </c>
      <c r="K11" s="43"/>
    </row>
    <row r="12" spans="2:11" s="1" customFormat="1" ht="14.45" customHeight="1">
      <c r="B12" s="39"/>
      <c r="C12" s="40"/>
      <c r="D12" s="35" t="s">
        <v>24</v>
      </c>
      <c r="E12" s="40"/>
      <c r="F12" s="33" t="s">
        <v>25</v>
      </c>
      <c r="G12" s="40"/>
      <c r="H12" s="40"/>
      <c r="I12" s="105" t="s">
        <v>26</v>
      </c>
      <c r="J12" s="106" t="str">
        <f>'Rekapitulace stavby'!AN8</f>
        <v>26. 1. 2018</v>
      </c>
      <c r="K12" s="43"/>
    </row>
    <row r="13" spans="2:11" s="1" customFormat="1" ht="10.9" customHeight="1">
      <c r="B13" s="39"/>
      <c r="C13" s="40"/>
      <c r="D13" s="40"/>
      <c r="E13" s="40"/>
      <c r="F13" s="40"/>
      <c r="G13" s="40"/>
      <c r="H13" s="40"/>
      <c r="I13" s="104"/>
      <c r="J13" s="40"/>
      <c r="K13" s="43"/>
    </row>
    <row r="14" spans="2:11" s="1" customFormat="1" ht="14.45" customHeight="1">
      <c r="B14" s="39"/>
      <c r="C14" s="40"/>
      <c r="D14" s="35" t="s">
        <v>28</v>
      </c>
      <c r="E14" s="40"/>
      <c r="F14" s="40"/>
      <c r="G14" s="40"/>
      <c r="H14" s="40"/>
      <c r="I14" s="105" t="s">
        <v>29</v>
      </c>
      <c r="J14" s="33" t="s">
        <v>5</v>
      </c>
      <c r="K14" s="43"/>
    </row>
    <row r="15" spans="2:11" s="1" customFormat="1" ht="18" customHeight="1">
      <c r="B15" s="39"/>
      <c r="C15" s="40"/>
      <c r="D15" s="40"/>
      <c r="E15" s="33" t="s">
        <v>1118</v>
      </c>
      <c r="F15" s="40"/>
      <c r="G15" s="40"/>
      <c r="H15" s="40"/>
      <c r="I15" s="105" t="s">
        <v>31</v>
      </c>
      <c r="J15" s="33" t="s">
        <v>5</v>
      </c>
      <c r="K15" s="43"/>
    </row>
    <row r="16" spans="2:11" s="1" customFormat="1" ht="6.95" customHeight="1">
      <c r="B16" s="39"/>
      <c r="C16" s="40"/>
      <c r="D16" s="40"/>
      <c r="E16" s="40"/>
      <c r="F16" s="40"/>
      <c r="G16" s="40"/>
      <c r="H16" s="40"/>
      <c r="I16" s="104"/>
      <c r="J16" s="40"/>
      <c r="K16" s="43"/>
    </row>
    <row r="17" spans="2:11" s="1" customFormat="1" ht="14.45" customHeight="1">
      <c r="B17" s="39"/>
      <c r="C17" s="40"/>
      <c r="D17" s="35" t="s">
        <v>32</v>
      </c>
      <c r="E17" s="40"/>
      <c r="F17" s="40"/>
      <c r="G17" s="40"/>
      <c r="H17" s="40"/>
      <c r="I17" s="105"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31</v>
      </c>
      <c r="J18" s="33" t="str">
        <f>IF('Rekapitulace stavby'!AN14="Vyplň údaj","",IF('Rekapitulace stavby'!AN14="","",'Rekapitulace stavby'!AN14))</f>
        <v/>
      </c>
      <c r="K18" s="43"/>
    </row>
    <row r="19" spans="2:11" s="1" customFormat="1" ht="6.95" customHeight="1">
      <c r="B19" s="39"/>
      <c r="C19" s="40"/>
      <c r="D19" s="40"/>
      <c r="E19" s="40"/>
      <c r="F19" s="40"/>
      <c r="G19" s="40"/>
      <c r="H19" s="40"/>
      <c r="I19" s="104"/>
      <c r="J19" s="40"/>
      <c r="K19" s="43"/>
    </row>
    <row r="20" spans="2:11" s="1" customFormat="1" ht="14.45" customHeight="1">
      <c r="B20" s="39"/>
      <c r="C20" s="40"/>
      <c r="D20" s="35" t="s">
        <v>34</v>
      </c>
      <c r="E20" s="40"/>
      <c r="F20" s="40"/>
      <c r="G20" s="40"/>
      <c r="H20" s="40"/>
      <c r="I20" s="105" t="s">
        <v>29</v>
      </c>
      <c r="J20" s="33" t="s">
        <v>5</v>
      </c>
      <c r="K20" s="43"/>
    </row>
    <row r="21" spans="2:11" s="1" customFormat="1" ht="18" customHeight="1">
      <c r="B21" s="39"/>
      <c r="C21" s="40"/>
      <c r="D21" s="40"/>
      <c r="E21" s="33" t="s">
        <v>35</v>
      </c>
      <c r="F21" s="40"/>
      <c r="G21" s="40"/>
      <c r="H21" s="40"/>
      <c r="I21" s="105" t="s">
        <v>31</v>
      </c>
      <c r="J21" s="33" t="s">
        <v>5</v>
      </c>
      <c r="K21" s="43"/>
    </row>
    <row r="22" spans="2:11" s="1" customFormat="1" ht="6.95" customHeight="1">
      <c r="B22" s="39"/>
      <c r="C22" s="40"/>
      <c r="D22" s="40"/>
      <c r="E22" s="40"/>
      <c r="F22" s="40"/>
      <c r="G22" s="40"/>
      <c r="H22" s="40"/>
      <c r="I22" s="104"/>
      <c r="J22" s="40"/>
      <c r="K22" s="43"/>
    </row>
    <row r="23" spans="2:11" s="1" customFormat="1" ht="14.45" customHeight="1">
      <c r="B23" s="39"/>
      <c r="C23" s="40"/>
      <c r="D23" s="35" t="s">
        <v>37</v>
      </c>
      <c r="E23" s="40"/>
      <c r="F23" s="40"/>
      <c r="G23" s="40"/>
      <c r="H23" s="40"/>
      <c r="I23" s="104"/>
      <c r="J23" s="40"/>
      <c r="K23" s="43"/>
    </row>
    <row r="24" spans="2:11" s="6" customFormat="1" ht="16.5" customHeight="1">
      <c r="B24" s="107"/>
      <c r="C24" s="108"/>
      <c r="D24" s="108"/>
      <c r="E24" s="313" t="s">
        <v>5</v>
      </c>
      <c r="F24" s="313"/>
      <c r="G24" s="313"/>
      <c r="H24" s="313"/>
      <c r="I24" s="109"/>
      <c r="J24" s="108"/>
      <c r="K24" s="110"/>
    </row>
    <row r="25" spans="2:11" s="1" customFormat="1" ht="6.95" customHeight="1">
      <c r="B25" s="39"/>
      <c r="C25" s="40"/>
      <c r="D25" s="40"/>
      <c r="E25" s="40"/>
      <c r="F25" s="40"/>
      <c r="G25" s="40"/>
      <c r="H25" s="40"/>
      <c r="I25" s="104"/>
      <c r="J25" s="40"/>
      <c r="K25" s="43"/>
    </row>
    <row r="26" spans="2:11" s="1" customFormat="1" ht="6.95" customHeight="1">
      <c r="B26" s="39"/>
      <c r="C26" s="40"/>
      <c r="D26" s="66"/>
      <c r="E26" s="66"/>
      <c r="F26" s="66"/>
      <c r="G26" s="66"/>
      <c r="H26" s="66"/>
      <c r="I26" s="111"/>
      <c r="J26" s="66"/>
      <c r="K26" s="112"/>
    </row>
    <row r="27" spans="2:11" s="1" customFormat="1" ht="25.35" customHeight="1">
      <c r="B27" s="39"/>
      <c r="C27" s="40"/>
      <c r="D27" s="113" t="s">
        <v>38</v>
      </c>
      <c r="E27" s="40"/>
      <c r="F27" s="40"/>
      <c r="G27" s="40"/>
      <c r="H27" s="40"/>
      <c r="I27" s="104"/>
      <c r="J27" s="114">
        <f>ROUND(J82,2)</f>
        <v>0</v>
      </c>
      <c r="K27" s="43"/>
    </row>
    <row r="28" spans="2:11" s="1" customFormat="1" ht="6.95" customHeight="1">
      <c r="B28" s="39"/>
      <c r="C28" s="40"/>
      <c r="D28" s="66"/>
      <c r="E28" s="66"/>
      <c r="F28" s="66"/>
      <c r="G28" s="66"/>
      <c r="H28" s="66"/>
      <c r="I28" s="111"/>
      <c r="J28" s="66"/>
      <c r="K28" s="112"/>
    </row>
    <row r="29" spans="2:11" s="1" customFormat="1" ht="14.45" customHeight="1">
      <c r="B29" s="39"/>
      <c r="C29" s="40"/>
      <c r="D29" s="40"/>
      <c r="E29" s="40"/>
      <c r="F29" s="44" t="s">
        <v>40</v>
      </c>
      <c r="G29" s="40"/>
      <c r="H29" s="40"/>
      <c r="I29" s="115" t="s">
        <v>39</v>
      </c>
      <c r="J29" s="44" t="s">
        <v>41</v>
      </c>
      <c r="K29" s="43"/>
    </row>
    <row r="30" spans="2:11" s="1" customFormat="1" ht="14.45" customHeight="1">
      <c r="B30" s="39"/>
      <c r="C30" s="40"/>
      <c r="D30" s="47" t="s">
        <v>42</v>
      </c>
      <c r="E30" s="47" t="s">
        <v>43</v>
      </c>
      <c r="F30" s="116">
        <f>ROUND(SUM(BE82:BE100),2)</f>
        <v>0</v>
      </c>
      <c r="G30" s="40"/>
      <c r="H30" s="40"/>
      <c r="I30" s="117">
        <v>0.21</v>
      </c>
      <c r="J30" s="116">
        <f>ROUND(ROUND((SUM(BE82:BE100)),2)*I30,2)</f>
        <v>0</v>
      </c>
      <c r="K30" s="43"/>
    </row>
    <row r="31" spans="2:11" s="1" customFormat="1" ht="14.45" customHeight="1">
      <c r="B31" s="39"/>
      <c r="C31" s="40"/>
      <c r="D31" s="40"/>
      <c r="E31" s="47" t="s">
        <v>44</v>
      </c>
      <c r="F31" s="116">
        <f>ROUND(SUM(BF82:BF100),2)</f>
        <v>0</v>
      </c>
      <c r="G31" s="40"/>
      <c r="H31" s="40"/>
      <c r="I31" s="117">
        <v>0.15</v>
      </c>
      <c r="J31" s="116">
        <f>ROUND(ROUND((SUM(BF82:BF100)),2)*I31,2)</f>
        <v>0</v>
      </c>
      <c r="K31" s="43"/>
    </row>
    <row r="32" spans="2:11" s="1" customFormat="1" ht="14.45" customHeight="1" hidden="1">
      <c r="B32" s="39"/>
      <c r="C32" s="40"/>
      <c r="D32" s="40"/>
      <c r="E32" s="47" t="s">
        <v>45</v>
      </c>
      <c r="F32" s="116">
        <f>ROUND(SUM(BG82:BG100),2)</f>
        <v>0</v>
      </c>
      <c r="G32" s="40"/>
      <c r="H32" s="40"/>
      <c r="I32" s="117">
        <v>0.21</v>
      </c>
      <c r="J32" s="116">
        <v>0</v>
      </c>
      <c r="K32" s="43"/>
    </row>
    <row r="33" spans="2:11" s="1" customFormat="1" ht="14.45" customHeight="1" hidden="1">
      <c r="B33" s="39"/>
      <c r="C33" s="40"/>
      <c r="D33" s="40"/>
      <c r="E33" s="47" t="s">
        <v>46</v>
      </c>
      <c r="F33" s="116">
        <f>ROUND(SUM(BH82:BH100),2)</f>
        <v>0</v>
      </c>
      <c r="G33" s="40"/>
      <c r="H33" s="40"/>
      <c r="I33" s="117">
        <v>0.15</v>
      </c>
      <c r="J33" s="116">
        <v>0</v>
      </c>
      <c r="K33" s="43"/>
    </row>
    <row r="34" spans="2:11" s="1" customFormat="1" ht="14.45" customHeight="1" hidden="1">
      <c r="B34" s="39"/>
      <c r="C34" s="40"/>
      <c r="D34" s="40"/>
      <c r="E34" s="47" t="s">
        <v>47</v>
      </c>
      <c r="F34" s="116">
        <f>ROUND(SUM(BI82:BI100),2)</f>
        <v>0</v>
      </c>
      <c r="G34" s="40"/>
      <c r="H34" s="40"/>
      <c r="I34" s="117">
        <v>0</v>
      </c>
      <c r="J34" s="116">
        <v>0</v>
      </c>
      <c r="K34" s="43"/>
    </row>
    <row r="35" spans="2:11" s="1" customFormat="1" ht="6.95" customHeight="1">
      <c r="B35" s="39"/>
      <c r="C35" s="40"/>
      <c r="D35" s="40"/>
      <c r="E35" s="40"/>
      <c r="F35" s="40"/>
      <c r="G35" s="40"/>
      <c r="H35" s="40"/>
      <c r="I35" s="104"/>
      <c r="J35" s="40"/>
      <c r="K35" s="43"/>
    </row>
    <row r="36" spans="2:11" s="1" customFormat="1" ht="25.35" customHeight="1">
      <c r="B36" s="39"/>
      <c r="C36" s="118"/>
      <c r="D36" s="119" t="s">
        <v>48</v>
      </c>
      <c r="E36" s="69"/>
      <c r="F36" s="69"/>
      <c r="G36" s="120" t="s">
        <v>49</v>
      </c>
      <c r="H36" s="121" t="s">
        <v>50</v>
      </c>
      <c r="I36" s="122"/>
      <c r="J36" s="123">
        <f>SUM(J27:J34)</f>
        <v>0</v>
      </c>
      <c r="K36" s="124"/>
    </row>
    <row r="37" spans="2:11" s="1" customFormat="1" ht="14.45" customHeight="1">
      <c r="B37" s="54"/>
      <c r="C37" s="55"/>
      <c r="D37" s="55"/>
      <c r="E37" s="55"/>
      <c r="F37" s="55"/>
      <c r="G37" s="55"/>
      <c r="H37" s="55"/>
      <c r="I37" s="125"/>
      <c r="J37" s="55"/>
      <c r="K37" s="56"/>
    </row>
    <row r="41" spans="2:11" s="1" customFormat="1" ht="6.95" customHeight="1">
      <c r="B41" s="57"/>
      <c r="C41" s="58"/>
      <c r="D41" s="58"/>
      <c r="E41" s="58"/>
      <c r="F41" s="58"/>
      <c r="G41" s="58"/>
      <c r="H41" s="58"/>
      <c r="I41" s="126"/>
      <c r="J41" s="58"/>
      <c r="K41" s="127"/>
    </row>
    <row r="42" spans="2:11" s="1" customFormat="1" ht="36.95" customHeight="1">
      <c r="B42" s="39"/>
      <c r="C42" s="28" t="s">
        <v>106</v>
      </c>
      <c r="D42" s="40"/>
      <c r="E42" s="40"/>
      <c r="F42" s="40"/>
      <c r="G42" s="40"/>
      <c r="H42" s="40"/>
      <c r="I42" s="104"/>
      <c r="J42" s="40"/>
      <c r="K42" s="43"/>
    </row>
    <row r="43" spans="2:11" s="1" customFormat="1" ht="6.95" customHeight="1">
      <c r="B43" s="39"/>
      <c r="C43" s="40"/>
      <c r="D43" s="40"/>
      <c r="E43" s="40"/>
      <c r="F43" s="40"/>
      <c r="G43" s="40"/>
      <c r="H43" s="40"/>
      <c r="I43" s="104"/>
      <c r="J43" s="40"/>
      <c r="K43" s="43"/>
    </row>
    <row r="44" spans="2:11" s="1" customFormat="1" ht="14.45" customHeight="1">
      <c r="B44" s="39"/>
      <c r="C44" s="35" t="s">
        <v>19</v>
      </c>
      <c r="D44" s="40"/>
      <c r="E44" s="40"/>
      <c r="F44" s="40"/>
      <c r="G44" s="40"/>
      <c r="H44" s="40"/>
      <c r="I44" s="104"/>
      <c r="J44" s="40"/>
      <c r="K44" s="43"/>
    </row>
    <row r="45" spans="2:11" s="1" customFormat="1" ht="16.5" customHeight="1">
      <c r="B45" s="39"/>
      <c r="C45" s="40"/>
      <c r="D45" s="40"/>
      <c r="E45" s="348" t="str">
        <f>E7</f>
        <v>Vybudování interaktivní učebny a zřízení bezbariérovosti v ZŠ E. beneše v Bohumíně - stavba</v>
      </c>
      <c r="F45" s="349"/>
      <c r="G45" s="349"/>
      <c r="H45" s="349"/>
      <c r="I45" s="104"/>
      <c r="J45" s="40"/>
      <c r="K45" s="43"/>
    </row>
    <row r="46" spans="2:11" s="1" customFormat="1" ht="14.45" customHeight="1">
      <c r="B46" s="39"/>
      <c r="C46" s="35" t="s">
        <v>104</v>
      </c>
      <c r="D46" s="40"/>
      <c r="E46" s="40"/>
      <c r="F46" s="40"/>
      <c r="G46" s="40"/>
      <c r="H46" s="40"/>
      <c r="I46" s="104"/>
      <c r="J46" s="40"/>
      <c r="K46" s="43"/>
    </row>
    <row r="47" spans="2:11" s="1" customFormat="1" ht="17.25" customHeight="1">
      <c r="B47" s="39"/>
      <c r="C47" s="40"/>
      <c r="D47" s="40"/>
      <c r="E47" s="350" t="str">
        <f>E9</f>
        <v xml:space="preserve">005 - Ostatní a vedlejší náklady </v>
      </c>
      <c r="F47" s="351"/>
      <c r="G47" s="351"/>
      <c r="H47" s="351"/>
      <c r="I47" s="104"/>
      <c r="J47" s="40"/>
      <c r="K47" s="43"/>
    </row>
    <row r="48" spans="2:11" s="1" customFormat="1" ht="6.95" customHeight="1">
      <c r="B48" s="39"/>
      <c r="C48" s="40"/>
      <c r="D48" s="40"/>
      <c r="E48" s="40"/>
      <c r="F48" s="40"/>
      <c r="G48" s="40"/>
      <c r="H48" s="40"/>
      <c r="I48" s="104"/>
      <c r="J48" s="40"/>
      <c r="K48" s="43"/>
    </row>
    <row r="49" spans="2:11" s="1" customFormat="1" ht="18" customHeight="1">
      <c r="B49" s="39"/>
      <c r="C49" s="35" t="s">
        <v>24</v>
      </c>
      <c r="D49" s="40"/>
      <c r="E49" s="40"/>
      <c r="F49" s="33" t="str">
        <f>F12</f>
        <v>Bohumín</v>
      </c>
      <c r="G49" s="40"/>
      <c r="H49" s="40"/>
      <c r="I49" s="105" t="s">
        <v>26</v>
      </c>
      <c r="J49" s="106" t="str">
        <f>IF(J12="","",J12)</f>
        <v>26. 1. 2018</v>
      </c>
      <c r="K49" s="43"/>
    </row>
    <row r="50" spans="2:11" s="1" customFormat="1" ht="6.95" customHeight="1">
      <c r="B50" s="39"/>
      <c r="C50" s="40"/>
      <c r="D50" s="40"/>
      <c r="E50" s="40"/>
      <c r="F50" s="40"/>
      <c r="G50" s="40"/>
      <c r="H50" s="40"/>
      <c r="I50" s="104"/>
      <c r="J50" s="40"/>
      <c r="K50" s="43"/>
    </row>
    <row r="51" spans="2:11" s="1" customFormat="1" ht="15">
      <c r="B51" s="39"/>
      <c r="C51" s="35" t="s">
        <v>28</v>
      </c>
      <c r="D51" s="40"/>
      <c r="E51" s="40"/>
      <c r="F51" s="33" t="str">
        <f>E15</f>
        <v>ZŠ Masarykova Bohumín</v>
      </c>
      <c r="G51" s="40"/>
      <c r="H51" s="40"/>
      <c r="I51" s="105" t="s">
        <v>34</v>
      </c>
      <c r="J51" s="313" t="str">
        <f>E21</f>
        <v>ATRIS s.r.o.</v>
      </c>
      <c r="K51" s="43"/>
    </row>
    <row r="52" spans="2:11" s="1" customFormat="1" ht="14.45" customHeight="1">
      <c r="B52" s="39"/>
      <c r="C52" s="35" t="s">
        <v>32</v>
      </c>
      <c r="D52" s="40"/>
      <c r="E52" s="40"/>
      <c r="F52" s="33" t="str">
        <f>IF(E18="","",E18)</f>
        <v/>
      </c>
      <c r="G52" s="40"/>
      <c r="H52" s="40"/>
      <c r="I52" s="104"/>
      <c r="J52" s="343"/>
      <c r="K52" s="43"/>
    </row>
    <row r="53" spans="2:11" s="1" customFormat="1" ht="10.35" customHeight="1">
      <c r="B53" s="39"/>
      <c r="C53" s="40"/>
      <c r="D53" s="40"/>
      <c r="E53" s="40"/>
      <c r="F53" s="40"/>
      <c r="G53" s="40"/>
      <c r="H53" s="40"/>
      <c r="I53" s="104"/>
      <c r="J53" s="40"/>
      <c r="K53" s="43"/>
    </row>
    <row r="54" spans="2:11" s="1" customFormat="1" ht="29.25" customHeight="1">
      <c r="B54" s="39"/>
      <c r="C54" s="128" t="s">
        <v>107</v>
      </c>
      <c r="D54" s="118"/>
      <c r="E54" s="118"/>
      <c r="F54" s="118"/>
      <c r="G54" s="118"/>
      <c r="H54" s="118"/>
      <c r="I54" s="129"/>
      <c r="J54" s="130" t="s">
        <v>108</v>
      </c>
      <c r="K54" s="131"/>
    </row>
    <row r="55" spans="2:11" s="1" customFormat="1" ht="10.35" customHeight="1">
      <c r="B55" s="39"/>
      <c r="C55" s="40"/>
      <c r="D55" s="40"/>
      <c r="E55" s="40"/>
      <c r="F55" s="40"/>
      <c r="G55" s="40"/>
      <c r="H55" s="40"/>
      <c r="I55" s="104"/>
      <c r="J55" s="40"/>
      <c r="K55" s="43"/>
    </row>
    <row r="56" spans="2:47" s="1" customFormat="1" ht="29.25" customHeight="1">
      <c r="B56" s="39"/>
      <c r="C56" s="132" t="s">
        <v>109</v>
      </c>
      <c r="D56" s="40"/>
      <c r="E56" s="40"/>
      <c r="F56" s="40"/>
      <c r="G56" s="40"/>
      <c r="H56" s="40"/>
      <c r="I56" s="104"/>
      <c r="J56" s="114">
        <f>J82</f>
        <v>0</v>
      </c>
      <c r="K56" s="43"/>
      <c r="AU56" s="22" t="s">
        <v>110</v>
      </c>
    </row>
    <row r="57" spans="2:11" s="7" customFormat="1" ht="24.95" customHeight="1">
      <c r="B57" s="133"/>
      <c r="C57" s="134"/>
      <c r="D57" s="135" t="s">
        <v>1119</v>
      </c>
      <c r="E57" s="136"/>
      <c r="F57" s="136"/>
      <c r="G57" s="136"/>
      <c r="H57" s="136"/>
      <c r="I57" s="137"/>
      <c r="J57" s="138">
        <f>J83</f>
        <v>0</v>
      </c>
      <c r="K57" s="139"/>
    </row>
    <row r="58" spans="2:11" s="8" customFormat="1" ht="19.9" customHeight="1">
      <c r="B58" s="140"/>
      <c r="C58" s="141"/>
      <c r="D58" s="142" t="s">
        <v>1120</v>
      </c>
      <c r="E58" s="143"/>
      <c r="F58" s="143"/>
      <c r="G58" s="143"/>
      <c r="H58" s="143"/>
      <c r="I58" s="144"/>
      <c r="J58" s="145">
        <f>J84</f>
        <v>0</v>
      </c>
      <c r="K58" s="146"/>
    </row>
    <row r="59" spans="2:11" s="7" customFormat="1" ht="24.95" customHeight="1">
      <c r="B59" s="133"/>
      <c r="C59" s="134"/>
      <c r="D59" s="135" t="s">
        <v>1121</v>
      </c>
      <c r="E59" s="136"/>
      <c r="F59" s="136"/>
      <c r="G59" s="136"/>
      <c r="H59" s="136"/>
      <c r="I59" s="137"/>
      <c r="J59" s="138">
        <f>J86</f>
        <v>0</v>
      </c>
      <c r="K59" s="139"/>
    </row>
    <row r="60" spans="2:11" s="7" customFormat="1" ht="24.95" customHeight="1">
      <c r="B60" s="133"/>
      <c r="C60" s="134"/>
      <c r="D60" s="135" t="s">
        <v>1122</v>
      </c>
      <c r="E60" s="136"/>
      <c r="F60" s="136"/>
      <c r="G60" s="136"/>
      <c r="H60" s="136"/>
      <c r="I60" s="137"/>
      <c r="J60" s="138">
        <f>J92</f>
        <v>0</v>
      </c>
      <c r="K60" s="139"/>
    </row>
    <row r="61" spans="2:11" s="7" customFormat="1" ht="24.95" customHeight="1">
      <c r="B61" s="133"/>
      <c r="C61" s="134"/>
      <c r="D61" s="135" t="s">
        <v>1123</v>
      </c>
      <c r="E61" s="136"/>
      <c r="F61" s="136"/>
      <c r="G61" s="136"/>
      <c r="H61" s="136"/>
      <c r="I61" s="137"/>
      <c r="J61" s="138">
        <f>J95</f>
        <v>0</v>
      </c>
      <c r="K61" s="139"/>
    </row>
    <row r="62" spans="2:11" s="7" customFormat="1" ht="24.95" customHeight="1">
      <c r="B62" s="133"/>
      <c r="C62" s="134"/>
      <c r="D62" s="135" t="s">
        <v>1124</v>
      </c>
      <c r="E62" s="136"/>
      <c r="F62" s="136"/>
      <c r="G62" s="136"/>
      <c r="H62" s="136"/>
      <c r="I62" s="137"/>
      <c r="J62" s="138">
        <f>J98</f>
        <v>0</v>
      </c>
      <c r="K62" s="139"/>
    </row>
    <row r="63" spans="2:11" s="1" customFormat="1" ht="21.75" customHeight="1">
      <c r="B63" s="39"/>
      <c r="C63" s="40"/>
      <c r="D63" s="40"/>
      <c r="E63" s="40"/>
      <c r="F63" s="40"/>
      <c r="G63" s="40"/>
      <c r="H63" s="40"/>
      <c r="I63" s="104"/>
      <c r="J63" s="40"/>
      <c r="K63" s="43"/>
    </row>
    <row r="64" spans="2:11" s="1" customFormat="1" ht="6.95" customHeight="1">
      <c r="B64" s="54"/>
      <c r="C64" s="55"/>
      <c r="D64" s="55"/>
      <c r="E64" s="55"/>
      <c r="F64" s="55"/>
      <c r="G64" s="55"/>
      <c r="H64" s="55"/>
      <c r="I64" s="125"/>
      <c r="J64" s="55"/>
      <c r="K64" s="56"/>
    </row>
    <row r="68" spans="2:12" s="1" customFormat="1" ht="6.95" customHeight="1">
      <c r="B68" s="57"/>
      <c r="C68" s="58"/>
      <c r="D68" s="58"/>
      <c r="E68" s="58"/>
      <c r="F68" s="58"/>
      <c r="G68" s="58"/>
      <c r="H68" s="58"/>
      <c r="I68" s="126"/>
      <c r="J68" s="58"/>
      <c r="K68" s="58"/>
      <c r="L68" s="39"/>
    </row>
    <row r="69" spans="2:12" s="1" customFormat="1" ht="36.95" customHeight="1">
      <c r="B69" s="39"/>
      <c r="C69" s="59" t="s">
        <v>128</v>
      </c>
      <c r="L69" s="39"/>
    </row>
    <row r="70" spans="2:12" s="1" customFormat="1" ht="6.95" customHeight="1">
      <c r="B70" s="39"/>
      <c r="L70" s="39"/>
    </row>
    <row r="71" spans="2:12" s="1" customFormat="1" ht="14.45" customHeight="1">
      <c r="B71" s="39"/>
      <c r="C71" s="61" t="s">
        <v>19</v>
      </c>
      <c r="L71" s="39"/>
    </row>
    <row r="72" spans="2:12" s="1" customFormat="1" ht="16.5" customHeight="1">
      <c r="B72" s="39"/>
      <c r="E72" s="344" t="str">
        <f>E7</f>
        <v>Vybudování interaktivní učebny a zřízení bezbariérovosti v ZŠ E. beneše v Bohumíně - stavba</v>
      </c>
      <c r="F72" s="345"/>
      <c r="G72" s="345"/>
      <c r="H72" s="345"/>
      <c r="L72" s="39"/>
    </row>
    <row r="73" spans="2:12" s="1" customFormat="1" ht="14.45" customHeight="1">
      <c r="B73" s="39"/>
      <c r="C73" s="61" t="s">
        <v>104</v>
      </c>
      <c r="L73" s="39"/>
    </row>
    <row r="74" spans="2:12" s="1" customFormat="1" ht="17.25" customHeight="1">
      <c r="B74" s="39"/>
      <c r="E74" s="335" t="str">
        <f>E9</f>
        <v xml:space="preserve">005 - Ostatní a vedlejší náklady </v>
      </c>
      <c r="F74" s="346"/>
      <c r="G74" s="346"/>
      <c r="H74" s="346"/>
      <c r="L74" s="39"/>
    </row>
    <row r="75" spans="2:12" s="1" customFormat="1" ht="6.95" customHeight="1">
      <c r="B75" s="39"/>
      <c r="L75" s="39"/>
    </row>
    <row r="76" spans="2:12" s="1" customFormat="1" ht="18" customHeight="1">
      <c r="B76" s="39"/>
      <c r="C76" s="61" t="s">
        <v>24</v>
      </c>
      <c r="F76" s="147" t="str">
        <f>F12</f>
        <v>Bohumín</v>
      </c>
      <c r="I76" s="148" t="s">
        <v>26</v>
      </c>
      <c r="J76" s="65" t="str">
        <f>IF(J12="","",J12)</f>
        <v>26. 1. 2018</v>
      </c>
      <c r="L76" s="39"/>
    </row>
    <row r="77" spans="2:12" s="1" customFormat="1" ht="6.95" customHeight="1">
      <c r="B77" s="39"/>
      <c r="L77" s="39"/>
    </row>
    <row r="78" spans="2:12" s="1" customFormat="1" ht="15">
      <c r="B78" s="39"/>
      <c r="C78" s="61" t="s">
        <v>28</v>
      </c>
      <c r="F78" s="147" t="str">
        <f>E15</f>
        <v>ZŠ Masarykova Bohumín</v>
      </c>
      <c r="I78" s="148" t="s">
        <v>34</v>
      </c>
      <c r="J78" s="147" t="str">
        <f>E21</f>
        <v>ATRIS s.r.o.</v>
      </c>
      <c r="L78" s="39"/>
    </row>
    <row r="79" spans="2:12" s="1" customFormat="1" ht="14.45" customHeight="1">
      <c r="B79" s="39"/>
      <c r="C79" s="61" t="s">
        <v>32</v>
      </c>
      <c r="F79" s="147" t="str">
        <f>IF(E18="","",E18)</f>
        <v/>
      </c>
      <c r="L79" s="39"/>
    </row>
    <row r="80" spans="2:12" s="1" customFormat="1" ht="10.35" customHeight="1">
      <c r="B80" s="39"/>
      <c r="L80" s="39"/>
    </row>
    <row r="81" spans="2:20" s="9" customFormat="1" ht="29.25" customHeight="1">
      <c r="B81" s="149"/>
      <c r="C81" s="150" t="s">
        <v>129</v>
      </c>
      <c r="D81" s="151" t="s">
        <v>57</v>
      </c>
      <c r="E81" s="151" t="s">
        <v>53</v>
      </c>
      <c r="F81" s="151" t="s">
        <v>130</v>
      </c>
      <c r="G81" s="151" t="s">
        <v>131</v>
      </c>
      <c r="H81" s="151" t="s">
        <v>132</v>
      </c>
      <c r="I81" s="152" t="s">
        <v>133</v>
      </c>
      <c r="J81" s="151" t="s">
        <v>108</v>
      </c>
      <c r="K81" s="153" t="s">
        <v>134</v>
      </c>
      <c r="L81" s="149"/>
      <c r="M81" s="71" t="s">
        <v>135</v>
      </c>
      <c r="N81" s="72" t="s">
        <v>42</v>
      </c>
      <c r="O81" s="72" t="s">
        <v>136</v>
      </c>
      <c r="P81" s="72" t="s">
        <v>137</v>
      </c>
      <c r="Q81" s="72" t="s">
        <v>138</v>
      </c>
      <c r="R81" s="72" t="s">
        <v>139</v>
      </c>
      <c r="S81" s="72" t="s">
        <v>140</v>
      </c>
      <c r="T81" s="73" t="s">
        <v>141</v>
      </c>
    </row>
    <row r="82" spans="2:63" s="1" customFormat="1" ht="29.25" customHeight="1">
      <c r="B82" s="39"/>
      <c r="C82" s="75" t="s">
        <v>109</v>
      </c>
      <c r="J82" s="154">
        <f>BK82</f>
        <v>0</v>
      </c>
      <c r="L82" s="39"/>
      <c r="M82" s="74"/>
      <c r="N82" s="66"/>
      <c r="O82" s="66"/>
      <c r="P82" s="155">
        <f>P83+P86+P92+P95+P98</f>
        <v>0</v>
      </c>
      <c r="Q82" s="66"/>
      <c r="R82" s="155">
        <f>R83+R86+R92+R95+R98</f>
        <v>0</v>
      </c>
      <c r="S82" s="66"/>
      <c r="T82" s="156">
        <f>T83+T86+T92+T95+T98</f>
        <v>0</v>
      </c>
      <c r="AT82" s="22" t="s">
        <v>71</v>
      </c>
      <c r="AU82" s="22" t="s">
        <v>110</v>
      </c>
      <c r="BK82" s="157">
        <f>BK83+BK86+BK92+BK95+BK98</f>
        <v>0</v>
      </c>
    </row>
    <row r="83" spans="2:63" s="10" customFormat="1" ht="37.35" customHeight="1">
      <c r="B83" s="158"/>
      <c r="D83" s="159" t="s">
        <v>71</v>
      </c>
      <c r="E83" s="160" t="s">
        <v>1125</v>
      </c>
      <c r="F83" s="160" t="s">
        <v>1126</v>
      </c>
      <c r="I83" s="161"/>
      <c r="J83" s="162">
        <f>BK83</f>
        <v>0</v>
      </c>
      <c r="L83" s="158"/>
      <c r="M83" s="163"/>
      <c r="N83" s="164"/>
      <c r="O83" s="164"/>
      <c r="P83" s="165">
        <f>P84</f>
        <v>0</v>
      </c>
      <c r="Q83" s="164"/>
      <c r="R83" s="165">
        <f>R84</f>
        <v>0</v>
      </c>
      <c r="S83" s="164"/>
      <c r="T83" s="166">
        <f>T84</f>
        <v>0</v>
      </c>
      <c r="AR83" s="159" t="s">
        <v>170</v>
      </c>
      <c r="AT83" s="167" t="s">
        <v>71</v>
      </c>
      <c r="AU83" s="167" t="s">
        <v>72</v>
      </c>
      <c r="AY83" s="159" t="s">
        <v>144</v>
      </c>
      <c r="BK83" s="168">
        <f>BK84</f>
        <v>0</v>
      </c>
    </row>
    <row r="84" spans="2:63" s="10" customFormat="1" ht="19.9" customHeight="1">
      <c r="B84" s="158"/>
      <c r="D84" s="159" t="s">
        <v>71</v>
      </c>
      <c r="E84" s="169" t="s">
        <v>1127</v>
      </c>
      <c r="F84" s="169" t="s">
        <v>1128</v>
      </c>
      <c r="I84" s="161"/>
      <c r="J84" s="170">
        <f>BK84</f>
        <v>0</v>
      </c>
      <c r="L84" s="158"/>
      <c r="M84" s="163"/>
      <c r="N84" s="164"/>
      <c r="O84" s="164"/>
      <c r="P84" s="165">
        <f>P85</f>
        <v>0</v>
      </c>
      <c r="Q84" s="164"/>
      <c r="R84" s="165">
        <f>R85</f>
        <v>0</v>
      </c>
      <c r="S84" s="164"/>
      <c r="T84" s="166">
        <f>T85</f>
        <v>0</v>
      </c>
      <c r="AR84" s="159" t="s">
        <v>170</v>
      </c>
      <c r="AT84" s="167" t="s">
        <v>71</v>
      </c>
      <c r="AU84" s="167" t="s">
        <v>79</v>
      </c>
      <c r="AY84" s="159" t="s">
        <v>144</v>
      </c>
      <c r="BK84" s="168">
        <f>BK85</f>
        <v>0</v>
      </c>
    </row>
    <row r="85" spans="2:65" s="1" customFormat="1" ht="25.5" customHeight="1">
      <c r="B85" s="171"/>
      <c r="C85" s="172" t="s">
        <v>79</v>
      </c>
      <c r="D85" s="172" t="s">
        <v>147</v>
      </c>
      <c r="E85" s="173" t="s">
        <v>1129</v>
      </c>
      <c r="F85" s="174" t="s">
        <v>1130</v>
      </c>
      <c r="G85" s="175" t="s">
        <v>336</v>
      </c>
      <c r="H85" s="176">
        <v>1</v>
      </c>
      <c r="I85" s="177"/>
      <c r="J85" s="178">
        <f>ROUND(I85*H85,2)</f>
        <v>0</v>
      </c>
      <c r="K85" s="174" t="s">
        <v>158</v>
      </c>
      <c r="L85" s="39"/>
      <c r="M85" s="179" t="s">
        <v>5</v>
      </c>
      <c r="N85" s="180" t="s">
        <v>43</v>
      </c>
      <c r="O85" s="40"/>
      <c r="P85" s="181">
        <f>O85*H85</f>
        <v>0</v>
      </c>
      <c r="Q85" s="181">
        <v>0</v>
      </c>
      <c r="R85" s="181">
        <f>Q85*H85</f>
        <v>0</v>
      </c>
      <c r="S85" s="181">
        <v>0</v>
      </c>
      <c r="T85" s="182">
        <f>S85*H85</f>
        <v>0</v>
      </c>
      <c r="AR85" s="22" t="s">
        <v>1131</v>
      </c>
      <c r="AT85" s="22" t="s">
        <v>147</v>
      </c>
      <c r="AU85" s="22" t="s">
        <v>81</v>
      </c>
      <c r="AY85" s="22" t="s">
        <v>144</v>
      </c>
      <c r="BE85" s="183">
        <f>IF(N85="základní",J85,0)</f>
        <v>0</v>
      </c>
      <c r="BF85" s="183">
        <f>IF(N85="snížená",J85,0)</f>
        <v>0</v>
      </c>
      <c r="BG85" s="183">
        <f>IF(N85="zákl. přenesená",J85,0)</f>
        <v>0</v>
      </c>
      <c r="BH85" s="183">
        <f>IF(N85="sníž. přenesená",J85,0)</f>
        <v>0</v>
      </c>
      <c r="BI85" s="183">
        <f>IF(N85="nulová",J85,0)</f>
        <v>0</v>
      </c>
      <c r="BJ85" s="22" t="s">
        <v>79</v>
      </c>
      <c r="BK85" s="183">
        <f>ROUND(I85*H85,2)</f>
        <v>0</v>
      </c>
      <c r="BL85" s="22" t="s">
        <v>1131</v>
      </c>
      <c r="BM85" s="22" t="s">
        <v>1132</v>
      </c>
    </row>
    <row r="86" spans="2:63" s="10" customFormat="1" ht="37.35" customHeight="1">
      <c r="B86" s="158"/>
      <c r="D86" s="159" t="s">
        <v>71</v>
      </c>
      <c r="E86" s="160" t="s">
        <v>1133</v>
      </c>
      <c r="F86" s="160" t="s">
        <v>1134</v>
      </c>
      <c r="I86" s="161"/>
      <c r="J86" s="162">
        <f>BK86</f>
        <v>0</v>
      </c>
      <c r="L86" s="158"/>
      <c r="M86" s="163"/>
      <c r="N86" s="164"/>
      <c r="O86" s="164"/>
      <c r="P86" s="165">
        <f>SUM(P87:P91)</f>
        <v>0</v>
      </c>
      <c r="Q86" s="164"/>
      <c r="R86" s="165">
        <f>SUM(R87:R91)</f>
        <v>0</v>
      </c>
      <c r="S86" s="164"/>
      <c r="T86" s="166">
        <f>SUM(T87:T91)</f>
        <v>0</v>
      </c>
      <c r="AR86" s="159" t="s">
        <v>170</v>
      </c>
      <c r="AT86" s="167" t="s">
        <v>71</v>
      </c>
      <c r="AU86" s="167" t="s">
        <v>72</v>
      </c>
      <c r="AY86" s="159" t="s">
        <v>144</v>
      </c>
      <c r="BK86" s="168">
        <f>SUM(BK87:BK91)</f>
        <v>0</v>
      </c>
    </row>
    <row r="87" spans="2:65" s="1" customFormat="1" ht="16.5" customHeight="1">
      <c r="B87" s="171"/>
      <c r="C87" s="172" t="s">
        <v>81</v>
      </c>
      <c r="D87" s="172" t="s">
        <v>147</v>
      </c>
      <c r="E87" s="173" t="s">
        <v>1135</v>
      </c>
      <c r="F87" s="174" t="s">
        <v>1136</v>
      </c>
      <c r="G87" s="175" t="s">
        <v>336</v>
      </c>
      <c r="H87" s="176">
        <v>1</v>
      </c>
      <c r="I87" s="177"/>
      <c r="J87" s="178">
        <f>ROUND(I87*H87,2)</f>
        <v>0</v>
      </c>
      <c r="K87" s="174" t="s">
        <v>158</v>
      </c>
      <c r="L87" s="39"/>
      <c r="M87" s="179" t="s">
        <v>5</v>
      </c>
      <c r="N87" s="180" t="s">
        <v>43</v>
      </c>
      <c r="O87" s="40"/>
      <c r="P87" s="181">
        <f>O87*H87</f>
        <v>0</v>
      </c>
      <c r="Q87" s="181">
        <v>0</v>
      </c>
      <c r="R87" s="181">
        <f>Q87*H87</f>
        <v>0</v>
      </c>
      <c r="S87" s="181">
        <v>0</v>
      </c>
      <c r="T87" s="182">
        <f>S87*H87</f>
        <v>0</v>
      </c>
      <c r="AR87" s="22" t="s">
        <v>1131</v>
      </c>
      <c r="AT87" s="22" t="s">
        <v>147</v>
      </c>
      <c r="AU87" s="22" t="s">
        <v>79</v>
      </c>
      <c r="AY87" s="22" t="s">
        <v>144</v>
      </c>
      <c r="BE87" s="183">
        <f>IF(N87="základní",J87,0)</f>
        <v>0</v>
      </c>
      <c r="BF87" s="183">
        <f>IF(N87="snížená",J87,0)</f>
        <v>0</v>
      </c>
      <c r="BG87" s="183">
        <f>IF(N87="zákl. přenesená",J87,0)</f>
        <v>0</v>
      </c>
      <c r="BH87" s="183">
        <f>IF(N87="sníž. přenesená",J87,0)</f>
        <v>0</v>
      </c>
      <c r="BI87" s="183">
        <f>IF(N87="nulová",J87,0)</f>
        <v>0</v>
      </c>
      <c r="BJ87" s="22" t="s">
        <v>79</v>
      </c>
      <c r="BK87" s="183">
        <f>ROUND(I87*H87,2)</f>
        <v>0</v>
      </c>
      <c r="BL87" s="22" t="s">
        <v>1131</v>
      </c>
      <c r="BM87" s="22" t="s">
        <v>1137</v>
      </c>
    </row>
    <row r="88" spans="2:47" s="1" customFormat="1" ht="40.5">
      <c r="B88" s="39"/>
      <c r="D88" s="185" t="s">
        <v>279</v>
      </c>
      <c r="F88" s="193" t="s">
        <v>1138</v>
      </c>
      <c r="I88" s="194"/>
      <c r="L88" s="39"/>
      <c r="M88" s="195"/>
      <c r="N88" s="40"/>
      <c r="O88" s="40"/>
      <c r="P88" s="40"/>
      <c r="Q88" s="40"/>
      <c r="R88" s="40"/>
      <c r="S88" s="40"/>
      <c r="T88" s="68"/>
      <c r="AT88" s="22" t="s">
        <v>279</v>
      </c>
      <c r="AU88" s="22" t="s">
        <v>79</v>
      </c>
    </row>
    <row r="89" spans="2:65" s="1" customFormat="1" ht="16.5" customHeight="1">
      <c r="B89" s="171"/>
      <c r="C89" s="172" t="s">
        <v>161</v>
      </c>
      <c r="D89" s="172" t="s">
        <v>147</v>
      </c>
      <c r="E89" s="173" t="s">
        <v>1139</v>
      </c>
      <c r="F89" s="174" t="s">
        <v>1140</v>
      </c>
      <c r="G89" s="175" t="s">
        <v>336</v>
      </c>
      <c r="H89" s="176">
        <v>1</v>
      </c>
      <c r="I89" s="177"/>
      <c r="J89" s="178">
        <f>ROUND(I89*H89,2)</f>
        <v>0</v>
      </c>
      <c r="K89" s="174" t="s">
        <v>5</v>
      </c>
      <c r="L89" s="39"/>
      <c r="M89" s="179" t="s">
        <v>5</v>
      </c>
      <c r="N89" s="180" t="s">
        <v>43</v>
      </c>
      <c r="O89" s="40"/>
      <c r="P89" s="181">
        <f>O89*H89</f>
        <v>0</v>
      </c>
      <c r="Q89" s="181">
        <v>0</v>
      </c>
      <c r="R89" s="181">
        <f>Q89*H89</f>
        <v>0</v>
      </c>
      <c r="S89" s="181">
        <v>0</v>
      </c>
      <c r="T89" s="182">
        <f>S89*H89</f>
        <v>0</v>
      </c>
      <c r="AR89" s="22" t="s">
        <v>1131</v>
      </c>
      <c r="AT89" s="22" t="s">
        <v>147</v>
      </c>
      <c r="AU89" s="22" t="s">
        <v>79</v>
      </c>
      <c r="AY89" s="22" t="s">
        <v>144</v>
      </c>
      <c r="BE89" s="183">
        <f>IF(N89="základní",J89,0)</f>
        <v>0</v>
      </c>
      <c r="BF89" s="183">
        <f>IF(N89="snížená",J89,0)</f>
        <v>0</v>
      </c>
      <c r="BG89" s="183">
        <f>IF(N89="zákl. přenesená",J89,0)</f>
        <v>0</v>
      </c>
      <c r="BH89" s="183">
        <f>IF(N89="sníž. přenesená",J89,0)</f>
        <v>0</v>
      </c>
      <c r="BI89" s="183">
        <f>IF(N89="nulová",J89,0)</f>
        <v>0</v>
      </c>
      <c r="BJ89" s="22" t="s">
        <v>79</v>
      </c>
      <c r="BK89" s="183">
        <f>ROUND(I89*H89,2)</f>
        <v>0</v>
      </c>
      <c r="BL89" s="22" t="s">
        <v>1131</v>
      </c>
      <c r="BM89" s="22" t="s">
        <v>1141</v>
      </c>
    </row>
    <row r="90" spans="2:65" s="1" customFormat="1" ht="16.5" customHeight="1">
      <c r="B90" s="171"/>
      <c r="C90" s="172" t="s">
        <v>152</v>
      </c>
      <c r="D90" s="172" t="s">
        <v>147</v>
      </c>
      <c r="E90" s="173" t="s">
        <v>1142</v>
      </c>
      <c r="F90" s="174" t="s">
        <v>1143</v>
      </c>
      <c r="G90" s="175" t="s">
        <v>336</v>
      </c>
      <c r="H90" s="176">
        <v>1</v>
      </c>
      <c r="I90" s="177"/>
      <c r="J90" s="178">
        <f>ROUND(I90*H90,2)</f>
        <v>0</v>
      </c>
      <c r="K90" s="174" t="s">
        <v>5</v>
      </c>
      <c r="L90" s="39"/>
      <c r="M90" s="179" t="s">
        <v>5</v>
      </c>
      <c r="N90" s="180" t="s">
        <v>43</v>
      </c>
      <c r="O90" s="40"/>
      <c r="P90" s="181">
        <f>O90*H90</f>
        <v>0</v>
      </c>
      <c r="Q90" s="181">
        <v>0</v>
      </c>
      <c r="R90" s="181">
        <f>Q90*H90</f>
        <v>0</v>
      </c>
      <c r="S90" s="181">
        <v>0</v>
      </c>
      <c r="T90" s="182">
        <f>S90*H90</f>
        <v>0</v>
      </c>
      <c r="AR90" s="22" t="s">
        <v>152</v>
      </c>
      <c r="AT90" s="22" t="s">
        <v>147</v>
      </c>
      <c r="AU90" s="22" t="s">
        <v>79</v>
      </c>
      <c r="AY90" s="22" t="s">
        <v>144</v>
      </c>
      <c r="BE90" s="183">
        <f>IF(N90="základní",J90,0)</f>
        <v>0</v>
      </c>
      <c r="BF90" s="183">
        <f>IF(N90="snížená",J90,0)</f>
        <v>0</v>
      </c>
      <c r="BG90" s="183">
        <f>IF(N90="zákl. přenesená",J90,0)</f>
        <v>0</v>
      </c>
      <c r="BH90" s="183">
        <f>IF(N90="sníž. přenesená",J90,0)</f>
        <v>0</v>
      </c>
      <c r="BI90" s="183">
        <f>IF(N90="nulová",J90,0)</f>
        <v>0</v>
      </c>
      <c r="BJ90" s="22" t="s">
        <v>79</v>
      </c>
      <c r="BK90" s="183">
        <f>ROUND(I90*H90,2)</f>
        <v>0</v>
      </c>
      <c r="BL90" s="22" t="s">
        <v>152</v>
      </c>
      <c r="BM90" s="22" t="s">
        <v>1144</v>
      </c>
    </row>
    <row r="91" spans="2:47" s="1" customFormat="1" ht="54">
      <c r="B91" s="39"/>
      <c r="D91" s="185" t="s">
        <v>279</v>
      </c>
      <c r="F91" s="193" t="s">
        <v>1145</v>
      </c>
      <c r="I91" s="194"/>
      <c r="L91" s="39"/>
      <c r="M91" s="195"/>
      <c r="N91" s="40"/>
      <c r="O91" s="40"/>
      <c r="P91" s="40"/>
      <c r="Q91" s="40"/>
      <c r="R91" s="40"/>
      <c r="S91" s="40"/>
      <c r="T91" s="68"/>
      <c r="AT91" s="22" t="s">
        <v>279</v>
      </c>
      <c r="AU91" s="22" t="s">
        <v>79</v>
      </c>
    </row>
    <row r="92" spans="2:63" s="10" customFormat="1" ht="37.35" customHeight="1">
      <c r="B92" s="158"/>
      <c r="D92" s="159" t="s">
        <v>71</v>
      </c>
      <c r="E92" s="160" t="s">
        <v>1146</v>
      </c>
      <c r="F92" s="160" t="s">
        <v>1147</v>
      </c>
      <c r="I92" s="161"/>
      <c r="J92" s="162">
        <f>BK92</f>
        <v>0</v>
      </c>
      <c r="L92" s="158"/>
      <c r="M92" s="163"/>
      <c r="N92" s="164"/>
      <c r="O92" s="164"/>
      <c r="P92" s="165">
        <f>SUM(P93:P94)</f>
        <v>0</v>
      </c>
      <c r="Q92" s="164"/>
      <c r="R92" s="165">
        <f>SUM(R93:R94)</f>
        <v>0</v>
      </c>
      <c r="S92" s="164"/>
      <c r="T92" s="166">
        <f>SUM(T93:T94)</f>
        <v>0</v>
      </c>
      <c r="AR92" s="159" t="s">
        <v>170</v>
      </c>
      <c r="AT92" s="167" t="s">
        <v>71</v>
      </c>
      <c r="AU92" s="167" t="s">
        <v>72</v>
      </c>
      <c r="AY92" s="159" t="s">
        <v>144</v>
      </c>
      <c r="BK92" s="168">
        <f>SUM(BK93:BK94)</f>
        <v>0</v>
      </c>
    </row>
    <row r="93" spans="2:65" s="1" customFormat="1" ht="16.5" customHeight="1">
      <c r="B93" s="171"/>
      <c r="C93" s="172" t="s">
        <v>170</v>
      </c>
      <c r="D93" s="172" t="s">
        <v>147</v>
      </c>
      <c r="E93" s="173" t="s">
        <v>1148</v>
      </c>
      <c r="F93" s="174" t="s">
        <v>1149</v>
      </c>
      <c r="G93" s="175" t="s">
        <v>336</v>
      </c>
      <c r="H93" s="176">
        <v>1</v>
      </c>
      <c r="I93" s="177"/>
      <c r="J93" s="178">
        <f>ROUND(I93*H93,2)</f>
        <v>0</v>
      </c>
      <c r="K93" s="174" t="s">
        <v>158</v>
      </c>
      <c r="L93" s="39"/>
      <c r="M93" s="179" t="s">
        <v>5</v>
      </c>
      <c r="N93" s="180" t="s">
        <v>43</v>
      </c>
      <c r="O93" s="40"/>
      <c r="P93" s="181">
        <f>O93*H93</f>
        <v>0</v>
      </c>
      <c r="Q93" s="181">
        <v>0</v>
      </c>
      <c r="R93" s="181">
        <f>Q93*H93</f>
        <v>0</v>
      </c>
      <c r="S93" s="181">
        <v>0</v>
      </c>
      <c r="T93" s="182">
        <f>S93*H93</f>
        <v>0</v>
      </c>
      <c r="AR93" s="22" t="s">
        <v>1131</v>
      </c>
      <c r="AT93" s="22" t="s">
        <v>147</v>
      </c>
      <c r="AU93" s="22" t="s">
        <v>79</v>
      </c>
      <c r="AY93" s="22" t="s">
        <v>144</v>
      </c>
      <c r="BE93" s="183">
        <f>IF(N93="základní",J93,0)</f>
        <v>0</v>
      </c>
      <c r="BF93" s="183">
        <f>IF(N93="snížená",J93,0)</f>
        <v>0</v>
      </c>
      <c r="BG93" s="183">
        <f>IF(N93="zákl. přenesená",J93,0)</f>
        <v>0</v>
      </c>
      <c r="BH93" s="183">
        <f>IF(N93="sníž. přenesená",J93,0)</f>
        <v>0</v>
      </c>
      <c r="BI93" s="183">
        <f>IF(N93="nulová",J93,0)</f>
        <v>0</v>
      </c>
      <c r="BJ93" s="22" t="s">
        <v>79</v>
      </c>
      <c r="BK93" s="183">
        <f>ROUND(I93*H93,2)</f>
        <v>0</v>
      </c>
      <c r="BL93" s="22" t="s">
        <v>1131</v>
      </c>
      <c r="BM93" s="22" t="s">
        <v>1150</v>
      </c>
    </row>
    <row r="94" spans="2:47" s="1" customFormat="1" ht="229.5">
      <c r="B94" s="39"/>
      <c r="D94" s="185" t="s">
        <v>279</v>
      </c>
      <c r="F94" s="193" t="s">
        <v>1151</v>
      </c>
      <c r="I94" s="194"/>
      <c r="L94" s="39"/>
      <c r="M94" s="195"/>
      <c r="N94" s="40"/>
      <c r="O94" s="40"/>
      <c r="P94" s="40"/>
      <c r="Q94" s="40"/>
      <c r="R94" s="40"/>
      <c r="S94" s="40"/>
      <c r="T94" s="68"/>
      <c r="AT94" s="22" t="s">
        <v>279</v>
      </c>
      <c r="AU94" s="22" t="s">
        <v>79</v>
      </c>
    </row>
    <row r="95" spans="2:63" s="10" customFormat="1" ht="37.35" customHeight="1">
      <c r="B95" s="158"/>
      <c r="D95" s="159" t="s">
        <v>71</v>
      </c>
      <c r="E95" s="160" t="s">
        <v>1152</v>
      </c>
      <c r="F95" s="160" t="s">
        <v>1153</v>
      </c>
      <c r="I95" s="161"/>
      <c r="J95" s="162">
        <f>BK95</f>
        <v>0</v>
      </c>
      <c r="L95" s="158"/>
      <c r="M95" s="163"/>
      <c r="N95" s="164"/>
      <c r="O95" s="164"/>
      <c r="P95" s="165">
        <f>SUM(P96:P97)</f>
        <v>0</v>
      </c>
      <c r="Q95" s="164"/>
      <c r="R95" s="165">
        <f>SUM(R96:R97)</f>
        <v>0</v>
      </c>
      <c r="S95" s="164"/>
      <c r="T95" s="166">
        <f>SUM(T96:T97)</f>
        <v>0</v>
      </c>
      <c r="AR95" s="159" t="s">
        <v>170</v>
      </c>
      <c r="AT95" s="167" t="s">
        <v>71</v>
      </c>
      <c r="AU95" s="167" t="s">
        <v>72</v>
      </c>
      <c r="AY95" s="159" t="s">
        <v>144</v>
      </c>
      <c r="BK95" s="168">
        <f>SUM(BK96:BK97)</f>
        <v>0</v>
      </c>
    </row>
    <row r="96" spans="2:65" s="1" customFormat="1" ht="16.5" customHeight="1">
      <c r="B96" s="171"/>
      <c r="C96" s="172" t="s">
        <v>145</v>
      </c>
      <c r="D96" s="172" t="s">
        <v>147</v>
      </c>
      <c r="E96" s="173" t="s">
        <v>1154</v>
      </c>
      <c r="F96" s="174" t="s">
        <v>1155</v>
      </c>
      <c r="G96" s="175" t="s">
        <v>336</v>
      </c>
      <c r="H96" s="176">
        <v>1</v>
      </c>
      <c r="I96" s="177"/>
      <c r="J96" s="178">
        <f>ROUND(I96*H96,2)</f>
        <v>0</v>
      </c>
      <c r="K96" s="174" t="s">
        <v>158</v>
      </c>
      <c r="L96" s="39"/>
      <c r="M96" s="179" t="s">
        <v>5</v>
      </c>
      <c r="N96" s="180" t="s">
        <v>43</v>
      </c>
      <c r="O96" s="40"/>
      <c r="P96" s="181">
        <f>O96*H96</f>
        <v>0</v>
      </c>
      <c r="Q96" s="181">
        <v>0</v>
      </c>
      <c r="R96" s="181">
        <f>Q96*H96</f>
        <v>0</v>
      </c>
      <c r="S96" s="181">
        <v>0</v>
      </c>
      <c r="T96" s="182">
        <f>S96*H96</f>
        <v>0</v>
      </c>
      <c r="AR96" s="22" t="s">
        <v>1131</v>
      </c>
      <c r="AT96" s="22" t="s">
        <v>147</v>
      </c>
      <c r="AU96" s="22" t="s">
        <v>79</v>
      </c>
      <c r="AY96" s="22" t="s">
        <v>144</v>
      </c>
      <c r="BE96" s="183">
        <f>IF(N96="základní",J96,0)</f>
        <v>0</v>
      </c>
      <c r="BF96" s="183">
        <f>IF(N96="snížená",J96,0)</f>
        <v>0</v>
      </c>
      <c r="BG96" s="183">
        <f>IF(N96="zákl. přenesená",J96,0)</f>
        <v>0</v>
      </c>
      <c r="BH96" s="183">
        <f>IF(N96="sníž. přenesená",J96,0)</f>
        <v>0</v>
      </c>
      <c r="BI96" s="183">
        <f>IF(N96="nulová",J96,0)</f>
        <v>0</v>
      </c>
      <c r="BJ96" s="22" t="s">
        <v>79</v>
      </c>
      <c r="BK96" s="183">
        <f>ROUND(I96*H96,2)</f>
        <v>0</v>
      </c>
      <c r="BL96" s="22" t="s">
        <v>1131</v>
      </c>
      <c r="BM96" s="22" t="s">
        <v>1156</v>
      </c>
    </row>
    <row r="97" spans="2:47" s="1" customFormat="1" ht="81">
      <c r="B97" s="39"/>
      <c r="D97" s="185" t="s">
        <v>279</v>
      </c>
      <c r="F97" s="193" t="s">
        <v>1157</v>
      </c>
      <c r="I97" s="194"/>
      <c r="L97" s="39"/>
      <c r="M97" s="195"/>
      <c r="N97" s="40"/>
      <c r="O97" s="40"/>
      <c r="P97" s="40"/>
      <c r="Q97" s="40"/>
      <c r="R97" s="40"/>
      <c r="S97" s="40"/>
      <c r="T97" s="68"/>
      <c r="AT97" s="22" t="s">
        <v>279</v>
      </c>
      <c r="AU97" s="22" t="s">
        <v>79</v>
      </c>
    </row>
    <row r="98" spans="2:63" s="10" customFormat="1" ht="37.35" customHeight="1">
      <c r="B98" s="158"/>
      <c r="D98" s="159" t="s">
        <v>71</v>
      </c>
      <c r="E98" s="160" t="s">
        <v>1158</v>
      </c>
      <c r="F98" s="160" t="s">
        <v>1159</v>
      </c>
      <c r="I98" s="161"/>
      <c r="J98" s="162">
        <f>BK98</f>
        <v>0</v>
      </c>
      <c r="L98" s="158"/>
      <c r="M98" s="163"/>
      <c r="N98" s="164"/>
      <c r="O98" s="164"/>
      <c r="P98" s="165">
        <f>SUM(P99:P100)</f>
        <v>0</v>
      </c>
      <c r="Q98" s="164"/>
      <c r="R98" s="165">
        <f>SUM(R99:R100)</f>
        <v>0</v>
      </c>
      <c r="S98" s="164"/>
      <c r="T98" s="166">
        <f>SUM(T99:T100)</f>
        <v>0</v>
      </c>
      <c r="AR98" s="159" t="s">
        <v>170</v>
      </c>
      <c r="AT98" s="167" t="s">
        <v>71</v>
      </c>
      <c r="AU98" s="167" t="s">
        <v>72</v>
      </c>
      <c r="AY98" s="159" t="s">
        <v>144</v>
      </c>
      <c r="BK98" s="168">
        <f>SUM(BK99:BK100)</f>
        <v>0</v>
      </c>
    </row>
    <row r="99" spans="2:65" s="1" customFormat="1" ht="16.5" customHeight="1">
      <c r="B99" s="171"/>
      <c r="C99" s="172" t="s">
        <v>179</v>
      </c>
      <c r="D99" s="172" t="s">
        <v>147</v>
      </c>
      <c r="E99" s="173" t="s">
        <v>1160</v>
      </c>
      <c r="F99" s="174" t="s">
        <v>1161</v>
      </c>
      <c r="G99" s="175" t="s">
        <v>336</v>
      </c>
      <c r="H99" s="176">
        <v>1</v>
      </c>
      <c r="I99" s="177"/>
      <c r="J99" s="178">
        <f>ROUND(I99*H99,2)</f>
        <v>0</v>
      </c>
      <c r="K99" s="174" t="s">
        <v>5</v>
      </c>
      <c r="L99" s="39"/>
      <c r="M99" s="179" t="s">
        <v>5</v>
      </c>
      <c r="N99" s="180" t="s">
        <v>43</v>
      </c>
      <c r="O99" s="40"/>
      <c r="P99" s="181">
        <f>O99*H99</f>
        <v>0</v>
      </c>
      <c r="Q99" s="181">
        <v>0</v>
      </c>
      <c r="R99" s="181">
        <f>Q99*H99</f>
        <v>0</v>
      </c>
      <c r="S99" s="181">
        <v>0</v>
      </c>
      <c r="T99" s="182">
        <f>S99*H99</f>
        <v>0</v>
      </c>
      <c r="AR99" s="22" t="s">
        <v>1131</v>
      </c>
      <c r="AT99" s="22" t="s">
        <v>147</v>
      </c>
      <c r="AU99" s="22" t="s">
        <v>79</v>
      </c>
      <c r="AY99" s="22" t="s">
        <v>144</v>
      </c>
      <c r="BE99" s="183">
        <f>IF(N99="základní",J99,0)</f>
        <v>0</v>
      </c>
      <c r="BF99" s="183">
        <f>IF(N99="snížená",J99,0)</f>
        <v>0</v>
      </c>
      <c r="BG99" s="183">
        <f>IF(N99="zákl. přenesená",J99,0)</f>
        <v>0</v>
      </c>
      <c r="BH99" s="183">
        <f>IF(N99="sníž. přenesená",J99,0)</f>
        <v>0</v>
      </c>
      <c r="BI99" s="183">
        <f>IF(N99="nulová",J99,0)</f>
        <v>0</v>
      </c>
      <c r="BJ99" s="22" t="s">
        <v>79</v>
      </c>
      <c r="BK99" s="183">
        <f>ROUND(I99*H99,2)</f>
        <v>0</v>
      </c>
      <c r="BL99" s="22" t="s">
        <v>1131</v>
      </c>
      <c r="BM99" s="22" t="s">
        <v>1162</v>
      </c>
    </row>
    <row r="100" spans="2:47" s="1" customFormat="1" ht="216">
      <c r="B100" s="39"/>
      <c r="D100" s="185" t="s">
        <v>279</v>
      </c>
      <c r="F100" s="193" t="s">
        <v>1163</v>
      </c>
      <c r="I100" s="194"/>
      <c r="L100" s="39"/>
      <c r="M100" s="222"/>
      <c r="N100" s="211"/>
      <c r="O100" s="211"/>
      <c r="P100" s="211"/>
      <c r="Q100" s="211"/>
      <c r="R100" s="211"/>
      <c r="S100" s="211"/>
      <c r="T100" s="223"/>
      <c r="AT100" s="22" t="s">
        <v>279</v>
      </c>
      <c r="AU100" s="22" t="s">
        <v>79</v>
      </c>
    </row>
    <row r="101" spans="2:12" s="1" customFormat="1" ht="6.95" customHeight="1">
      <c r="B101" s="54"/>
      <c r="C101" s="55"/>
      <c r="D101" s="55"/>
      <c r="E101" s="55"/>
      <c r="F101" s="55"/>
      <c r="G101" s="55"/>
      <c r="H101" s="55"/>
      <c r="I101" s="125"/>
      <c r="J101" s="55"/>
      <c r="K101" s="55"/>
      <c r="L101" s="39"/>
    </row>
  </sheetData>
  <autoFilter ref="C81:K100"/>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topLeftCell="A1">
      <pane ySplit="1" topLeftCell="A80" activePane="bottomLeft" state="frozen"/>
      <selection pane="bottomLeft" activeCell="I82" sqref="I82:I10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98"/>
      <c r="C1" s="98"/>
      <c r="D1" s="99" t="s">
        <v>1</v>
      </c>
      <c r="E1" s="98"/>
      <c r="F1" s="100" t="s">
        <v>98</v>
      </c>
      <c r="G1" s="347" t="s">
        <v>99</v>
      </c>
      <c r="H1" s="347"/>
      <c r="I1" s="101"/>
      <c r="J1" s="100" t="s">
        <v>100</v>
      </c>
      <c r="K1" s="99" t="s">
        <v>101</v>
      </c>
      <c r="L1" s="100" t="s">
        <v>102</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3" t="s">
        <v>8</v>
      </c>
      <c r="M2" s="334"/>
      <c r="N2" s="334"/>
      <c r="O2" s="334"/>
      <c r="P2" s="334"/>
      <c r="Q2" s="334"/>
      <c r="R2" s="334"/>
      <c r="S2" s="334"/>
      <c r="T2" s="334"/>
      <c r="U2" s="334"/>
      <c r="V2" s="334"/>
      <c r="AT2" s="22" t="s">
        <v>97</v>
      </c>
    </row>
    <row r="3" spans="2:46" ht="6.95" customHeight="1">
      <c r="B3" s="23"/>
      <c r="C3" s="24"/>
      <c r="D3" s="24"/>
      <c r="E3" s="24"/>
      <c r="F3" s="24"/>
      <c r="G3" s="24"/>
      <c r="H3" s="24"/>
      <c r="I3" s="102"/>
      <c r="J3" s="24"/>
      <c r="K3" s="25"/>
      <c r="AT3" s="22" t="s">
        <v>81</v>
      </c>
    </row>
    <row r="4" spans="2:46" ht="36.95" customHeight="1">
      <c r="B4" s="26"/>
      <c r="C4" s="27"/>
      <c r="D4" s="28" t="s">
        <v>103</v>
      </c>
      <c r="E4" s="27"/>
      <c r="F4" s="27"/>
      <c r="G4" s="27"/>
      <c r="H4" s="27"/>
      <c r="I4" s="103"/>
      <c r="J4" s="27"/>
      <c r="K4" s="29"/>
      <c r="M4" s="30" t="s">
        <v>13</v>
      </c>
      <c r="AT4" s="22" t="s">
        <v>6</v>
      </c>
    </row>
    <row r="5" spans="2:11" ht="6.95" customHeight="1">
      <c r="B5" s="26"/>
      <c r="C5" s="27"/>
      <c r="D5" s="27"/>
      <c r="E5" s="27"/>
      <c r="F5" s="27"/>
      <c r="G5" s="27"/>
      <c r="H5" s="27"/>
      <c r="I5" s="103"/>
      <c r="J5" s="27"/>
      <c r="K5" s="29"/>
    </row>
    <row r="6" spans="2:11" ht="15">
      <c r="B6" s="26"/>
      <c r="C6" s="27"/>
      <c r="D6" s="35" t="s">
        <v>19</v>
      </c>
      <c r="E6" s="27"/>
      <c r="F6" s="27"/>
      <c r="G6" s="27"/>
      <c r="H6" s="27"/>
      <c r="I6" s="103"/>
      <c r="J6" s="27"/>
      <c r="K6" s="29"/>
    </row>
    <row r="7" spans="2:11" ht="16.5" customHeight="1">
      <c r="B7" s="26"/>
      <c r="C7" s="27"/>
      <c r="D7" s="27"/>
      <c r="E7" s="348" t="str">
        <f>'Rekapitulace stavby'!K6</f>
        <v>Vybudování interaktivní učebny a zřízení bezbariérovosti v ZŠ E. beneše v Bohumíně - stavba</v>
      </c>
      <c r="F7" s="349"/>
      <c r="G7" s="349"/>
      <c r="H7" s="349"/>
      <c r="I7" s="103"/>
      <c r="J7" s="27"/>
      <c r="K7" s="29"/>
    </row>
    <row r="8" spans="2:11" s="1" customFormat="1" ht="15">
      <c r="B8" s="39"/>
      <c r="C8" s="40"/>
      <c r="D8" s="35" t="s">
        <v>104</v>
      </c>
      <c r="E8" s="40"/>
      <c r="F8" s="40"/>
      <c r="G8" s="40"/>
      <c r="H8" s="40"/>
      <c r="I8" s="104"/>
      <c r="J8" s="40"/>
      <c r="K8" s="43"/>
    </row>
    <row r="9" spans="2:11" s="1" customFormat="1" ht="36.95" customHeight="1">
      <c r="B9" s="39"/>
      <c r="C9" s="40"/>
      <c r="D9" s="40"/>
      <c r="E9" s="350" t="s">
        <v>1164</v>
      </c>
      <c r="F9" s="351"/>
      <c r="G9" s="351"/>
      <c r="H9" s="351"/>
      <c r="I9" s="104"/>
      <c r="J9" s="40"/>
      <c r="K9" s="43"/>
    </row>
    <row r="10" spans="2:11" s="1" customFormat="1" ht="13.5">
      <c r="B10" s="39"/>
      <c r="C10" s="40"/>
      <c r="D10" s="40"/>
      <c r="E10" s="40"/>
      <c r="F10" s="40"/>
      <c r="G10" s="40"/>
      <c r="H10" s="40"/>
      <c r="I10" s="104"/>
      <c r="J10" s="40"/>
      <c r="K10" s="43"/>
    </row>
    <row r="11" spans="2:11" s="1" customFormat="1" ht="14.45" customHeight="1">
      <c r="B11" s="39"/>
      <c r="C11" s="40"/>
      <c r="D11" s="35" t="s">
        <v>21</v>
      </c>
      <c r="E11" s="40"/>
      <c r="F11" s="33" t="s">
        <v>5</v>
      </c>
      <c r="G11" s="40"/>
      <c r="H11" s="40"/>
      <c r="I11" s="105" t="s">
        <v>23</v>
      </c>
      <c r="J11" s="33" t="s">
        <v>5</v>
      </c>
      <c r="K11" s="43"/>
    </row>
    <row r="12" spans="2:11" s="1" customFormat="1" ht="14.45" customHeight="1">
      <c r="B12" s="39"/>
      <c r="C12" s="40"/>
      <c r="D12" s="35" t="s">
        <v>24</v>
      </c>
      <c r="E12" s="40"/>
      <c r="F12" s="33" t="s">
        <v>512</v>
      </c>
      <c r="G12" s="40"/>
      <c r="H12" s="40"/>
      <c r="I12" s="105" t="s">
        <v>26</v>
      </c>
      <c r="J12" s="106" t="str">
        <f>'Rekapitulace stavby'!AN8</f>
        <v>26. 1. 2018</v>
      </c>
      <c r="K12" s="43"/>
    </row>
    <row r="13" spans="2:11" s="1" customFormat="1" ht="10.9" customHeight="1">
      <c r="B13" s="39"/>
      <c r="C13" s="40"/>
      <c r="D13" s="40"/>
      <c r="E13" s="40"/>
      <c r="F13" s="40"/>
      <c r="G13" s="40"/>
      <c r="H13" s="40"/>
      <c r="I13" s="104"/>
      <c r="J13" s="40"/>
      <c r="K13" s="43"/>
    </row>
    <row r="14" spans="2:11" s="1" customFormat="1" ht="14.45" customHeight="1">
      <c r="B14" s="39"/>
      <c r="C14" s="40"/>
      <c r="D14" s="35" t="s">
        <v>28</v>
      </c>
      <c r="E14" s="40"/>
      <c r="F14" s="40"/>
      <c r="G14" s="40"/>
      <c r="H14" s="40"/>
      <c r="I14" s="105" t="s">
        <v>29</v>
      </c>
      <c r="J14" s="33" t="str">
        <f>IF('Rekapitulace stavby'!AN10="","",'Rekapitulace stavby'!AN10)</f>
        <v/>
      </c>
      <c r="K14" s="43"/>
    </row>
    <row r="15" spans="2:11" s="1" customFormat="1" ht="18" customHeight="1">
      <c r="B15" s="39"/>
      <c r="C15" s="40"/>
      <c r="D15" s="40"/>
      <c r="E15" s="33" t="str">
        <f>IF('Rekapitulace stavby'!E11="","",'Rekapitulace stavby'!E11)</f>
        <v>ZŠ E. Beneše Bohumín</v>
      </c>
      <c r="F15" s="40"/>
      <c r="G15" s="40"/>
      <c r="H15" s="40"/>
      <c r="I15" s="105" t="s">
        <v>31</v>
      </c>
      <c r="J15" s="33" t="str">
        <f>IF('Rekapitulace stavby'!AN11="","",'Rekapitulace stavby'!AN11)</f>
        <v/>
      </c>
      <c r="K15" s="43"/>
    </row>
    <row r="16" spans="2:11" s="1" customFormat="1" ht="6.95" customHeight="1">
      <c r="B16" s="39"/>
      <c r="C16" s="40"/>
      <c r="D16" s="40"/>
      <c r="E16" s="40"/>
      <c r="F16" s="40"/>
      <c r="G16" s="40"/>
      <c r="H16" s="40"/>
      <c r="I16" s="104"/>
      <c r="J16" s="40"/>
      <c r="K16" s="43"/>
    </row>
    <row r="17" spans="2:11" s="1" customFormat="1" ht="14.45" customHeight="1">
      <c r="B17" s="39"/>
      <c r="C17" s="40"/>
      <c r="D17" s="35" t="s">
        <v>32</v>
      </c>
      <c r="E17" s="40"/>
      <c r="F17" s="40"/>
      <c r="G17" s="40"/>
      <c r="H17" s="40"/>
      <c r="I17" s="105"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31</v>
      </c>
      <c r="J18" s="33" t="str">
        <f>IF('Rekapitulace stavby'!AN14="Vyplň údaj","",IF('Rekapitulace stavby'!AN14="","",'Rekapitulace stavby'!AN14))</f>
        <v/>
      </c>
      <c r="K18" s="43"/>
    </row>
    <row r="19" spans="2:11" s="1" customFormat="1" ht="6.95" customHeight="1">
      <c r="B19" s="39"/>
      <c r="C19" s="40"/>
      <c r="D19" s="40"/>
      <c r="E19" s="40"/>
      <c r="F19" s="40"/>
      <c r="G19" s="40"/>
      <c r="H19" s="40"/>
      <c r="I19" s="104"/>
      <c r="J19" s="40"/>
      <c r="K19" s="43"/>
    </row>
    <row r="20" spans="2:11" s="1" customFormat="1" ht="14.45" customHeight="1">
      <c r="B20" s="39"/>
      <c r="C20" s="40"/>
      <c r="D20" s="35" t="s">
        <v>34</v>
      </c>
      <c r="E20" s="40"/>
      <c r="F20" s="40"/>
      <c r="G20" s="40"/>
      <c r="H20" s="40"/>
      <c r="I20" s="105" t="s">
        <v>29</v>
      </c>
      <c r="J20" s="33" t="str">
        <f>IF('Rekapitulace stavby'!AN16="","",'Rekapitulace stavby'!AN16)</f>
        <v/>
      </c>
      <c r="K20" s="43"/>
    </row>
    <row r="21" spans="2:11" s="1" customFormat="1" ht="18" customHeight="1">
      <c r="B21" s="39"/>
      <c r="C21" s="40"/>
      <c r="D21" s="40"/>
      <c r="E21" s="33" t="str">
        <f>IF('Rekapitulace stavby'!E17="","",'Rekapitulace stavby'!E17)</f>
        <v>ATRIS s.r.o.</v>
      </c>
      <c r="F21" s="40"/>
      <c r="G21" s="40"/>
      <c r="H21" s="40"/>
      <c r="I21" s="105" t="s">
        <v>31</v>
      </c>
      <c r="J21" s="33" t="str">
        <f>IF('Rekapitulace stavby'!AN17="","",'Rekapitulace stavby'!AN17)</f>
        <v/>
      </c>
      <c r="K21" s="43"/>
    </row>
    <row r="22" spans="2:11" s="1" customFormat="1" ht="6.95" customHeight="1">
      <c r="B22" s="39"/>
      <c r="C22" s="40"/>
      <c r="D22" s="40"/>
      <c r="E22" s="40"/>
      <c r="F22" s="40"/>
      <c r="G22" s="40"/>
      <c r="H22" s="40"/>
      <c r="I22" s="104"/>
      <c r="J22" s="40"/>
      <c r="K22" s="43"/>
    </row>
    <row r="23" spans="2:11" s="1" customFormat="1" ht="14.45" customHeight="1">
      <c r="B23" s="39"/>
      <c r="C23" s="40"/>
      <c r="D23" s="35" t="s">
        <v>37</v>
      </c>
      <c r="E23" s="40"/>
      <c r="F23" s="40"/>
      <c r="G23" s="40"/>
      <c r="H23" s="40"/>
      <c r="I23" s="104"/>
      <c r="J23" s="40"/>
      <c r="K23" s="43"/>
    </row>
    <row r="24" spans="2:11" s="6" customFormat="1" ht="16.5" customHeight="1">
      <c r="B24" s="107"/>
      <c r="C24" s="108"/>
      <c r="D24" s="108"/>
      <c r="E24" s="313" t="s">
        <v>5</v>
      </c>
      <c r="F24" s="313"/>
      <c r="G24" s="313"/>
      <c r="H24" s="313"/>
      <c r="I24" s="109"/>
      <c r="J24" s="108"/>
      <c r="K24" s="110"/>
    </row>
    <row r="25" spans="2:11" s="1" customFormat="1" ht="6.95" customHeight="1">
      <c r="B25" s="39"/>
      <c r="C25" s="40"/>
      <c r="D25" s="40"/>
      <c r="E25" s="40"/>
      <c r="F25" s="40"/>
      <c r="G25" s="40"/>
      <c r="H25" s="40"/>
      <c r="I25" s="104"/>
      <c r="J25" s="40"/>
      <c r="K25" s="43"/>
    </row>
    <row r="26" spans="2:11" s="1" customFormat="1" ht="6.95" customHeight="1">
      <c r="B26" s="39"/>
      <c r="C26" s="40"/>
      <c r="D26" s="66"/>
      <c r="E26" s="66"/>
      <c r="F26" s="66"/>
      <c r="G26" s="66"/>
      <c r="H26" s="66"/>
      <c r="I26" s="111"/>
      <c r="J26" s="66"/>
      <c r="K26" s="112"/>
    </row>
    <row r="27" spans="2:11" s="1" customFormat="1" ht="25.35" customHeight="1">
      <c r="B27" s="39"/>
      <c r="C27" s="40"/>
      <c r="D27" s="113" t="s">
        <v>38</v>
      </c>
      <c r="E27" s="40"/>
      <c r="F27" s="40"/>
      <c r="G27" s="40"/>
      <c r="H27" s="40"/>
      <c r="I27" s="104"/>
      <c r="J27" s="114">
        <f>ROUND(J80,2)</f>
        <v>0</v>
      </c>
      <c r="K27" s="43"/>
    </row>
    <row r="28" spans="2:11" s="1" customFormat="1" ht="6.95" customHeight="1">
      <c r="B28" s="39"/>
      <c r="C28" s="40"/>
      <c r="D28" s="66"/>
      <c r="E28" s="66"/>
      <c r="F28" s="66"/>
      <c r="G28" s="66"/>
      <c r="H28" s="66"/>
      <c r="I28" s="111"/>
      <c r="J28" s="66"/>
      <c r="K28" s="112"/>
    </row>
    <row r="29" spans="2:11" s="1" customFormat="1" ht="14.45" customHeight="1">
      <c r="B29" s="39"/>
      <c r="C29" s="40"/>
      <c r="D29" s="40"/>
      <c r="E29" s="40"/>
      <c r="F29" s="44" t="s">
        <v>40</v>
      </c>
      <c r="G29" s="40"/>
      <c r="H29" s="40"/>
      <c r="I29" s="115" t="s">
        <v>39</v>
      </c>
      <c r="J29" s="44" t="s">
        <v>41</v>
      </c>
      <c r="K29" s="43"/>
    </row>
    <row r="30" spans="2:11" s="1" customFormat="1" ht="14.45" customHeight="1">
      <c r="B30" s="39"/>
      <c r="C30" s="40"/>
      <c r="D30" s="47" t="s">
        <v>42</v>
      </c>
      <c r="E30" s="47" t="s">
        <v>43</v>
      </c>
      <c r="F30" s="116">
        <f>ROUND(SUM(BE80:BE100),2)</f>
        <v>0</v>
      </c>
      <c r="G30" s="40"/>
      <c r="H30" s="40"/>
      <c r="I30" s="117">
        <v>0.21</v>
      </c>
      <c r="J30" s="116">
        <f>ROUND(ROUND((SUM(BE80:BE100)),2)*I30,2)</f>
        <v>0</v>
      </c>
      <c r="K30" s="43"/>
    </row>
    <row r="31" spans="2:11" s="1" customFormat="1" ht="14.45" customHeight="1">
      <c r="B31" s="39"/>
      <c r="C31" s="40"/>
      <c r="D31" s="40"/>
      <c r="E31" s="47" t="s">
        <v>44</v>
      </c>
      <c r="F31" s="116">
        <f>ROUND(SUM(BF80:BF100),2)</f>
        <v>0</v>
      </c>
      <c r="G31" s="40"/>
      <c r="H31" s="40"/>
      <c r="I31" s="117">
        <v>0.15</v>
      </c>
      <c r="J31" s="116">
        <f>ROUND(ROUND((SUM(BF80:BF100)),2)*I31,2)</f>
        <v>0</v>
      </c>
      <c r="K31" s="43"/>
    </row>
    <row r="32" spans="2:11" s="1" customFormat="1" ht="14.45" customHeight="1" hidden="1">
      <c r="B32" s="39"/>
      <c r="C32" s="40"/>
      <c r="D32" s="40"/>
      <c r="E32" s="47" t="s">
        <v>45</v>
      </c>
      <c r="F32" s="116">
        <f>ROUND(SUM(BG80:BG100),2)</f>
        <v>0</v>
      </c>
      <c r="G32" s="40"/>
      <c r="H32" s="40"/>
      <c r="I32" s="117">
        <v>0.21</v>
      </c>
      <c r="J32" s="116">
        <v>0</v>
      </c>
      <c r="K32" s="43"/>
    </row>
    <row r="33" spans="2:11" s="1" customFormat="1" ht="14.45" customHeight="1" hidden="1">
      <c r="B33" s="39"/>
      <c r="C33" s="40"/>
      <c r="D33" s="40"/>
      <c r="E33" s="47" t="s">
        <v>46</v>
      </c>
      <c r="F33" s="116">
        <f>ROUND(SUM(BH80:BH100),2)</f>
        <v>0</v>
      </c>
      <c r="G33" s="40"/>
      <c r="H33" s="40"/>
      <c r="I33" s="117">
        <v>0.15</v>
      </c>
      <c r="J33" s="116">
        <v>0</v>
      </c>
      <c r="K33" s="43"/>
    </row>
    <row r="34" spans="2:11" s="1" customFormat="1" ht="14.45" customHeight="1" hidden="1">
      <c r="B34" s="39"/>
      <c r="C34" s="40"/>
      <c r="D34" s="40"/>
      <c r="E34" s="47" t="s">
        <v>47</v>
      </c>
      <c r="F34" s="116">
        <f>ROUND(SUM(BI80:BI100),2)</f>
        <v>0</v>
      </c>
      <c r="G34" s="40"/>
      <c r="H34" s="40"/>
      <c r="I34" s="117">
        <v>0</v>
      </c>
      <c r="J34" s="116">
        <v>0</v>
      </c>
      <c r="K34" s="43"/>
    </row>
    <row r="35" spans="2:11" s="1" customFormat="1" ht="6.95" customHeight="1">
      <c r="B35" s="39"/>
      <c r="C35" s="40"/>
      <c r="D35" s="40"/>
      <c r="E35" s="40"/>
      <c r="F35" s="40"/>
      <c r="G35" s="40"/>
      <c r="H35" s="40"/>
      <c r="I35" s="104"/>
      <c r="J35" s="40"/>
      <c r="K35" s="43"/>
    </row>
    <row r="36" spans="2:11" s="1" customFormat="1" ht="25.35" customHeight="1">
      <c r="B36" s="39"/>
      <c r="C36" s="118"/>
      <c r="D36" s="119" t="s">
        <v>48</v>
      </c>
      <c r="E36" s="69"/>
      <c r="F36" s="69"/>
      <c r="G36" s="120" t="s">
        <v>49</v>
      </c>
      <c r="H36" s="121" t="s">
        <v>50</v>
      </c>
      <c r="I36" s="122"/>
      <c r="J36" s="123">
        <f>SUM(J27:J34)</f>
        <v>0</v>
      </c>
      <c r="K36" s="124"/>
    </row>
    <row r="37" spans="2:11" s="1" customFormat="1" ht="14.45" customHeight="1">
      <c r="B37" s="54"/>
      <c r="C37" s="55"/>
      <c r="D37" s="55"/>
      <c r="E37" s="55"/>
      <c r="F37" s="55"/>
      <c r="G37" s="55"/>
      <c r="H37" s="55"/>
      <c r="I37" s="125"/>
      <c r="J37" s="55"/>
      <c r="K37" s="56"/>
    </row>
    <row r="41" spans="2:11" s="1" customFormat="1" ht="6.95" customHeight="1">
      <c r="B41" s="57"/>
      <c r="C41" s="58"/>
      <c r="D41" s="58"/>
      <c r="E41" s="58"/>
      <c r="F41" s="58"/>
      <c r="G41" s="58"/>
      <c r="H41" s="58"/>
      <c r="I41" s="126"/>
      <c r="J41" s="58"/>
      <c r="K41" s="127"/>
    </row>
    <row r="42" spans="2:11" s="1" customFormat="1" ht="36.95" customHeight="1">
      <c r="B42" s="39"/>
      <c r="C42" s="28" t="s">
        <v>106</v>
      </c>
      <c r="D42" s="40"/>
      <c r="E42" s="40"/>
      <c r="F42" s="40"/>
      <c r="G42" s="40"/>
      <c r="H42" s="40"/>
      <c r="I42" s="104"/>
      <c r="J42" s="40"/>
      <c r="K42" s="43"/>
    </row>
    <row r="43" spans="2:11" s="1" customFormat="1" ht="6.95" customHeight="1">
      <c r="B43" s="39"/>
      <c r="C43" s="40"/>
      <c r="D43" s="40"/>
      <c r="E43" s="40"/>
      <c r="F43" s="40"/>
      <c r="G43" s="40"/>
      <c r="H43" s="40"/>
      <c r="I43" s="104"/>
      <c r="J43" s="40"/>
      <c r="K43" s="43"/>
    </row>
    <row r="44" spans="2:11" s="1" customFormat="1" ht="14.45" customHeight="1">
      <c r="B44" s="39"/>
      <c r="C44" s="35" t="s">
        <v>19</v>
      </c>
      <c r="D44" s="40"/>
      <c r="E44" s="40"/>
      <c r="F44" s="40"/>
      <c r="G44" s="40"/>
      <c r="H44" s="40"/>
      <c r="I44" s="104"/>
      <c r="J44" s="40"/>
      <c r="K44" s="43"/>
    </row>
    <row r="45" spans="2:11" s="1" customFormat="1" ht="16.5" customHeight="1">
      <c r="B45" s="39"/>
      <c r="C45" s="40"/>
      <c r="D45" s="40"/>
      <c r="E45" s="348" t="str">
        <f>E7</f>
        <v>Vybudování interaktivní učebny a zřízení bezbariérovosti v ZŠ E. beneše v Bohumíně - stavba</v>
      </c>
      <c r="F45" s="349"/>
      <c r="G45" s="349"/>
      <c r="H45" s="349"/>
      <c r="I45" s="104"/>
      <c r="J45" s="40"/>
      <c r="K45" s="43"/>
    </row>
    <row r="46" spans="2:11" s="1" customFormat="1" ht="14.45" customHeight="1">
      <c r="B46" s="39"/>
      <c r="C46" s="35" t="s">
        <v>104</v>
      </c>
      <c r="D46" s="40"/>
      <c r="E46" s="40"/>
      <c r="F46" s="40"/>
      <c r="G46" s="40"/>
      <c r="H46" s="40"/>
      <c r="I46" s="104"/>
      <c r="J46" s="40"/>
      <c r="K46" s="43"/>
    </row>
    <row r="47" spans="2:11" s="1" customFormat="1" ht="17.25" customHeight="1">
      <c r="B47" s="39"/>
      <c r="C47" s="40"/>
      <c r="D47" s="40"/>
      <c r="E47" s="350" t="str">
        <f>E9</f>
        <v>006 - Vzduchotechnika</v>
      </c>
      <c r="F47" s="351"/>
      <c r="G47" s="351"/>
      <c r="H47" s="351"/>
      <c r="I47" s="104"/>
      <c r="J47" s="40"/>
      <c r="K47" s="43"/>
    </row>
    <row r="48" spans="2:11" s="1" customFormat="1" ht="6.95" customHeight="1">
      <c r="B48" s="39"/>
      <c r="C48" s="40"/>
      <c r="D48" s="40"/>
      <c r="E48" s="40"/>
      <c r="F48" s="40"/>
      <c r="G48" s="40"/>
      <c r="H48" s="40"/>
      <c r="I48" s="104"/>
      <c r="J48" s="40"/>
      <c r="K48" s="43"/>
    </row>
    <row r="49" spans="2:11" s="1" customFormat="1" ht="18" customHeight="1">
      <c r="B49" s="39"/>
      <c r="C49" s="35" t="s">
        <v>24</v>
      </c>
      <c r="D49" s="40"/>
      <c r="E49" s="40"/>
      <c r="F49" s="33" t="str">
        <f>F12</f>
        <v xml:space="preserve"> </v>
      </c>
      <c r="G49" s="40"/>
      <c r="H49" s="40"/>
      <c r="I49" s="105" t="s">
        <v>26</v>
      </c>
      <c r="J49" s="106" t="str">
        <f>IF(J12="","",J12)</f>
        <v>26. 1. 2018</v>
      </c>
      <c r="K49" s="43"/>
    </row>
    <row r="50" spans="2:11" s="1" customFormat="1" ht="6.95" customHeight="1">
      <c r="B50" s="39"/>
      <c r="C50" s="40"/>
      <c r="D50" s="40"/>
      <c r="E50" s="40"/>
      <c r="F50" s="40"/>
      <c r="G50" s="40"/>
      <c r="H50" s="40"/>
      <c r="I50" s="104"/>
      <c r="J50" s="40"/>
      <c r="K50" s="43"/>
    </row>
    <row r="51" spans="2:11" s="1" customFormat="1" ht="15">
      <c r="B51" s="39"/>
      <c r="C51" s="35" t="s">
        <v>28</v>
      </c>
      <c r="D51" s="40"/>
      <c r="E51" s="40"/>
      <c r="F51" s="33" t="str">
        <f>E15</f>
        <v>ZŠ E. Beneše Bohumín</v>
      </c>
      <c r="G51" s="40"/>
      <c r="H51" s="40"/>
      <c r="I51" s="105" t="s">
        <v>34</v>
      </c>
      <c r="J51" s="313" t="str">
        <f>E21</f>
        <v>ATRIS s.r.o.</v>
      </c>
      <c r="K51" s="43"/>
    </row>
    <row r="52" spans="2:11" s="1" customFormat="1" ht="14.45" customHeight="1">
      <c r="B52" s="39"/>
      <c r="C52" s="35" t="s">
        <v>32</v>
      </c>
      <c r="D52" s="40"/>
      <c r="E52" s="40"/>
      <c r="F52" s="33" t="str">
        <f>IF(E18="","",E18)</f>
        <v/>
      </c>
      <c r="G52" s="40"/>
      <c r="H52" s="40"/>
      <c r="I52" s="104"/>
      <c r="J52" s="343"/>
      <c r="K52" s="43"/>
    </row>
    <row r="53" spans="2:11" s="1" customFormat="1" ht="10.35" customHeight="1">
      <c r="B53" s="39"/>
      <c r="C53" s="40"/>
      <c r="D53" s="40"/>
      <c r="E53" s="40"/>
      <c r="F53" s="40"/>
      <c r="G53" s="40"/>
      <c r="H53" s="40"/>
      <c r="I53" s="104"/>
      <c r="J53" s="40"/>
      <c r="K53" s="43"/>
    </row>
    <row r="54" spans="2:11" s="1" customFormat="1" ht="29.25" customHeight="1">
      <c r="B54" s="39"/>
      <c r="C54" s="128" t="s">
        <v>107</v>
      </c>
      <c r="D54" s="118"/>
      <c r="E54" s="118"/>
      <c r="F54" s="118"/>
      <c r="G54" s="118"/>
      <c r="H54" s="118"/>
      <c r="I54" s="129"/>
      <c r="J54" s="130" t="s">
        <v>108</v>
      </c>
      <c r="K54" s="131"/>
    </row>
    <row r="55" spans="2:11" s="1" customFormat="1" ht="10.35" customHeight="1">
      <c r="B55" s="39"/>
      <c r="C55" s="40"/>
      <c r="D55" s="40"/>
      <c r="E55" s="40"/>
      <c r="F55" s="40"/>
      <c r="G55" s="40"/>
      <c r="H55" s="40"/>
      <c r="I55" s="104"/>
      <c r="J55" s="40"/>
      <c r="K55" s="43"/>
    </row>
    <row r="56" spans="2:47" s="1" customFormat="1" ht="29.25" customHeight="1">
      <c r="B56" s="39"/>
      <c r="C56" s="132" t="s">
        <v>109</v>
      </c>
      <c r="D56" s="40"/>
      <c r="E56" s="40"/>
      <c r="F56" s="40"/>
      <c r="G56" s="40"/>
      <c r="H56" s="40"/>
      <c r="I56" s="104"/>
      <c r="J56" s="114">
        <f>J80</f>
        <v>0</v>
      </c>
      <c r="K56" s="43"/>
      <c r="AU56" s="22" t="s">
        <v>110</v>
      </c>
    </row>
    <row r="57" spans="2:11" s="7" customFormat="1" ht="24.95" customHeight="1">
      <c r="B57" s="133"/>
      <c r="C57" s="134"/>
      <c r="D57" s="135" t="s">
        <v>1165</v>
      </c>
      <c r="E57" s="136"/>
      <c r="F57" s="136"/>
      <c r="G57" s="136"/>
      <c r="H57" s="136"/>
      <c r="I57" s="137"/>
      <c r="J57" s="138">
        <f>J81</f>
        <v>0</v>
      </c>
      <c r="K57" s="139"/>
    </row>
    <row r="58" spans="2:11" s="7" customFormat="1" ht="24.95" customHeight="1">
      <c r="B58" s="133"/>
      <c r="C58" s="134"/>
      <c r="D58" s="135" t="s">
        <v>1166</v>
      </c>
      <c r="E58" s="136"/>
      <c r="F58" s="136"/>
      <c r="G58" s="136"/>
      <c r="H58" s="136"/>
      <c r="I58" s="137"/>
      <c r="J58" s="138">
        <f>J88</f>
        <v>0</v>
      </c>
      <c r="K58" s="139"/>
    </row>
    <row r="59" spans="2:11" s="7" customFormat="1" ht="24.95" customHeight="1">
      <c r="B59" s="133"/>
      <c r="C59" s="134"/>
      <c r="D59" s="135" t="s">
        <v>1167</v>
      </c>
      <c r="E59" s="136"/>
      <c r="F59" s="136"/>
      <c r="G59" s="136"/>
      <c r="H59" s="136"/>
      <c r="I59" s="137"/>
      <c r="J59" s="138">
        <f>J93</f>
        <v>0</v>
      </c>
      <c r="K59" s="139"/>
    </row>
    <row r="60" spans="2:11" s="7" customFormat="1" ht="24.95" customHeight="1">
      <c r="B60" s="133"/>
      <c r="C60" s="134"/>
      <c r="D60" s="135" t="s">
        <v>1168</v>
      </c>
      <c r="E60" s="136"/>
      <c r="F60" s="136"/>
      <c r="G60" s="136"/>
      <c r="H60" s="136"/>
      <c r="I60" s="137"/>
      <c r="J60" s="138">
        <f>J96</f>
        <v>0</v>
      </c>
      <c r="K60" s="139"/>
    </row>
    <row r="61" spans="2:11" s="1" customFormat="1" ht="21.75" customHeight="1">
      <c r="B61" s="39"/>
      <c r="C61" s="40"/>
      <c r="D61" s="40"/>
      <c r="E61" s="40"/>
      <c r="F61" s="40"/>
      <c r="G61" s="40"/>
      <c r="H61" s="40"/>
      <c r="I61" s="104"/>
      <c r="J61" s="40"/>
      <c r="K61" s="43"/>
    </row>
    <row r="62" spans="2:11" s="1" customFormat="1" ht="6.95" customHeight="1">
      <c r="B62" s="54"/>
      <c r="C62" s="55"/>
      <c r="D62" s="55"/>
      <c r="E62" s="55"/>
      <c r="F62" s="55"/>
      <c r="G62" s="55"/>
      <c r="H62" s="55"/>
      <c r="I62" s="125"/>
      <c r="J62" s="55"/>
      <c r="K62" s="56"/>
    </row>
    <row r="66" spans="2:12" s="1" customFormat="1" ht="6.95" customHeight="1">
      <c r="B66" s="57"/>
      <c r="C66" s="58"/>
      <c r="D66" s="58"/>
      <c r="E66" s="58"/>
      <c r="F66" s="58"/>
      <c r="G66" s="58"/>
      <c r="H66" s="58"/>
      <c r="I66" s="126"/>
      <c r="J66" s="58"/>
      <c r="K66" s="58"/>
      <c r="L66" s="39"/>
    </row>
    <row r="67" spans="2:12" s="1" customFormat="1" ht="36.95" customHeight="1">
      <c r="B67" s="39"/>
      <c r="C67" s="59" t="s">
        <v>128</v>
      </c>
      <c r="L67" s="39"/>
    </row>
    <row r="68" spans="2:12" s="1" customFormat="1" ht="6.95" customHeight="1">
      <c r="B68" s="39"/>
      <c r="L68" s="39"/>
    </row>
    <row r="69" spans="2:12" s="1" customFormat="1" ht="14.45" customHeight="1">
      <c r="B69" s="39"/>
      <c r="C69" s="61" t="s">
        <v>19</v>
      </c>
      <c r="L69" s="39"/>
    </row>
    <row r="70" spans="2:12" s="1" customFormat="1" ht="16.5" customHeight="1">
      <c r="B70" s="39"/>
      <c r="E70" s="344" t="str">
        <f>E7</f>
        <v>Vybudování interaktivní učebny a zřízení bezbariérovosti v ZŠ E. beneše v Bohumíně - stavba</v>
      </c>
      <c r="F70" s="345"/>
      <c r="G70" s="345"/>
      <c r="H70" s="345"/>
      <c r="L70" s="39"/>
    </row>
    <row r="71" spans="2:12" s="1" customFormat="1" ht="14.45" customHeight="1">
      <c r="B71" s="39"/>
      <c r="C71" s="61" t="s">
        <v>104</v>
      </c>
      <c r="L71" s="39"/>
    </row>
    <row r="72" spans="2:12" s="1" customFormat="1" ht="17.25" customHeight="1">
      <c r="B72" s="39"/>
      <c r="E72" s="335" t="str">
        <f>E9</f>
        <v>006 - Vzduchotechnika</v>
      </c>
      <c r="F72" s="346"/>
      <c r="G72" s="346"/>
      <c r="H72" s="346"/>
      <c r="L72" s="39"/>
    </row>
    <row r="73" spans="2:12" s="1" customFormat="1" ht="6.95" customHeight="1">
      <c r="B73" s="39"/>
      <c r="L73" s="39"/>
    </row>
    <row r="74" spans="2:12" s="1" customFormat="1" ht="18" customHeight="1">
      <c r="B74" s="39"/>
      <c r="C74" s="61" t="s">
        <v>24</v>
      </c>
      <c r="F74" s="147" t="str">
        <f>F12</f>
        <v xml:space="preserve"> </v>
      </c>
      <c r="I74" s="148" t="s">
        <v>26</v>
      </c>
      <c r="J74" s="65" t="str">
        <f>IF(J12="","",J12)</f>
        <v>26. 1. 2018</v>
      </c>
      <c r="L74" s="39"/>
    </row>
    <row r="75" spans="2:12" s="1" customFormat="1" ht="6.95" customHeight="1">
      <c r="B75" s="39"/>
      <c r="L75" s="39"/>
    </row>
    <row r="76" spans="2:12" s="1" customFormat="1" ht="15">
      <c r="B76" s="39"/>
      <c r="C76" s="61" t="s">
        <v>28</v>
      </c>
      <c r="F76" s="147" t="str">
        <f>E15</f>
        <v>ZŠ E. Beneše Bohumín</v>
      </c>
      <c r="I76" s="148" t="s">
        <v>34</v>
      </c>
      <c r="J76" s="147" t="str">
        <f>E21</f>
        <v>ATRIS s.r.o.</v>
      </c>
      <c r="L76" s="39"/>
    </row>
    <row r="77" spans="2:12" s="1" customFormat="1" ht="14.45" customHeight="1">
      <c r="B77" s="39"/>
      <c r="C77" s="61" t="s">
        <v>32</v>
      </c>
      <c r="F77" s="147" t="str">
        <f>IF(E18="","",E18)</f>
        <v/>
      </c>
      <c r="L77" s="39"/>
    </row>
    <row r="78" spans="2:12" s="1" customFormat="1" ht="10.35" customHeight="1">
      <c r="B78" s="39"/>
      <c r="L78" s="39"/>
    </row>
    <row r="79" spans="2:20" s="9" customFormat="1" ht="29.25" customHeight="1">
      <c r="B79" s="149"/>
      <c r="C79" s="150" t="s">
        <v>129</v>
      </c>
      <c r="D79" s="151" t="s">
        <v>57</v>
      </c>
      <c r="E79" s="151" t="s">
        <v>53</v>
      </c>
      <c r="F79" s="151" t="s">
        <v>130</v>
      </c>
      <c r="G79" s="151" t="s">
        <v>131</v>
      </c>
      <c r="H79" s="151" t="s">
        <v>132</v>
      </c>
      <c r="I79" s="152" t="s">
        <v>133</v>
      </c>
      <c r="J79" s="151" t="s">
        <v>108</v>
      </c>
      <c r="K79" s="153" t="s">
        <v>134</v>
      </c>
      <c r="L79" s="149"/>
      <c r="M79" s="71" t="s">
        <v>135</v>
      </c>
      <c r="N79" s="72" t="s">
        <v>42</v>
      </c>
      <c r="O79" s="72" t="s">
        <v>136</v>
      </c>
      <c r="P79" s="72" t="s">
        <v>137</v>
      </c>
      <c r="Q79" s="72" t="s">
        <v>138</v>
      </c>
      <c r="R79" s="72" t="s">
        <v>139</v>
      </c>
      <c r="S79" s="72" t="s">
        <v>140</v>
      </c>
      <c r="T79" s="73" t="s">
        <v>141</v>
      </c>
    </row>
    <row r="80" spans="2:63" s="1" customFormat="1" ht="29.25" customHeight="1">
      <c r="B80" s="39"/>
      <c r="C80" s="75" t="s">
        <v>109</v>
      </c>
      <c r="J80" s="154">
        <f>BK80</f>
        <v>0</v>
      </c>
      <c r="L80" s="39"/>
      <c r="M80" s="74"/>
      <c r="N80" s="66"/>
      <c r="O80" s="66"/>
      <c r="P80" s="155">
        <f>P81+P88+P93+P96</f>
        <v>0</v>
      </c>
      <c r="Q80" s="66"/>
      <c r="R80" s="155">
        <f>R81+R88+R93+R96</f>
        <v>21.79</v>
      </c>
      <c r="S80" s="66"/>
      <c r="T80" s="156">
        <f>T81+T88+T93+T96</f>
        <v>0</v>
      </c>
      <c r="AT80" s="22" t="s">
        <v>71</v>
      </c>
      <c r="AU80" s="22" t="s">
        <v>110</v>
      </c>
      <c r="BK80" s="157">
        <f>BK81+BK88+BK93+BK96</f>
        <v>0</v>
      </c>
    </row>
    <row r="81" spans="2:63" s="10" customFormat="1" ht="37.35" customHeight="1">
      <c r="B81" s="158"/>
      <c r="D81" s="159" t="s">
        <v>71</v>
      </c>
      <c r="E81" s="160" t="s">
        <v>1169</v>
      </c>
      <c r="F81" s="160" t="s">
        <v>1170</v>
      </c>
      <c r="I81" s="161"/>
      <c r="J81" s="162">
        <f>BK81</f>
        <v>0</v>
      </c>
      <c r="L81" s="158"/>
      <c r="M81" s="163"/>
      <c r="N81" s="164"/>
      <c r="O81" s="164"/>
      <c r="P81" s="165">
        <f>SUM(P82:P87)</f>
        <v>0</v>
      </c>
      <c r="Q81" s="164"/>
      <c r="R81" s="165">
        <f>SUM(R82:R87)</f>
        <v>2.1100000000000003</v>
      </c>
      <c r="S81" s="164"/>
      <c r="T81" s="166">
        <f>SUM(T82:T87)</f>
        <v>0</v>
      </c>
      <c r="AR81" s="159" t="s">
        <v>79</v>
      </c>
      <c r="AT81" s="167" t="s">
        <v>71</v>
      </c>
      <c r="AU81" s="167" t="s">
        <v>72</v>
      </c>
      <c r="AY81" s="159" t="s">
        <v>144</v>
      </c>
      <c r="BK81" s="168">
        <f>SUM(BK82:BK87)</f>
        <v>0</v>
      </c>
    </row>
    <row r="82" spans="2:65" s="1" customFormat="1" ht="25.5" customHeight="1">
      <c r="B82" s="171"/>
      <c r="C82" s="172" t="s">
        <v>79</v>
      </c>
      <c r="D82" s="172" t="s">
        <v>147</v>
      </c>
      <c r="E82" s="173" t="s">
        <v>1171</v>
      </c>
      <c r="F82" s="174" t="s">
        <v>1172</v>
      </c>
      <c r="G82" s="175" t="s">
        <v>524</v>
      </c>
      <c r="H82" s="176">
        <v>1</v>
      </c>
      <c r="I82" s="177"/>
      <c r="J82" s="178">
        <f aca="true" t="shared" si="0" ref="J82:J87">ROUND(I82*H82,2)</f>
        <v>0</v>
      </c>
      <c r="K82" s="174" t="s">
        <v>5</v>
      </c>
      <c r="L82" s="39"/>
      <c r="M82" s="179" t="s">
        <v>5</v>
      </c>
      <c r="N82" s="180" t="s">
        <v>43</v>
      </c>
      <c r="O82" s="40"/>
      <c r="P82" s="181">
        <f aca="true" t="shared" si="1" ref="P82:P87">O82*H82</f>
        <v>0</v>
      </c>
      <c r="Q82" s="181">
        <v>1.1</v>
      </c>
      <c r="R82" s="181">
        <f aca="true" t="shared" si="2" ref="R82:R87">Q82*H82</f>
        <v>1.1</v>
      </c>
      <c r="S82" s="181">
        <v>0</v>
      </c>
      <c r="T82" s="182">
        <f aca="true" t="shared" si="3" ref="T82:T87">S82*H82</f>
        <v>0</v>
      </c>
      <c r="AR82" s="22" t="s">
        <v>152</v>
      </c>
      <c r="AT82" s="22" t="s">
        <v>147</v>
      </c>
      <c r="AU82" s="22" t="s">
        <v>79</v>
      </c>
      <c r="AY82" s="22" t="s">
        <v>144</v>
      </c>
      <c r="BE82" s="183">
        <f aca="true" t="shared" si="4" ref="BE82:BE87">IF(N82="základní",J82,0)</f>
        <v>0</v>
      </c>
      <c r="BF82" s="183">
        <f aca="true" t="shared" si="5" ref="BF82:BF87">IF(N82="snížená",J82,0)</f>
        <v>0</v>
      </c>
      <c r="BG82" s="183">
        <f aca="true" t="shared" si="6" ref="BG82:BG87">IF(N82="zákl. přenesená",J82,0)</f>
        <v>0</v>
      </c>
      <c r="BH82" s="183">
        <f aca="true" t="shared" si="7" ref="BH82:BH87">IF(N82="sníž. přenesená",J82,0)</f>
        <v>0</v>
      </c>
      <c r="BI82" s="183">
        <f aca="true" t="shared" si="8" ref="BI82:BI87">IF(N82="nulová",J82,0)</f>
        <v>0</v>
      </c>
      <c r="BJ82" s="22" t="s">
        <v>79</v>
      </c>
      <c r="BK82" s="183">
        <f aca="true" t="shared" si="9" ref="BK82:BK87">ROUND(I82*H82,2)</f>
        <v>0</v>
      </c>
      <c r="BL82" s="22" t="s">
        <v>152</v>
      </c>
      <c r="BM82" s="22" t="s">
        <v>81</v>
      </c>
    </row>
    <row r="83" spans="2:65" s="1" customFormat="1" ht="16.5" customHeight="1">
      <c r="B83" s="171"/>
      <c r="C83" s="172" t="s">
        <v>81</v>
      </c>
      <c r="D83" s="172" t="s">
        <v>147</v>
      </c>
      <c r="E83" s="173" t="s">
        <v>1173</v>
      </c>
      <c r="F83" s="174" t="s">
        <v>1174</v>
      </c>
      <c r="G83" s="175" t="s">
        <v>1175</v>
      </c>
      <c r="H83" s="176">
        <v>1</v>
      </c>
      <c r="I83" s="177"/>
      <c r="J83" s="178">
        <f t="shared" si="0"/>
        <v>0</v>
      </c>
      <c r="K83" s="174" t="s">
        <v>5</v>
      </c>
      <c r="L83" s="39"/>
      <c r="M83" s="179" t="s">
        <v>5</v>
      </c>
      <c r="N83" s="180" t="s">
        <v>43</v>
      </c>
      <c r="O83" s="40"/>
      <c r="P83" s="181">
        <f t="shared" si="1"/>
        <v>0</v>
      </c>
      <c r="Q83" s="181">
        <v>0</v>
      </c>
      <c r="R83" s="181">
        <f t="shared" si="2"/>
        <v>0</v>
      </c>
      <c r="S83" s="181">
        <v>0</v>
      </c>
      <c r="T83" s="182">
        <f t="shared" si="3"/>
        <v>0</v>
      </c>
      <c r="AR83" s="22" t="s">
        <v>152</v>
      </c>
      <c r="AT83" s="22" t="s">
        <v>147</v>
      </c>
      <c r="AU83" s="22" t="s">
        <v>79</v>
      </c>
      <c r="AY83" s="22" t="s">
        <v>144</v>
      </c>
      <c r="BE83" s="183">
        <f t="shared" si="4"/>
        <v>0</v>
      </c>
      <c r="BF83" s="183">
        <f t="shared" si="5"/>
        <v>0</v>
      </c>
      <c r="BG83" s="183">
        <f t="shared" si="6"/>
        <v>0</v>
      </c>
      <c r="BH83" s="183">
        <f t="shared" si="7"/>
        <v>0</v>
      </c>
      <c r="BI83" s="183">
        <f t="shared" si="8"/>
        <v>0</v>
      </c>
      <c r="BJ83" s="22" t="s">
        <v>79</v>
      </c>
      <c r="BK83" s="183">
        <f t="shared" si="9"/>
        <v>0</v>
      </c>
      <c r="BL83" s="22" t="s">
        <v>152</v>
      </c>
      <c r="BM83" s="22" t="s">
        <v>152</v>
      </c>
    </row>
    <row r="84" spans="2:65" s="1" customFormat="1" ht="16.5" customHeight="1">
      <c r="B84" s="171"/>
      <c r="C84" s="172" t="s">
        <v>161</v>
      </c>
      <c r="D84" s="172" t="s">
        <v>147</v>
      </c>
      <c r="E84" s="173" t="s">
        <v>1176</v>
      </c>
      <c r="F84" s="174" t="s">
        <v>1177</v>
      </c>
      <c r="G84" s="175" t="s">
        <v>524</v>
      </c>
      <c r="H84" s="176">
        <v>1</v>
      </c>
      <c r="I84" s="177"/>
      <c r="J84" s="178">
        <f t="shared" si="0"/>
        <v>0</v>
      </c>
      <c r="K84" s="174" t="s">
        <v>5</v>
      </c>
      <c r="L84" s="39"/>
      <c r="M84" s="179" t="s">
        <v>5</v>
      </c>
      <c r="N84" s="180" t="s">
        <v>43</v>
      </c>
      <c r="O84" s="40"/>
      <c r="P84" s="181">
        <f t="shared" si="1"/>
        <v>0</v>
      </c>
      <c r="Q84" s="181">
        <v>0.5</v>
      </c>
      <c r="R84" s="181">
        <f t="shared" si="2"/>
        <v>0.5</v>
      </c>
      <c r="S84" s="181">
        <v>0</v>
      </c>
      <c r="T84" s="182">
        <f t="shared" si="3"/>
        <v>0</v>
      </c>
      <c r="AR84" s="22" t="s">
        <v>152</v>
      </c>
      <c r="AT84" s="22" t="s">
        <v>147</v>
      </c>
      <c r="AU84" s="22" t="s">
        <v>79</v>
      </c>
      <c r="AY84" s="22" t="s">
        <v>144</v>
      </c>
      <c r="BE84" s="183">
        <f t="shared" si="4"/>
        <v>0</v>
      </c>
      <c r="BF84" s="183">
        <f t="shared" si="5"/>
        <v>0</v>
      </c>
      <c r="BG84" s="183">
        <f t="shared" si="6"/>
        <v>0</v>
      </c>
      <c r="BH84" s="183">
        <f t="shared" si="7"/>
        <v>0</v>
      </c>
      <c r="BI84" s="183">
        <f t="shared" si="8"/>
        <v>0</v>
      </c>
      <c r="BJ84" s="22" t="s">
        <v>79</v>
      </c>
      <c r="BK84" s="183">
        <f t="shared" si="9"/>
        <v>0</v>
      </c>
      <c r="BL84" s="22" t="s">
        <v>152</v>
      </c>
      <c r="BM84" s="22" t="s">
        <v>145</v>
      </c>
    </row>
    <row r="85" spans="2:65" s="1" customFormat="1" ht="16.5" customHeight="1">
      <c r="B85" s="171"/>
      <c r="C85" s="172" t="s">
        <v>152</v>
      </c>
      <c r="D85" s="172" t="s">
        <v>147</v>
      </c>
      <c r="E85" s="173" t="s">
        <v>1178</v>
      </c>
      <c r="F85" s="174" t="s">
        <v>1174</v>
      </c>
      <c r="G85" s="175" t="s">
        <v>1175</v>
      </c>
      <c r="H85" s="176">
        <v>1</v>
      </c>
      <c r="I85" s="177"/>
      <c r="J85" s="178">
        <f t="shared" si="0"/>
        <v>0</v>
      </c>
      <c r="K85" s="174" t="s">
        <v>5</v>
      </c>
      <c r="L85" s="39"/>
      <c r="M85" s="179" t="s">
        <v>5</v>
      </c>
      <c r="N85" s="180" t="s">
        <v>43</v>
      </c>
      <c r="O85" s="40"/>
      <c r="P85" s="181">
        <f t="shared" si="1"/>
        <v>0</v>
      </c>
      <c r="Q85" s="181">
        <v>0</v>
      </c>
      <c r="R85" s="181">
        <f t="shared" si="2"/>
        <v>0</v>
      </c>
      <c r="S85" s="181">
        <v>0</v>
      </c>
      <c r="T85" s="182">
        <f t="shared" si="3"/>
        <v>0</v>
      </c>
      <c r="AR85" s="22" t="s">
        <v>152</v>
      </c>
      <c r="AT85" s="22" t="s">
        <v>147</v>
      </c>
      <c r="AU85" s="22" t="s">
        <v>79</v>
      </c>
      <c r="AY85" s="22" t="s">
        <v>144</v>
      </c>
      <c r="BE85" s="183">
        <f t="shared" si="4"/>
        <v>0</v>
      </c>
      <c r="BF85" s="183">
        <f t="shared" si="5"/>
        <v>0</v>
      </c>
      <c r="BG85" s="183">
        <f t="shared" si="6"/>
        <v>0</v>
      </c>
      <c r="BH85" s="183">
        <f t="shared" si="7"/>
        <v>0</v>
      </c>
      <c r="BI85" s="183">
        <f t="shared" si="8"/>
        <v>0</v>
      </c>
      <c r="BJ85" s="22" t="s">
        <v>79</v>
      </c>
      <c r="BK85" s="183">
        <f t="shared" si="9"/>
        <v>0</v>
      </c>
      <c r="BL85" s="22" t="s">
        <v>152</v>
      </c>
      <c r="BM85" s="22" t="s">
        <v>184</v>
      </c>
    </row>
    <row r="86" spans="2:65" s="1" customFormat="1" ht="16.5" customHeight="1">
      <c r="B86" s="171"/>
      <c r="C86" s="172" t="s">
        <v>170</v>
      </c>
      <c r="D86" s="172" t="s">
        <v>147</v>
      </c>
      <c r="E86" s="173" t="s">
        <v>1179</v>
      </c>
      <c r="F86" s="174" t="s">
        <v>1180</v>
      </c>
      <c r="G86" s="175" t="s">
        <v>1175</v>
      </c>
      <c r="H86" s="176">
        <v>1.5</v>
      </c>
      <c r="I86" s="177"/>
      <c r="J86" s="178">
        <f t="shared" si="0"/>
        <v>0</v>
      </c>
      <c r="K86" s="174" t="s">
        <v>5</v>
      </c>
      <c r="L86" s="39"/>
      <c r="M86" s="179" t="s">
        <v>5</v>
      </c>
      <c r="N86" s="180" t="s">
        <v>43</v>
      </c>
      <c r="O86" s="40"/>
      <c r="P86" s="181">
        <f t="shared" si="1"/>
        <v>0</v>
      </c>
      <c r="Q86" s="181">
        <v>0.34</v>
      </c>
      <c r="R86" s="181">
        <f t="shared" si="2"/>
        <v>0.51</v>
      </c>
      <c r="S86" s="181">
        <v>0</v>
      </c>
      <c r="T86" s="182">
        <f t="shared" si="3"/>
        <v>0</v>
      </c>
      <c r="AR86" s="22" t="s">
        <v>152</v>
      </c>
      <c r="AT86" s="22" t="s">
        <v>147</v>
      </c>
      <c r="AU86" s="22" t="s">
        <v>79</v>
      </c>
      <c r="AY86" s="22" t="s">
        <v>144</v>
      </c>
      <c r="BE86" s="183">
        <f t="shared" si="4"/>
        <v>0</v>
      </c>
      <c r="BF86" s="183">
        <f t="shared" si="5"/>
        <v>0</v>
      </c>
      <c r="BG86" s="183">
        <f t="shared" si="6"/>
        <v>0</v>
      </c>
      <c r="BH86" s="183">
        <f t="shared" si="7"/>
        <v>0</v>
      </c>
      <c r="BI86" s="183">
        <f t="shared" si="8"/>
        <v>0</v>
      </c>
      <c r="BJ86" s="22" t="s">
        <v>79</v>
      </c>
      <c r="BK86" s="183">
        <f t="shared" si="9"/>
        <v>0</v>
      </c>
      <c r="BL86" s="22" t="s">
        <v>152</v>
      </c>
      <c r="BM86" s="22" t="s">
        <v>194</v>
      </c>
    </row>
    <row r="87" spans="2:65" s="1" customFormat="1" ht="16.5" customHeight="1">
      <c r="B87" s="171"/>
      <c r="C87" s="172" t="s">
        <v>145</v>
      </c>
      <c r="D87" s="172" t="s">
        <v>147</v>
      </c>
      <c r="E87" s="173" t="s">
        <v>1181</v>
      </c>
      <c r="F87" s="174" t="s">
        <v>1174</v>
      </c>
      <c r="G87" s="175" t="s">
        <v>1175</v>
      </c>
      <c r="H87" s="176">
        <v>1.5</v>
      </c>
      <c r="I87" s="177"/>
      <c r="J87" s="178">
        <f t="shared" si="0"/>
        <v>0</v>
      </c>
      <c r="K87" s="174" t="s">
        <v>5</v>
      </c>
      <c r="L87" s="39"/>
      <c r="M87" s="179" t="s">
        <v>5</v>
      </c>
      <c r="N87" s="180" t="s">
        <v>43</v>
      </c>
      <c r="O87" s="40"/>
      <c r="P87" s="181">
        <f t="shared" si="1"/>
        <v>0</v>
      </c>
      <c r="Q87" s="181">
        <v>0</v>
      </c>
      <c r="R87" s="181">
        <f t="shared" si="2"/>
        <v>0</v>
      </c>
      <c r="S87" s="181">
        <v>0</v>
      </c>
      <c r="T87" s="182">
        <f t="shared" si="3"/>
        <v>0</v>
      </c>
      <c r="AR87" s="22" t="s">
        <v>152</v>
      </c>
      <c r="AT87" s="22" t="s">
        <v>147</v>
      </c>
      <c r="AU87" s="22" t="s">
        <v>79</v>
      </c>
      <c r="AY87" s="22" t="s">
        <v>144</v>
      </c>
      <c r="BE87" s="183">
        <f t="shared" si="4"/>
        <v>0</v>
      </c>
      <c r="BF87" s="183">
        <f t="shared" si="5"/>
        <v>0</v>
      </c>
      <c r="BG87" s="183">
        <f t="shared" si="6"/>
        <v>0</v>
      </c>
      <c r="BH87" s="183">
        <f t="shared" si="7"/>
        <v>0</v>
      </c>
      <c r="BI87" s="183">
        <f t="shared" si="8"/>
        <v>0</v>
      </c>
      <c r="BJ87" s="22" t="s">
        <v>79</v>
      </c>
      <c r="BK87" s="183">
        <f t="shared" si="9"/>
        <v>0</v>
      </c>
      <c r="BL87" s="22" t="s">
        <v>152</v>
      </c>
      <c r="BM87" s="22" t="s">
        <v>203</v>
      </c>
    </row>
    <row r="88" spans="2:63" s="10" customFormat="1" ht="37.35" customHeight="1">
      <c r="B88" s="158"/>
      <c r="D88" s="159" t="s">
        <v>71</v>
      </c>
      <c r="E88" s="160" t="s">
        <v>1182</v>
      </c>
      <c r="F88" s="160" t="s">
        <v>1183</v>
      </c>
      <c r="I88" s="161"/>
      <c r="J88" s="162">
        <f>BK88</f>
        <v>0</v>
      </c>
      <c r="L88" s="158"/>
      <c r="M88" s="163"/>
      <c r="N88" s="164"/>
      <c r="O88" s="164"/>
      <c r="P88" s="165">
        <f>SUM(P89:P92)</f>
        <v>0</v>
      </c>
      <c r="Q88" s="164"/>
      <c r="R88" s="165">
        <f>SUM(R89:R92)</f>
        <v>19.68</v>
      </c>
      <c r="S88" s="164"/>
      <c r="T88" s="166">
        <f>SUM(T89:T92)</f>
        <v>0</v>
      </c>
      <c r="AR88" s="159" t="s">
        <v>79</v>
      </c>
      <c r="AT88" s="167" t="s">
        <v>71</v>
      </c>
      <c r="AU88" s="167" t="s">
        <v>72</v>
      </c>
      <c r="AY88" s="159" t="s">
        <v>144</v>
      </c>
      <c r="BK88" s="168">
        <f>SUM(BK89:BK92)</f>
        <v>0</v>
      </c>
    </row>
    <row r="89" spans="2:65" s="1" customFormat="1" ht="16.5" customHeight="1">
      <c r="B89" s="171"/>
      <c r="C89" s="172" t="s">
        <v>179</v>
      </c>
      <c r="D89" s="172" t="s">
        <v>147</v>
      </c>
      <c r="E89" s="173" t="s">
        <v>1184</v>
      </c>
      <c r="F89" s="174" t="s">
        <v>1185</v>
      </c>
      <c r="G89" s="175" t="s">
        <v>1175</v>
      </c>
      <c r="H89" s="176">
        <v>7.7</v>
      </c>
      <c r="I89" s="177"/>
      <c r="J89" s="178">
        <f>ROUND(I89*H89,2)</f>
        <v>0</v>
      </c>
      <c r="K89" s="174" t="s">
        <v>5</v>
      </c>
      <c r="L89" s="39"/>
      <c r="M89" s="179" t="s">
        <v>5</v>
      </c>
      <c r="N89" s="180" t="s">
        <v>43</v>
      </c>
      <c r="O89" s="40"/>
      <c r="P89" s="181">
        <f>O89*H89</f>
        <v>0</v>
      </c>
      <c r="Q89" s="181">
        <v>1.6</v>
      </c>
      <c r="R89" s="181">
        <f>Q89*H89</f>
        <v>12.32</v>
      </c>
      <c r="S89" s="181">
        <v>0</v>
      </c>
      <c r="T89" s="182">
        <f>S89*H89</f>
        <v>0</v>
      </c>
      <c r="AR89" s="22" t="s">
        <v>152</v>
      </c>
      <c r="AT89" s="22" t="s">
        <v>147</v>
      </c>
      <c r="AU89" s="22" t="s">
        <v>79</v>
      </c>
      <c r="AY89" s="22" t="s">
        <v>144</v>
      </c>
      <c r="BE89" s="183">
        <f>IF(N89="základní",J89,0)</f>
        <v>0</v>
      </c>
      <c r="BF89" s="183">
        <f>IF(N89="snížená",J89,0)</f>
        <v>0</v>
      </c>
      <c r="BG89" s="183">
        <f>IF(N89="zákl. přenesená",J89,0)</f>
        <v>0</v>
      </c>
      <c r="BH89" s="183">
        <f>IF(N89="sníž. přenesená",J89,0)</f>
        <v>0</v>
      </c>
      <c r="BI89" s="183">
        <f>IF(N89="nulová",J89,0)</f>
        <v>0</v>
      </c>
      <c r="BJ89" s="22" t="s">
        <v>79</v>
      </c>
      <c r="BK89" s="183">
        <f>ROUND(I89*H89,2)</f>
        <v>0</v>
      </c>
      <c r="BL89" s="22" t="s">
        <v>152</v>
      </c>
      <c r="BM89" s="22" t="s">
        <v>214</v>
      </c>
    </row>
    <row r="90" spans="2:47" s="1" customFormat="1" ht="54">
      <c r="B90" s="39"/>
      <c r="D90" s="185" t="s">
        <v>279</v>
      </c>
      <c r="F90" s="193" t="s">
        <v>1186</v>
      </c>
      <c r="I90" s="194"/>
      <c r="L90" s="39"/>
      <c r="M90" s="195"/>
      <c r="N90" s="40"/>
      <c r="O90" s="40"/>
      <c r="P90" s="40"/>
      <c r="Q90" s="40"/>
      <c r="R90" s="40"/>
      <c r="S90" s="40"/>
      <c r="T90" s="68"/>
      <c r="AT90" s="22" t="s">
        <v>279</v>
      </c>
      <c r="AU90" s="22" t="s">
        <v>79</v>
      </c>
    </row>
    <row r="91" spans="2:65" s="1" customFormat="1" ht="16.5" customHeight="1">
      <c r="B91" s="171"/>
      <c r="C91" s="172" t="s">
        <v>184</v>
      </c>
      <c r="D91" s="172" t="s">
        <v>147</v>
      </c>
      <c r="E91" s="173" t="s">
        <v>1187</v>
      </c>
      <c r="F91" s="174" t="s">
        <v>1174</v>
      </c>
      <c r="G91" s="175" t="s">
        <v>1175</v>
      </c>
      <c r="H91" s="176">
        <v>7.7</v>
      </c>
      <c r="I91" s="177"/>
      <c r="J91" s="178">
        <f>ROUND(I91*H91,2)</f>
        <v>0</v>
      </c>
      <c r="K91" s="174" t="s">
        <v>5</v>
      </c>
      <c r="L91" s="39"/>
      <c r="M91" s="179" t="s">
        <v>5</v>
      </c>
      <c r="N91" s="180" t="s">
        <v>43</v>
      </c>
      <c r="O91" s="40"/>
      <c r="P91" s="181">
        <f>O91*H91</f>
        <v>0</v>
      </c>
      <c r="Q91" s="181">
        <v>0</v>
      </c>
      <c r="R91" s="181">
        <f>Q91*H91</f>
        <v>0</v>
      </c>
      <c r="S91" s="181">
        <v>0</v>
      </c>
      <c r="T91" s="182">
        <f>S91*H91</f>
        <v>0</v>
      </c>
      <c r="AR91" s="22" t="s">
        <v>152</v>
      </c>
      <c r="AT91" s="22" t="s">
        <v>147</v>
      </c>
      <c r="AU91" s="22" t="s">
        <v>79</v>
      </c>
      <c r="AY91" s="22" t="s">
        <v>144</v>
      </c>
      <c r="BE91" s="183">
        <f>IF(N91="základní",J91,0)</f>
        <v>0</v>
      </c>
      <c r="BF91" s="183">
        <f>IF(N91="snížená",J91,0)</f>
        <v>0</v>
      </c>
      <c r="BG91" s="183">
        <f>IF(N91="zákl. přenesená",J91,0)</f>
        <v>0</v>
      </c>
      <c r="BH91" s="183">
        <f>IF(N91="sníž. přenesená",J91,0)</f>
        <v>0</v>
      </c>
      <c r="BI91" s="183">
        <f>IF(N91="nulová",J91,0)</f>
        <v>0</v>
      </c>
      <c r="BJ91" s="22" t="s">
        <v>79</v>
      </c>
      <c r="BK91" s="183">
        <f>ROUND(I91*H91,2)</f>
        <v>0</v>
      </c>
      <c r="BL91" s="22" t="s">
        <v>152</v>
      </c>
      <c r="BM91" s="22" t="s">
        <v>224</v>
      </c>
    </row>
    <row r="92" spans="2:65" s="1" customFormat="1" ht="16.5" customHeight="1">
      <c r="B92" s="171"/>
      <c r="C92" s="172" t="s">
        <v>188</v>
      </c>
      <c r="D92" s="172" t="s">
        <v>147</v>
      </c>
      <c r="E92" s="173" t="s">
        <v>1188</v>
      </c>
      <c r="F92" s="174" t="s">
        <v>1189</v>
      </c>
      <c r="G92" s="175" t="s">
        <v>1175</v>
      </c>
      <c r="H92" s="176">
        <v>9.2</v>
      </c>
      <c r="I92" s="177"/>
      <c r="J92" s="178">
        <f>ROUND(I92*H92,2)</f>
        <v>0</v>
      </c>
      <c r="K92" s="174" t="s">
        <v>5</v>
      </c>
      <c r="L92" s="39"/>
      <c r="M92" s="179" t="s">
        <v>5</v>
      </c>
      <c r="N92" s="180" t="s">
        <v>43</v>
      </c>
      <c r="O92" s="40"/>
      <c r="P92" s="181">
        <f>O92*H92</f>
        <v>0</v>
      </c>
      <c r="Q92" s="181">
        <v>0.8</v>
      </c>
      <c r="R92" s="181">
        <f>Q92*H92</f>
        <v>7.359999999999999</v>
      </c>
      <c r="S92" s="181">
        <v>0</v>
      </c>
      <c r="T92" s="182">
        <f>S92*H92</f>
        <v>0</v>
      </c>
      <c r="AR92" s="22" t="s">
        <v>152</v>
      </c>
      <c r="AT92" s="22" t="s">
        <v>147</v>
      </c>
      <c r="AU92" s="22" t="s">
        <v>79</v>
      </c>
      <c r="AY92" s="22" t="s">
        <v>144</v>
      </c>
      <c r="BE92" s="183">
        <f>IF(N92="základní",J92,0)</f>
        <v>0</v>
      </c>
      <c r="BF92" s="183">
        <f>IF(N92="snížená",J92,0)</f>
        <v>0</v>
      </c>
      <c r="BG92" s="183">
        <f>IF(N92="zákl. přenesená",J92,0)</f>
        <v>0</v>
      </c>
      <c r="BH92" s="183">
        <f>IF(N92="sníž. přenesená",J92,0)</f>
        <v>0</v>
      </c>
      <c r="BI92" s="183">
        <f>IF(N92="nulová",J92,0)</f>
        <v>0</v>
      </c>
      <c r="BJ92" s="22" t="s">
        <v>79</v>
      </c>
      <c r="BK92" s="183">
        <f>ROUND(I92*H92,2)</f>
        <v>0</v>
      </c>
      <c r="BL92" s="22" t="s">
        <v>152</v>
      </c>
      <c r="BM92" s="22" t="s">
        <v>237</v>
      </c>
    </row>
    <row r="93" spans="2:63" s="10" customFormat="1" ht="37.35" customHeight="1">
      <c r="B93" s="158"/>
      <c r="D93" s="159" t="s">
        <v>71</v>
      </c>
      <c r="E93" s="160" t="s">
        <v>1190</v>
      </c>
      <c r="F93" s="160" t="s">
        <v>255</v>
      </c>
      <c r="I93" s="161"/>
      <c r="J93" s="162">
        <f>BK93</f>
        <v>0</v>
      </c>
      <c r="L93" s="158"/>
      <c r="M93" s="163"/>
      <c r="N93" s="164"/>
      <c r="O93" s="164"/>
      <c r="P93" s="165">
        <f>SUM(P94:P95)</f>
        <v>0</v>
      </c>
      <c r="Q93" s="164"/>
      <c r="R93" s="165">
        <f>SUM(R94:R95)</f>
        <v>0</v>
      </c>
      <c r="S93" s="164"/>
      <c r="T93" s="166">
        <f>SUM(T94:T95)</f>
        <v>0</v>
      </c>
      <c r="AR93" s="159" t="s">
        <v>79</v>
      </c>
      <c r="AT93" s="167" t="s">
        <v>71</v>
      </c>
      <c r="AU93" s="167" t="s">
        <v>72</v>
      </c>
      <c r="AY93" s="159" t="s">
        <v>144</v>
      </c>
      <c r="BK93" s="168">
        <f>SUM(BK94:BK95)</f>
        <v>0</v>
      </c>
    </row>
    <row r="94" spans="2:65" s="1" customFormat="1" ht="16.5" customHeight="1">
      <c r="B94" s="171"/>
      <c r="C94" s="172" t="s">
        <v>194</v>
      </c>
      <c r="D94" s="172" t="s">
        <v>147</v>
      </c>
      <c r="E94" s="173" t="s">
        <v>1191</v>
      </c>
      <c r="F94" s="174" t="s">
        <v>1192</v>
      </c>
      <c r="G94" s="175" t="s">
        <v>235</v>
      </c>
      <c r="H94" s="176">
        <v>0.02</v>
      </c>
      <c r="I94" s="177"/>
      <c r="J94" s="178">
        <f>ROUND(I94*H94,2)</f>
        <v>0</v>
      </c>
      <c r="K94" s="174" t="s">
        <v>5</v>
      </c>
      <c r="L94" s="39"/>
      <c r="M94" s="179" t="s">
        <v>5</v>
      </c>
      <c r="N94" s="180" t="s">
        <v>43</v>
      </c>
      <c r="O94" s="40"/>
      <c r="P94" s="181">
        <f>O94*H94</f>
        <v>0</v>
      </c>
      <c r="Q94" s="181">
        <v>0</v>
      </c>
      <c r="R94" s="181">
        <f>Q94*H94</f>
        <v>0</v>
      </c>
      <c r="S94" s="181">
        <v>0</v>
      </c>
      <c r="T94" s="182">
        <f>S94*H94</f>
        <v>0</v>
      </c>
      <c r="AR94" s="22" t="s">
        <v>152</v>
      </c>
      <c r="AT94" s="22" t="s">
        <v>147</v>
      </c>
      <c r="AU94" s="22" t="s">
        <v>79</v>
      </c>
      <c r="AY94" s="22" t="s">
        <v>144</v>
      </c>
      <c r="BE94" s="183">
        <f>IF(N94="základní",J94,0)</f>
        <v>0</v>
      </c>
      <c r="BF94" s="183">
        <f>IF(N94="snížená",J94,0)</f>
        <v>0</v>
      </c>
      <c r="BG94" s="183">
        <f>IF(N94="zákl. přenesená",J94,0)</f>
        <v>0</v>
      </c>
      <c r="BH94" s="183">
        <f>IF(N94="sníž. přenesená",J94,0)</f>
        <v>0</v>
      </c>
      <c r="BI94" s="183">
        <f>IF(N94="nulová",J94,0)</f>
        <v>0</v>
      </c>
      <c r="BJ94" s="22" t="s">
        <v>79</v>
      </c>
      <c r="BK94" s="183">
        <f>ROUND(I94*H94,2)</f>
        <v>0</v>
      </c>
      <c r="BL94" s="22" t="s">
        <v>152</v>
      </c>
      <c r="BM94" s="22" t="s">
        <v>246</v>
      </c>
    </row>
    <row r="95" spans="2:65" s="1" customFormat="1" ht="16.5" customHeight="1">
      <c r="B95" s="171"/>
      <c r="C95" s="172" t="s">
        <v>198</v>
      </c>
      <c r="D95" s="172" t="s">
        <v>147</v>
      </c>
      <c r="E95" s="173" t="s">
        <v>1193</v>
      </c>
      <c r="F95" s="174" t="s">
        <v>1194</v>
      </c>
      <c r="G95" s="175" t="s">
        <v>235</v>
      </c>
      <c r="H95" s="176">
        <v>0.002</v>
      </c>
      <c r="I95" s="177"/>
      <c r="J95" s="178">
        <f>ROUND(I95*H95,2)</f>
        <v>0</v>
      </c>
      <c r="K95" s="174" t="s">
        <v>5</v>
      </c>
      <c r="L95" s="39"/>
      <c r="M95" s="179" t="s">
        <v>5</v>
      </c>
      <c r="N95" s="180" t="s">
        <v>43</v>
      </c>
      <c r="O95" s="40"/>
      <c r="P95" s="181">
        <f>O95*H95</f>
        <v>0</v>
      </c>
      <c r="Q95" s="181">
        <v>0</v>
      </c>
      <c r="R95" s="181">
        <f>Q95*H95</f>
        <v>0</v>
      </c>
      <c r="S95" s="181">
        <v>0</v>
      </c>
      <c r="T95" s="182">
        <f>S95*H95</f>
        <v>0</v>
      </c>
      <c r="AR95" s="22" t="s">
        <v>152</v>
      </c>
      <c r="AT95" s="22" t="s">
        <v>147</v>
      </c>
      <c r="AU95" s="22" t="s">
        <v>79</v>
      </c>
      <c r="AY95" s="22" t="s">
        <v>144</v>
      </c>
      <c r="BE95" s="183">
        <f>IF(N95="základní",J95,0)</f>
        <v>0</v>
      </c>
      <c r="BF95" s="183">
        <f>IF(N95="snížená",J95,0)</f>
        <v>0</v>
      </c>
      <c r="BG95" s="183">
        <f>IF(N95="zákl. přenesená",J95,0)</f>
        <v>0</v>
      </c>
      <c r="BH95" s="183">
        <f>IF(N95="sníž. přenesená",J95,0)</f>
        <v>0</v>
      </c>
      <c r="BI95" s="183">
        <f>IF(N95="nulová",J95,0)</f>
        <v>0</v>
      </c>
      <c r="BJ95" s="22" t="s">
        <v>79</v>
      </c>
      <c r="BK95" s="183">
        <f>ROUND(I95*H95,2)</f>
        <v>0</v>
      </c>
      <c r="BL95" s="22" t="s">
        <v>152</v>
      </c>
      <c r="BM95" s="22" t="s">
        <v>256</v>
      </c>
    </row>
    <row r="96" spans="2:63" s="10" customFormat="1" ht="37.35" customHeight="1">
      <c r="B96" s="158"/>
      <c r="D96" s="159" t="s">
        <v>71</v>
      </c>
      <c r="E96" s="160" t="s">
        <v>1195</v>
      </c>
      <c r="F96" s="160" t="s">
        <v>255</v>
      </c>
      <c r="I96" s="161"/>
      <c r="J96" s="162">
        <f>BK96</f>
        <v>0</v>
      </c>
      <c r="L96" s="158"/>
      <c r="M96" s="163"/>
      <c r="N96" s="164"/>
      <c r="O96" s="164"/>
      <c r="P96" s="165">
        <f>SUM(P97:P100)</f>
        <v>0</v>
      </c>
      <c r="Q96" s="164"/>
      <c r="R96" s="165">
        <f>SUM(R97:R100)</f>
        <v>0</v>
      </c>
      <c r="S96" s="164"/>
      <c r="T96" s="166">
        <f>SUM(T97:T100)</f>
        <v>0</v>
      </c>
      <c r="AR96" s="159" t="s">
        <v>79</v>
      </c>
      <c r="AT96" s="167" t="s">
        <v>71</v>
      </c>
      <c r="AU96" s="167" t="s">
        <v>72</v>
      </c>
      <c r="AY96" s="159" t="s">
        <v>144</v>
      </c>
      <c r="BK96" s="168">
        <f>SUM(BK97:BK100)</f>
        <v>0</v>
      </c>
    </row>
    <row r="97" spans="2:65" s="1" customFormat="1" ht="25.5" customHeight="1">
      <c r="B97" s="171"/>
      <c r="C97" s="172" t="s">
        <v>203</v>
      </c>
      <c r="D97" s="172" t="s">
        <v>147</v>
      </c>
      <c r="E97" s="173" t="s">
        <v>1196</v>
      </c>
      <c r="F97" s="174" t="s">
        <v>1197</v>
      </c>
      <c r="G97" s="175" t="s">
        <v>524</v>
      </c>
      <c r="H97" s="176">
        <v>2</v>
      </c>
      <c r="I97" s="177"/>
      <c r="J97" s="178">
        <f>ROUND(I97*H97,2)</f>
        <v>0</v>
      </c>
      <c r="K97" s="174" t="s">
        <v>5</v>
      </c>
      <c r="L97" s="39"/>
      <c r="M97" s="179" t="s">
        <v>5</v>
      </c>
      <c r="N97" s="180" t="s">
        <v>43</v>
      </c>
      <c r="O97" s="40"/>
      <c r="P97" s="181">
        <f>O97*H97</f>
        <v>0</v>
      </c>
      <c r="Q97" s="181">
        <v>0</v>
      </c>
      <c r="R97" s="181">
        <f>Q97*H97</f>
        <v>0</v>
      </c>
      <c r="S97" s="181">
        <v>0</v>
      </c>
      <c r="T97" s="182">
        <f>S97*H97</f>
        <v>0</v>
      </c>
      <c r="AR97" s="22" t="s">
        <v>152</v>
      </c>
      <c r="AT97" s="22" t="s">
        <v>147</v>
      </c>
      <c r="AU97" s="22" t="s">
        <v>79</v>
      </c>
      <c r="AY97" s="22" t="s">
        <v>144</v>
      </c>
      <c r="BE97" s="183">
        <f>IF(N97="základní",J97,0)</f>
        <v>0</v>
      </c>
      <c r="BF97" s="183">
        <f>IF(N97="snížená",J97,0)</f>
        <v>0</v>
      </c>
      <c r="BG97" s="183">
        <f>IF(N97="zákl. přenesená",J97,0)</f>
        <v>0</v>
      </c>
      <c r="BH97" s="183">
        <f>IF(N97="sníž. přenesená",J97,0)</f>
        <v>0</v>
      </c>
      <c r="BI97" s="183">
        <f>IF(N97="nulová",J97,0)</f>
        <v>0</v>
      </c>
      <c r="BJ97" s="22" t="s">
        <v>79</v>
      </c>
      <c r="BK97" s="183">
        <f>ROUND(I97*H97,2)</f>
        <v>0</v>
      </c>
      <c r="BL97" s="22" t="s">
        <v>152</v>
      </c>
      <c r="BM97" s="22" t="s">
        <v>268</v>
      </c>
    </row>
    <row r="98" spans="2:65" s="1" customFormat="1" ht="16.5" customHeight="1">
      <c r="B98" s="171"/>
      <c r="C98" s="172" t="s">
        <v>209</v>
      </c>
      <c r="D98" s="172" t="s">
        <v>147</v>
      </c>
      <c r="E98" s="173" t="s">
        <v>1198</v>
      </c>
      <c r="F98" s="174" t="s">
        <v>1199</v>
      </c>
      <c r="G98" s="175" t="s">
        <v>336</v>
      </c>
      <c r="H98" s="176">
        <v>1</v>
      </c>
      <c r="I98" s="177"/>
      <c r="J98" s="178">
        <f>ROUND(I98*H98,2)</f>
        <v>0</v>
      </c>
      <c r="K98" s="174" t="s">
        <v>5</v>
      </c>
      <c r="L98" s="39"/>
      <c r="M98" s="179" t="s">
        <v>5</v>
      </c>
      <c r="N98" s="180" t="s">
        <v>43</v>
      </c>
      <c r="O98" s="40"/>
      <c r="P98" s="181">
        <f>O98*H98</f>
        <v>0</v>
      </c>
      <c r="Q98" s="181">
        <v>0</v>
      </c>
      <c r="R98" s="181">
        <f>Q98*H98</f>
        <v>0</v>
      </c>
      <c r="S98" s="181">
        <v>0</v>
      </c>
      <c r="T98" s="182">
        <f>S98*H98</f>
        <v>0</v>
      </c>
      <c r="AR98" s="22" t="s">
        <v>152</v>
      </c>
      <c r="AT98" s="22" t="s">
        <v>147</v>
      </c>
      <c r="AU98" s="22" t="s">
        <v>79</v>
      </c>
      <c r="AY98" s="22" t="s">
        <v>144</v>
      </c>
      <c r="BE98" s="183">
        <f>IF(N98="základní",J98,0)</f>
        <v>0</v>
      </c>
      <c r="BF98" s="183">
        <f>IF(N98="snížená",J98,0)</f>
        <v>0</v>
      </c>
      <c r="BG98" s="183">
        <f>IF(N98="zákl. přenesená",J98,0)</f>
        <v>0</v>
      </c>
      <c r="BH98" s="183">
        <f>IF(N98="sníž. přenesená",J98,0)</f>
        <v>0</v>
      </c>
      <c r="BI98" s="183">
        <f>IF(N98="nulová",J98,0)</f>
        <v>0</v>
      </c>
      <c r="BJ98" s="22" t="s">
        <v>79</v>
      </c>
      <c r="BK98" s="183">
        <f>ROUND(I98*H98,2)</f>
        <v>0</v>
      </c>
      <c r="BL98" s="22" t="s">
        <v>152</v>
      </c>
      <c r="BM98" s="22" t="s">
        <v>1200</v>
      </c>
    </row>
    <row r="99" spans="2:65" s="1" customFormat="1" ht="16.5" customHeight="1">
      <c r="B99" s="171"/>
      <c r="C99" s="172" t="s">
        <v>214</v>
      </c>
      <c r="D99" s="172" t="s">
        <v>147</v>
      </c>
      <c r="E99" s="173" t="s">
        <v>1201</v>
      </c>
      <c r="F99" s="174" t="s">
        <v>1202</v>
      </c>
      <c r="G99" s="175" t="s">
        <v>336</v>
      </c>
      <c r="H99" s="176">
        <v>1</v>
      </c>
      <c r="I99" s="177"/>
      <c r="J99" s="178">
        <f>ROUND(I99*H99,2)</f>
        <v>0</v>
      </c>
      <c r="K99" s="174" t="s">
        <v>5</v>
      </c>
      <c r="L99" s="39"/>
      <c r="M99" s="179" t="s">
        <v>5</v>
      </c>
      <c r="N99" s="180" t="s">
        <v>43</v>
      </c>
      <c r="O99" s="40"/>
      <c r="P99" s="181">
        <f>O99*H99</f>
        <v>0</v>
      </c>
      <c r="Q99" s="181">
        <v>0</v>
      </c>
      <c r="R99" s="181">
        <f>Q99*H99</f>
        <v>0</v>
      </c>
      <c r="S99" s="181">
        <v>0</v>
      </c>
      <c r="T99" s="182">
        <f>S99*H99</f>
        <v>0</v>
      </c>
      <c r="AR99" s="22" t="s">
        <v>152</v>
      </c>
      <c r="AT99" s="22" t="s">
        <v>147</v>
      </c>
      <c r="AU99" s="22" t="s">
        <v>79</v>
      </c>
      <c r="AY99" s="22" t="s">
        <v>144</v>
      </c>
      <c r="BE99" s="183">
        <f>IF(N99="základní",J99,0)</f>
        <v>0</v>
      </c>
      <c r="BF99" s="183">
        <f>IF(N99="snížená",J99,0)</f>
        <v>0</v>
      </c>
      <c r="BG99" s="183">
        <f>IF(N99="zákl. přenesená",J99,0)</f>
        <v>0</v>
      </c>
      <c r="BH99" s="183">
        <f>IF(N99="sníž. přenesená",J99,0)</f>
        <v>0</v>
      </c>
      <c r="BI99" s="183">
        <f>IF(N99="nulová",J99,0)</f>
        <v>0</v>
      </c>
      <c r="BJ99" s="22" t="s">
        <v>79</v>
      </c>
      <c r="BK99" s="183">
        <f>ROUND(I99*H99,2)</f>
        <v>0</v>
      </c>
      <c r="BL99" s="22" t="s">
        <v>152</v>
      </c>
      <c r="BM99" s="22" t="s">
        <v>1203</v>
      </c>
    </row>
    <row r="100" spans="2:65" s="1" customFormat="1" ht="25.5" customHeight="1">
      <c r="B100" s="171"/>
      <c r="C100" s="172" t="s">
        <v>11</v>
      </c>
      <c r="D100" s="172" t="s">
        <v>147</v>
      </c>
      <c r="E100" s="173" t="s">
        <v>1204</v>
      </c>
      <c r="F100" s="174" t="s">
        <v>1205</v>
      </c>
      <c r="G100" s="175" t="s">
        <v>685</v>
      </c>
      <c r="H100" s="176">
        <v>1</v>
      </c>
      <c r="I100" s="177"/>
      <c r="J100" s="178">
        <f>ROUND(I100*H100,2)</f>
        <v>0</v>
      </c>
      <c r="K100" s="174" t="s">
        <v>5</v>
      </c>
      <c r="L100" s="39"/>
      <c r="M100" s="179" t="s">
        <v>5</v>
      </c>
      <c r="N100" s="210" t="s">
        <v>43</v>
      </c>
      <c r="O100" s="211"/>
      <c r="P100" s="212">
        <f>O100*H100</f>
        <v>0</v>
      </c>
      <c r="Q100" s="212">
        <v>0</v>
      </c>
      <c r="R100" s="212">
        <f>Q100*H100</f>
        <v>0</v>
      </c>
      <c r="S100" s="212">
        <v>0</v>
      </c>
      <c r="T100" s="213">
        <f>S100*H100</f>
        <v>0</v>
      </c>
      <c r="AR100" s="22" t="s">
        <v>152</v>
      </c>
      <c r="AT100" s="22" t="s">
        <v>147</v>
      </c>
      <c r="AU100" s="22" t="s">
        <v>79</v>
      </c>
      <c r="AY100" s="22" t="s">
        <v>144</v>
      </c>
      <c r="BE100" s="183">
        <f>IF(N100="základní",J100,0)</f>
        <v>0</v>
      </c>
      <c r="BF100" s="183">
        <f>IF(N100="snížená",J100,0)</f>
        <v>0</v>
      </c>
      <c r="BG100" s="183">
        <f>IF(N100="zákl. přenesená",J100,0)</f>
        <v>0</v>
      </c>
      <c r="BH100" s="183">
        <f>IF(N100="sníž. přenesená",J100,0)</f>
        <v>0</v>
      </c>
      <c r="BI100" s="183">
        <f>IF(N100="nulová",J100,0)</f>
        <v>0</v>
      </c>
      <c r="BJ100" s="22" t="s">
        <v>79</v>
      </c>
      <c r="BK100" s="183">
        <f>ROUND(I100*H100,2)</f>
        <v>0</v>
      </c>
      <c r="BL100" s="22" t="s">
        <v>152</v>
      </c>
      <c r="BM100" s="22" t="s">
        <v>282</v>
      </c>
    </row>
    <row r="101" spans="2:12" s="1" customFormat="1" ht="6.95" customHeight="1">
      <c r="B101" s="54"/>
      <c r="C101" s="55"/>
      <c r="D101" s="55"/>
      <c r="E101" s="55"/>
      <c r="F101" s="55"/>
      <c r="G101" s="55"/>
      <c r="H101" s="55"/>
      <c r="I101" s="125"/>
      <c r="J101" s="55"/>
      <c r="K101" s="55"/>
      <c r="L101" s="39"/>
    </row>
  </sheetData>
  <autoFilter ref="C79:K100"/>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24" customWidth="1"/>
    <col min="2" max="2" width="1.66796875" style="224" customWidth="1"/>
    <col min="3" max="4" width="5" style="224" customWidth="1"/>
    <col min="5" max="5" width="11.66015625" style="224" customWidth="1"/>
    <col min="6" max="6" width="9.16015625" style="224" customWidth="1"/>
    <col min="7" max="7" width="5" style="224" customWidth="1"/>
    <col min="8" max="8" width="77.83203125" style="224" customWidth="1"/>
    <col min="9" max="10" width="20" style="224" customWidth="1"/>
    <col min="11" max="11" width="1.66796875" style="224" customWidth="1"/>
  </cols>
  <sheetData>
    <row r="1" ht="37.5" customHeight="1"/>
    <row r="2" spans="2:11" ht="7.5" customHeight="1">
      <c r="B2" s="225"/>
      <c r="C2" s="226"/>
      <c r="D2" s="226"/>
      <c r="E2" s="226"/>
      <c r="F2" s="226"/>
      <c r="G2" s="226"/>
      <c r="H2" s="226"/>
      <c r="I2" s="226"/>
      <c r="J2" s="226"/>
      <c r="K2" s="227"/>
    </row>
    <row r="3" spans="2:11" s="13" customFormat="1" ht="45" customHeight="1">
      <c r="B3" s="228"/>
      <c r="C3" s="352" t="s">
        <v>1206</v>
      </c>
      <c r="D3" s="352"/>
      <c r="E3" s="352"/>
      <c r="F3" s="352"/>
      <c r="G3" s="352"/>
      <c r="H3" s="352"/>
      <c r="I3" s="352"/>
      <c r="J3" s="352"/>
      <c r="K3" s="229"/>
    </row>
    <row r="4" spans="2:11" ht="25.5" customHeight="1">
      <c r="B4" s="230"/>
      <c r="C4" s="359" t="s">
        <v>1207</v>
      </c>
      <c r="D4" s="359"/>
      <c r="E4" s="359"/>
      <c r="F4" s="359"/>
      <c r="G4" s="359"/>
      <c r="H4" s="359"/>
      <c r="I4" s="359"/>
      <c r="J4" s="359"/>
      <c r="K4" s="231"/>
    </row>
    <row r="5" spans="2:11" ht="5.25" customHeight="1">
      <c r="B5" s="230"/>
      <c r="C5" s="232"/>
      <c r="D5" s="232"/>
      <c r="E5" s="232"/>
      <c r="F5" s="232"/>
      <c r="G5" s="232"/>
      <c r="H5" s="232"/>
      <c r="I5" s="232"/>
      <c r="J5" s="232"/>
      <c r="K5" s="231"/>
    </row>
    <row r="6" spans="2:11" ht="15" customHeight="1">
      <c r="B6" s="230"/>
      <c r="C6" s="355" t="s">
        <v>1208</v>
      </c>
      <c r="D6" s="355"/>
      <c r="E6" s="355"/>
      <c r="F6" s="355"/>
      <c r="G6" s="355"/>
      <c r="H6" s="355"/>
      <c r="I6" s="355"/>
      <c r="J6" s="355"/>
      <c r="K6" s="231"/>
    </row>
    <row r="7" spans="2:11" ht="15" customHeight="1">
      <c r="B7" s="234"/>
      <c r="C7" s="355" t="s">
        <v>1209</v>
      </c>
      <c r="D7" s="355"/>
      <c r="E7" s="355"/>
      <c r="F7" s="355"/>
      <c r="G7" s="355"/>
      <c r="H7" s="355"/>
      <c r="I7" s="355"/>
      <c r="J7" s="355"/>
      <c r="K7" s="231"/>
    </row>
    <row r="8" spans="2:11" ht="12.75" customHeight="1">
      <c r="B8" s="234"/>
      <c r="C8" s="233"/>
      <c r="D8" s="233"/>
      <c r="E8" s="233"/>
      <c r="F8" s="233"/>
      <c r="G8" s="233"/>
      <c r="H8" s="233"/>
      <c r="I8" s="233"/>
      <c r="J8" s="233"/>
      <c r="K8" s="231"/>
    </row>
    <row r="9" spans="2:11" ht="15" customHeight="1">
      <c r="B9" s="234"/>
      <c r="C9" s="355" t="s">
        <v>1210</v>
      </c>
      <c r="D9" s="355"/>
      <c r="E9" s="355"/>
      <c r="F9" s="355"/>
      <c r="G9" s="355"/>
      <c r="H9" s="355"/>
      <c r="I9" s="355"/>
      <c r="J9" s="355"/>
      <c r="K9" s="231"/>
    </row>
    <row r="10" spans="2:11" ht="15" customHeight="1">
      <c r="B10" s="234"/>
      <c r="C10" s="233"/>
      <c r="D10" s="355" t="s">
        <v>1211</v>
      </c>
      <c r="E10" s="355"/>
      <c r="F10" s="355"/>
      <c r="G10" s="355"/>
      <c r="H10" s="355"/>
      <c r="I10" s="355"/>
      <c r="J10" s="355"/>
      <c r="K10" s="231"/>
    </row>
    <row r="11" spans="2:11" ht="15" customHeight="1">
      <c r="B11" s="234"/>
      <c r="C11" s="235"/>
      <c r="D11" s="355" t="s">
        <v>1212</v>
      </c>
      <c r="E11" s="355"/>
      <c r="F11" s="355"/>
      <c r="G11" s="355"/>
      <c r="H11" s="355"/>
      <c r="I11" s="355"/>
      <c r="J11" s="355"/>
      <c r="K11" s="231"/>
    </row>
    <row r="12" spans="2:11" ht="12.75" customHeight="1">
      <c r="B12" s="234"/>
      <c r="C12" s="235"/>
      <c r="D12" s="235"/>
      <c r="E12" s="235"/>
      <c r="F12" s="235"/>
      <c r="G12" s="235"/>
      <c r="H12" s="235"/>
      <c r="I12" s="235"/>
      <c r="J12" s="235"/>
      <c r="K12" s="231"/>
    </row>
    <row r="13" spans="2:11" ht="15" customHeight="1">
      <c r="B13" s="234"/>
      <c r="C13" s="235"/>
      <c r="D13" s="355" t="s">
        <v>1213</v>
      </c>
      <c r="E13" s="355"/>
      <c r="F13" s="355"/>
      <c r="G13" s="355"/>
      <c r="H13" s="355"/>
      <c r="I13" s="355"/>
      <c r="J13" s="355"/>
      <c r="K13" s="231"/>
    </row>
    <row r="14" spans="2:11" ht="15" customHeight="1">
      <c r="B14" s="234"/>
      <c r="C14" s="235"/>
      <c r="D14" s="355" t="s">
        <v>1214</v>
      </c>
      <c r="E14" s="355"/>
      <c r="F14" s="355"/>
      <c r="G14" s="355"/>
      <c r="H14" s="355"/>
      <c r="I14" s="355"/>
      <c r="J14" s="355"/>
      <c r="K14" s="231"/>
    </row>
    <row r="15" spans="2:11" ht="15" customHeight="1">
      <c r="B15" s="234"/>
      <c r="C15" s="235"/>
      <c r="D15" s="355" t="s">
        <v>1215</v>
      </c>
      <c r="E15" s="355"/>
      <c r="F15" s="355"/>
      <c r="G15" s="355"/>
      <c r="H15" s="355"/>
      <c r="I15" s="355"/>
      <c r="J15" s="355"/>
      <c r="K15" s="231"/>
    </row>
    <row r="16" spans="2:11" ht="15" customHeight="1">
      <c r="B16" s="234"/>
      <c r="C16" s="235"/>
      <c r="D16" s="235"/>
      <c r="E16" s="236" t="s">
        <v>78</v>
      </c>
      <c r="F16" s="355" t="s">
        <v>1216</v>
      </c>
      <c r="G16" s="355"/>
      <c r="H16" s="355"/>
      <c r="I16" s="355"/>
      <c r="J16" s="355"/>
      <c r="K16" s="231"/>
    </row>
    <row r="17" spans="2:11" ht="15" customHeight="1">
      <c r="B17" s="234"/>
      <c r="C17" s="235"/>
      <c r="D17" s="235"/>
      <c r="E17" s="236" t="s">
        <v>1217</v>
      </c>
      <c r="F17" s="355" t="s">
        <v>1218</v>
      </c>
      <c r="G17" s="355"/>
      <c r="H17" s="355"/>
      <c r="I17" s="355"/>
      <c r="J17" s="355"/>
      <c r="K17" s="231"/>
    </row>
    <row r="18" spans="2:11" ht="15" customHeight="1">
      <c r="B18" s="234"/>
      <c r="C18" s="235"/>
      <c r="D18" s="235"/>
      <c r="E18" s="236" t="s">
        <v>1219</v>
      </c>
      <c r="F18" s="355" t="s">
        <v>1220</v>
      </c>
      <c r="G18" s="355"/>
      <c r="H18" s="355"/>
      <c r="I18" s="355"/>
      <c r="J18" s="355"/>
      <c r="K18" s="231"/>
    </row>
    <row r="19" spans="2:11" ht="15" customHeight="1">
      <c r="B19" s="234"/>
      <c r="C19" s="235"/>
      <c r="D19" s="235"/>
      <c r="E19" s="236" t="s">
        <v>1221</v>
      </c>
      <c r="F19" s="355" t="s">
        <v>1222</v>
      </c>
      <c r="G19" s="355"/>
      <c r="H19" s="355"/>
      <c r="I19" s="355"/>
      <c r="J19" s="355"/>
      <c r="K19" s="231"/>
    </row>
    <row r="20" spans="2:11" ht="15" customHeight="1">
      <c r="B20" s="234"/>
      <c r="C20" s="235"/>
      <c r="D20" s="235"/>
      <c r="E20" s="236" t="s">
        <v>1223</v>
      </c>
      <c r="F20" s="355" t="s">
        <v>1224</v>
      </c>
      <c r="G20" s="355"/>
      <c r="H20" s="355"/>
      <c r="I20" s="355"/>
      <c r="J20" s="355"/>
      <c r="K20" s="231"/>
    </row>
    <row r="21" spans="2:11" ht="15" customHeight="1">
      <c r="B21" s="234"/>
      <c r="C21" s="235"/>
      <c r="D21" s="235"/>
      <c r="E21" s="236" t="s">
        <v>1225</v>
      </c>
      <c r="F21" s="355" t="s">
        <v>1226</v>
      </c>
      <c r="G21" s="355"/>
      <c r="H21" s="355"/>
      <c r="I21" s="355"/>
      <c r="J21" s="355"/>
      <c r="K21" s="231"/>
    </row>
    <row r="22" spans="2:11" ht="12.75" customHeight="1">
      <c r="B22" s="234"/>
      <c r="C22" s="235"/>
      <c r="D22" s="235"/>
      <c r="E22" s="235"/>
      <c r="F22" s="235"/>
      <c r="G22" s="235"/>
      <c r="H22" s="235"/>
      <c r="I22" s="235"/>
      <c r="J22" s="235"/>
      <c r="K22" s="231"/>
    </row>
    <row r="23" spans="2:11" ht="15" customHeight="1">
      <c r="B23" s="234"/>
      <c r="C23" s="355" t="s">
        <v>1227</v>
      </c>
      <c r="D23" s="355"/>
      <c r="E23" s="355"/>
      <c r="F23" s="355"/>
      <c r="G23" s="355"/>
      <c r="H23" s="355"/>
      <c r="I23" s="355"/>
      <c r="J23" s="355"/>
      <c r="K23" s="231"/>
    </row>
    <row r="24" spans="2:11" ht="15" customHeight="1">
      <c r="B24" s="234"/>
      <c r="C24" s="355" t="s">
        <v>1228</v>
      </c>
      <c r="D24" s="355"/>
      <c r="E24" s="355"/>
      <c r="F24" s="355"/>
      <c r="G24" s="355"/>
      <c r="H24" s="355"/>
      <c r="I24" s="355"/>
      <c r="J24" s="355"/>
      <c r="K24" s="231"/>
    </row>
    <row r="25" spans="2:11" ht="15" customHeight="1">
      <c r="B25" s="234"/>
      <c r="C25" s="233"/>
      <c r="D25" s="355" t="s">
        <v>1229</v>
      </c>
      <c r="E25" s="355"/>
      <c r="F25" s="355"/>
      <c r="G25" s="355"/>
      <c r="H25" s="355"/>
      <c r="I25" s="355"/>
      <c r="J25" s="355"/>
      <c r="K25" s="231"/>
    </row>
    <row r="26" spans="2:11" ht="15" customHeight="1">
      <c r="B26" s="234"/>
      <c r="C26" s="235"/>
      <c r="D26" s="355" t="s">
        <v>1230</v>
      </c>
      <c r="E26" s="355"/>
      <c r="F26" s="355"/>
      <c r="G26" s="355"/>
      <c r="H26" s="355"/>
      <c r="I26" s="355"/>
      <c r="J26" s="355"/>
      <c r="K26" s="231"/>
    </row>
    <row r="27" spans="2:11" ht="12.75" customHeight="1">
      <c r="B27" s="234"/>
      <c r="C27" s="235"/>
      <c r="D27" s="235"/>
      <c r="E27" s="235"/>
      <c r="F27" s="235"/>
      <c r="G27" s="235"/>
      <c r="H27" s="235"/>
      <c r="I27" s="235"/>
      <c r="J27" s="235"/>
      <c r="K27" s="231"/>
    </row>
    <row r="28" spans="2:11" ht="15" customHeight="1">
      <c r="B28" s="234"/>
      <c r="C28" s="235"/>
      <c r="D28" s="355" t="s">
        <v>1231</v>
      </c>
      <c r="E28" s="355"/>
      <c r="F28" s="355"/>
      <c r="G28" s="355"/>
      <c r="H28" s="355"/>
      <c r="I28" s="355"/>
      <c r="J28" s="355"/>
      <c r="K28" s="231"/>
    </row>
    <row r="29" spans="2:11" ht="15" customHeight="1">
      <c r="B29" s="234"/>
      <c r="C29" s="235"/>
      <c r="D29" s="355" t="s">
        <v>1232</v>
      </c>
      <c r="E29" s="355"/>
      <c r="F29" s="355"/>
      <c r="G29" s="355"/>
      <c r="H29" s="355"/>
      <c r="I29" s="355"/>
      <c r="J29" s="355"/>
      <c r="K29" s="231"/>
    </row>
    <row r="30" spans="2:11" ht="12.75" customHeight="1">
      <c r="B30" s="234"/>
      <c r="C30" s="235"/>
      <c r="D30" s="235"/>
      <c r="E30" s="235"/>
      <c r="F30" s="235"/>
      <c r="G30" s="235"/>
      <c r="H30" s="235"/>
      <c r="I30" s="235"/>
      <c r="J30" s="235"/>
      <c r="K30" s="231"/>
    </row>
    <row r="31" spans="2:11" ht="15" customHeight="1">
      <c r="B31" s="234"/>
      <c r="C31" s="235"/>
      <c r="D31" s="355" t="s">
        <v>1233</v>
      </c>
      <c r="E31" s="355"/>
      <c r="F31" s="355"/>
      <c r="G31" s="355"/>
      <c r="H31" s="355"/>
      <c r="I31" s="355"/>
      <c r="J31" s="355"/>
      <c r="K31" s="231"/>
    </row>
    <row r="32" spans="2:11" ht="15" customHeight="1">
      <c r="B32" s="234"/>
      <c r="C32" s="235"/>
      <c r="D32" s="355" t="s">
        <v>1234</v>
      </c>
      <c r="E32" s="355"/>
      <c r="F32" s="355"/>
      <c r="G32" s="355"/>
      <c r="H32" s="355"/>
      <c r="I32" s="355"/>
      <c r="J32" s="355"/>
      <c r="K32" s="231"/>
    </row>
    <row r="33" spans="2:11" ht="15" customHeight="1">
      <c r="B33" s="234"/>
      <c r="C33" s="235"/>
      <c r="D33" s="355" t="s">
        <v>1235</v>
      </c>
      <c r="E33" s="355"/>
      <c r="F33" s="355"/>
      <c r="G33" s="355"/>
      <c r="H33" s="355"/>
      <c r="I33" s="355"/>
      <c r="J33" s="355"/>
      <c r="K33" s="231"/>
    </row>
    <row r="34" spans="2:11" ht="15" customHeight="1">
      <c r="B34" s="234"/>
      <c r="C34" s="235"/>
      <c r="D34" s="233"/>
      <c r="E34" s="237" t="s">
        <v>129</v>
      </c>
      <c r="F34" s="233"/>
      <c r="G34" s="355" t="s">
        <v>1236</v>
      </c>
      <c r="H34" s="355"/>
      <c r="I34" s="355"/>
      <c r="J34" s="355"/>
      <c r="K34" s="231"/>
    </row>
    <row r="35" spans="2:11" ht="30.75" customHeight="1">
      <c r="B35" s="234"/>
      <c r="C35" s="235"/>
      <c r="D35" s="233"/>
      <c r="E35" s="237" t="s">
        <v>1237</v>
      </c>
      <c r="F35" s="233"/>
      <c r="G35" s="355" t="s">
        <v>1238</v>
      </c>
      <c r="H35" s="355"/>
      <c r="I35" s="355"/>
      <c r="J35" s="355"/>
      <c r="K35" s="231"/>
    </row>
    <row r="36" spans="2:11" ht="15" customHeight="1">
      <c r="B36" s="234"/>
      <c r="C36" s="235"/>
      <c r="D36" s="233"/>
      <c r="E36" s="237" t="s">
        <v>53</v>
      </c>
      <c r="F36" s="233"/>
      <c r="G36" s="355" t="s">
        <v>1239</v>
      </c>
      <c r="H36" s="355"/>
      <c r="I36" s="355"/>
      <c r="J36" s="355"/>
      <c r="K36" s="231"/>
    </row>
    <row r="37" spans="2:11" ht="15" customHeight="1">
      <c r="B37" s="234"/>
      <c r="C37" s="235"/>
      <c r="D37" s="233"/>
      <c r="E37" s="237" t="s">
        <v>130</v>
      </c>
      <c r="F37" s="233"/>
      <c r="G37" s="355" t="s">
        <v>1240</v>
      </c>
      <c r="H37" s="355"/>
      <c r="I37" s="355"/>
      <c r="J37" s="355"/>
      <c r="K37" s="231"/>
    </row>
    <row r="38" spans="2:11" ht="15" customHeight="1">
      <c r="B38" s="234"/>
      <c r="C38" s="235"/>
      <c r="D38" s="233"/>
      <c r="E38" s="237" t="s">
        <v>131</v>
      </c>
      <c r="F38" s="233"/>
      <c r="G38" s="355" t="s">
        <v>1241</v>
      </c>
      <c r="H38" s="355"/>
      <c r="I38" s="355"/>
      <c r="J38" s="355"/>
      <c r="K38" s="231"/>
    </row>
    <row r="39" spans="2:11" ht="15" customHeight="1">
      <c r="B39" s="234"/>
      <c r="C39" s="235"/>
      <c r="D39" s="233"/>
      <c r="E39" s="237" t="s">
        <v>132</v>
      </c>
      <c r="F39" s="233"/>
      <c r="G39" s="355" t="s">
        <v>1242</v>
      </c>
      <c r="H39" s="355"/>
      <c r="I39" s="355"/>
      <c r="J39" s="355"/>
      <c r="K39" s="231"/>
    </row>
    <row r="40" spans="2:11" ht="15" customHeight="1">
      <c r="B40" s="234"/>
      <c r="C40" s="235"/>
      <c r="D40" s="233"/>
      <c r="E40" s="237" t="s">
        <v>1243</v>
      </c>
      <c r="F40" s="233"/>
      <c r="G40" s="355" t="s">
        <v>1244</v>
      </c>
      <c r="H40" s="355"/>
      <c r="I40" s="355"/>
      <c r="J40" s="355"/>
      <c r="K40" s="231"/>
    </row>
    <row r="41" spans="2:11" ht="15" customHeight="1">
      <c r="B41" s="234"/>
      <c r="C41" s="235"/>
      <c r="D41" s="233"/>
      <c r="E41" s="237"/>
      <c r="F41" s="233"/>
      <c r="G41" s="355" t="s">
        <v>1245</v>
      </c>
      <c r="H41" s="355"/>
      <c r="I41" s="355"/>
      <c r="J41" s="355"/>
      <c r="K41" s="231"/>
    </row>
    <row r="42" spans="2:11" ht="15" customHeight="1">
      <c r="B42" s="234"/>
      <c r="C42" s="235"/>
      <c r="D42" s="233"/>
      <c r="E42" s="237" t="s">
        <v>1246</v>
      </c>
      <c r="F42" s="233"/>
      <c r="G42" s="355" t="s">
        <v>1247</v>
      </c>
      <c r="H42" s="355"/>
      <c r="I42" s="355"/>
      <c r="J42" s="355"/>
      <c r="K42" s="231"/>
    </row>
    <row r="43" spans="2:11" ht="15" customHeight="1">
      <c r="B43" s="234"/>
      <c r="C43" s="235"/>
      <c r="D43" s="233"/>
      <c r="E43" s="237" t="s">
        <v>134</v>
      </c>
      <c r="F43" s="233"/>
      <c r="G43" s="355" t="s">
        <v>1248</v>
      </c>
      <c r="H43" s="355"/>
      <c r="I43" s="355"/>
      <c r="J43" s="355"/>
      <c r="K43" s="231"/>
    </row>
    <row r="44" spans="2:11" ht="12.75" customHeight="1">
      <c r="B44" s="234"/>
      <c r="C44" s="235"/>
      <c r="D44" s="233"/>
      <c r="E44" s="233"/>
      <c r="F44" s="233"/>
      <c r="G44" s="233"/>
      <c r="H44" s="233"/>
      <c r="I44" s="233"/>
      <c r="J44" s="233"/>
      <c r="K44" s="231"/>
    </row>
    <row r="45" spans="2:11" ht="15" customHeight="1">
      <c r="B45" s="234"/>
      <c r="C45" s="235"/>
      <c r="D45" s="355" t="s">
        <v>1249</v>
      </c>
      <c r="E45" s="355"/>
      <c r="F45" s="355"/>
      <c r="G45" s="355"/>
      <c r="H45" s="355"/>
      <c r="I45" s="355"/>
      <c r="J45" s="355"/>
      <c r="K45" s="231"/>
    </row>
    <row r="46" spans="2:11" ht="15" customHeight="1">
      <c r="B46" s="234"/>
      <c r="C46" s="235"/>
      <c r="D46" s="235"/>
      <c r="E46" s="355" t="s">
        <v>1250</v>
      </c>
      <c r="F46" s="355"/>
      <c r="G46" s="355"/>
      <c r="H46" s="355"/>
      <c r="I46" s="355"/>
      <c r="J46" s="355"/>
      <c r="K46" s="231"/>
    </row>
    <row r="47" spans="2:11" ht="15" customHeight="1">
      <c r="B47" s="234"/>
      <c r="C47" s="235"/>
      <c r="D47" s="235"/>
      <c r="E47" s="355" t="s">
        <v>1251</v>
      </c>
      <c r="F47" s="355"/>
      <c r="G47" s="355"/>
      <c r="H47" s="355"/>
      <c r="I47" s="355"/>
      <c r="J47" s="355"/>
      <c r="K47" s="231"/>
    </row>
    <row r="48" spans="2:11" ht="15" customHeight="1">
      <c r="B48" s="234"/>
      <c r="C48" s="235"/>
      <c r="D48" s="235"/>
      <c r="E48" s="355" t="s">
        <v>1252</v>
      </c>
      <c r="F48" s="355"/>
      <c r="G48" s="355"/>
      <c r="H48" s="355"/>
      <c r="I48" s="355"/>
      <c r="J48" s="355"/>
      <c r="K48" s="231"/>
    </row>
    <row r="49" spans="2:11" ht="15" customHeight="1">
      <c r="B49" s="234"/>
      <c r="C49" s="235"/>
      <c r="D49" s="355" t="s">
        <v>1253</v>
      </c>
      <c r="E49" s="355"/>
      <c r="F49" s="355"/>
      <c r="G49" s="355"/>
      <c r="H49" s="355"/>
      <c r="I49" s="355"/>
      <c r="J49" s="355"/>
      <c r="K49" s="231"/>
    </row>
    <row r="50" spans="2:11" ht="25.5" customHeight="1">
      <c r="B50" s="230"/>
      <c r="C50" s="359" t="s">
        <v>1254</v>
      </c>
      <c r="D50" s="359"/>
      <c r="E50" s="359"/>
      <c r="F50" s="359"/>
      <c r="G50" s="359"/>
      <c r="H50" s="359"/>
      <c r="I50" s="359"/>
      <c r="J50" s="359"/>
      <c r="K50" s="231"/>
    </row>
    <row r="51" spans="2:11" ht="5.25" customHeight="1">
      <c r="B51" s="230"/>
      <c r="C51" s="232"/>
      <c r="D51" s="232"/>
      <c r="E51" s="232"/>
      <c r="F51" s="232"/>
      <c r="G51" s="232"/>
      <c r="H51" s="232"/>
      <c r="I51" s="232"/>
      <c r="J51" s="232"/>
      <c r="K51" s="231"/>
    </row>
    <row r="52" spans="2:11" ht="15" customHeight="1">
      <c r="B52" s="230"/>
      <c r="C52" s="355" t="s">
        <v>1255</v>
      </c>
      <c r="D52" s="355"/>
      <c r="E52" s="355"/>
      <c r="F52" s="355"/>
      <c r="G52" s="355"/>
      <c r="H52" s="355"/>
      <c r="I52" s="355"/>
      <c r="J52" s="355"/>
      <c r="K52" s="231"/>
    </row>
    <row r="53" spans="2:11" ht="15" customHeight="1">
      <c r="B53" s="230"/>
      <c r="C53" s="355" t="s">
        <v>1256</v>
      </c>
      <c r="D53" s="355"/>
      <c r="E53" s="355"/>
      <c r="F53" s="355"/>
      <c r="G53" s="355"/>
      <c r="H53" s="355"/>
      <c r="I53" s="355"/>
      <c r="J53" s="355"/>
      <c r="K53" s="231"/>
    </row>
    <row r="54" spans="2:11" ht="12.75" customHeight="1">
      <c r="B54" s="230"/>
      <c r="C54" s="233"/>
      <c r="D54" s="233"/>
      <c r="E54" s="233"/>
      <c r="F54" s="233"/>
      <c r="G54" s="233"/>
      <c r="H54" s="233"/>
      <c r="I54" s="233"/>
      <c r="J54" s="233"/>
      <c r="K54" s="231"/>
    </row>
    <row r="55" spans="2:11" ht="15" customHeight="1">
      <c r="B55" s="230"/>
      <c r="C55" s="355" t="s">
        <v>1257</v>
      </c>
      <c r="D55" s="355"/>
      <c r="E55" s="355"/>
      <c r="F55" s="355"/>
      <c r="G55" s="355"/>
      <c r="H55" s="355"/>
      <c r="I55" s="355"/>
      <c r="J55" s="355"/>
      <c r="K55" s="231"/>
    </row>
    <row r="56" spans="2:11" ht="15" customHeight="1">
      <c r="B56" s="230"/>
      <c r="C56" s="235"/>
      <c r="D56" s="355" t="s">
        <v>1258</v>
      </c>
      <c r="E56" s="355"/>
      <c r="F56" s="355"/>
      <c r="G56" s="355"/>
      <c r="H56" s="355"/>
      <c r="I56" s="355"/>
      <c r="J56" s="355"/>
      <c r="K56" s="231"/>
    </row>
    <row r="57" spans="2:11" ht="15" customHeight="1">
      <c r="B57" s="230"/>
      <c r="C57" s="235"/>
      <c r="D57" s="355" t="s">
        <v>1259</v>
      </c>
      <c r="E57" s="355"/>
      <c r="F57" s="355"/>
      <c r="G57" s="355"/>
      <c r="H57" s="355"/>
      <c r="I57" s="355"/>
      <c r="J57" s="355"/>
      <c r="K57" s="231"/>
    </row>
    <row r="58" spans="2:11" ht="15" customHeight="1">
      <c r="B58" s="230"/>
      <c r="C58" s="235"/>
      <c r="D58" s="355" t="s">
        <v>1260</v>
      </c>
      <c r="E58" s="355"/>
      <c r="F58" s="355"/>
      <c r="G58" s="355"/>
      <c r="H58" s="355"/>
      <c r="I58" s="355"/>
      <c r="J58" s="355"/>
      <c r="K58" s="231"/>
    </row>
    <row r="59" spans="2:11" ht="15" customHeight="1">
      <c r="B59" s="230"/>
      <c r="C59" s="235"/>
      <c r="D59" s="355" t="s">
        <v>1261</v>
      </c>
      <c r="E59" s="355"/>
      <c r="F59" s="355"/>
      <c r="G59" s="355"/>
      <c r="H59" s="355"/>
      <c r="I59" s="355"/>
      <c r="J59" s="355"/>
      <c r="K59" s="231"/>
    </row>
    <row r="60" spans="2:11" ht="15" customHeight="1">
      <c r="B60" s="230"/>
      <c r="C60" s="235"/>
      <c r="D60" s="356" t="s">
        <v>1262</v>
      </c>
      <c r="E60" s="356"/>
      <c r="F60" s="356"/>
      <c r="G60" s="356"/>
      <c r="H60" s="356"/>
      <c r="I60" s="356"/>
      <c r="J60" s="356"/>
      <c r="K60" s="231"/>
    </row>
    <row r="61" spans="2:11" ht="15" customHeight="1">
      <c r="B61" s="230"/>
      <c r="C61" s="235"/>
      <c r="D61" s="355" t="s">
        <v>1263</v>
      </c>
      <c r="E61" s="355"/>
      <c r="F61" s="355"/>
      <c r="G61" s="355"/>
      <c r="H61" s="355"/>
      <c r="I61" s="355"/>
      <c r="J61" s="355"/>
      <c r="K61" s="231"/>
    </row>
    <row r="62" spans="2:11" ht="12.75" customHeight="1">
      <c r="B62" s="230"/>
      <c r="C62" s="235"/>
      <c r="D62" s="235"/>
      <c r="E62" s="238"/>
      <c r="F62" s="235"/>
      <c r="G62" s="235"/>
      <c r="H62" s="235"/>
      <c r="I62" s="235"/>
      <c r="J62" s="235"/>
      <c r="K62" s="231"/>
    </row>
    <row r="63" spans="2:11" ht="15" customHeight="1">
      <c r="B63" s="230"/>
      <c r="C63" s="235"/>
      <c r="D63" s="355" t="s">
        <v>1264</v>
      </c>
      <c r="E63" s="355"/>
      <c r="F63" s="355"/>
      <c r="G63" s="355"/>
      <c r="H63" s="355"/>
      <c r="I63" s="355"/>
      <c r="J63" s="355"/>
      <c r="K63" s="231"/>
    </row>
    <row r="64" spans="2:11" ht="15" customHeight="1">
      <c r="B64" s="230"/>
      <c r="C64" s="235"/>
      <c r="D64" s="356" t="s">
        <v>1265</v>
      </c>
      <c r="E64" s="356"/>
      <c r="F64" s="356"/>
      <c r="G64" s="356"/>
      <c r="H64" s="356"/>
      <c r="I64" s="356"/>
      <c r="J64" s="356"/>
      <c r="K64" s="231"/>
    </row>
    <row r="65" spans="2:11" ht="15" customHeight="1">
      <c r="B65" s="230"/>
      <c r="C65" s="235"/>
      <c r="D65" s="355" t="s">
        <v>1266</v>
      </c>
      <c r="E65" s="355"/>
      <c r="F65" s="355"/>
      <c r="G65" s="355"/>
      <c r="H65" s="355"/>
      <c r="I65" s="355"/>
      <c r="J65" s="355"/>
      <c r="K65" s="231"/>
    </row>
    <row r="66" spans="2:11" ht="15" customHeight="1">
      <c r="B66" s="230"/>
      <c r="C66" s="235"/>
      <c r="D66" s="355" t="s">
        <v>1267</v>
      </c>
      <c r="E66" s="355"/>
      <c r="F66" s="355"/>
      <c r="G66" s="355"/>
      <c r="H66" s="355"/>
      <c r="I66" s="355"/>
      <c r="J66" s="355"/>
      <c r="K66" s="231"/>
    </row>
    <row r="67" spans="2:11" ht="15" customHeight="1">
      <c r="B67" s="230"/>
      <c r="C67" s="235"/>
      <c r="D67" s="355" t="s">
        <v>1268</v>
      </c>
      <c r="E67" s="355"/>
      <c r="F67" s="355"/>
      <c r="G67" s="355"/>
      <c r="H67" s="355"/>
      <c r="I67" s="355"/>
      <c r="J67" s="355"/>
      <c r="K67" s="231"/>
    </row>
    <row r="68" spans="2:11" ht="15" customHeight="1">
      <c r="B68" s="230"/>
      <c r="C68" s="235"/>
      <c r="D68" s="355" t="s">
        <v>1269</v>
      </c>
      <c r="E68" s="355"/>
      <c r="F68" s="355"/>
      <c r="G68" s="355"/>
      <c r="H68" s="355"/>
      <c r="I68" s="355"/>
      <c r="J68" s="355"/>
      <c r="K68" s="231"/>
    </row>
    <row r="69" spans="2:11" ht="12.75" customHeight="1">
      <c r="B69" s="239"/>
      <c r="C69" s="240"/>
      <c r="D69" s="240"/>
      <c r="E69" s="240"/>
      <c r="F69" s="240"/>
      <c r="G69" s="240"/>
      <c r="H69" s="240"/>
      <c r="I69" s="240"/>
      <c r="J69" s="240"/>
      <c r="K69" s="241"/>
    </row>
    <row r="70" spans="2:11" ht="18.75" customHeight="1">
      <c r="B70" s="242"/>
      <c r="C70" s="242"/>
      <c r="D70" s="242"/>
      <c r="E70" s="242"/>
      <c r="F70" s="242"/>
      <c r="G70" s="242"/>
      <c r="H70" s="242"/>
      <c r="I70" s="242"/>
      <c r="J70" s="242"/>
      <c r="K70" s="243"/>
    </row>
    <row r="71" spans="2:11" ht="18.75" customHeight="1">
      <c r="B71" s="243"/>
      <c r="C71" s="243"/>
      <c r="D71" s="243"/>
      <c r="E71" s="243"/>
      <c r="F71" s="243"/>
      <c r="G71" s="243"/>
      <c r="H71" s="243"/>
      <c r="I71" s="243"/>
      <c r="J71" s="243"/>
      <c r="K71" s="243"/>
    </row>
    <row r="72" spans="2:11" ht="7.5" customHeight="1">
      <c r="B72" s="244"/>
      <c r="C72" s="245"/>
      <c r="D72" s="245"/>
      <c r="E72" s="245"/>
      <c r="F72" s="245"/>
      <c r="G72" s="245"/>
      <c r="H72" s="245"/>
      <c r="I72" s="245"/>
      <c r="J72" s="245"/>
      <c r="K72" s="246"/>
    </row>
    <row r="73" spans="2:11" ht="45" customHeight="1">
      <c r="B73" s="247"/>
      <c r="C73" s="357" t="s">
        <v>102</v>
      </c>
      <c r="D73" s="357"/>
      <c r="E73" s="357"/>
      <c r="F73" s="357"/>
      <c r="G73" s="357"/>
      <c r="H73" s="357"/>
      <c r="I73" s="357"/>
      <c r="J73" s="357"/>
      <c r="K73" s="248"/>
    </row>
    <row r="74" spans="2:11" ht="17.25" customHeight="1">
      <c r="B74" s="247"/>
      <c r="C74" s="249" t="s">
        <v>1270</v>
      </c>
      <c r="D74" s="249"/>
      <c r="E74" s="249"/>
      <c r="F74" s="249" t="s">
        <v>1271</v>
      </c>
      <c r="G74" s="250"/>
      <c r="H74" s="249" t="s">
        <v>130</v>
      </c>
      <c r="I74" s="249" t="s">
        <v>57</v>
      </c>
      <c r="J74" s="249" t="s">
        <v>1272</v>
      </c>
      <c r="K74" s="248"/>
    </row>
    <row r="75" spans="2:11" ht="17.25" customHeight="1">
      <c r="B75" s="247"/>
      <c r="C75" s="251" t="s">
        <v>1273</v>
      </c>
      <c r="D75" s="251"/>
      <c r="E75" s="251"/>
      <c r="F75" s="252" t="s">
        <v>1274</v>
      </c>
      <c r="G75" s="253"/>
      <c r="H75" s="251"/>
      <c r="I75" s="251"/>
      <c r="J75" s="251" t="s">
        <v>1275</v>
      </c>
      <c r="K75" s="248"/>
    </row>
    <row r="76" spans="2:11" ht="5.25" customHeight="1">
      <c r="B76" s="247"/>
      <c r="C76" s="254"/>
      <c r="D76" s="254"/>
      <c r="E76" s="254"/>
      <c r="F76" s="254"/>
      <c r="G76" s="255"/>
      <c r="H76" s="254"/>
      <c r="I76" s="254"/>
      <c r="J76" s="254"/>
      <c r="K76" s="248"/>
    </row>
    <row r="77" spans="2:11" ht="15" customHeight="1">
      <c r="B77" s="247"/>
      <c r="C77" s="237" t="s">
        <v>53</v>
      </c>
      <c r="D77" s="254"/>
      <c r="E77" s="254"/>
      <c r="F77" s="256" t="s">
        <v>1276</v>
      </c>
      <c r="G77" s="255"/>
      <c r="H77" s="237" t="s">
        <v>1277</v>
      </c>
      <c r="I77" s="237" t="s">
        <v>1278</v>
      </c>
      <c r="J77" s="237">
        <v>20</v>
      </c>
      <c r="K77" s="248"/>
    </row>
    <row r="78" spans="2:11" ht="15" customHeight="1">
      <c r="B78" s="247"/>
      <c r="C78" s="237" t="s">
        <v>1279</v>
      </c>
      <c r="D78" s="237"/>
      <c r="E78" s="237"/>
      <c r="F78" s="256" t="s">
        <v>1276</v>
      </c>
      <c r="G78" s="255"/>
      <c r="H78" s="237" t="s">
        <v>1280</v>
      </c>
      <c r="I78" s="237" t="s">
        <v>1278</v>
      </c>
      <c r="J78" s="237">
        <v>120</v>
      </c>
      <c r="K78" s="248"/>
    </row>
    <row r="79" spans="2:11" ht="15" customHeight="1">
      <c r="B79" s="257"/>
      <c r="C79" s="237" t="s">
        <v>1281</v>
      </c>
      <c r="D79" s="237"/>
      <c r="E79" s="237"/>
      <c r="F79" s="256" t="s">
        <v>1282</v>
      </c>
      <c r="G79" s="255"/>
      <c r="H79" s="237" t="s">
        <v>1283</v>
      </c>
      <c r="I79" s="237" t="s">
        <v>1278</v>
      </c>
      <c r="J79" s="237">
        <v>50</v>
      </c>
      <c r="K79" s="248"/>
    </row>
    <row r="80" spans="2:11" ht="15" customHeight="1">
      <c r="B80" s="257"/>
      <c r="C80" s="237" t="s">
        <v>1284</v>
      </c>
      <c r="D80" s="237"/>
      <c r="E80" s="237"/>
      <c r="F80" s="256" t="s">
        <v>1276</v>
      </c>
      <c r="G80" s="255"/>
      <c r="H80" s="237" t="s">
        <v>1285</v>
      </c>
      <c r="I80" s="237" t="s">
        <v>1286</v>
      </c>
      <c r="J80" s="237"/>
      <c r="K80" s="248"/>
    </row>
    <row r="81" spans="2:11" ht="15" customHeight="1">
      <c r="B81" s="257"/>
      <c r="C81" s="258" t="s">
        <v>1287</v>
      </c>
      <c r="D81" s="258"/>
      <c r="E81" s="258"/>
      <c r="F81" s="259" t="s">
        <v>1282</v>
      </c>
      <c r="G81" s="258"/>
      <c r="H81" s="258" t="s">
        <v>1288</v>
      </c>
      <c r="I81" s="258" t="s">
        <v>1278</v>
      </c>
      <c r="J81" s="258">
        <v>15</v>
      </c>
      <c r="K81" s="248"/>
    </row>
    <row r="82" spans="2:11" ht="15" customHeight="1">
      <c r="B82" s="257"/>
      <c r="C82" s="258" t="s">
        <v>1289</v>
      </c>
      <c r="D82" s="258"/>
      <c r="E82" s="258"/>
      <c r="F82" s="259" t="s">
        <v>1282</v>
      </c>
      <c r="G82" s="258"/>
      <c r="H82" s="258" t="s">
        <v>1290</v>
      </c>
      <c r="I82" s="258" t="s">
        <v>1278</v>
      </c>
      <c r="J82" s="258">
        <v>15</v>
      </c>
      <c r="K82" s="248"/>
    </row>
    <row r="83" spans="2:11" ht="15" customHeight="1">
      <c r="B83" s="257"/>
      <c r="C83" s="258" t="s">
        <v>1291</v>
      </c>
      <c r="D83" s="258"/>
      <c r="E83" s="258"/>
      <c r="F83" s="259" t="s">
        <v>1282</v>
      </c>
      <c r="G83" s="258"/>
      <c r="H83" s="258" t="s">
        <v>1292</v>
      </c>
      <c r="I83" s="258" t="s">
        <v>1278</v>
      </c>
      <c r="J83" s="258">
        <v>20</v>
      </c>
      <c r="K83" s="248"/>
    </row>
    <row r="84" spans="2:11" ht="15" customHeight="1">
      <c r="B84" s="257"/>
      <c r="C84" s="258" t="s">
        <v>1293</v>
      </c>
      <c r="D84" s="258"/>
      <c r="E84" s="258"/>
      <c r="F84" s="259" t="s">
        <v>1282</v>
      </c>
      <c r="G84" s="258"/>
      <c r="H84" s="258" t="s">
        <v>1294</v>
      </c>
      <c r="I84" s="258" t="s">
        <v>1278</v>
      </c>
      <c r="J84" s="258">
        <v>20</v>
      </c>
      <c r="K84" s="248"/>
    </row>
    <row r="85" spans="2:11" ht="15" customHeight="1">
      <c r="B85" s="257"/>
      <c r="C85" s="237" t="s">
        <v>1295</v>
      </c>
      <c r="D85" s="237"/>
      <c r="E85" s="237"/>
      <c r="F85" s="256" t="s">
        <v>1282</v>
      </c>
      <c r="G85" s="255"/>
      <c r="H85" s="237" t="s">
        <v>1296</v>
      </c>
      <c r="I85" s="237" t="s">
        <v>1278</v>
      </c>
      <c r="J85" s="237">
        <v>50</v>
      </c>
      <c r="K85" s="248"/>
    </row>
    <row r="86" spans="2:11" ht="15" customHeight="1">
      <c r="B86" s="257"/>
      <c r="C86" s="237" t="s">
        <v>1297</v>
      </c>
      <c r="D86" s="237"/>
      <c r="E86" s="237"/>
      <c r="F86" s="256" t="s">
        <v>1282</v>
      </c>
      <c r="G86" s="255"/>
      <c r="H86" s="237" t="s">
        <v>1298</v>
      </c>
      <c r="I86" s="237" t="s">
        <v>1278</v>
      </c>
      <c r="J86" s="237">
        <v>20</v>
      </c>
      <c r="K86" s="248"/>
    </row>
    <row r="87" spans="2:11" ht="15" customHeight="1">
      <c r="B87" s="257"/>
      <c r="C87" s="237" t="s">
        <v>1299</v>
      </c>
      <c r="D87" s="237"/>
      <c r="E87" s="237"/>
      <c r="F87" s="256" t="s">
        <v>1282</v>
      </c>
      <c r="G87" s="255"/>
      <c r="H87" s="237" t="s">
        <v>1300</v>
      </c>
      <c r="I87" s="237" t="s">
        <v>1278</v>
      </c>
      <c r="J87" s="237">
        <v>20</v>
      </c>
      <c r="K87" s="248"/>
    </row>
    <row r="88" spans="2:11" ht="15" customHeight="1">
      <c r="B88" s="257"/>
      <c r="C88" s="237" t="s">
        <v>1301</v>
      </c>
      <c r="D88" s="237"/>
      <c r="E88" s="237"/>
      <c r="F88" s="256" t="s">
        <v>1282</v>
      </c>
      <c r="G88" s="255"/>
      <c r="H88" s="237" t="s">
        <v>1302</v>
      </c>
      <c r="I88" s="237" t="s">
        <v>1278</v>
      </c>
      <c r="J88" s="237">
        <v>50</v>
      </c>
      <c r="K88" s="248"/>
    </row>
    <row r="89" spans="2:11" ht="15" customHeight="1">
      <c r="B89" s="257"/>
      <c r="C89" s="237" t="s">
        <v>1303</v>
      </c>
      <c r="D89" s="237"/>
      <c r="E89" s="237"/>
      <c r="F89" s="256" t="s">
        <v>1282</v>
      </c>
      <c r="G89" s="255"/>
      <c r="H89" s="237" t="s">
        <v>1303</v>
      </c>
      <c r="I89" s="237" t="s">
        <v>1278</v>
      </c>
      <c r="J89" s="237">
        <v>50</v>
      </c>
      <c r="K89" s="248"/>
    </row>
    <row r="90" spans="2:11" ht="15" customHeight="1">
      <c r="B90" s="257"/>
      <c r="C90" s="237" t="s">
        <v>135</v>
      </c>
      <c r="D90" s="237"/>
      <c r="E90" s="237"/>
      <c r="F90" s="256" t="s">
        <v>1282</v>
      </c>
      <c r="G90" s="255"/>
      <c r="H90" s="237" t="s">
        <v>1304</v>
      </c>
      <c r="I90" s="237" t="s">
        <v>1278</v>
      </c>
      <c r="J90" s="237">
        <v>255</v>
      </c>
      <c r="K90" s="248"/>
    </row>
    <row r="91" spans="2:11" ht="15" customHeight="1">
      <c r="B91" s="257"/>
      <c r="C91" s="237" t="s">
        <v>1305</v>
      </c>
      <c r="D91" s="237"/>
      <c r="E91" s="237"/>
      <c r="F91" s="256" t="s">
        <v>1276</v>
      </c>
      <c r="G91" s="255"/>
      <c r="H91" s="237" t="s">
        <v>1306</v>
      </c>
      <c r="I91" s="237" t="s">
        <v>1307</v>
      </c>
      <c r="J91" s="237"/>
      <c r="K91" s="248"/>
    </row>
    <row r="92" spans="2:11" ht="15" customHeight="1">
      <c r="B92" s="257"/>
      <c r="C92" s="237" t="s">
        <v>1308</v>
      </c>
      <c r="D92" s="237"/>
      <c r="E92" s="237"/>
      <c r="F92" s="256" t="s">
        <v>1276</v>
      </c>
      <c r="G92" s="255"/>
      <c r="H92" s="237" t="s">
        <v>1309</v>
      </c>
      <c r="I92" s="237" t="s">
        <v>1310</v>
      </c>
      <c r="J92" s="237"/>
      <c r="K92" s="248"/>
    </row>
    <row r="93" spans="2:11" ht="15" customHeight="1">
      <c r="B93" s="257"/>
      <c r="C93" s="237" t="s">
        <v>1311</v>
      </c>
      <c r="D93" s="237"/>
      <c r="E93" s="237"/>
      <c r="F93" s="256" t="s">
        <v>1276</v>
      </c>
      <c r="G93" s="255"/>
      <c r="H93" s="237" t="s">
        <v>1311</v>
      </c>
      <c r="I93" s="237" t="s">
        <v>1310</v>
      </c>
      <c r="J93" s="237"/>
      <c r="K93" s="248"/>
    </row>
    <row r="94" spans="2:11" ht="15" customHeight="1">
      <c r="B94" s="257"/>
      <c r="C94" s="237" t="s">
        <v>38</v>
      </c>
      <c r="D94" s="237"/>
      <c r="E94" s="237"/>
      <c r="F94" s="256" t="s">
        <v>1276</v>
      </c>
      <c r="G94" s="255"/>
      <c r="H94" s="237" t="s">
        <v>1312</v>
      </c>
      <c r="I94" s="237" t="s">
        <v>1310</v>
      </c>
      <c r="J94" s="237"/>
      <c r="K94" s="248"/>
    </row>
    <row r="95" spans="2:11" ht="15" customHeight="1">
      <c r="B95" s="257"/>
      <c r="C95" s="237" t="s">
        <v>48</v>
      </c>
      <c r="D95" s="237"/>
      <c r="E95" s="237"/>
      <c r="F95" s="256" t="s">
        <v>1276</v>
      </c>
      <c r="G95" s="255"/>
      <c r="H95" s="237" t="s">
        <v>1313</v>
      </c>
      <c r="I95" s="237" t="s">
        <v>1310</v>
      </c>
      <c r="J95" s="237"/>
      <c r="K95" s="248"/>
    </row>
    <row r="96" spans="2:11" ht="15" customHeight="1">
      <c r="B96" s="260"/>
      <c r="C96" s="261"/>
      <c r="D96" s="261"/>
      <c r="E96" s="261"/>
      <c r="F96" s="261"/>
      <c r="G96" s="261"/>
      <c r="H96" s="261"/>
      <c r="I96" s="261"/>
      <c r="J96" s="261"/>
      <c r="K96" s="262"/>
    </row>
    <row r="97" spans="2:11" ht="18.75" customHeight="1">
      <c r="B97" s="263"/>
      <c r="C97" s="264"/>
      <c r="D97" s="264"/>
      <c r="E97" s="264"/>
      <c r="F97" s="264"/>
      <c r="G97" s="264"/>
      <c r="H97" s="264"/>
      <c r="I97" s="264"/>
      <c r="J97" s="264"/>
      <c r="K97" s="263"/>
    </row>
    <row r="98" spans="2:11" ht="18.75" customHeight="1">
      <c r="B98" s="243"/>
      <c r="C98" s="243"/>
      <c r="D98" s="243"/>
      <c r="E98" s="243"/>
      <c r="F98" s="243"/>
      <c r="G98" s="243"/>
      <c r="H98" s="243"/>
      <c r="I98" s="243"/>
      <c r="J98" s="243"/>
      <c r="K98" s="243"/>
    </row>
    <row r="99" spans="2:11" ht="7.5" customHeight="1">
      <c r="B99" s="244"/>
      <c r="C99" s="245"/>
      <c r="D99" s="245"/>
      <c r="E99" s="245"/>
      <c r="F99" s="245"/>
      <c r="G99" s="245"/>
      <c r="H99" s="245"/>
      <c r="I99" s="245"/>
      <c r="J99" s="245"/>
      <c r="K99" s="246"/>
    </row>
    <row r="100" spans="2:11" ht="45" customHeight="1">
      <c r="B100" s="247"/>
      <c r="C100" s="357" t="s">
        <v>1314</v>
      </c>
      <c r="D100" s="357"/>
      <c r="E100" s="357"/>
      <c r="F100" s="357"/>
      <c r="G100" s="357"/>
      <c r="H100" s="357"/>
      <c r="I100" s="357"/>
      <c r="J100" s="357"/>
      <c r="K100" s="248"/>
    </row>
    <row r="101" spans="2:11" ht="17.25" customHeight="1">
      <c r="B101" s="247"/>
      <c r="C101" s="249" t="s">
        <v>1270</v>
      </c>
      <c r="D101" s="249"/>
      <c r="E101" s="249"/>
      <c r="F101" s="249" t="s">
        <v>1271</v>
      </c>
      <c r="G101" s="250"/>
      <c r="H101" s="249" t="s">
        <v>130</v>
      </c>
      <c r="I101" s="249" t="s">
        <v>57</v>
      </c>
      <c r="J101" s="249" t="s">
        <v>1272</v>
      </c>
      <c r="K101" s="248"/>
    </row>
    <row r="102" spans="2:11" ht="17.25" customHeight="1">
      <c r="B102" s="247"/>
      <c r="C102" s="251" t="s">
        <v>1273</v>
      </c>
      <c r="D102" s="251"/>
      <c r="E102" s="251"/>
      <c r="F102" s="252" t="s">
        <v>1274</v>
      </c>
      <c r="G102" s="253"/>
      <c r="H102" s="251"/>
      <c r="I102" s="251"/>
      <c r="J102" s="251" t="s">
        <v>1275</v>
      </c>
      <c r="K102" s="248"/>
    </row>
    <row r="103" spans="2:11" ht="5.25" customHeight="1">
      <c r="B103" s="247"/>
      <c r="C103" s="249"/>
      <c r="D103" s="249"/>
      <c r="E103" s="249"/>
      <c r="F103" s="249"/>
      <c r="G103" s="265"/>
      <c r="H103" s="249"/>
      <c r="I103" s="249"/>
      <c r="J103" s="249"/>
      <c r="K103" s="248"/>
    </row>
    <row r="104" spans="2:11" ht="15" customHeight="1">
      <c r="B104" s="247"/>
      <c r="C104" s="237" t="s">
        <v>53</v>
      </c>
      <c r="D104" s="254"/>
      <c r="E104" s="254"/>
      <c r="F104" s="256" t="s">
        <v>1276</v>
      </c>
      <c r="G104" s="265"/>
      <c r="H104" s="237" t="s">
        <v>1315</v>
      </c>
      <c r="I104" s="237" t="s">
        <v>1278</v>
      </c>
      <c r="J104" s="237">
        <v>20</v>
      </c>
      <c r="K104" s="248"/>
    </row>
    <row r="105" spans="2:11" ht="15" customHeight="1">
      <c r="B105" s="247"/>
      <c r="C105" s="237" t="s">
        <v>1279</v>
      </c>
      <c r="D105" s="237"/>
      <c r="E105" s="237"/>
      <c r="F105" s="256" t="s">
        <v>1276</v>
      </c>
      <c r="G105" s="237"/>
      <c r="H105" s="237" t="s">
        <v>1315</v>
      </c>
      <c r="I105" s="237" t="s">
        <v>1278</v>
      </c>
      <c r="J105" s="237">
        <v>120</v>
      </c>
      <c r="K105" s="248"/>
    </row>
    <row r="106" spans="2:11" ht="15" customHeight="1">
      <c r="B106" s="257"/>
      <c r="C106" s="237" t="s">
        <v>1281</v>
      </c>
      <c r="D106" s="237"/>
      <c r="E106" s="237"/>
      <c r="F106" s="256" t="s">
        <v>1282</v>
      </c>
      <c r="G106" s="237"/>
      <c r="H106" s="237" t="s">
        <v>1315</v>
      </c>
      <c r="I106" s="237" t="s">
        <v>1278</v>
      </c>
      <c r="J106" s="237">
        <v>50</v>
      </c>
      <c r="K106" s="248"/>
    </row>
    <row r="107" spans="2:11" ht="15" customHeight="1">
      <c r="B107" s="257"/>
      <c r="C107" s="237" t="s">
        <v>1284</v>
      </c>
      <c r="D107" s="237"/>
      <c r="E107" s="237"/>
      <c r="F107" s="256" t="s">
        <v>1276</v>
      </c>
      <c r="G107" s="237"/>
      <c r="H107" s="237" t="s">
        <v>1315</v>
      </c>
      <c r="I107" s="237" t="s">
        <v>1286</v>
      </c>
      <c r="J107" s="237"/>
      <c r="K107" s="248"/>
    </row>
    <row r="108" spans="2:11" ht="15" customHeight="1">
      <c r="B108" s="257"/>
      <c r="C108" s="237" t="s">
        <v>1295</v>
      </c>
      <c r="D108" s="237"/>
      <c r="E108" s="237"/>
      <c r="F108" s="256" t="s">
        <v>1282</v>
      </c>
      <c r="G108" s="237"/>
      <c r="H108" s="237" t="s">
        <v>1315</v>
      </c>
      <c r="I108" s="237" t="s">
        <v>1278</v>
      </c>
      <c r="J108" s="237">
        <v>50</v>
      </c>
      <c r="K108" s="248"/>
    </row>
    <row r="109" spans="2:11" ht="15" customHeight="1">
      <c r="B109" s="257"/>
      <c r="C109" s="237" t="s">
        <v>1303</v>
      </c>
      <c r="D109" s="237"/>
      <c r="E109" s="237"/>
      <c r="F109" s="256" t="s">
        <v>1282</v>
      </c>
      <c r="G109" s="237"/>
      <c r="H109" s="237" t="s">
        <v>1315</v>
      </c>
      <c r="I109" s="237" t="s">
        <v>1278</v>
      </c>
      <c r="J109" s="237">
        <v>50</v>
      </c>
      <c r="K109" s="248"/>
    </row>
    <row r="110" spans="2:11" ht="15" customHeight="1">
      <c r="B110" s="257"/>
      <c r="C110" s="237" t="s">
        <v>1301</v>
      </c>
      <c r="D110" s="237"/>
      <c r="E110" s="237"/>
      <c r="F110" s="256" t="s">
        <v>1282</v>
      </c>
      <c r="G110" s="237"/>
      <c r="H110" s="237" t="s">
        <v>1315</v>
      </c>
      <c r="I110" s="237" t="s">
        <v>1278</v>
      </c>
      <c r="J110" s="237">
        <v>50</v>
      </c>
      <c r="K110" s="248"/>
    </row>
    <row r="111" spans="2:11" ht="15" customHeight="1">
      <c r="B111" s="257"/>
      <c r="C111" s="237" t="s">
        <v>53</v>
      </c>
      <c r="D111" s="237"/>
      <c r="E111" s="237"/>
      <c r="F111" s="256" t="s">
        <v>1276</v>
      </c>
      <c r="G111" s="237"/>
      <c r="H111" s="237" t="s">
        <v>1316</v>
      </c>
      <c r="I111" s="237" t="s">
        <v>1278</v>
      </c>
      <c r="J111" s="237">
        <v>20</v>
      </c>
      <c r="K111" s="248"/>
    </row>
    <row r="112" spans="2:11" ht="15" customHeight="1">
      <c r="B112" s="257"/>
      <c r="C112" s="237" t="s">
        <v>1317</v>
      </c>
      <c r="D112" s="237"/>
      <c r="E112" s="237"/>
      <c r="F112" s="256" t="s">
        <v>1276</v>
      </c>
      <c r="G112" s="237"/>
      <c r="H112" s="237" t="s">
        <v>1318</v>
      </c>
      <c r="I112" s="237" t="s">
        <v>1278</v>
      </c>
      <c r="J112" s="237">
        <v>120</v>
      </c>
      <c r="K112" s="248"/>
    </row>
    <row r="113" spans="2:11" ht="15" customHeight="1">
      <c r="B113" s="257"/>
      <c r="C113" s="237" t="s">
        <v>38</v>
      </c>
      <c r="D113" s="237"/>
      <c r="E113" s="237"/>
      <c r="F113" s="256" t="s">
        <v>1276</v>
      </c>
      <c r="G113" s="237"/>
      <c r="H113" s="237" t="s">
        <v>1319</v>
      </c>
      <c r="I113" s="237" t="s">
        <v>1310</v>
      </c>
      <c r="J113" s="237"/>
      <c r="K113" s="248"/>
    </row>
    <row r="114" spans="2:11" ht="15" customHeight="1">
      <c r="B114" s="257"/>
      <c r="C114" s="237" t="s">
        <v>48</v>
      </c>
      <c r="D114" s="237"/>
      <c r="E114" s="237"/>
      <c r="F114" s="256" t="s">
        <v>1276</v>
      </c>
      <c r="G114" s="237"/>
      <c r="H114" s="237" t="s">
        <v>1320</v>
      </c>
      <c r="I114" s="237" t="s">
        <v>1310</v>
      </c>
      <c r="J114" s="237"/>
      <c r="K114" s="248"/>
    </row>
    <row r="115" spans="2:11" ht="15" customHeight="1">
      <c r="B115" s="257"/>
      <c r="C115" s="237" t="s">
        <v>57</v>
      </c>
      <c r="D115" s="237"/>
      <c r="E115" s="237"/>
      <c r="F115" s="256" t="s">
        <v>1276</v>
      </c>
      <c r="G115" s="237"/>
      <c r="H115" s="237" t="s">
        <v>1321</v>
      </c>
      <c r="I115" s="237" t="s">
        <v>1322</v>
      </c>
      <c r="J115" s="237"/>
      <c r="K115" s="248"/>
    </row>
    <row r="116" spans="2:11" ht="15" customHeight="1">
      <c r="B116" s="260"/>
      <c r="C116" s="266"/>
      <c r="D116" s="266"/>
      <c r="E116" s="266"/>
      <c r="F116" s="266"/>
      <c r="G116" s="266"/>
      <c r="H116" s="266"/>
      <c r="I116" s="266"/>
      <c r="J116" s="266"/>
      <c r="K116" s="262"/>
    </row>
    <row r="117" spans="2:11" ht="18.75" customHeight="1">
      <c r="B117" s="267"/>
      <c r="C117" s="233"/>
      <c r="D117" s="233"/>
      <c r="E117" s="233"/>
      <c r="F117" s="268"/>
      <c r="G117" s="233"/>
      <c r="H117" s="233"/>
      <c r="I117" s="233"/>
      <c r="J117" s="233"/>
      <c r="K117" s="267"/>
    </row>
    <row r="118" spans="2:11" ht="18.75" customHeight="1">
      <c r="B118" s="243"/>
      <c r="C118" s="243"/>
      <c r="D118" s="243"/>
      <c r="E118" s="243"/>
      <c r="F118" s="243"/>
      <c r="G118" s="243"/>
      <c r="H118" s="243"/>
      <c r="I118" s="243"/>
      <c r="J118" s="243"/>
      <c r="K118" s="243"/>
    </row>
    <row r="119" spans="2:11" ht="7.5" customHeight="1">
      <c r="B119" s="269"/>
      <c r="C119" s="270"/>
      <c r="D119" s="270"/>
      <c r="E119" s="270"/>
      <c r="F119" s="270"/>
      <c r="G119" s="270"/>
      <c r="H119" s="270"/>
      <c r="I119" s="270"/>
      <c r="J119" s="270"/>
      <c r="K119" s="271"/>
    </row>
    <row r="120" spans="2:11" ht="45" customHeight="1">
      <c r="B120" s="272"/>
      <c r="C120" s="352" t="s">
        <v>1323</v>
      </c>
      <c r="D120" s="352"/>
      <c r="E120" s="352"/>
      <c r="F120" s="352"/>
      <c r="G120" s="352"/>
      <c r="H120" s="352"/>
      <c r="I120" s="352"/>
      <c r="J120" s="352"/>
      <c r="K120" s="273"/>
    </row>
    <row r="121" spans="2:11" ht="17.25" customHeight="1">
      <c r="B121" s="274"/>
      <c r="C121" s="249" t="s">
        <v>1270</v>
      </c>
      <c r="D121" s="249"/>
      <c r="E121" s="249"/>
      <c r="F121" s="249" t="s">
        <v>1271</v>
      </c>
      <c r="G121" s="250"/>
      <c r="H121" s="249" t="s">
        <v>130</v>
      </c>
      <c r="I121" s="249" t="s">
        <v>57</v>
      </c>
      <c r="J121" s="249" t="s">
        <v>1272</v>
      </c>
      <c r="K121" s="275"/>
    </row>
    <row r="122" spans="2:11" ht="17.25" customHeight="1">
      <c r="B122" s="274"/>
      <c r="C122" s="251" t="s">
        <v>1273</v>
      </c>
      <c r="D122" s="251"/>
      <c r="E122" s="251"/>
      <c r="F122" s="252" t="s">
        <v>1274</v>
      </c>
      <c r="G122" s="253"/>
      <c r="H122" s="251"/>
      <c r="I122" s="251"/>
      <c r="J122" s="251" t="s">
        <v>1275</v>
      </c>
      <c r="K122" s="275"/>
    </row>
    <row r="123" spans="2:11" ht="5.25" customHeight="1">
      <c r="B123" s="276"/>
      <c r="C123" s="254"/>
      <c r="D123" s="254"/>
      <c r="E123" s="254"/>
      <c r="F123" s="254"/>
      <c r="G123" s="237"/>
      <c r="H123" s="254"/>
      <c r="I123" s="254"/>
      <c r="J123" s="254"/>
      <c r="K123" s="277"/>
    </row>
    <row r="124" spans="2:11" ht="15" customHeight="1">
      <c r="B124" s="276"/>
      <c r="C124" s="237" t="s">
        <v>1279</v>
      </c>
      <c r="D124" s="254"/>
      <c r="E124" s="254"/>
      <c r="F124" s="256" t="s">
        <v>1276</v>
      </c>
      <c r="G124" s="237"/>
      <c r="H124" s="237" t="s">
        <v>1315</v>
      </c>
      <c r="I124" s="237" t="s">
        <v>1278</v>
      </c>
      <c r="J124" s="237">
        <v>120</v>
      </c>
      <c r="K124" s="278"/>
    </row>
    <row r="125" spans="2:11" ht="15" customHeight="1">
      <c r="B125" s="276"/>
      <c r="C125" s="237" t="s">
        <v>1324</v>
      </c>
      <c r="D125" s="237"/>
      <c r="E125" s="237"/>
      <c r="F125" s="256" t="s">
        <v>1276</v>
      </c>
      <c r="G125" s="237"/>
      <c r="H125" s="237" t="s">
        <v>1325</v>
      </c>
      <c r="I125" s="237" t="s">
        <v>1278</v>
      </c>
      <c r="J125" s="237" t="s">
        <v>1326</v>
      </c>
      <c r="K125" s="278"/>
    </row>
    <row r="126" spans="2:11" ht="15" customHeight="1">
      <c r="B126" s="276"/>
      <c r="C126" s="237" t="s">
        <v>1225</v>
      </c>
      <c r="D126" s="237"/>
      <c r="E126" s="237"/>
      <c r="F126" s="256" t="s">
        <v>1276</v>
      </c>
      <c r="G126" s="237"/>
      <c r="H126" s="237" t="s">
        <v>1327</v>
      </c>
      <c r="I126" s="237" t="s">
        <v>1278</v>
      </c>
      <c r="J126" s="237" t="s">
        <v>1326</v>
      </c>
      <c r="K126" s="278"/>
    </row>
    <row r="127" spans="2:11" ht="15" customHeight="1">
      <c r="B127" s="276"/>
      <c r="C127" s="237" t="s">
        <v>1287</v>
      </c>
      <c r="D127" s="237"/>
      <c r="E127" s="237"/>
      <c r="F127" s="256" t="s">
        <v>1282</v>
      </c>
      <c r="G127" s="237"/>
      <c r="H127" s="237" t="s">
        <v>1288</v>
      </c>
      <c r="I127" s="237" t="s">
        <v>1278</v>
      </c>
      <c r="J127" s="237">
        <v>15</v>
      </c>
      <c r="K127" s="278"/>
    </row>
    <row r="128" spans="2:11" ht="15" customHeight="1">
      <c r="B128" s="276"/>
      <c r="C128" s="258" t="s">
        <v>1289</v>
      </c>
      <c r="D128" s="258"/>
      <c r="E128" s="258"/>
      <c r="F128" s="259" t="s">
        <v>1282</v>
      </c>
      <c r="G128" s="258"/>
      <c r="H128" s="258" t="s">
        <v>1290</v>
      </c>
      <c r="I128" s="258" t="s">
        <v>1278</v>
      </c>
      <c r="J128" s="258">
        <v>15</v>
      </c>
      <c r="K128" s="278"/>
    </row>
    <row r="129" spans="2:11" ht="15" customHeight="1">
      <c r="B129" s="276"/>
      <c r="C129" s="258" t="s">
        <v>1291</v>
      </c>
      <c r="D129" s="258"/>
      <c r="E129" s="258"/>
      <c r="F129" s="259" t="s">
        <v>1282</v>
      </c>
      <c r="G129" s="258"/>
      <c r="H129" s="258" t="s">
        <v>1292</v>
      </c>
      <c r="I129" s="258" t="s">
        <v>1278</v>
      </c>
      <c r="J129" s="258">
        <v>20</v>
      </c>
      <c r="K129" s="278"/>
    </row>
    <row r="130" spans="2:11" ht="15" customHeight="1">
      <c r="B130" s="276"/>
      <c r="C130" s="258" t="s">
        <v>1293</v>
      </c>
      <c r="D130" s="258"/>
      <c r="E130" s="258"/>
      <c r="F130" s="259" t="s">
        <v>1282</v>
      </c>
      <c r="G130" s="258"/>
      <c r="H130" s="258" t="s">
        <v>1294</v>
      </c>
      <c r="I130" s="258" t="s">
        <v>1278</v>
      </c>
      <c r="J130" s="258">
        <v>20</v>
      </c>
      <c r="K130" s="278"/>
    </row>
    <row r="131" spans="2:11" ht="15" customHeight="1">
      <c r="B131" s="276"/>
      <c r="C131" s="237" t="s">
        <v>1281</v>
      </c>
      <c r="D131" s="237"/>
      <c r="E131" s="237"/>
      <c r="F131" s="256" t="s">
        <v>1282</v>
      </c>
      <c r="G131" s="237"/>
      <c r="H131" s="237" t="s">
        <v>1315</v>
      </c>
      <c r="I131" s="237" t="s">
        <v>1278</v>
      </c>
      <c r="J131" s="237">
        <v>50</v>
      </c>
      <c r="K131" s="278"/>
    </row>
    <row r="132" spans="2:11" ht="15" customHeight="1">
      <c r="B132" s="276"/>
      <c r="C132" s="237" t="s">
        <v>1295</v>
      </c>
      <c r="D132" s="237"/>
      <c r="E132" s="237"/>
      <c r="F132" s="256" t="s">
        <v>1282</v>
      </c>
      <c r="G132" s="237"/>
      <c r="H132" s="237" t="s">
        <v>1315</v>
      </c>
      <c r="I132" s="237" t="s">
        <v>1278</v>
      </c>
      <c r="J132" s="237">
        <v>50</v>
      </c>
      <c r="K132" s="278"/>
    </row>
    <row r="133" spans="2:11" ht="15" customHeight="1">
      <c r="B133" s="276"/>
      <c r="C133" s="237" t="s">
        <v>1301</v>
      </c>
      <c r="D133" s="237"/>
      <c r="E133" s="237"/>
      <c r="F133" s="256" t="s">
        <v>1282</v>
      </c>
      <c r="G133" s="237"/>
      <c r="H133" s="237" t="s">
        <v>1315</v>
      </c>
      <c r="I133" s="237" t="s">
        <v>1278</v>
      </c>
      <c r="J133" s="237">
        <v>50</v>
      </c>
      <c r="K133" s="278"/>
    </row>
    <row r="134" spans="2:11" ht="15" customHeight="1">
      <c r="B134" s="276"/>
      <c r="C134" s="237" t="s">
        <v>1303</v>
      </c>
      <c r="D134" s="237"/>
      <c r="E134" s="237"/>
      <c r="F134" s="256" t="s">
        <v>1282</v>
      </c>
      <c r="G134" s="237"/>
      <c r="H134" s="237" t="s">
        <v>1315</v>
      </c>
      <c r="I134" s="237" t="s">
        <v>1278</v>
      </c>
      <c r="J134" s="237">
        <v>50</v>
      </c>
      <c r="K134" s="278"/>
    </row>
    <row r="135" spans="2:11" ht="15" customHeight="1">
      <c r="B135" s="276"/>
      <c r="C135" s="237" t="s">
        <v>135</v>
      </c>
      <c r="D135" s="237"/>
      <c r="E135" s="237"/>
      <c r="F135" s="256" t="s">
        <v>1282</v>
      </c>
      <c r="G135" s="237"/>
      <c r="H135" s="237" t="s">
        <v>1328</v>
      </c>
      <c r="I135" s="237" t="s">
        <v>1278</v>
      </c>
      <c r="J135" s="237">
        <v>255</v>
      </c>
      <c r="K135" s="278"/>
    </row>
    <row r="136" spans="2:11" ht="15" customHeight="1">
      <c r="B136" s="276"/>
      <c r="C136" s="237" t="s">
        <v>1305</v>
      </c>
      <c r="D136" s="237"/>
      <c r="E136" s="237"/>
      <c r="F136" s="256" t="s">
        <v>1276</v>
      </c>
      <c r="G136" s="237"/>
      <c r="H136" s="237" t="s">
        <v>1329</v>
      </c>
      <c r="I136" s="237" t="s">
        <v>1307</v>
      </c>
      <c r="J136" s="237"/>
      <c r="K136" s="278"/>
    </row>
    <row r="137" spans="2:11" ht="15" customHeight="1">
      <c r="B137" s="276"/>
      <c r="C137" s="237" t="s">
        <v>1308</v>
      </c>
      <c r="D137" s="237"/>
      <c r="E137" s="237"/>
      <c r="F137" s="256" t="s">
        <v>1276</v>
      </c>
      <c r="G137" s="237"/>
      <c r="H137" s="237" t="s">
        <v>1330</v>
      </c>
      <c r="I137" s="237" t="s">
        <v>1310</v>
      </c>
      <c r="J137" s="237"/>
      <c r="K137" s="278"/>
    </row>
    <row r="138" spans="2:11" ht="15" customHeight="1">
      <c r="B138" s="276"/>
      <c r="C138" s="237" t="s">
        <v>1311</v>
      </c>
      <c r="D138" s="237"/>
      <c r="E138" s="237"/>
      <c r="F138" s="256" t="s">
        <v>1276</v>
      </c>
      <c r="G138" s="237"/>
      <c r="H138" s="237" t="s">
        <v>1311</v>
      </c>
      <c r="I138" s="237" t="s">
        <v>1310</v>
      </c>
      <c r="J138" s="237"/>
      <c r="K138" s="278"/>
    </row>
    <row r="139" spans="2:11" ht="15" customHeight="1">
      <c r="B139" s="276"/>
      <c r="C139" s="237" t="s">
        <v>38</v>
      </c>
      <c r="D139" s="237"/>
      <c r="E139" s="237"/>
      <c r="F139" s="256" t="s">
        <v>1276</v>
      </c>
      <c r="G139" s="237"/>
      <c r="H139" s="237" t="s">
        <v>1331</v>
      </c>
      <c r="I139" s="237" t="s">
        <v>1310</v>
      </c>
      <c r="J139" s="237"/>
      <c r="K139" s="278"/>
    </row>
    <row r="140" spans="2:11" ht="15" customHeight="1">
      <c r="B140" s="276"/>
      <c r="C140" s="237" t="s">
        <v>1332</v>
      </c>
      <c r="D140" s="237"/>
      <c r="E140" s="237"/>
      <c r="F140" s="256" t="s">
        <v>1276</v>
      </c>
      <c r="G140" s="237"/>
      <c r="H140" s="237" t="s">
        <v>1333</v>
      </c>
      <c r="I140" s="237" t="s">
        <v>1310</v>
      </c>
      <c r="J140" s="237"/>
      <c r="K140" s="278"/>
    </row>
    <row r="141" spans="2:11" ht="15" customHeight="1">
      <c r="B141" s="279"/>
      <c r="C141" s="280"/>
      <c r="D141" s="280"/>
      <c r="E141" s="280"/>
      <c r="F141" s="280"/>
      <c r="G141" s="280"/>
      <c r="H141" s="280"/>
      <c r="I141" s="280"/>
      <c r="J141" s="280"/>
      <c r="K141" s="281"/>
    </row>
    <row r="142" spans="2:11" ht="18.75" customHeight="1">
      <c r="B142" s="233"/>
      <c r="C142" s="233"/>
      <c r="D142" s="233"/>
      <c r="E142" s="233"/>
      <c r="F142" s="268"/>
      <c r="G142" s="233"/>
      <c r="H142" s="233"/>
      <c r="I142" s="233"/>
      <c r="J142" s="233"/>
      <c r="K142" s="233"/>
    </row>
    <row r="143" spans="2:11" ht="18.75" customHeight="1">
      <c r="B143" s="243"/>
      <c r="C143" s="243"/>
      <c r="D143" s="243"/>
      <c r="E143" s="243"/>
      <c r="F143" s="243"/>
      <c r="G143" s="243"/>
      <c r="H143" s="243"/>
      <c r="I143" s="243"/>
      <c r="J143" s="243"/>
      <c r="K143" s="243"/>
    </row>
    <row r="144" spans="2:11" ht="7.5" customHeight="1">
      <c r="B144" s="244"/>
      <c r="C144" s="245"/>
      <c r="D144" s="245"/>
      <c r="E144" s="245"/>
      <c r="F144" s="245"/>
      <c r="G144" s="245"/>
      <c r="H144" s="245"/>
      <c r="I144" s="245"/>
      <c r="J144" s="245"/>
      <c r="K144" s="246"/>
    </row>
    <row r="145" spans="2:11" ht="45" customHeight="1">
      <c r="B145" s="247"/>
      <c r="C145" s="357" t="s">
        <v>1334</v>
      </c>
      <c r="D145" s="357"/>
      <c r="E145" s="357"/>
      <c r="F145" s="357"/>
      <c r="G145" s="357"/>
      <c r="H145" s="357"/>
      <c r="I145" s="357"/>
      <c r="J145" s="357"/>
      <c r="K145" s="248"/>
    </row>
    <row r="146" spans="2:11" ht="17.25" customHeight="1">
      <c r="B146" s="247"/>
      <c r="C146" s="249" t="s">
        <v>1270</v>
      </c>
      <c r="D146" s="249"/>
      <c r="E146" s="249"/>
      <c r="F146" s="249" t="s">
        <v>1271</v>
      </c>
      <c r="G146" s="250"/>
      <c r="H146" s="249" t="s">
        <v>130</v>
      </c>
      <c r="I146" s="249" t="s">
        <v>57</v>
      </c>
      <c r="J146" s="249" t="s">
        <v>1272</v>
      </c>
      <c r="K146" s="248"/>
    </row>
    <row r="147" spans="2:11" ht="17.25" customHeight="1">
      <c r="B147" s="247"/>
      <c r="C147" s="251" t="s">
        <v>1273</v>
      </c>
      <c r="D147" s="251"/>
      <c r="E147" s="251"/>
      <c r="F147" s="252" t="s">
        <v>1274</v>
      </c>
      <c r="G147" s="253"/>
      <c r="H147" s="251"/>
      <c r="I147" s="251"/>
      <c r="J147" s="251" t="s">
        <v>1275</v>
      </c>
      <c r="K147" s="248"/>
    </row>
    <row r="148" spans="2:11" ht="5.25" customHeight="1">
      <c r="B148" s="257"/>
      <c r="C148" s="254"/>
      <c r="D148" s="254"/>
      <c r="E148" s="254"/>
      <c r="F148" s="254"/>
      <c r="G148" s="255"/>
      <c r="H148" s="254"/>
      <c r="I148" s="254"/>
      <c r="J148" s="254"/>
      <c r="K148" s="278"/>
    </row>
    <row r="149" spans="2:11" ht="15" customHeight="1">
      <c r="B149" s="257"/>
      <c r="C149" s="282" t="s">
        <v>1279</v>
      </c>
      <c r="D149" s="237"/>
      <c r="E149" s="237"/>
      <c r="F149" s="283" t="s">
        <v>1276</v>
      </c>
      <c r="G149" s="237"/>
      <c r="H149" s="282" t="s">
        <v>1315</v>
      </c>
      <c r="I149" s="282" t="s">
        <v>1278</v>
      </c>
      <c r="J149" s="282">
        <v>120</v>
      </c>
      <c r="K149" s="278"/>
    </row>
    <row r="150" spans="2:11" ht="15" customHeight="1">
      <c r="B150" s="257"/>
      <c r="C150" s="282" t="s">
        <v>1324</v>
      </c>
      <c r="D150" s="237"/>
      <c r="E150" s="237"/>
      <c r="F150" s="283" t="s">
        <v>1276</v>
      </c>
      <c r="G150" s="237"/>
      <c r="H150" s="282" t="s">
        <v>1335</v>
      </c>
      <c r="I150" s="282" t="s">
        <v>1278</v>
      </c>
      <c r="J150" s="282" t="s">
        <v>1326</v>
      </c>
      <c r="K150" s="278"/>
    </row>
    <row r="151" spans="2:11" ht="15" customHeight="1">
      <c r="B151" s="257"/>
      <c r="C151" s="282" t="s">
        <v>1225</v>
      </c>
      <c r="D151" s="237"/>
      <c r="E151" s="237"/>
      <c r="F151" s="283" t="s">
        <v>1276</v>
      </c>
      <c r="G151" s="237"/>
      <c r="H151" s="282" t="s">
        <v>1336</v>
      </c>
      <c r="I151" s="282" t="s">
        <v>1278</v>
      </c>
      <c r="J151" s="282" t="s">
        <v>1326</v>
      </c>
      <c r="K151" s="278"/>
    </row>
    <row r="152" spans="2:11" ht="15" customHeight="1">
      <c r="B152" s="257"/>
      <c r="C152" s="282" t="s">
        <v>1281</v>
      </c>
      <c r="D152" s="237"/>
      <c r="E152" s="237"/>
      <c r="F152" s="283" t="s">
        <v>1282</v>
      </c>
      <c r="G152" s="237"/>
      <c r="H152" s="282" t="s">
        <v>1315</v>
      </c>
      <c r="I152" s="282" t="s">
        <v>1278</v>
      </c>
      <c r="J152" s="282">
        <v>50</v>
      </c>
      <c r="K152" s="278"/>
    </row>
    <row r="153" spans="2:11" ht="15" customHeight="1">
      <c r="B153" s="257"/>
      <c r="C153" s="282" t="s">
        <v>1284</v>
      </c>
      <c r="D153" s="237"/>
      <c r="E153" s="237"/>
      <c r="F153" s="283" t="s">
        <v>1276</v>
      </c>
      <c r="G153" s="237"/>
      <c r="H153" s="282" t="s">
        <v>1315</v>
      </c>
      <c r="I153" s="282" t="s">
        <v>1286</v>
      </c>
      <c r="J153" s="282"/>
      <c r="K153" s="278"/>
    </row>
    <row r="154" spans="2:11" ht="15" customHeight="1">
      <c r="B154" s="257"/>
      <c r="C154" s="282" t="s">
        <v>1295</v>
      </c>
      <c r="D154" s="237"/>
      <c r="E154" s="237"/>
      <c r="F154" s="283" t="s">
        <v>1282</v>
      </c>
      <c r="G154" s="237"/>
      <c r="H154" s="282" t="s">
        <v>1315</v>
      </c>
      <c r="I154" s="282" t="s">
        <v>1278</v>
      </c>
      <c r="J154" s="282">
        <v>50</v>
      </c>
      <c r="K154" s="278"/>
    </row>
    <row r="155" spans="2:11" ht="15" customHeight="1">
      <c r="B155" s="257"/>
      <c r="C155" s="282" t="s">
        <v>1303</v>
      </c>
      <c r="D155" s="237"/>
      <c r="E155" s="237"/>
      <c r="F155" s="283" t="s">
        <v>1282</v>
      </c>
      <c r="G155" s="237"/>
      <c r="H155" s="282" t="s">
        <v>1315</v>
      </c>
      <c r="I155" s="282" t="s">
        <v>1278</v>
      </c>
      <c r="J155" s="282">
        <v>50</v>
      </c>
      <c r="K155" s="278"/>
    </row>
    <row r="156" spans="2:11" ht="15" customHeight="1">
      <c r="B156" s="257"/>
      <c r="C156" s="282" t="s">
        <v>1301</v>
      </c>
      <c r="D156" s="237"/>
      <c r="E156" s="237"/>
      <c r="F156" s="283" t="s">
        <v>1282</v>
      </c>
      <c r="G156" s="237"/>
      <c r="H156" s="282" t="s">
        <v>1315</v>
      </c>
      <c r="I156" s="282" t="s">
        <v>1278</v>
      </c>
      <c r="J156" s="282">
        <v>50</v>
      </c>
      <c r="K156" s="278"/>
    </row>
    <row r="157" spans="2:11" ht="15" customHeight="1">
      <c r="B157" s="257"/>
      <c r="C157" s="282" t="s">
        <v>107</v>
      </c>
      <c r="D157" s="237"/>
      <c r="E157" s="237"/>
      <c r="F157" s="283" t="s">
        <v>1276</v>
      </c>
      <c r="G157" s="237"/>
      <c r="H157" s="282" t="s">
        <v>1337</v>
      </c>
      <c r="I157" s="282" t="s">
        <v>1278</v>
      </c>
      <c r="J157" s="282" t="s">
        <v>1338</v>
      </c>
      <c r="K157" s="278"/>
    </row>
    <row r="158" spans="2:11" ht="15" customHeight="1">
      <c r="B158" s="257"/>
      <c r="C158" s="282" t="s">
        <v>1339</v>
      </c>
      <c r="D158" s="237"/>
      <c r="E158" s="237"/>
      <c r="F158" s="283" t="s">
        <v>1276</v>
      </c>
      <c r="G158" s="237"/>
      <c r="H158" s="282" t="s">
        <v>1340</v>
      </c>
      <c r="I158" s="282" t="s">
        <v>1310</v>
      </c>
      <c r="J158" s="282"/>
      <c r="K158" s="278"/>
    </row>
    <row r="159" spans="2:11" ht="15" customHeight="1">
      <c r="B159" s="284"/>
      <c r="C159" s="266"/>
      <c r="D159" s="266"/>
      <c r="E159" s="266"/>
      <c r="F159" s="266"/>
      <c r="G159" s="266"/>
      <c r="H159" s="266"/>
      <c r="I159" s="266"/>
      <c r="J159" s="266"/>
      <c r="K159" s="285"/>
    </row>
    <row r="160" spans="2:11" ht="18.75" customHeight="1">
      <c r="B160" s="233"/>
      <c r="C160" s="237"/>
      <c r="D160" s="237"/>
      <c r="E160" s="237"/>
      <c r="F160" s="256"/>
      <c r="G160" s="237"/>
      <c r="H160" s="237"/>
      <c r="I160" s="237"/>
      <c r="J160" s="237"/>
      <c r="K160" s="233"/>
    </row>
    <row r="161" spans="2:11" ht="18.75" customHeight="1">
      <c r="B161" s="243"/>
      <c r="C161" s="243"/>
      <c r="D161" s="243"/>
      <c r="E161" s="243"/>
      <c r="F161" s="243"/>
      <c r="G161" s="243"/>
      <c r="H161" s="243"/>
      <c r="I161" s="243"/>
      <c r="J161" s="243"/>
      <c r="K161" s="243"/>
    </row>
    <row r="162" spans="2:11" ht="7.5" customHeight="1">
      <c r="B162" s="225"/>
      <c r="C162" s="226"/>
      <c r="D162" s="226"/>
      <c r="E162" s="226"/>
      <c r="F162" s="226"/>
      <c r="G162" s="226"/>
      <c r="H162" s="226"/>
      <c r="I162" s="226"/>
      <c r="J162" s="226"/>
      <c r="K162" s="227"/>
    </row>
    <row r="163" spans="2:11" ht="45" customHeight="1">
      <c r="B163" s="228"/>
      <c r="C163" s="352" t="s">
        <v>1341</v>
      </c>
      <c r="D163" s="352"/>
      <c r="E163" s="352"/>
      <c r="F163" s="352"/>
      <c r="G163" s="352"/>
      <c r="H163" s="352"/>
      <c r="I163" s="352"/>
      <c r="J163" s="352"/>
      <c r="K163" s="229"/>
    </row>
    <row r="164" spans="2:11" ht="17.25" customHeight="1">
      <c r="B164" s="228"/>
      <c r="C164" s="249" t="s">
        <v>1270</v>
      </c>
      <c r="D164" s="249"/>
      <c r="E164" s="249"/>
      <c r="F164" s="249" t="s">
        <v>1271</v>
      </c>
      <c r="G164" s="286"/>
      <c r="H164" s="287" t="s">
        <v>130</v>
      </c>
      <c r="I164" s="287" t="s">
        <v>57</v>
      </c>
      <c r="J164" s="249" t="s">
        <v>1272</v>
      </c>
      <c r="K164" s="229"/>
    </row>
    <row r="165" spans="2:11" ht="17.25" customHeight="1">
      <c r="B165" s="230"/>
      <c r="C165" s="251" t="s">
        <v>1273</v>
      </c>
      <c r="D165" s="251"/>
      <c r="E165" s="251"/>
      <c r="F165" s="252" t="s">
        <v>1274</v>
      </c>
      <c r="G165" s="288"/>
      <c r="H165" s="289"/>
      <c r="I165" s="289"/>
      <c r="J165" s="251" t="s">
        <v>1275</v>
      </c>
      <c r="K165" s="231"/>
    </row>
    <row r="166" spans="2:11" ht="5.25" customHeight="1">
      <c r="B166" s="257"/>
      <c r="C166" s="254"/>
      <c r="D166" s="254"/>
      <c r="E166" s="254"/>
      <c r="F166" s="254"/>
      <c r="G166" s="255"/>
      <c r="H166" s="254"/>
      <c r="I166" s="254"/>
      <c r="J166" s="254"/>
      <c r="K166" s="278"/>
    </row>
    <row r="167" spans="2:11" ht="15" customHeight="1">
      <c r="B167" s="257"/>
      <c r="C167" s="237" t="s">
        <v>1279</v>
      </c>
      <c r="D167" s="237"/>
      <c r="E167" s="237"/>
      <c r="F167" s="256" t="s">
        <v>1276</v>
      </c>
      <c r="G167" s="237"/>
      <c r="H167" s="237" t="s">
        <v>1315</v>
      </c>
      <c r="I167" s="237" t="s">
        <v>1278</v>
      </c>
      <c r="J167" s="237">
        <v>120</v>
      </c>
      <c r="K167" s="278"/>
    </row>
    <row r="168" spans="2:11" ht="15" customHeight="1">
      <c r="B168" s="257"/>
      <c r="C168" s="237" t="s">
        <v>1324</v>
      </c>
      <c r="D168" s="237"/>
      <c r="E168" s="237"/>
      <c r="F168" s="256" t="s">
        <v>1276</v>
      </c>
      <c r="G168" s="237"/>
      <c r="H168" s="237" t="s">
        <v>1325</v>
      </c>
      <c r="I168" s="237" t="s">
        <v>1278</v>
      </c>
      <c r="J168" s="237" t="s">
        <v>1326</v>
      </c>
      <c r="K168" s="278"/>
    </row>
    <row r="169" spans="2:11" ht="15" customHeight="1">
      <c r="B169" s="257"/>
      <c r="C169" s="237" t="s">
        <v>1225</v>
      </c>
      <c r="D169" s="237"/>
      <c r="E169" s="237"/>
      <c r="F169" s="256" t="s">
        <v>1276</v>
      </c>
      <c r="G169" s="237"/>
      <c r="H169" s="237" t="s">
        <v>1342</v>
      </c>
      <c r="I169" s="237" t="s">
        <v>1278</v>
      </c>
      <c r="J169" s="237" t="s">
        <v>1326</v>
      </c>
      <c r="K169" s="278"/>
    </row>
    <row r="170" spans="2:11" ht="15" customHeight="1">
      <c r="B170" s="257"/>
      <c r="C170" s="237" t="s">
        <v>1281</v>
      </c>
      <c r="D170" s="237"/>
      <c r="E170" s="237"/>
      <c r="F170" s="256" t="s">
        <v>1282</v>
      </c>
      <c r="G170" s="237"/>
      <c r="H170" s="237" t="s">
        <v>1342</v>
      </c>
      <c r="I170" s="237" t="s">
        <v>1278</v>
      </c>
      <c r="J170" s="237">
        <v>50</v>
      </c>
      <c r="K170" s="278"/>
    </row>
    <row r="171" spans="2:11" ht="15" customHeight="1">
      <c r="B171" s="257"/>
      <c r="C171" s="237" t="s">
        <v>1284</v>
      </c>
      <c r="D171" s="237"/>
      <c r="E171" s="237"/>
      <c r="F171" s="256" t="s">
        <v>1276</v>
      </c>
      <c r="G171" s="237"/>
      <c r="H171" s="237" t="s">
        <v>1342</v>
      </c>
      <c r="I171" s="237" t="s">
        <v>1286</v>
      </c>
      <c r="J171" s="237"/>
      <c r="K171" s="278"/>
    </row>
    <row r="172" spans="2:11" ht="15" customHeight="1">
      <c r="B172" s="257"/>
      <c r="C172" s="237" t="s">
        <v>1295</v>
      </c>
      <c r="D172" s="237"/>
      <c r="E172" s="237"/>
      <c r="F172" s="256" t="s">
        <v>1282</v>
      </c>
      <c r="G172" s="237"/>
      <c r="H172" s="237" t="s">
        <v>1342</v>
      </c>
      <c r="I172" s="237" t="s">
        <v>1278</v>
      </c>
      <c r="J172" s="237">
        <v>50</v>
      </c>
      <c r="K172" s="278"/>
    </row>
    <row r="173" spans="2:11" ht="15" customHeight="1">
      <c r="B173" s="257"/>
      <c r="C173" s="237" t="s">
        <v>1303</v>
      </c>
      <c r="D173" s="237"/>
      <c r="E173" s="237"/>
      <c r="F173" s="256" t="s">
        <v>1282</v>
      </c>
      <c r="G173" s="237"/>
      <c r="H173" s="237" t="s">
        <v>1342</v>
      </c>
      <c r="I173" s="237" t="s">
        <v>1278</v>
      </c>
      <c r="J173" s="237">
        <v>50</v>
      </c>
      <c r="K173" s="278"/>
    </row>
    <row r="174" spans="2:11" ht="15" customHeight="1">
      <c r="B174" s="257"/>
      <c r="C174" s="237" t="s">
        <v>1301</v>
      </c>
      <c r="D174" s="237"/>
      <c r="E174" s="237"/>
      <c r="F174" s="256" t="s">
        <v>1282</v>
      </c>
      <c r="G174" s="237"/>
      <c r="H174" s="237" t="s">
        <v>1342</v>
      </c>
      <c r="I174" s="237" t="s">
        <v>1278</v>
      </c>
      <c r="J174" s="237">
        <v>50</v>
      </c>
      <c r="K174" s="278"/>
    </row>
    <row r="175" spans="2:11" ht="15" customHeight="1">
      <c r="B175" s="257"/>
      <c r="C175" s="237" t="s">
        <v>129</v>
      </c>
      <c r="D175" s="237"/>
      <c r="E175" s="237"/>
      <c r="F175" s="256" t="s">
        <v>1276</v>
      </c>
      <c r="G175" s="237"/>
      <c r="H175" s="237" t="s">
        <v>1343</v>
      </c>
      <c r="I175" s="237" t="s">
        <v>1344</v>
      </c>
      <c r="J175" s="237"/>
      <c r="K175" s="278"/>
    </row>
    <row r="176" spans="2:11" ht="15" customHeight="1">
      <c r="B176" s="257"/>
      <c r="C176" s="237" t="s">
        <v>57</v>
      </c>
      <c r="D176" s="237"/>
      <c r="E176" s="237"/>
      <c r="F176" s="256" t="s">
        <v>1276</v>
      </c>
      <c r="G176" s="237"/>
      <c r="H176" s="237" t="s">
        <v>1345</v>
      </c>
      <c r="I176" s="237" t="s">
        <v>1346</v>
      </c>
      <c r="J176" s="237">
        <v>1</v>
      </c>
      <c r="K176" s="278"/>
    </row>
    <row r="177" spans="2:11" ht="15" customHeight="1">
      <c r="B177" s="257"/>
      <c r="C177" s="237" t="s">
        <v>53</v>
      </c>
      <c r="D177" s="237"/>
      <c r="E177" s="237"/>
      <c r="F177" s="256" t="s">
        <v>1276</v>
      </c>
      <c r="G177" s="237"/>
      <c r="H177" s="237" t="s">
        <v>1347</v>
      </c>
      <c r="I177" s="237" t="s">
        <v>1278</v>
      </c>
      <c r="J177" s="237">
        <v>20</v>
      </c>
      <c r="K177" s="278"/>
    </row>
    <row r="178" spans="2:11" ht="15" customHeight="1">
      <c r="B178" s="257"/>
      <c r="C178" s="237" t="s">
        <v>130</v>
      </c>
      <c r="D178" s="237"/>
      <c r="E178" s="237"/>
      <c r="F178" s="256" t="s">
        <v>1276</v>
      </c>
      <c r="G178" s="237"/>
      <c r="H178" s="237" t="s">
        <v>1348</v>
      </c>
      <c r="I178" s="237" t="s">
        <v>1278</v>
      </c>
      <c r="J178" s="237">
        <v>255</v>
      </c>
      <c r="K178" s="278"/>
    </row>
    <row r="179" spans="2:11" ht="15" customHeight="1">
      <c r="B179" s="257"/>
      <c r="C179" s="237" t="s">
        <v>131</v>
      </c>
      <c r="D179" s="237"/>
      <c r="E179" s="237"/>
      <c r="F179" s="256" t="s">
        <v>1276</v>
      </c>
      <c r="G179" s="237"/>
      <c r="H179" s="237" t="s">
        <v>1241</v>
      </c>
      <c r="I179" s="237" t="s">
        <v>1278</v>
      </c>
      <c r="J179" s="237">
        <v>10</v>
      </c>
      <c r="K179" s="278"/>
    </row>
    <row r="180" spans="2:11" ht="15" customHeight="1">
      <c r="B180" s="257"/>
      <c r="C180" s="237" t="s">
        <v>132</v>
      </c>
      <c r="D180" s="237"/>
      <c r="E180" s="237"/>
      <c r="F180" s="256" t="s">
        <v>1276</v>
      </c>
      <c r="G180" s="237"/>
      <c r="H180" s="237" t="s">
        <v>1349</v>
      </c>
      <c r="I180" s="237" t="s">
        <v>1310</v>
      </c>
      <c r="J180" s="237"/>
      <c r="K180" s="278"/>
    </row>
    <row r="181" spans="2:11" ht="15" customHeight="1">
      <c r="B181" s="257"/>
      <c r="C181" s="237" t="s">
        <v>1350</v>
      </c>
      <c r="D181" s="237"/>
      <c r="E181" s="237"/>
      <c r="F181" s="256" t="s">
        <v>1276</v>
      </c>
      <c r="G181" s="237"/>
      <c r="H181" s="237" t="s">
        <v>1351</v>
      </c>
      <c r="I181" s="237" t="s">
        <v>1310</v>
      </c>
      <c r="J181" s="237"/>
      <c r="K181" s="278"/>
    </row>
    <row r="182" spans="2:11" ht="15" customHeight="1">
      <c r="B182" s="257"/>
      <c r="C182" s="237" t="s">
        <v>1339</v>
      </c>
      <c r="D182" s="237"/>
      <c r="E182" s="237"/>
      <c r="F182" s="256" t="s">
        <v>1276</v>
      </c>
      <c r="G182" s="237"/>
      <c r="H182" s="237" t="s">
        <v>1352</v>
      </c>
      <c r="I182" s="237" t="s">
        <v>1310</v>
      </c>
      <c r="J182" s="237"/>
      <c r="K182" s="278"/>
    </row>
    <row r="183" spans="2:11" ht="15" customHeight="1">
      <c r="B183" s="257"/>
      <c r="C183" s="237" t="s">
        <v>134</v>
      </c>
      <c r="D183" s="237"/>
      <c r="E183" s="237"/>
      <c r="F183" s="256" t="s">
        <v>1282</v>
      </c>
      <c r="G183" s="237"/>
      <c r="H183" s="237" t="s">
        <v>1353</v>
      </c>
      <c r="I183" s="237" t="s">
        <v>1278</v>
      </c>
      <c r="J183" s="237">
        <v>50</v>
      </c>
      <c r="K183" s="278"/>
    </row>
    <row r="184" spans="2:11" ht="15" customHeight="1">
      <c r="B184" s="257"/>
      <c r="C184" s="237" t="s">
        <v>1354</v>
      </c>
      <c r="D184" s="237"/>
      <c r="E184" s="237"/>
      <c r="F184" s="256" t="s">
        <v>1282</v>
      </c>
      <c r="G184" s="237"/>
      <c r="H184" s="237" t="s">
        <v>1355</v>
      </c>
      <c r="I184" s="237" t="s">
        <v>1356</v>
      </c>
      <c r="J184" s="237"/>
      <c r="K184" s="278"/>
    </row>
    <row r="185" spans="2:11" ht="15" customHeight="1">
      <c r="B185" s="257"/>
      <c r="C185" s="237" t="s">
        <v>1357</v>
      </c>
      <c r="D185" s="237"/>
      <c r="E185" s="237"/>
      <c r="F185" s="256" t="s">
        <v>1282</v>
      </c>
      <c r="G185" s="237"/>
      <c r="H185" s="237" t="s">
        <v>1358</v>
      </c>
      <c r="I185" s="237" t="s">
        <v>1356</v>
      </c>
      <c r="J185" s="237"/>
      <c r="K185" s="278"/>
    </row>
    <row r="186" spans="2:11" ht="15" customHeight="1">
      <c r="B186" s="257"/>
      <c r="C186" s="237" t="s">
        <v>1359</v>
      </c>
      <c r="D186" s="237"/>
      <c r="E186" s="237"/>
      <c r="F186" s="256" t="s">
        <v>1282</v>
      </c>
      <c r="G186" s="237"/>
      <c r="H186" s="237" t="s">
        <v>1360</v>
      </c>
      <c r="I186" s="237" t="s">
        <v>1356</v>
      </c>
      <c r="J186" s="237"/>
      <c r="K186" s="278"/>
    </row>
    <row r="187" spans="2:11" ht="15" customHeight="1">
      <c r="B187" s="257"/>
      <c r="C187" s="290" t="s">
        <v>1361</v>
      </c>
      <c r="D187" s="237"/>
      <c r="E187" s="237"/>
      <c r="F187" s="256" t="s">
        <v>1282</v>
      </c>
      <c r="G187" s="237"/>
      <c r="H187" s="237" t="s">
        <v>1362</v>
      </c>
      <c r="I187" s="237" t="s">
        <v>1363</v>
      </c>
      <c r="J187" s="291" t="s">
        <v>1364</v>
      </c>
      <c r="K187" s="278"/>
    </row>
    <row r="188" spans="2:11" ht="15" customHeight="1">
      <c r="B188" s="257"/>
      <c r="C188" s="242" t="s">
        <v>42</v>
      </c>
      <c r="D188" s="237"/>
      <c r="E188" s="237"/>
      <c r="F188" s="256" t="s">
        <v>1276</v>
      </c>
      <c r="G188" s="237"/>
      <c r="H188" s="233" t="s">
        <v>1365</v>
      </c>
      <c r="I188" s="237" t="s">
        <v>1366</v>
      </c>
      <c r="J188" s="237"/>
      <c r="K188" s="278"/>
    </row>
    <row r="189" spans="2:11" ht="15" customHeight="1">
      <c r="B189" s="257"/>
      <c r="C189" s="242" t="s">
        <v>1367</v>
      </c>
      <c r="D189" s="237"/>
      <c r="E189" s="237"/>
      <c r="F189" s="256" t="s">
        <v>1276</v>
      </c>
      <c r="G189" s="237"/>
      <c r="H189" s="237" t="s">
        <v>1368</v>
      </c>
      <c r="I189" s="237" t="s">
        <v>1310</v>
      </c>
      <c r="J189" s="237"/>
      <c r="K189" s="278"/>
    </row>
    <row r="190" spans="2:11" ht="15" customHeight="1">
      <c r="B190" s="257"/>
      <c r="C190" s="242" t="s">
        <v>1369</v>
      </c>
      <c r="D190" s="237"/>
      <c r="E190" s="237"/>
      <c r="F190" s="256" t="s">
        <v>1276</v>
      </c>
      <c r="G190" s="237"/>
      <c r="H190" s="237" t="s">
        <v>1370</v>
      </c>
      <c r="I190" s="237" t="s">
        <v>1310</v>
      </c>
      <c r="J190" s="237"/>
      <c r="K190" s="278"/>
    </row>
    <row r="191" spans="2:11" ht="15" customHeight="1">
      <c r="B191" s="257"/>
      <c r="C191" s="242" t="s">
        <v>1371</v>
      </c>
      <c r="D191" s="237"/>
      <c r="E191" s="237"/>
      <c r="F191" s="256" t="s">
        <v>1282</v>
      </c>
      <c r="G191" s="237"/>
      <c r="H191" s="237" t="s">
        <v>1372</v>
      </c>
      <c r="I191" s="237" t="s">
        <v>1310</v>
      </c>
      <c r="J191" s="237"/>
      <c r="K191" s="278"/>
    </row>
    <row r="192" spans="2:11" ht="15" customHeight="1">
      <c r="B192" s="284"/>
      <c r="C192" s="292"/>
      <c r="D192" s="266"/>
      <c r="E192" s="266"/>
      <c r="F192" s="266"/>
      <c r="G192" s="266"/>
      <c r="H192" s="266"/>
      <c r="I192" s="266"/>
      <c r="J192" s="266"/>
      <c r="K192" s="285"/>
    </row>
    <row r="193" spans="2:11" ht="18.75" customHeight="1">
      <c r="B193" s="233"/>
      <c r="C193" s="237"/>
      <c r="D193" s="237"/>
      <c r="E193" s="237"/>
      <c r="F193" s="256"/>
      <c r="G193" s="237"/>
      <c r="H193" s="237"/>
      <c r="I193" s="237"/>
      <c r="J193" s="237"/>
      <c r="K193" s="233"/>
    </row>
    <row r="194" spans="2:11" ht="18.75" customHeight="1">
      <c r="B194" s="233"/>
      <c r="C194" s="237"/>
      <c r="D194" s="237"/>
      <c r="E194" s="237"/>
      <c r="F194" s="256"/>
      <c r="G194" s="237"/>
      <c r="H194" s="237"/>
      <c r="I194" s="237"/>
      <c r="J194" s="237"/>
      <c r="K194" s="233"/>
    </row>
    <row r="195" spans="2:11" ht="18.75" customHeight="1">
      <c r="B195" s="243"/>
      <c r="C195" s="243"/>
      <c r="D195" s="243"/>
      <c r="E195" s="243"/>
      <c r="F195" s="243"/>
      <c r="G195" s="243"/>
      <c r="H195" s="243"/>
      <c r="I195" s="243"/>
      <c r="J195" s="243"/>
      <c r="K195" s="243"/>
    </row>
    <row r="196" spans="2:11" ht="13.5">
      <c r="B196" s="225"/>
      <c r="C196" s="226"/>
      <c r="D196" s="226"/>
      <c r="E196" s="226"/>
      <c r="F196" s="226"/>
      <c r="G196" s="226"/>
      <c r="H196" s="226"/>
      <c r="I196" s="226"/>
      <c r="J196" s="226"/>
      <c r="K196" s="227"/>
    </row>
    <row r="197" spans="2:11" ht="21">
      <c r="B197" s="228"/>
      <c r="C197" s="352" t="s">
        <v>1373</v>
      </c>
      <c r="D197" s="352"/>
      <c r="E197" s="352"/>
      <c r="F197" s="352"/>
      <c r="G197" s="352"/>
      <c r="H197" s="352"/>
      <c r="I197" s="352"/>
      <c r="J197" s="352"/>
      <c r="K197" s="229"/>
    </row>
    <row r="198" spans="2:11" ht="25.5" customHeight="1">
      <c r="B198" s="228"/>
      <c r="C198" s="293" t="s">
        <v>1374</v>
      </c>
      <c r="D198" s="293"/>
      <c r="E198" s="293"/>
      <c r="F198" s="293" t="s">
        <v>1375</v>
      </c>
      <c r="G198" s="294"/>
      <c r="H198" s="358" t="s">
        <v>1376</v>
      </c>
      <c r="I198" s="358"/>
      <c r="J198" s="358"/>
      <c r="K198" s="229"/>
    </row>
    <row r="199" spans="2:11" ht="5.25" customHeight="1">
      <c r="B199" s="257"/>
      <c r="C199" s="254"/>
      <c r="D199" s="254"/>
      <c r="E199" s="254"/>
      <c r="F199" s="254"/>
      <c r="G199" s="237"/>
      <c r="H199" s="254"/>
      <c r="I199" s="254"/>
      <c r="J199" s="254"/>
      <c r="K199" s="278"/>
    </row>
    <row r="200" spans="2:11" ht="15" customHeight="1">
      <c r="B200" s="257"/>
      <c r="C200" s="237" t="s">
        <v>1366</v>
      </c>
      <c r="D200" s="237"/>
      <c r="E200" s="237"/>
      <c r="F200" s="256" t="s">
        <v>43</v>
      </c>
      <c r="G200" s="237"/>
      <c r="H200" s="354" t="s">
        <v>1377</v>
      </c>
      <c r="I200" s="354"/>
      <c r="J200" s="354"/>
      <c r="K200" s="278"/>
    </row>
    <row r="201" spans="2:11" ht="15" customHeight="1">
      <c r="B201" s="257"/>
      <c r="C201" s="263"/>
      <c r="D201" s="237"/>
      <c r="E201" s="237"/>
      <c r="F201" s="256" t="s">
        <v>44</v>
      </c>
      <c r="G201" s="237"/>
      <c r="H201" s="354" t="s">
        <v>1378</v>
      </c>
      <c r="I201" s="354"/>
      <c r="J201" s="354"/>
      <c r="K201" s="278"/>
    </row>
    <row r="202" spans="2:11" ht="15" customHeight="1">
      <c r="B202" s="257"/>
      <c r="C202" s="263"/>
      <c r="D202" s="237"/>
      <c r="E202" s="237"/>
      <c r="F202" s="256" t="s">
        <v>47</v>
      </c>
      <c r="G202" s="237"/>
      <c r="H202" s="354" t="s">
        <v>1379</v>
      </c>
      <c r="I202" s="354"/>
      <c r="J202" s="354"/>
      <c r="K202" s="278"/>
    </row>
    <row r="203" spans="2:11" ht="15" customHeight="1">
      <c r="B203" s="257"/>
      <c r="C203" s="237"/>
      <c r="D203" s="237"/>
      <c r="E203" s="237"/>
      <c r="F203" s="256" t="s">
        <v>45</v>
      </c>
      <c r="G203" s="237"/>
      <c r="H203" s="354" t="s">
        <v>1380</v>
      </c>
      <c r="I203" s="354"/>
      <c r="J203" s="354"/>
      <c r="K203" s="278"/>
    </row>
    <row r="204" spans="2:11" ht="15" customHeight="1">
      <c r="B204" s="257"/>
      <c r="C204" s="237"/>
      <c r="D204" s="237"/>
      <c r="E204" s="237"/>
      <c r="F204" s="256" t="s">
        <v>46</v>
      </c>
      <c r="G204" s="237"/>
      <c r="H204" s="354" t="s">
        <v>1381</v>
      </c>
      <c r="I204" s="354"/>
      <c r="J204" s="354"/>
      <c r="K204" s="278"/>
    </row>
    <row r="205" spans="2:11" ht="15" customHeight="1">
      <c r="B205" s="257"/>
      <c r="C205" s="237"/>
      <c r="D205" s="237"/>
      <c r="E205" s="237"/>
      <c r="F205" s="256"/>
      <c r="G205" s="237"/>
      <c r="H205" s="237"/>
      <c r="I205" s="237"/>
      <c r="J205" s="237"/>
      <c r="K205" s="278"/>
    </row>
    <row r="206" spans="2:11" ht="15" customHeight="1">
      <c r="B206" s="257"/>
      <c r="C206" s="237" t="s">
        <v>1322</v>
      </c>
      <c r="D206" s="237"/>
      <c r="E206" s="237"/>
      <c r="F206" s="256" t="s">
        <v>78</v>
      </c>
      <c r="G206" s="237"/>
      <c r="H206" s="354" t="s">
        <v>1382</v>
      </c>
      <c r="I206" s="354"/>
      <c r="J206" s="354"/>
      <c r="K206" s="278"/>
    </row>
    <row r="207" spans="2:11" ht="15" customHeight="1">
      <c r="B207" s="257"/>
      <c r="C207" s="263"/>
      <c r="D207" s="237"/>
      <c r="E207" s="237"/>
      <c r="F207" s="256" t="s">
        <v>1219</v>
      </c>
      <c r="G207" s="237"/>
      <c r="H207" s="354" t="s">
        <v>1220</v>
      </c>
      <c r="I207" s="354"/>
      <c r="J207" s="354"/>
      <c r="K207" s="278"/>
    </row>
    <row r="208" spans="2:11" ht="15" customHeight="1">
      <c r="B208" s="257"/>
      <c r="C208" s="237"/>
      <c r="D208" s="237"/>
      <c r="E208" s="237"/>
      <c r="F208" s="256" t="s">
        <v>1217</v>
      </c>
      <c r="G208" s="237"/>
      <c r="H208" s="354" t="s">
        <v>1383</v>
      </c>
      <c r="I208" s="354"/>
      <c r="J208" s="354"/>
      <c r="K208" s="278"/>
    </row>
    <row r="209" spans="2:11" ht="15" customHeight="1">
      <c r="B209" s="295"/>
      <c r="C209" s="263"/>
      <c r="D209" s="263"/>
      <c r="E209" s="263"/>
      <c r="F209" s="256" t="s">
        <v>1221</v>
      </c>
      <c r="G209" s="242"/>
      <c r="H209" s="353" t="s">
        <v>1222</v>
      </c>
      <c r="I209" s="353"/>
      <c r="J209" s="353"/>
      <c r="K209" s="296"/>
    </row>
    <row r="210" spans="2:11" ht="15" customHeight="1">
      <c r="B210" s="295"/>
      <c r="C210" s="263"/>
      <c r="D210" s="263"/>
      <c r="E210" s="263"/>
      <c r="F210" s="256" t="s">
        <v>1223</v>
      </c>
      <c r="G210" s="242"/>
      <c r="H210" s="353" t="s">
        <v>1159</v>
      </c>
      <c r="I210" s="353"/>
      <c r="J210" s="353"/>
      <c r="K210" s="296"/>
    </row>
    <row r="211" spans="2:11" ht="15" customHeight="1">
      <c r="B211" s="295"/>
      <c r="C211" s="263"/>
      <c r="D211" s="263"/>
      <c r="E211" s="263"/>
      <c r="F211" s="297"/>
      <c r="G211" s="242"/>
      <c r="H211" s="298"/>
      <c r="I211" s="298"/>
      <c r="J211" s="298"/>
      <c r="K211" s="296"/>
    </row>
    <row r="212" spans="2:11" ht="15" customHeight="1">
      <c r="B212" s="295"/>
      <c r="C212" s="237" t="s">
        <v>1346</v>
      </c>
      <c r="D212" s="263"/>
      <c r="E212" s="263"/>
      <c r="F212" s="256">
        <v>1</v>
      </c>
      <c r="G212" s="242"/>
      <c r="H212" s="353" t="s">
        <v>1384</v>
      </c>
      <c r="I212" s="353"/>
      <c r="J212" s="353"/>
      <c r="K212" s="296"/>
    </row>
    <row r="213" spans="2:11" ht="15" customHeight="1">
      <c r="B213" s="295"/>
      <c r="C213" s="263"/>
      <c r="D213" s="263"/>
      <c r="E213" s="263"/>
      <c r="F213" s="256">
        <v>2</v>
      </c>
      <c r="G213" s="242"/>
      <c r="H213" s="353" t="s">
        <v>1385</v>
      </c>
      <c r="I213" s="353"/>
      <c r="J213" s="353"/>
      <c r="K213" s="296"/>
    </row>
    <row r="214" spans="2:11" ht="15" customHeight="1">
      <c r="B214" s="295"/>
      <c r="C214" s="263"/>
      <c r="D214" s="263"/>
      <c r="E214" s="263"/>
      <c r="F214" s="256">
        <v>3</v>
      </c>
      <c r="G214" s="242"/>
      <c r="H214" s="353" t="s">
        <v>1386</v>
      </c>
      <c r="I214" s="353"/>
      <c r="J214" s="353"/>
      <c r="K214" s="296"/>
    </row>
    <row r="215" spans="2:11" ht="15" customHeight="1">
      <c r="B215" s="295"/>
      <c r="C215" s="263"/>
      <c r="D215" s="263"/>
      <c r="E215" s="263"/>
      <c r="F215" s="256">
        <v>4</v>
      </c>
      <c r="G215" s="242"/>
      <c r="H215" s="353" t="s">
        <v>1387</v>
      </c>
      <c r="I215" s="353"/>
      <c r="J215" s="353"/>
      <c r="K215" s="296"/>
    </row>
    <row r="216" spans="2:11" ht="12.75" customHeight="1">
      <c r="B216" s="299"/>
      <c r="C216" s="300"/>
      <c r="D216" s="300"/>
      <c r="E216" s="300"/>
      <c r="F216" s="300"/>
      <c r="G216" s="300"/>
      <c r="H216" s="300"/>
      <c r="I216" s="300"/>
      <c r="J216" s="300"/>
      <c r="K216" s="301"/>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BARBORAKYKOEFDD\barborakyskova</dc:creator>
  <cp:keywords/>
  <dc:description/>
  <cp:lastModifiedBy>Jochimová Lenka</cp:lastModifiedBy>
  <dcterms:created xsi:type="dcterms:W3CDTF">2019-03-03T21:16:44Z</dcterms:created>
  <dcterms:modified xsi:type="dcterms:W3CDTF">2019-06-12T13:18:37Z</dcterms:modified>
  <cp:category/>
  <cp:version/>
  <cp:contentType/>
  <cp:contentStatus/>
</cp:coreProperties>
</file>