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026"/>
  <workbookPr/>
  <bookViews>
    <workbookView xWindow="65428" yWindow="65428" windowWidth="23256" windowHeight="12576" activeTab="0"/>
  </bookViews>
  <sheets>
    <sheet name="Rekapitulace stavby" sheetId="1" r:id="rId1"/>
    <sheet name="001 - Stavební část" sheetId="2" r:id="rId2"/>
    <sheet name="002 - Elektroinstalce" sheetId="3" r:id="rId3"/>
    <sheet name="003 - Ostatní a vedlejší ..." sheetId="4" r:id="rId4"/>
  </sheets>
  <definedNames>
    <definedName name="_xlnm._FilterDatabase" localSheetId="1" hidden="1">'001 - Stavební část'!$C$134:$K$396</definedName>
    <definedName name="_xlnm._FilterDatabase" localSheetId="2" hidden="1">'002 - Elektroinstalce'!$C$126:$K$358</definedName>
    <definedName name="_xlnm._FilterDatabase" localSheetId="3" hidden="1">'003 - Ostatní a vedlejší ...'!$C$121:$K$150</definedName>
    <definedName name="_xlnm.Print_Area" localSheetId="1">'001 - Stavební část'!$C$4:$J$76,'001 - Stavební část'!$C$82:$J$114,'001 - Stavební část'!$C$120:$K$396</definedName>
    <definedName name="_xlnm.Print_Area" localSheetId="2">'002 - Elektroinstalce'!$C$4:$J$76,'002 - Elektroinstalce'!$C$82:$J$106,'002 - Elektroinstalce'!$C$112:$K$358</definedName>
    <definedName name="_xlnm.Print_Area" localSheetId="3">'003 - Ostatní a vedlejší ...'!$C$4:$J$76,'003 - Ostatní a vedlejší ...'!$C$82:$J$101,'003 - Ostatní a vedlejší ...'!$C$107:$K$150</definedName>
    <definedName name="_xlnm.Print_Area" localSheetId="0">'Rekapitulace stavby'!$D$4:$AO$76,'Rekapitulace stavby'!$C$82:$AQ$99</definedName>
    <definedName name="_xlnm.Print_Titles" localSheetId="0">'Rekapitulace stavby'!$92:$92</definedName>
    <definedName name="_xlnm.Print_Titles" localSheetId="1">'001 - Stavební část'!$134:$134</definedName>
    <definedName name="_xlnm.Print_Titles" localSheetId="2">'002 - Elektroinstalce'!$126:$126</definedName>
    <definedName name="_xlnm.Print_Titles" localSheetId="3">'003 - Ostatní a vedlejší ...'!$121:$121</definedName>
  </definedNames>
  <calcPr calcId="181029"/>
</workbook>
</file>

<file path=xl/sharedStrings.xml><?xml version="1.0" encoding="utf-8"?>
<sst xmlns="http://schemas.openxmlformats.org/spreadsheetml/2006/main" count="5341" uniqueCount="947">
  <si>
    <t>Export Komplet</t>
  </si>
  <si>
    <t/>
  </si>
  <si>
    <t>2.0</t>
  </si>
  <si>
    <t>False</t>
  </si>
  <si>
    <t>{f58a68d6-9989-4038-a1aa-0f1566e4f1ef}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</si>
  <si>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</si>
  <si>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</si>
  <si>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</si>
  <si>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</si>
  <si>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</si>
  <si>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</si>
  <si>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</si>
  <si>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</si>
  <si>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</si>
  <si>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MartinPolach158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</si>
  <si>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</si>
  <si>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</si>
  <si>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MŠ RAFÍK, rekonstrukce elektroinstalace, vč. stavebních úprav</t>
  </si>
  <si>
    <t>KSO:</t>
  </si>
  <si>
    <t>CC-CZ:</t>
  </si>
  <si>
    <t>Místo:</t>
  </si>
  <si>
    <t xml:space="preserve"> </t>
  </si>
  <si>
    <t>Datum:</t>
  </si>
  <si>
    <t>6. 5. 2022</t>
  </si>
  <si>
    <t>Zadavatel:</t>
  </si>
  <si>
    <t>IČ:</t>
  </si>
  <si>
    <t>Městský úřad Bohumín</t>
  </si>
  <si>
    <t>DIČ:</t>
  </si>
  <si>
    <t>Uchazeč:</t>
  </si>
  <si>
    <t>Vyplň údaj</t>
  </si>
  <si>
    <t>Projektant:</t>
  </si>
  <si>
    <t>RP Projekt s.r.o.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</si>
  <si>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</si>
  <si>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</si>
  <si>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</si>
  <si>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</si>
  <si>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</si>
  <si>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</si>
  <si>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</si>
  <si>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</si>
  <si>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</si>
  <si>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</si>
  <si>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</si>
  <si>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</si>
  <si>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</si>
  <si>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</si>
  <si>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</si>
  <si>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</si>
  <si>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</si>
  <si>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</si>
  <si>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</si>
  <si>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</si>
  <si>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</si>
  <si>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</si>
  <si>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</si>
  <si>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</si>
  <si>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</si>
  <si>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</si>
  <si>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</si>
  <si>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</si>
  <si>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</si>
  <si>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</si>
  <si>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</si>
  <si>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</si>
  <si>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</si>
  <si>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</si>
  <si>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</si>
  <si>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</si>
  <si>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</si>
  <si>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</si>
  <si>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</si>
  <si>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</si>
  <si>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</si>
  <si>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</si>
  <si>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</si>
  <si>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</si>
  <si>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</si>
  <si>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</si>
  <si>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</si>
  <si>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01</t>
  </si>
  <si>
    <t>STA</t>
  </si>
  <si>
    <t>1</t>
  </si>
  <si>
    <t>{530b193a-09a5-470d-92c8-a9a9f34e92e6}</t>
  </si>
  <si>
    <t>2</t>
  </si>
  <si>
    <t>/</t>
  </si>
  <si>
    <t>001</t>
  </si>
  <si>
    <t>Stavební část</t>
  </si>
  <si>
    <t>Soupis</t>
  </si>
  <si>
    <t>{1dddd39e-f46a-498c-bde7-2aff5046b4a4}</t>
  </si>
  <si>
    <t>002</t>
  </si>
  <si>
    <t>Elektroinstalce</t>
  </si>
  <si>
    <t>{af6f025e-a102-40b7-82da-7d9668b1d568}</t>
  </si>
  <si>
    <t>003</t>
  </si>
  <si>
    <t>Ostatní a vedlejší náklady</t>
  </si>
  <si>
    <t>{d904eda1-a32a-4845-a8fe-2f4db22b6eb7}</t>
  </si>
  <si>
    <t>KRYCÍ LIST SOUPISU PRACÍ</t>
  </si>
  <si>
    <t>Objekt:</t>
  </si>
  <si>
    <t>01 - MŠ RAFÍK, rekonstrukce elektroinstalace, vč. stavebních úprav</t>
  </si>
  <si>
    <t>Soupis:</t>
  </si>
  <si>
    <t>001 - Stavební část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</si>
  <si>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</si>
  <si>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</si>
  <si>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</si>
  <si>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</si>
  <si>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</si>
  <si>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</si>
  <si>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</si>
  <si>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</si>
  <si>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</si>
  <si>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</si>
  <si>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</si>
  <si>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</si>
  <si>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763 - Konstrukce suché výstavby</t>
  </si>
  <si>
    <t xml:space="preserve">    766 - Konstrukce truhlářské</t>
  </si>
  <si>
    <t xml:space="preserve">    776 - Podlahy povlakové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</si>
  <si>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</si>
  <si>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</si>
  <si>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</si>
  <si>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 xml:space="preserve">    786 - Dokončovací práce - čalounické úpravy</t>
  </si>
  <si>
    <t>HZS - Hodinové zúčtovací sazby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</si>
  <si>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</si>
  <si>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</si>
  <si>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</si>
  <si>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</si>
  <si>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</si>
  <si>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</si>
  <si>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</si>
  <si>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</si>
  <si>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</si>
  <si>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</si>
  <si>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</si>
  <si>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</si>
  <si>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</si>
  <si>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</si>
  <si>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</si>
  <si>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</si>
  <si>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3</t>
  </si>
  <si>
    <t>Svislé a kompletní konstrukce</t>
  </si>
  <si>
    <t>K</t>
  </si>
  <si>
    <t>340239211</t>
  </si>
  <si>
    <t>Zazdívka otvorů v příčkách nebo stěnách pl přes 1 do 4 m2 cihlami plnými tl do 100 mm</t>
  </si>
  <si>
    <t>m2</t>
  </si>
  <si>
    <t>CS ÚRS 2022 01</t>
  </si>
  <si>
    <t>4</t>
  </si>
  <si>
    <t>-1352893489</t>
  </si>
  <si>
    <t>PP</t>
  </si>
  <si>
    <t>Zazdívka otvorů v příčkách nebo stěnách cihlami plnými pálenými plochy přes 1 m2 do 4 m2, tloušťky do 100 mm</t>
  </si>
  <si>
    <t>VV</t>
  </si>
  <si>
    <t xml:space="preserve">Stěna  (ostění) a podlaha u demontovaných dveří </t>
  </si>
  <si>
    <t>6</t>
  </si>
  <si>
    <t>Úpravy povrchů, podlahy a osazování výplní</t>
  </si>
  <si>
    <t>611131120</t>
  </si>
  <si>
    <t>Adhézní můstek vnitřních stropů nanášený ručně</t>
  </si>
  <si>
    <t>1601966444</t>
  </si>
  <si>
    <t>Podkladní a spojovací vrstva vnitřních omítaných ploch  penetrace disperzní nanášená ručně stropů</t>
  </si>
  <si>
    <t>Strop – s finální úpravou štukem</t>
  </si>
  <si>
    <t>1.NP</t>
  </si>
  <si>
    <t>19,52+0,73+8,3+5,3+51,23+1,23+1,23+3,33+19,6+5,99+2,94+5,09+2,39+4,22+0,9</t>
  </si>
  <si>
    <t>2.NP</t>
  </si>
  <si>
    <t>0,9+0,9+1,23+1,23+1,23+1,23+3,33+3,33</t>
  </si>
  <si>
    <t>Součet</t>
  </si>
  <si>
    <t>611142001</t>
  </si>
  <si>
    <t>Potažení vnitřních stropů sklovláknitým pletivem vtlačeným do tenkovrstvé hmoty</t>
  </si>
  <si>
    <t>661341745</t>
  </si>
  <si>
    <t>Potažení vnitřních ploch pletivem  v ploše nebo pruzích, na plném podkladu sklovláknitým vtlačením do tmelu stropů</t>
  </si>
  <si>
    <t>jen jedna vrstva perlinky</t>
  </si>
  <si>
    <t>145,38*2</t>
  </si>
  <si>
    <t>611131121</t>
  </si>
  <si>
    <t>Penetrační disperzní nátěr vnitřních stropů nanášený ručně</t>
  </si>
  <si>
    <t>1432178435</t>
  </si>
  <si>
    <t>5</t>
  </si>
  <si>
    <t>611341121</t>
  </si>
  <si>
    <t>Sádrová nebo vápenosádrová omítka hladká jednovrstvá vnitřních stropů rovných nanášená ručně</t>
  </si>
  <si>
    <t>262965805</t>
  </si>
  <si>
    <t>Omítka sádrová nebo vápenosádrová vnitřních ploch  nanášená ručně jednovrstvá, tloušťky do 10 mm hladká vodorovných konstrukcí stropů rovných</t>
  </si>
  <si>
    <t>612131101</t>
  </si>
  <si>
    <t>Cementový postřik vnitřních stěn nanášený celoplošně ručně</t>
  </si>
  <si>
    <t>-1634764059</t>
  </si>
  <si>
    <t>Podkladní a spojovací vrstva vnitřních omítaných ploch  cementový postřik nanášený ručně celoplošně stěn</t>
  </si>
  <si>
    <t>7</t>
  </si>
  <si>
    <t>612321111</t>
  </si>
  <si>
    <t>Vápenocementová omítka hrubá jednovrstvá zatřená vnitřních stěn nanášená ručně</t>
  </si>
  <si>
    <t>867055780</t>
  </si>
  <si>
    <t>Omítka vápenocementová vnitřních ploch  nanášená ručně jednovrstvá, tloušťky do 10 mm hrubá zatřená svislých konstrukcí stěn</t>
  </si>
  <si>
    <t>8</t>
  </si>
  <si>
    <t>612321191</t>
  </si>
  <si>
    <t>Příplatek k vápenocementové omítce vnitřních stěn za každých dalších 5 mm tloušťky ručně</t>
  </si>
  <si>
    <t>-1500310661</t>
  </si>
  <si>
    <t>Omítka vápenocementová vnitřních ploch  nanášená ručně Příplatek k cenám za každých dalších i započatých 5 mm tloušťky omítky přes 10 mm stěn</t>
  </si>
  <si>
    <t>2*7 'Přepočtené koeficientem množství</t>
  </si>
  <si>
    <t>9</t>
  </si>
  <si>
    <t>612131120</t>
  </si>
  <si>
    <t>Adhézní můstek vnitřních stěn nanášený ručně</t>
  </si>
  <si>
    <t>-370597645</t>
  </si>
  <si>
    <t>Podkladní a spojovací vrstva vnitřních omítaných ploch  penetrace disperzní nanášená ručně stěn</t>
  </si>
  <si>
    <t>po drážkách lektroinstalce, hrubé zapravení rýh viz část eletktroinstalce</t>
  </si>
  <si>
    <t>460*0,3</t>
  </si>
  <si>
    <t>10</t>
  </si>
  <si>
    <t>612142001</t>
  </si>
  <si>
    <t>Potažení vnitřních stěn sklovláknitým pletivem vtlačeným do tenkovrstvé hmoty</t>
  </si>
  <si>
    <t>1701390670</t>
  </si>
  <si>
    <t>Potažení vnitřních ploch pletivem  v ploše nebo pruzích, na plném podkladu sklovláknitým vtlačením do tmelu stěn</t>
  </si>
  <si>
    <t>140*2</t>
  </si>
  <si>
    <t>11</t>
  </si>
  <si>
    <t>612131121</t>
  </si>
  <si>
    <t>Penetrační disperzní nátěr vnitřních stěn nanášený ručně</t>
  </si>
  <si>
    <t>-604570681</t>
  </si>
  <si>
    <t>12</t>
  </si>
  <si>
    <t>612341121</t>
  </si>
  <si>
    <t>Sádrová nebo vápenosádrová omítka hladká jednovrstvá vnitřních stěn nanášená ručně</t>
  </si>
  <si>
    <t>-1968743717</t>
  </si>
  <si>
    <t>Omítka sádrová nebo vápenosádrová vnitřních ploch  nanášená ručně jednovrstvá, tloušťky do 10 mm hladká svislých konstrukcí stěn</t>
  </si>
  <si>
    <t>13</t>
  </si>
  <si>
    <t>631312141</t>
  </si>
  <si>
    <t>Doplnění rýh v dosavadních mazaninách betonem prostým</t>
  </si>
  <si>
    <t>m3</t>
  </si>
  <si>
    <t>-533111655</t>
  </si>
  <si>
    <t>Doplnění dosavadních mazanin prostým betonem  s dodáním hmot, bez potěru, plochy jednotlivě rýh v dosavadních mazaninách</t>
  </si>
  <si>
    <t>1,5*0,15*0,1</t>
  </si>
  <si>
    <t>Ostatní konstrukce a práce, bourání</t>
  </si>
  <si>
    <t>14</t>
  </si>
  <si>
    <t>949101111</t>
  </si>
  <si>
    <t>Lešení pomocné pro objekty pozemních staveb s lešeňovou podlahou v do 1,9 m zatížení do 150 kg/m2</t>
  </si>
  <si>
    <t>1001031839</t>
  </si>
  <si>
    <t>Lešení pomocné pracovní pro objekty pozemních staveb  pro zatížení do 150 kg/m2, o výšce lešeňové podlahy do 1,9 m</t>
  </si>
  <si>
    <t>minerální podlhed</t>
  </si>
  <si>
    <t>595,75</t>
  </si>
  <si>
    <t>SKD podhled</t>
  </si>
  <si>
    <t>31,78</t>
  </si>
  <si>
    <t>950,1-R</t>
  </si>
  <si>
    <t>Náklady na ochranu dotčených prostor, Zakrytí dotčených prostor, oken, dveří a prvků, podlah, demontáž vybavení (obrazy, nástěnky apod.), vč. nákladů na uskladnění</t>
  </si>
  <si>
    <t>kpl</t>
  </si>
  <si>
    <t>-701004659</t>
  </si>
  <si>
    <t>Náklady na ochranu dotčených prostor, Zakrytí dotčených prostor, oken, dveří a prvků, podlah, demontáž vybavení (obrazy, nástěnky apod.), vč. nákladů na uskladnění
V místnosti kuchyně budou stávající spotřebiče odsunuty od stěny a zakryty</t>
  </si>
  <si>
    <t>P</t>
  </si>
  <si>
    <t xml:space="preserve">Poznámka k položce:
(ZAKRYTÍ OKEN, ZAKRYTÍ PODLAHY PŘÍSTUPOVÝCH KOMUNIKACÍ, ZAPLACHOTVÁNÍ PRO ZAJIŠTĚNÍ OCHRANY PROTI PRACHU)
</t>
  </si>
  <si>
    <t>16</t>
  </si>
  <si>
    <t>950,2-R</t>
  </si>
  <si>
    <t>Náklady na zpětné nastěhování výbavení a nábytku vybavení (obrazy, nástěnky apod.)</t>
  </si>
  <si>
    <t>-1948665488</t>
  </si>
  <si>
    <t>Poznámka k položce:
konkrétní místnost bude určena provozovatelem</t>
  </si>
  <si>
    <t>17</t>
  </si>
  <si>
    <t>952901111</t>
  </si>
  <si>
    <t>Vyčištění budov bytové a občanské výstavby při výšce podlaží do 4 m</t>
  </si>
  <si>
    <t>-830886955</t>
  </si>
  <si>
    <t>Vyčištění budov nebo objektů před předáním do užívání  budov bytové nebo občanské výstavby, světlé výšky podlaží do 4 m</t>
  </si>
  <si>
    <t>627,53</t>
  </si>
  <si>
    <t>18</t>
  </si>
  <si>
    <t>968072456</t>
  </si>
  <si>
    <t>Vybourání kovových dveřních zárubní pl přes 2 m2</t>
  </si>
  <si>
    <t>-140994940</t>
  </si>
  <si>
    <t>Vybourání kovových rámů oken s křídly, dveřních zárubní, vrat, stěn, ostění nebo obkladů  dveřních zárubní, plochy přes 2 m2</t>
  </si>
  <si>
    <t>"D1" 1,5*2,5</t>
  </si>
  <si>
    <t>19</t>
  </si>
  <si>
    <t>980,1-R</t>
  </si>
  <si>
    <t>Náklady na revize stávajícíh spotřebičů v kuchyni</t>
  </si>
  <si>
    <t>-432771368</t>
  </si>
  <si>
    <t>997</t>
  </si>
  <si>
    <t>Přesun sutě</t>
  </si>
  <si>
    <t>20</t>
  </si>
  <si>
    <t>997013211</t>
  </si>
  <si>
    <t>Vnitrostaveništní doprava suti a vybouraných hmot pro budovy v do 6 m ručně</t>
  </si>
  <si>
    <t>t</t>
  </si>
  <si>
    <t>-1082754363</t>
  </si>
  <si>
    <t>Vnitrostaveništní doprava suti a vybouraných hmot  vodorovně do 50 m svisle ručně pro budovy a haly výšky do 6 m</t>
  </si>
  <si>
    <t>997013509</t>
  </si>
  <si>
    <t>Příplatek k odvozu suti a vybouraných hmot na skládku ZKD 1 km přes 1 km</t>
  </si>
  <si>
    <t>-138794548</t>
  </si>
  <si>
    <t>Odvoz suti a vybouraných hmot na skládku nebo meziskládku  se složením, na vzdálenost Příplatek k ceně za každý další i započatý 1 km přes 1 km</t>
  </si>
  <si>
    <t>6,926*14 'Přepočtené koeficientem množství</t>
  </si>
  <si>
    <t>22</t>
  </si>
  <si>
    <t>997013511</t>
  </si>
  <si>
    <t>Odvoz suti a vybouraných hmot z meziskládky na skládku do 1 km s naložením a se složením</t>
  </si>
  <si>
    <t>2135153114</t>
  </si>
  <si>
    <t>Odvoz suti a vybouraných hmot z meziskládky na skládku  s naložením a se složením, na vzdálenost do 1 km</t>
  </si>
  <si>
    <t>23</t>
  </si>
  <si>
    <t>997013871</t>
  </si>
  <si>
    <t>Poplatek za uložení stavebního odpadu na recyklační skládce (skládkovné) směsného stavebního a demoličního kód odpadu  17 09 04</t>
  </si>
  <si>
    <t>-1708201246</t>
  </si>
  <si>
    <t>Poplatek za uložení stavebního odpadu na recyklační skládce (skládkovné) směsného stavebního a demoličního zatříděného do Katalogu odpadů pod kódem 17 09 04</t>
  </si>
  <si>
    <t>998</t>
  </si>
  <si>
    <t>Přesun hmot</t>
  </si>
  <si>
    <t>24</t>
  </si>
  <si>
    <t>998018001</t>
  </si>
  <si>
    <t>Přesun hmot ruční pro budovy v do 6 m</t>
  </si>
  <si>
    <t>-1204423355</t>
  </si>
  <si>
    <t>Přesun hmot pro budovy občanské výstavby, bydlení, výrobu a služby  ruční - bez užití mechanizace vodorovná dopravní vzdálenost do 100 m pro budovy s jakoukoliv nosnou konstrukcí výšky do 6 m</t>
  </si>
  <si>
    <t>PSV</t>
  </si>
  <si>
    <t>Práce a dodávky PSV</t>
  </si>
  <si>
    <t>763</t>
  </si>
  <si>
    <t>Konstrukce suché výstavby</t>
  </si>
  <si>
    <t>25</t>
  </si>
  <si>
    <t>763131411</t>
  </si>
  <si>
    <t>SDK podhled desky 1xA 12,5 bez izolace dvouvrstvá spodní kce profil CD+UD, vč. přípravy pro uchycení žaluzií</t>
  </si>
  <si>
    <t>-1946664994</t>
  </si>
  <si>
    <t>Podhled ze sádrokartonových desek  dvouvrstvá zavěšená spodní konstrukce z ocelových profilů CD, UD jednoduše opláštěná deskou standardní A, tl. 12,5 mm, bez izolace</t>
  </si>
  <si>
    <t>(4,4+4,4+5,6)*0,7</t>
  </si>
  <si>
    <t>(5,6+4,4+4,4+2,2+4,4+4,4+5,6)*0,7</t>
  </si>
  <si>
    <t>26</t>
  </si>
  <si>
    <t>763131771</t>
  </si>
  <si>
    <t>Příplatek k SDK podhledu za rovinnost kvality Q3</t>
  </si>
  <si>
    <t>1771185842</t>
  </si>
  <si>
    <t>Podhled ze sádrokartonových desek  Příplatek k cenám za rovinnost kvality speciální tmelení kvality Q3</t>
  </si>
  <si>
    <t>27</t>
  </si>
  <si>
    <t>763135102</t>
  </si>
  <si>
    <t>Montáž SDK kazetového podhledu z kazet 600x600 mm na zavěšenou polozapuštěnou nosnou konstrukci</t>
  </si>
  <si>
    <t>-697686464</t>
  </si>
  <si>
    <t>Montáž sádrokartonového podhledu kazetového demontovatelného, velikosti kazet 600x600 mm včetně zavěšené nosné konstrukce polozapuštěné</t>
  </si>
  <si>
    <t>1,78+11,18+13,82+2,91+3,15+13+10,79+2,92</t>
  </si>
  <si>
    <t>73,25+4,67+2,53+1,85+3,1+16,13+15,96+18,5+5,25+7+2+5,41</t>
  </si>
  <si>
    <t>2.Np</t>
  </si>
  <si>
    <t>(96,18+7,8+5,8+7,5+16,3+16,45+3,15+8,67+3,78)*2</t>
  </si>
  <si>
    <t>49,29</t>
  </si>
  <si>
    <t>28</t>
  </si>
  <si>
    <t>M</t>
  </si>
  <si>
    <t>59030570R</t>
  </si>
  <si>
    <t>Minerální kazetový podhled – standardně  nosný systém, zapuštěná nosná lišta, šířka 15 mm, rošt nosného systému – 600x600 mm. Podhledové kazety s hranou E15 o tloušťce 15 mm. vhodný do vlhkých prostor</t>
  </si>
  <si>
    <t>32</t>
  </si>
  <si>
    <t>-1193646869</t>
  </si>
  <si>
    <t xml:space="preserve">Minerální kazetový podhled – standardně  nosný systém, zapuštěná nosná lišta, šířka 15 mm, rošt nosného systému – 600x600 mm, stínová linie kolem obvodu, systémové rohy v každém rohu. Podhledové kazety s hranou E15 o tloušťce 15 mm. Odraz světla minimálně 84 % v souladu s ISO 7724-2. Impregnované kazety odolné proti vlhkosti ve vlhkých místnostech
</t>
  </si>
  <si>
    <t>umyvárny</t>
  </si>
  <si>
    <t>15,96</t>
  </si>
  <si>
    <t>16,3+16,3</t>
  </si>
  <si>
    <t>48,56*1,05 'Přepočtené koeficientem množství</t>
  </si>
  <si>
    <t>29</t>
  </si>
  <si>
    <t>59030571R</t>
  </si>
  <si>
    <t>Minerální kazetový podhled – standardně  nosný systém, zapuštěná nosná lišta, šířka 15 mm, rošt nosného systému – 600x600 mm, akustické kazety s hranou E15 o tloušťce 15 mm</t>
  </si>
  <si>
    <t>-1372681321</t>
  </si>
  <si>
    <t xml:space="preserve">Minerální kazetový podhled – standardně  nosný systém, zapuštěná nosná lišta, šířka 15 mm, rošt nosného systému – 600x600 mm, stínová linie kolem obvodu, systémové rohy v každém rohu. Podhledové akustické kazety s hranou E15 o tloušťce 15 mm. Odraz světla minimálně 84 % v souladu s ISO 7724-2.
</t>
  </si>
  <si>
    <t>595,75-50,988</t>
  </si>
  <si>
    <t>544,762*1,05 'Přepočtené koeficientem množství</t>
  </si>
  <si>
    <t>30</t>
  </si>
  <si>
    <t>763164561</t>
  </si>
  <si>
    <t>SDK obklad kcí tvaru L š přes 0,8 m desky 1xH2 12,5</t>
  </si>
  <si>
    <t>1030091436</t>
  </si>
  <si>
    <t>Obklad konstrukcí sádrokartonovými deskami včetně ochranných úhelníků ve tvaru L rozvinuté šíře přes 0,8 m, opláštěný deskou impregnovanou H2, tl. 12,5 mm</t>
  </si>
  <si>
    <t>zakrytí rozvodů WC</t>
  </si>
  <si>
    <t>"1.NP" 3*(0,7+0,7)</t>
  </si>
  <si>
    <t>31</t>
  </si>
  <si>
    <t>998763401</t>
  </si>
  <si>
    <t>Přesun hmot procentní pro sádrokartonové konstrukce v objektech v do 6 m</t>
  </si>
  <si>
    <t>%</t>
  </si>
  <si>
    <t>-378059681</t>
  </si>
  <si>
    <t>Přesun hmot pro konstrukce montované z desek  stanovený procentní sazbou (%) z ceny vodorovná dopravní vzdálenost do 50 m v objektech výšky do 6 m</t>
  </si>
  <si>
    <t>766</t>
  </si>
  <si>
    <t>Konstrukce truhlářské</t>
  </si>
  <si>
    <t>766,1-R</t>
  </si>
  <si>
    <t>Demontáž garnýže, vč. odvozu a likvidace</t>
  </si>
  <si>
    <t>m</t>
  </si>
  <si>
    <t>397774394</t>
  </si>
  <si>
    <t>"D/2" 5,6</t>
  </si>
  <si>
    <t>"D/2" 5,6*2</t>
  </si>
  <si>
    <t>33</t>
  </si>
  <si>
    <t>766691914</t>
  </si>
  <si>
    <t>Vyvěšení nebo zavěšení dřevěných křídel dveří pl do 2 m2</t>
  </si>
  <si>
    <t>kus</t>
  </si>
  <si>
    <t>1928555778</t>
  </si>
  <si>
    <t>Ostatní práce  vyvěšení nebo zavěšení křídel s případným uložením a opětovným zavěšením po provedení stavebních změn dřevěných dveřních, plochy do 2 m2</t>
  </si>
  <si>
    <t>před provedením nátěru zárubní</t>
  </si>
  <si>
    <t>21+23</t>
  </si>
  <si>
    <t>po provedení</t>
  </si>
  <si>
    <t>776</t>
  </si>
  <si>
    <t>Podlahy povlakové</t>
  </si>
  <si>
    <t>34</t>
  </si>
  <si>
    <t>776121112</t>
  </si>
  <si>
    <t>Vodou ředitelná penetrace savého podkladu povlakových podlah</t>
  </si>
  <si>
    <t>1249855541</t>
  </si>
  <si>
    <t>Příprava podkladu penetrace vodou ředitelná podlah</t>
  </si>
  <si>
    <t>35</t>
  </si>
  <si>
    <t>776201811</t>
  </si>
  <si>
    <t>Demontáž lepených povlakových podlah bez podložky ručně</t>
  </si>
  <si>
    <t>275678602</t>
  </si>
  <si>
    <t>Demontáž povlakových podlahovin lepených ručně bez podložky</t>
  </si>
  <si>
    <t>36</t>
  </si>
  <si>
    <t>776221211</t>
  </si>
  <si>
    <t>Lepení čtverců z PVC standardním lepidlem</t>
  </si>
  <si>
    <t>-200640704</t>
  </si>
  <si>
    <t>Montáž podlahovin z PVC lepením standardním lepidlem ze čtverců standardních</t>
  </si>
  <si>
    <t>37</t>
  </si>
  <si>
    <t>28411031</t>
  </si>
  <si>
    <t>PVC podlahová krytina vhodná do společných prostor</t>
  </si>
  <si>
    <t>-211875582</t>
  </si>
  <si>
    <t>4*1,1 'Přepočtené koeficientem množství</t>
  </si>
  <si>
    <t>38</t>
  </si>
  <si>
    <t>998776201</t>
  </si>
  <si>
    <t>Přesun hmot procentní pro podlahy povlakové v objektech v do 6 m</t>
  </si>
  <si>
    <t>-700503359</t>
  </si>
  <si>
    <t>Přesun hmot pro podlahy povlakové  stanovený procentní sazbou (%) z ceny vodorovná dopravní vzdálenost do 50 m v objektech výšky do 6 m</t>
  </si>
  <si>
    <t>781</t>
  </si>
  <si>
    <t>Dokončovací práce - obklady</t>
  </si>
  <si>
    <t>39</t>
  </si>
  <si>
    <t>781121011</t>
  </si>
  <si>
    <t>Nátěr penetrační na stěnu</t>
  </si>
  <si>
    <t>1288309520</t>
  </si>
  <si>
    <t>Příprava podkladu před provedením obkladu nátěr penetrační na stěnu</t>
  </si>
  <si>
    <t>40</t>
  </si>
  <si>
    <t>781473810</t>
  </si>
  <si>
    <t>Demontáž obkladů z obkladaček keramických lepených</t>
  </si>
  <si>
    <t>-205250610</t>
  </si>
  <si>
    <t>Demontáž obkladů z dlaždic keramických lepených</t>
  </si>
  <si>
    <t>TZ</t>
  </si>
  <si>
    <t>130</t>
  </si>
  <si>
    <t>41</t>
  </si>
  <si>
    <t>781474112</t>
  </si>
  <si>
    <t>Montáž obkladů vnitřních keramických hladkých do 12 ks/m2 lepených flexibilním lepidlemvč. zatěsnění silikonovým popř. akrylátovým tmelem (kouty, horní hrany na přechodu obklad omítka..)</t>
  </si>
  <si>
    <t>-840795229</t>
  </si>
  <si>
    <t>Montáž obkladů vnitřních stěn z dlaždic keramických lepených flexibilním lepidlem maloformátových hladkých přes 9 do 12 ks/m2</t>
  </si>
  <si>
    <t>42</t>
  </si>
  <si>
    <t>59761000</t>
  </si>
  <si>
    <t>obklad keramický dle původního</t>
  </si>
  <si>
    <t>1366843721</t>
  </si>
  <si>
    <t>130*1,1 'Přepočtené koeficientem množství</t>
  </si>
  <si>
    <t>43</t>
  </si>
  <si>
    <t>781477114</t>
  </si>
  <si>
    <t>Příplatek k montáži obkladů vnitřních keramických hladkých za spárování tmelem dvousložkovým</t>
  </si>
  <si>
    <t>88662862</t>
  </si>
  <si>
    <t>Montáž obkladů vnitřních stěn z dlaždic keramických Příplatek k cenám za dvousložkový spárovací tmel</t>
  </si>
  <si>
    <t>44</t>
  </si>
  <si>
    <t>998781202</t>
  </si>
  <si>
    <t>Přesun hmot procentní pro obklady keramické v objektech v přes 6 do 12 m</t>
  </si>
  <si>
    <t>1240010462</t>
  </si>
  <si>
    <t>Přesun hmot pro obklady keramické  stanovený procentní sazbou (%) z ceny vodorovná dopravní vzdálenost do 50 m v objektech výšky přes 6 do 12 m</t>
  </si>
  <si>
    <t>783</t>
  </si>
  <si>
    <t>Dokončovací práce - nátěry</t>
  </si>
  <si>
    <t>45</t>
  </si>
  <si>
    <t>783301311</t>
  </si>
  <si>
    <t>Odmaštění zámečnických konstrukcí vodou ředitelným odmašťovačem</t>
  </si>
  <si>
    <t>-1817692332</t>
  </si>
  <si>
    <t>Příprava podkladu zámečnických konstrukcí před provedením nátěru odmaštění odmašťovačem vodou ředitelným</t>
  </si>
  <si>
    <t>46</t>
  </si>
  <si>
    <t>783306801</t>
  </si>
  <si>
    <t>Odstranění nátěru ze zámečnických konstrukcí obroušením</t>
  </si>
  <si>
    <t>723645929</t>
  </si>
  <si>
    <t>Odstranění nátěrů ze zámečnických konstrukcí obroušením</t>
  </si>
  <si>
    <t>2m2 / 1ks zárubně</t>
  </si>
  <si>
    <t>21*2</t>
  </si>
  <si>
    <t>23*2</t>
  </si>
  <si>
    <t>47</t>
  </si>
  <si>
    <t>783314101</t>
  </si>
  <si>
    <t>Základní jednonásobný syntetický nátěr zámečnických konstrukcí</t>
  </si>
  <si>
    <t>-813432834</t>
  </si>
  <si>
    <t>Základní nátěr zámečnických konstrukcí jednonásobný syntetický</t>
  </si>
  <si>
    <t>48</t>
  </si>
  <si>
    <t>783317101</t>
  </si>
  <si>
    <t>Krycí jednonásobný syntetický standardní nátěr zámečnických konstrukcí</t>
  </si>
  <si>
    <t>212646443</t>
  </si>
  <si>
    <t>Krycí nátěr (email) zámečnických konstrukcí jednonásobný syntetický standardní</t>
  </si>
  <si>
    <t>784</t>
  </si>
  <si>
    <t>Dokončovací práce - malby a tapety</t>
  </si>
  <si>
    <t>49</t>
  </si>
  <si>
    <t>784111001</t>
  </si>
  <si>
    <t>Oprášení (ometení ) podkladu v místnostech v do 3,80 m</t>
  </si>
  <si>
    <t>-1812609195</t>
  </si>
  <si>
    <t>Oprášení (ometení) podkladu v místnostech výšky do 3,80 m</t>
  </si>
  <si>
    <t>stěny dle rozsahu výmalby</t>
  </si>
  <si>
    <t>"1.NP" 1655</t>
  </si>
  <si>
    <t>"2.NP" 1528</t>
  </si>
  <si>
    <t>Mezisoučet</t>
  </si>
  <si>
    <t>145,38</t>
  </si>
  <si>
    <t>50</t>
  </si>
  <si>
    <t>784121001</t>
  </si>
  <si>
    <t>Oškrabání malby v mísnostech v do 3,80 m s navlhčením</t>
  </si>
  <si>
    <t>1061729210</t>
  </si>
  <si>
    <t>Oškrabání malby v místnostech výšky do 3,80 m</t>
  </si>
  <si>
    <t>51</t>
  </si>
  <si>
    <t>784161211</t>
  </si>
  <si>
    <t>Lokální vyrovnání podkladu sádrovou stěrkou pl přes 0,1 do 0,25 m2 v místnostech v do 3,80 m</t>
  </si>
  <si>
    <t>-1764821692</t>
  </si>
  <si>
    <t>Lokální vyrovnání podkladu sádrovou stěrkou, tloušťky do 3 mm, plochy přes 0,1 do 0,25 m2 v místnostech výšky do 3,80 m</t>
  </si>
  <si>
    <t>310</t>
  </si>
  <si>
    <t>52</t>
  </si>
  <si>
    <t>784181121</t>
  </si>
  <si>
    <t>Hloubková jednonásobná bezbarvá penetrace podkladu v místnostech v do 3,80 m</t>
  </si>
  <si>
    <t>281965122</t>
  </si>
  <si>
    <t>Penetrace podkladu jednonásobná hloubková akrylátová bezbarvá v místnostech výšky do 3,80 m</t>
  </si>
  <si>
    <t>53</t>
  </si>
  <si>
    <t>784211121R</t>
  </si>
  <si>
    <t>Trojnásobné bílé malby ze směsí za mokra středně oděruvzdorných v místnostech v do 3,80 m</t>
  </si>
  <si>
    <t>-1018033778</t>
  </si>
  <si>
    <t>Malby z malířských směsí oděruvzdorných za mokra trojnásobné, bílé za mokra oděruvzdorné středně v místnostech výšky do 3,80 m</t>
  </si>
  <si>
    <t>54</t>
  </si>
  <si>
    <t>784221101R</t>
  </si>
  <si>
    <t>Trojnásobné bílé malby ze směsí za sucha dobře otěruvzdorných v místnostech do 3,80 m</t>
  </si>
  <si>
    <t>-93196174</t>
  </si>
  <si>
    <t>Malby z malířských směsí otěruvzdorných za sucha trojnásobné, bílé za sucha otěruvzdorné dobře v místnostech výšky do 3,80 m</t>
  </si>
  <si>
    <t>3328,38-2</t>
  </si>
  <si>
    <t>55</t>
  </si>
  <si>
    <t>784221100R</t>
  </si>
  <si>
    <t>Příplatek k cenám 3x maleb za sucha otěruvzdorných za barevnou malbu ve dvou odstínech</t>
  </si>
  <si>
    <t>-1340327800</t>
  </si>
  <si>
    <t>Malby z malířských směsí otěruvzdorných za sucha Příplatek k cenám dvojnásobných maleb na tónovacích automatech, v odstínu sytém</t>
  </si>
  <si>
    <t>56</t>
  </si>
  <si>
    <t>784191007</t>
  </si>
  <si>
    <t>Čištění vnitřních ploch podlah po provedení malířských prací</t>
  </si>
  <si>
    <t>-124260413</t>
  </si>
  <si>
    <t>Čištění vnitřních ploch hrubý úklid po provedení malířských prací omytím podlah</t>
  </si>
  <si>
    <t>786</t>
  </si>
  <si>
    <t>Dokončovací práce - čalounické úpravy</t>
  </si>
  <si>
    <t>57</t>
  </si>
  <si>
    <t>786626121</t>
  </si>
  <si>
    <t>Montáž lamelové žaluzie vnitřní nebo do oken dvojitých kovových</t>
  </si>
  <si>
    <t>1243671568</t>
  </si>
  <si>
    <t>Montáž zastiňujících žaluzií  lamelových vnitřních nebo do oken dvojitých kovových</t>
  </si>
  <si>
    <t>Z1</t>
  </si>
  <si>
    <t>1,5*2,1*2+4,2*2,1+1,5*1,6+4,2*2,1+1,5*2,1*2</t>
  </si>
  <si>
    <t>58</t>
  </si>
  <si>
    <t>553,1-R</t>
  </si>
  <si>
    <t>žaluzie vetikální interiérové, vč. veškerého systémového příslušenství</t>
  </si>
  <si>
    <t>1990964798</t>
  </si>
  <si>
    <t>žaluzie vetikální interiérové,vč. veškerého systémového příslušenství.  Přesný odstín a typ bude určen investorem v rámci stavby. Před výrobou budou přesné rozměry zaměřeny na stavbě</t>
  </si>
  <si>
    <t>59</t>
  </si>
  <si>
    <t>786626100R</t>
  </si>
  <si>
    <t>Demontáž vnitřních svislých žaluziií, vč. vodících lišt, vč. odvozu a likvidace</t>
  </si>
  <si>
    <t>-1038188322</t>
  </si>
  <si>
    <t>Montáž zastiňujících žaluzií  lamelových vnitřních nebo do oken dvojitých dřevěných</t>
  </si>
  <si>
    <t>3*2,975</t>
  </si>
  <si>
    <t>60</t>
  </si>
  <si>
    <t>786681003</t>
  </si>
  <si>
    <t>Montáž skládacích stěn jednodílných nebo dvoudílných přes 7 m2</t>
  </si>
  <si>
    <t>-666298478</t>
  </si>
  <si>
    <t>Montáž skládacích stěn  jednodílných nebo dvoudílných přes 7 m2</t>
  </si>
  <si>
    <t>Z2</t>
  </si>
  <si>
    <t>3*2,975*2</t>
  </si>
  <si>
    <t>61</t>
  </si>
  <si>
    <t>553,2-R</t>
  </si>
  <si>
    <t>japonská textilní posuvná stěna, vč. veškerého systémového příslušenství</t>
  </si>
  <si>
    <t>-2018036854</t>
  </si>
  <si>
    <t>japonská textilní posuvná stěna, vč. veškerého systémového příslušenství. Přesný odstín a typ bude určen investorem v rámci stavby. Před výrobou budou přesné rozměry zaměřeny na stavbě</t>
  </si>
  <si>
    <t>62</t>
  </si>
  <si>
    <t>998786202</t>
  </si>
  <si>
    <t>Přesun hmot procentní pro stínění a čalounické úpravy v objektech v přes 6 do 12 m</t>
  </si>
  <si>
    <t>-682946396</t>
  </si>
  <si>
    <t>Přesun hmot pro stínění a čalounické úpravy stanovený procentní sazbou (%) z ceny vodorovná dopravní vzdálenost do 50 m v objektech výšky přes 6 do 12 m</t>
  </si>
  <si>
    <t>HZS</t>
  </si>
  <si>
    <t>Hodinové zúčtovací sazby</t>
  </si>
  <si>
    <t>63</t>
  </si>
  <si>
    <t>HZS1302</t>
  </si>
  <si>
    <t>Hodinová zúčtovací sazba zedník specialista</t>
  </si>
  <si>
    <t>hod</t>
  </si>
  <si>
    <t>512</t>
  </si>
  <si>
    <t>1502540117</t>
  </si>
  <si>
    <t>Hodinové zúčtovací sazby profesí HSV  provádění konstrukcí zedník specialista</t>
  </si>
  <si>
    <t>64</t>
  </si>
  <si>
    <t>HZS2212</t>
  </si>
  <si>
    <t>Hodinová zúčtovací sazba instalatér odborný</t>
  </si>
  <si>
    <t>-877136295</t>
  </si>
  <si>
    <t>Hodinové zúčtovací sazby profesí PSV  provádění stavebních instalací instalatér odborný</t>
  </si>
  <si>
    <t>002 - Elektroinstalce</t>
  </si>
  <si>
    <t>M - Práce a dodávky M</t>
  </si>
  <si>
    <t xml:space="preserve">    D21 - Dodávka elektro</t>
  </si>
  <si>
    <t xml:space="preserve">    M22 - Montáž sdělovací a zabezp.tech</t>
  </si>
  <si>
    <t xml:space="preserve">    M65 - Montáž elektroinstalace</t>
  </si>
  <si>
    <t>OST - Ostatní</t>
  </si>
  <si>
    <t>974031132R00</t>
  </si>
  <si>
    <t>Vysekání rýh ve zdi cihelné 5 x 7 cm</t>
  </si>
  <si>
    <t>974031134R00</t>
  </si>
  <si>
    <t>Vysekání rýh ve zdi cihelné 5 x 15 cm</t>
  </si>
  <si>
    <t>974031165R00</t>
  </si>
  <si>
    <t>Vysekání rýh ve zdi cihelné 15 x 20 cm</t>
  </si>
  <si>
    <t>973031614R00</t>
  </si>
  <si>
    <t>Vysekání kapes KO68</t>
  </si>
  <si>
    <t>58541254R</t>
  </si>
  <si>
    <t>Sádra stavební bilá-30kg bal.</t>
  </si>
  <si>
    <t>bal.</t>
  </si>
  <si>
    <t>612403388R00</t>
  </si>
  <si>
    <t>Hrubá výplň rýh ve stěnách do 15x20cm maltou, vč.omítky</t>
  </si>
  <si>
    <t>979081111R00</t>
  </si>
  <si>
    <t>Odvoz suti a vybour. hmot na skládku do 1 km</t>
  </si>
  <si>
    <t>979990106R00</t>
  </si>
  <si>
    <t>Poplatek za skládku suti-cihel.výrobky nad 30x30cm</t>
  </si>
  <si>
    <t>979-08999</t>
  </si>
  <si>
    <t>Stavební přípomoce-průrazy, začištění</t>
  </si>
  <si>
    <t>hod.</t>
  </si>
  <si>
    <t>979-0100500R</t>
  </si>
  <si>
    <t>Stavební úpravy-dozdění, po osazení rozvaděčů</t>
  </si>
  <si>
    <t>kpl.</t>
  </si>
  <si>
    <t>Práce a dodávky M</t>
  </si>
  <si>
    <t>D21</t>
  </si>
  <si>
    <t>Dodávka elektro</t>
  </si>
  <si>
    <t>3457114702R</t>
  </si>
  <si>
    <t>Trubka kabelová chránička KOPOFLEX KF 09063</t>
  </si>
  <si>
    <t>128</t>
  </si>
  <si>
    <t>34571051R</t>
  </si>
  <si>
    <t>Trubka elektroinstal. ohebná 2323/LPE-1 d 22,9 mm</t>
  </si>
  <si>
    <t>34571092R</t>
  </si>
  <si>
    <t>Trubka elektroinstalační tuhá z PVC 1525, vč.příchytek</t>
  </si>
  <si>
    <t>34572125R</t>
  </si>
  <si>
    <t>Lišta vkládací z PVC délka 2 m  LV 40x40</t>
  </si>
  <si>
    <t>553473900R</t>
  </si>
  <si>
    <t>Kabelový žlab NKZI 50X50-2m, vč.konzol</t>
  </si>
  <si>
    <t>34111030R</t>
  </si>
  <si>
    <t>Kabel silový s Cu jádrem 750 V CYKY 3 x 1,5 mm2</t>
  </si>
  <si>
    <t>34111036R</t>
  </si>
  <si>
    <t>Kabel silový s Cu jádrem 750 V CYKY 3 x 2,5 mm2</t>
  </si>
  <si>
    <t>34111094R</t>
  </si>
  <si>
    <t>Kabel silový s Cu jádrem 750 V CYKY 5 x 2,5 mm2</t>
  </si>
  <si>
    <t>34111042R</t>
  </si>
  <si>
    <t>Kabel silový s Cu jádrem 750 V CYKY 3 x 4 mm2</t>
  </si>
  <si>
    <t>34111100R</t>
  </si>
  <si>
    <t>Kabel silový s Cu jádrem 750 V CYKY 5 x 6 mm2</t>
  </si>
  <si>
    <t>34111098R</t>
  </si>
  <si>
    <t>Kabel silový s Cu jádrem 750 V CYKY 5 x 4 mm2</t>
  </si>
  <si>
    <t>34111649R</t>
  </si>
  <si>
    <t>Kabel silový s Cu jádrem 1 kV 1-CYKY 3 x 95 + 50</t>
  </si>
  <si>
    <t>34111715101R</t>
  </si>
  <si>
    <t>Kabel silový s Cu jádrem 1kV 1-CHKE-V  2 x 1,5 mm2, se zvýšenou odolností proti šíření plamene</t>
  </si>
  <si>
    <t>34142187R</t>
  </si>
  <si>
    <t>Vodič silový pevné uložení CYA 6,00 mm2/zž</t>
  </si>
  <si>
    <t>34142159R</t>
  </si>
  <si>
    <t>Vodič silový pevné uložení CYA 16 mm2/zž</t>
  </si>
  <si>
    <t>34142160R</t>
  </si>
  <si>
    <t>Vodič silový pevné uložení CYA 25 mm2/zž</t>
  </si>
  <si>
    <t>35711643R</t>
  </si>
  <si>
    <t>Rozvaděč elektroměrový RE+RH1, dle technického list č.05022-20-05</t>
  </si>
  <si>
    <t>357123510R</t>
  </si>
  <si>
    <t>Skříň rozvaděčová RP1.1,RP2.1,RP2.2, dle technického list č.050222-20-06</t>
  </si>
  <si>
    <t>34535400R</t>
  </si>
  <si>
    <t>Strojek spínače 1pólového řaz.1 3558-A01340</t>
  </si>
  <si>
    <t>34535405R</t>
  </si>
  <si>
    <t>Strojek přepínače sériového, řaz.5     3558-A05340</t>
  </si>
  <si>
    <t>34535406R</t>
  </si>
  <si>
    <t>Strojek přepínače střídavého, řaz.6    3558-A06340</t>
  </si>
  <si>
    <t>34535560R</t>
  </si>
  <si>
    <t>Spínač do vlhka  3553-01929</t>
  </si>
  <si>
    <t>34535588R</t>
  </si>
  <si>
    <t>Přepínač do vlhka sériový  3558-06750</t>
  </si>
  <si>
    <t>66</t>
  </si>
  <si>
    <t>34536332R</t>
  </si>
  <si>
    <t>Centrál stop pod sklem</t>
  </si>
  <si>
    <t>68</t>
  </si>
  <si>
    <t>34536398R</t>
  </si>
  <si>
    <t>Spínač 25A páčkový 3pólový zapuštěný 39563-23</t>
  </si>
  <si>
    <t>70</t>
  </si>
  <si>
    <t>34536700R</t>
  </si>
  <si>
    <t>Rámeček pro spínače a zásuvky Tango 3901A-B10</t>
  </si>
  <si>
    <t>72</t>
  </si>
  <si>
    <t>34536705R</t>
  </si>
  <si>
    <t>Rámeček pro spínače a zásuvky Tango 3901A-B20</t>
  </si>
  <si>
    <t>74</t>
  </si>
  <si>
    <t>34536710R</t>
  </si>
  <si>
    <t>Rámeček pro spínače a zásuvky Tango 3901A-B30</t>
  </si>
  <si>
    <t>76</t>
  </si>
  <si>
    <t>34536712R</t>
  </si>
  <si>
    <t>Rámeček pro spínače a zásuvky Tango 3901A-B40</t>
  </si>
  <si>
    <t>78</t>
  </si>
  <si>
    <t>34536490R</t>
  </si>
  <si>
    <t>Kryt spínače Tango 3558A-A651</t>
  </si>
  <si>
    <t>80</t>
  </si>
  <si>
    <t>34536494R</t>
  </si>
  <si>
    <t>Kryt spínače Tango 3558A-A653</t>
  </si>
  <si>
    <t>82</t>
  </si>
  <si>
    <t>34551612R</t>
  </si>
  <si>
    <t>Zásuvka Tango 5518A-A2359</t>
  </si>
  <si>
    <t>84</t>
  </si>
  <si>
    <t>34551476.AR</t>
  </si>
  <si>
    <t>Zásuvka domovní vodotěsná 5518-2929</t>
  </si>
  <si>
    <t>86</t>
  </si>
  <si>
    <t>35811073R</t>
  </si>
  <si>
    <t>Zásuvka nástěnná IZS 3243 32 A 380 V horní přívod</t>
  </si>
  <si>
    <t>88</t>
  </si>
  <si>
    <t>34561404R</t>
  </si>
  <si>
    <t>Svorka WAGO 273-104 3x2,5</t>
  </si>
  <si>
    <t>90</t>
  </si>
  <si>
    <t>345714252R</t>
  </si>
  <si>
    <t>Krabice elektroinstalační plastová 8106</t>
  </si>
  <si>
    <t>92</t>
  </si>
  <si>
    <t>34571519R</t>
  </si>
  <si>
    <t>Krabice univerzální z PH  KU 68-1902</t>
  </si>
  <si>
    <t>94</t>
  </si>
  <si>
    <t>34572304R</t>
  </si>
  <si>
    <t>Pásky stahovací SP 160 x 4,5</t>
  </si>
  <si>
    <t>100 ks</t>
  </si>
  <si>
    <t>96</t>
  </si>
  <si>
    <t>348360113R</t>
  </si>
  <si>
    <t>"A"_LED panel do rastru 600x600</t>
  </si>
  <si>
    <t>98</t>
  </si>
  <si>
    <t>348360103R</t>
  </si>
  <si>
    <t>"B"_Svítidlo vstavné kruhové LED svítidlo</t>
  </si>
  <si>
    <t>100</t>
  </si>
  <si>
    <t>3483283305R</t>
  </si>
  <si>
    <t>"C"_Svítidlo průmysl.zářivk. 2x36 W</t>
  </si>
  <si>
    <t>102</t>
  </si>
  <si>
    <t>34833698R</t>
  </si>
  <si>
    <t>"D"_Svítidlo přisazené kruhové LED svítidlo IP65</t>
  </si>
  <si>
    <t>104</t>
  </si>
  <si>
    <t>34845697R</t>
  </si>
  <si>
    <t>"E"_Přisazené kruhové LED svítidlo IP44</t>
  </si>
  <si>
    <t>106</t>
  </si>
  <si>
    <t>348-558789R</t>
  </si>
  <si>
    <t>"F"_Svítidlo přisazené kruhové LED svítidlo IP65</t>
  </si>
  <si>
    <t>108</t>
  </si>
  <si>
    <t>348360116R</t>
  </si>
  <si>
    <t>"G"_Přisazené LED svítidlo</t>
  </si>
  <si>
    <t>110</t>
  </si>
  <si>
    <t>34828410R</t>
  </si>
  <si>
    <t>"NO1"_Svítidlo nouzové</t>
  </si>
  <si>
    <t>112</t>
  </si>
  <si>
    <t>34828420R</t>
  </si>
  <si>
    <t>"NO2"_Svítidlo nouzové</t>
  </si>
  <si>
    <t>114</t>
  </si>
  <si>
    <t>M22</t>
  </si>
  <si>
    <t>Montáž sdělovací a zabezp.tech</t>
  </si>
  <si>
    <t>341-118R</t>
  </si>
  <si>
    <t>Kontrola funkčnosti a kabeláže SLP rozvodů</t>
  </si>
  <si>
    <t>116</t>
  </si>
  <si>
    <t>222260553R00</t>
  </si>
  <si>
    <t>Trubka plast.ohebná do 29 pod omítku vč.drážky</t>
  </si>
  <si>
    <t>118</t>
  </si>
  <si>
    <t>220261664R00</t>
  </si>
  <si>
    <t>Zazdění drážky</t>
  </si>
  <si>
    <t>120</t>
  </si>
  <si>
    <t>220261665R00</t>
  </si>
  <si>
    <t>Začištění drážky, konečná úprava</t>
  </si>
  <si>
    <t>122</t>
  </si>
  <si>
    <t>222280215R00</t>
  </si>
  <si>
    <t>Montáž kabel UTP kat.6 v trubkách</t>
  </si>
  <si>
    <t>124</t>
  </si>
  <si>
    <t>222290005R00</t>
  </si>
  <si>
    <t>Montáž zásuvka 1xRJ45 UTP kat.6 pod omítku</t>
  </si>
  <si>
    <t>126</t>
  </si>
  <si>
    <t>371201305R</t>
  </si>
  <si>
    <t>Kabel UTP Elite, Cat6, pro internet</t>
  </si>
  <si>
    <t>65</t>
  </si>
  <si>
    <t>34111715102R</t>
  </si>
  <si>
    <t>JYSTY do 2x2x0.5 mm pod omítkou do drážky</t>
  </si>
  <si>
    <t>M65</t>
  </si>
  <si>
    <t>Montáž elektroinstalace</t>
  </si>
  <si>
    <t>650710111R00</t>
  </si>
  <si>
    <t>Demontáž elektroinstalace-stávající</t>
  </si>
  <si>
    <t>132</t>
  </si>
  <si>
    <t>67</t>
  </si>
  <si>
    <t>210010125R00</t>
  </si>
  <si>
    <t>Trubka ochranná z PE, uložená pod omítkou,  do 63 mm</t>
  </si>
  <si>
    <t>134</t>
  </si>
  <si>
    <t>650010633R00</t>
  </si>
  <si>
    <t>Montáž trubky ohebné plastové D 25 mm, ulož. volně</t>
  </si>
  <si>
    <t>136</t>
  </si>
  <si>
    <t>69</t>
  </si>
  <si>
    <t>650010643R00</t>
  </si>
  <si>
    <t>Montáž trubky plastové tuhé D 25 uložené pevně</t>
  </si>
  <si>
    <t>138</t>
  </si>
  <si>
    <t>650010111R00</t>
  </si>
  <si>
    <t>Montáž elektroinstalační lišty šířky do 40 mm</t>
  </si>
  <si>
    <t>140</t>
  </si>
  <si>
    <t>71</t>
  </si>
  <si>
    <t>650011111R00</t>
  </si>
  <si>
    <t>Montáž žlabu kabelového drátěného šířky do 150 mm</t>
  </si>
  <si>
    <t>142</t>
  </si>
  <si>
    <t>650020142R00</t>
  </si>
  <si>
    <t>Vrt + osazení hmoždinky do stěn HM 8, vč.dodávky hmožninky</t>
  </si>
  <si>
    <t>144</t>
  </si>
  <si>
    <t>73</t>
  </si>
  <si>
    <t>650012211R00</t>
  </si>
  <si>
    <t>Montáž krabice čvercové</t>
  </si>
  <si>
    <t>146</t>
  </si>
  <si>
    <t>650012121R00</t>
  </si>
  <si>
    <t>Uložení krabice kruhové pod omítku se zapojením</t>
  </si>
  <si>
    <t>148</t>
  </si>
  <si>
    <t>75</t>
  </si>
  <si>
    <t>650124111R00</t>
  </si>
  <si>
    <t>Uložení kabelu Cu 2 x 1,5 mm2 pevně, požárně odolý</t>
  </si>
  <si>
    <t>150</t>
  </si>
  <si>
    <t>650124141R00</t>
  </si>
  <si>
    <t>Uložení kabelu Cu 3 x 1,5 mm2 pevně</t>
  </si>
  <si>
    <t>152</t>
  </si>
  <si>
    <t>77</t>
  </si>
  <si>
    <t>650124143R00</t>
  </si>
  <si>
    <t>Uložení kabelu Cu 3 x 2,5 mm2 pevně</t>
  </si>
  <si>
    <t>154</t>
  </si>
  <si>
    <t>650124263R00</t>
  </si>
  <si>
    <t>Uložení kabelu Cu 5 x 2,5 mm2 pevně</t>
  </si>
  <si>
    <t>156</t>
  </si>
  <si>
    <t>79</t>
  </si>
  <si>
    <t>650124145R00</t>
  </si>
  <si>
    <t>Uložení kabelu Cu 3 x 4 mm2 pevně</t>
  </si>
  <si>
    <t>158</t>
  </si>
  <si>
    <t>650124267R00</t>
  </si>
  <si>
    <t>Uložení kabelu Cu 5 x 6 mm2 pevně</t>
  </si>
  <si>
    <t>160</t>
  </si>
  <si>
    <t>81</t>
  </si>
  <si>
    <t>650124265R00</t>
  </si>
  <si>
    <t>Uložení kabelu Cu 5 x 4 mm2 pevně</t>
  </si>
  <si>
    <t>162</t>
  </si>
  <si>
    <t>650124161R00</t>
  </si>
  <si>
    <t>Uložení kabelu Cu 3 x 95 mm2 pevně</t>
  </si>
  <si>
    <t>164</t>
  </si>
  <si>
    <t>83</t>
  </si>
  <si>
    <t>650121117R00</t>
  </si>
  <si>
    <t>Uložení vodiče Cu 6 mm2 pevně</t>
  </si>
  <si>
    <t>166</t>
  </si>
  <si>
    <t>650121121R00</t>
  </si>
  <si>
    <t>Uložení vodiče Cu 16 mm2 pevně</t>
  </si>
  <si>
    <t>168</t>
  </si>
  <si>
    <t>85</t>
  </si>
  <si>
    <t>650121123R00</t>
  </si>
  <si>
    <t>Uložení vodiče Cu 25 mm2 pevně</t>
  </si>
  <si>
    <t>170</t>
  </si>
  <si>
    <t>650121127R00</t>
  </si>
  <si>
    <t>Uložení vodiče Cu 50 mm2 pevně</t>
  </si>
  <si>
    <t>172</t>
  </si>
  <si>
    <t>87</t>
  </si>
  <si>
    <t>650141111R00</t>
  </si>
  <si>
    <t>Ukončení kabelu v rozvaděči + zapojení do 2,5 mm2</t>
  </si>
  <si>
    <t>174</t>
  </si>
  <si>
    <t>650141113R00</t>
  </si>
  <si>
    <t>Ukončení kabelu v rozvaděči + zapojení do 6 mm2</t>
  </si>
  <si>
    <t>176</t>
  </si>
  <si>
    <t>89</t>
  </si>
  <si>
    <t>650141115R00</t>
  </si>
  <si>
    <t>Ukončení vodiče v rozvaděči + zapojení do 16 mm2</t>
  </si>
  <si>
    <t>178</t>
  </si>
  <si>
    <t>650141117R00</t>
  </si>
  <si>
    <t>Ukončení vodiče v rozvaděči + zapojení do 25 mm2</t>
  </si>
  <si>
    <t>180</t>
  </si>
  <si>
    <t>91</t>
  </si>
  <si>
    <t>650141125R00</t>
  </si>
  <si>
    <t>Ukončení kabelu v rozvaděči + zapojení do 95 mm2</t>
  </si>
  <si>
    <t>182</t>
  </si>
  <si>
    <t>650032111R00</t>
  </si>
  <si>
    <t>Montáž osazení rozvaděče skříňového,  dělitelného do 200 kg-RH1</t>
  </si>
  <si>
    <t>184</t>
  </si>
  <si>
    <t>93</t>
  </si>
  <si>
    <t>650031625R00</t>
  </si>
  <si>
    <t>Montáž osazení rozváděče do váhy 100 kg</t>
  </si>
  <si>
    <t>186</t>
  </si>
  <si>
    <t>650033111R00</t>
  </si>
  <si>
    <t>Napojení VZT na ovládač kuchyně</t>
  </si>
  <si>
    <t>188</t>
  </si>
  <si>
    <t>95</t>
  </si>
  <si>
    <t>650031621R00</t>
  </si>
  <si>
    <t>Montáž napojení rozvaděče RMR ve DPS, napojení rozvaděče MaR</t>
  </si>
  <si>
    <t>190</t>
  </si>
  <si>
    <t>650041112R00</t>
  </si>
  <si>
    <t>Montáž svorkovnice ekvipotenciální</t>
  </si>
  <si>
    <t>192</t>
  </si>
  <si>
    <t>97</t>
  </si>
  <si>
    <t>650041611R00</t>
  </si>
  <si>
    <t>Montáž svorky uzemňovací</t>
  </si>
  <si>
    <t>194</t>
  </si>
  <si>
    <t>650051111R00</t>
  </si>
  <si>
    <t>Montáž spínače nástěnného, řaz. 1</t>
  </si>
  <si>
    <t>196</t>
  </si>
  <si>
    <t>99</t>
  </si>
  <si>
    <t>650051131R00</t>
  </si>
  <si>
    <t>Montáž spínače nástěnného, řaz. 5</t>
  </si>
  <si>
    <t>198</t>
  </si>
  <si>
    <t>650051141R00</t>
  </si>
  <si>
    <t>Montáž spínače nástěnného, řaz. 6</t>
  </si>
  <si>
    <t>200</t>
  </si>
  <si>
    <t>101</t>
  </si>
  <si>
    <t>650051622R00</t>
  </si>
  <si>
    <t>Montáž spínače nástěnného třípólového 25 A, venk.</t>
  </si>
  <si>
    <t>202</t>
  </si>
  <si>
    <t>650052321R00</t>
  </si>
  <si>
    <t>Montáž ovladače VZT</t>
  </si>
  <si>
    <t>204</t>
  </si>
  <si>
    <t>103</t>
  </si>
  <si>
    <t>650052711R00</t>
  </si>
  <si>
    <t>Montáž zásuvky zapuštěné 2P+PE</t>
  </si>
  <si>
    <t>206</t>
  </si>
  <si>
    <t>650052611R00</t>
  </si>
  <si>
    <t>Montáž zásuvky nástěnné 2P+PE</t>
  </si>
  <si>
    <t>208</t>
  </si>
  <si>
    <t>105</t>
  </si>
  <si>
    <t>650052811R00</t>
  </si>
  <si>
    <t>Montáž zásuvky průmyslové IP 44 2P+PE 16 A</t>
  </si>
  <si>
    <t>210</t>
  </si>
  <si>
    <t>650101321R00</t>
  </si>
  <si>
    <t>Montáž zářivkového svítidla stropního přisazeného</t>
  </si>
  <si>
    <t>212</t>
  </si>
  <si>
    <t>107</t>
  </si>
  <si>
    <t>650101511R00</t>
  </si>
  <si>
    <t>Montáž LED svítidla stropního vestavného</t>
  </si>
  <si>
    <t>214</t>
  </si>
  <si>
    <t>650101526R00</t>
  </si>
  <si>
    <t>Montáž LED svítidla přisazeného s čidlem, venkovního</t>
  </si>
  <si>
    <t>216</t>
  </si>
  <si>
    <t>109</t>
  </si>
  <si>
    <t>650101531R00</t>
  </si>
  <si>
    <t>Montáž LED svítidla nouzového</t>
  </si>
  <si>
    <t>218</t>
  </si>
  <si>
    <t>OST</t>
  </si>
  <si>
    <t>Ostatní</t>
  </si>
  <si>
    <t>VN100</t>
  </si>
  <si>
    <t>Nepředvídatelné práce v rámci montáží</t>
  </si>
  <si>
    <t>220</t>
  </si>
  <si>
    <t>VN102</t>
  </si>
  <si>
    <t>Váchozí revize elektro, vč. vyhotovení zprávy</t>
  </si>
  <si>
    <t>224</t>
  </si>
  <si>
    <t>113</t>
  </si>
  <si>
    <t>VN103</t>
  </si>
  <si>
    <t>Mimostaveništní doprava</t>
  </si>
  <si>
    <t>226</t>
  </si>
  <si>
    <t>003 - Ostatní a vedlejší náklady</t>
  </si>
  <si>
    <t>ost - Ostatní</t>
  </si>
  <si>
    <t xml:space="preserve">    OST 01 - Ostatní a vedlejší náklady</t>
  </si>
  <si>
    <t>ost</t>
  </si>
  <si>
    <t>OST 01</t>
  </si>
  <si>
    <t>Ost 01,1</t>
  </si>
  <si>
    <t>Zajištění splnění podmínek vyplývajících z vydaných rozhodnutí a povolení stavby dle zadávací dokumentace a plánu bezpečnosti</t>
  </si>
  <si>
    <t>-304533740</t>
  </si>
  <si>
    <t xml:space="preserve">Zajištění splnění podmínek vyplývajících z vydaných rozhodnutí a povolení stavby dle zadávací dokumentace a plánu bezpečnosti
</t>
  </si>
  <si>
    <t>Ost 01,2</t>
  </si>
  <si>
    <t>Náklady na dílenskou a ostatní dodavatelskou dokumentaci (technologické postupy)</t>
  </si>
  <si>
    <t>1218209708</t>
  </si>
  <si>
    <t>Ost 01,3</t>
  </si>
  <si>
    <t>1028860853</t>
  </si>
  <si>
    <t>Ost 01,4</t>
  </si>
  <si>
    <t>Náklady na dokumentaci skutečného provedení stavby</t>
  </si>
  <si>
    <t>-456102559</t>
  </si>
  <si>
    <t>Náklady na dokumentaci skutečného provedení stavby, vč. části elektro</t>
  </si>
  <si>
    <t>Ost 01,5</t>
  </si>
  <si>
    <t>-2055244697</t>
  </si>
  <si>
    <t>Ost 01,6</t>
  </si>
  <si>
    <t>Včasné odsouhlasení všech užitých výrobků/prvků, materiálů a technologií zástupci všech zúčastněných stran, požadované zadávací a projektovou dokumentací - (VYVZORKOVÁNÍ)</t>
  </si>
  <si>
    <t>1239306436</t>
  </si>
  <si>
    <t>Ost 01,7</t>
  </si>
  <si>
    <t>Technická řešení - návrh a projednání nutných odchylek a změn oproti PD zjištěných v průběhu stavby</t>
  </si>
  <si>
    <t>1242709183</t>
  </si>
  <si>
    <t xml:space="preserve">Technická řešení - návrh a projednání nutných odchylek a změn oproti PD zjištěných v průběhu stavby
</t>
  </si>
  <si>
    <t>Ost 01,8</t>
  </si>
  <si>
    <t>Technická řešení  - návrh a projednání kolizí se skrytými konstrukcemi, vč. nákladů souvisejících s technickým řešením případných kolizí stavby se skrytými konstrukcemi, které projektant nemohl předvídat.</t>
  </si>
  <si>
    <t>1148346692</t>
  </si>
  <si>
    <t xml:space="preserve">Technická řešení  - návrh a projednání kolizí se skrytými konstrukcemi, vč. nákladů souvisejících s technickým řešením případných kolizí stavby se skrytými konstrukcemi, které projektant nemohl předvídat.
</t>
  </si>
  <si>
    <t>Ost 01,9</t>
  </si>
  <si>
    <t>Provedení všech zkoušek a revizí předepsaných projektovou a zadávací dokumentací, platnými normami, návodů k obsluze - (neuvedených v jednotlivých soupisech prací)</t>
  </si>
  <si>
    <t>-1238396251</t>
  </si>
  <si>
    <t xml:space="preserve">Provedení všech zkoušek a revizí předepsaných projektovou a zadávací dokumentací, platnými normami, návodů k obsluze - (neuvedených v jednotlivých soupisech prací)
</t>
  </si>
  <si>
    <t>Ost 01,10</t>
  </si>
  <si>
    <t>Zpracování fotodokumentace : A) fotofokumentace stávajícího stavu před zahájením stavebních prací,  B) fotodokumentace průběhu realizace stavby,   C) fotodokumentace dokončeného díla.  Předání objednateli v počtu a formě uvedené v zadávací dokumentaci</t>
  </si>
  <si>
    <t>-795360354</t>
  </si>
  <si>
    <t xml:space="preserve">Zpracování fotodokumentace : A) fotofokumentace stávajícího stavu před zahájením stavebních prací,  B) fotodokumentace průběhu realizace stavby,   C) fotodokumentace dokončeného díla.  Předání objednateli v počtu a formě uvedené v zadávací dokumentaci.
</t>
  </si>
  <si>
    <t>Ost 01,11</t>
  </si>
  <si>
    <t>Ostatní náklady spojené s požadavky objednatele, které jsou uvedeny v jednotlivých článcích smlouvy o dílo, pokud nejsou zahrnuty v soupisech prací</t>
  </si>
  <si>
    <t>-75867791</t>
  </si>
  <si>
    <t xml:space="preserve">Ostatní náklady spojené s požadavky objednatele, které jsou uvedeny v jednotlivých článcích smlouvy o dílo, pokud nejsou zahrnuty v soupisech prací
</t>
  </si>
  <si>
    <t>Zařízení staveniště</t>
  </si>
  <si>
    <t>1824887676</t>
  </si>
  <si>
    <t>Provozní vlivy</t>
  </si>
  <si>
    <t>-1271796976</t>
  </si>
  <si>
    <t>Zajištění všech dokladů a revizí nutných pro předání stavby</t>
  </si>
  <si>
    <t>Ost 01,12</t>
  </si>
  <si>
    <t>4,2*2,1+1,5*2,1*2+4,5*1,6</t>
  </si>
  <si>
    <t>4,5*2,1+4,5*2,1</t>
  </si>
  <si>
    <t>73,86*1,05 'Přepočtené koeficientem množství</t>
  </si>
  <si>
    <t>3*2,975+4,4*2,975</t>
  </si>
  <si>
    <t>39,865*1,05 'Přepočtené koeficientem množství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</si>
</sst>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4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8"/>
      <color theme="10"/>
      <name val="Wingdings 2"/>
      <family val="2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  <font>
      <b/>
      <i/>
      <sz val="9"/>
      <color rgb="FF0000FF"/>
      <name val="Arial CE"/>
      <family val="2"/>
    </font>
  </fonts>
  <fills count="7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C0C0C0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254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/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6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Border="1" applyAlignment="1">
      <alignment vertical="center"/>
    </xf>
    <xf numFmtId="0" fontId="19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21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4" borderId="7" xfId="0" applyFill="1" applyBorder="1" applyAlignment="1">
      <alignment vertical="center"/>
    </xf>
    <xf numFmtId="0" fontId="24" fillId="4" borderId="0" xfId="0" applyFont="1" applyFill="1" applyAlignment="1">
      <alignment horizontal="center" vertical="center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0" fontId="5" fillId="0" borderId="3" xfId="0" applyFont="1" applyBorder="1" applyAlignment="1">
      <alignment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vertical="center"/>
    </xf>
    <xf numFmtId="4" fontId="26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2" fillId="0" borderId="17" xfId="0" applyNumberFormat="1" applyFont="1" applyBorder="1" applyAlignment="1">
      <alignment vertical="center"/>
    </xf>
    <xf numFmtId="4" fontId="22" fillId="0" borderId="0" xfId="0" applyNumberFormat="1" applyFont="1" applyAlignment="1">
      <alignment vertical="center"/>
    </xf>
    <xf numFmtId="166" fontId="22" fillId="0" borderId="0" xfId="0" applyNumberFormat="1" applyFont="1" applyAlignment="1">
      <alignment vertical="center"/>
    </xf>
    <xf numFmtId="4" fontId="22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30" fillId="0" borderId="17" xfId="0" applyNumberFormat="1" applyFont="1" applyBorder="1" applyAlignment="1">
      <alignment vertical="center"/>
    </xf>
    <xf numFmtId="4" fontId="30" fillId="0" borderId="0" xfId="0" applyNumberFormat="1" applyFont="1" applyAlignment="1">
      <alignment vertical="center"/>
    </xf>
    <xf numFmtId="166" fontId="30" fillId="0" borderId="0" xfId="0" applyNumberFormat="1" applyFont="1" applyAlignment="1">
      <alignment vertical="center"/>
    </xf>
    <xf numFmtId="4" fontId="30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31" fillId="0" borderId="0" xfId="2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" fontId="2" fillId="0" borderId="17" xfId="0" applyNumberFormat="1" applyFont="1" applyBorder="1" applyAlignment="1">
      <alignment vertical="center"/>
    </xf>
    <xf numFmtId="4" fontId="2" fillId="0" borderId="0" xfId="0" applyNumberFormat="1" applyFont="1" applyAlignment="1">
      <alignment vertical="center"/>
    </xf>
    <xf numFmtId="166" fontId="2" fillId="0" borderId="0" xfId="0" applyNumberFormat="1" applyFont="1" applyAlignment="1">
      <alignment vertical="center"/>
    </xf>
    <xf numFmtId="4" fontId="2" fillId="0" borderId="12" xfId="0" applyNumberFormat="1" applyFont="1" applyBorder="1" applyAlignment="1">
      <alignment vertical="center"/>
    </xf>
    <xf numFmtId="4" fontId="2" fillId="0" borderId="18" xfId="0" applyNumberFormat="1" applyFont="1" applyBorder="1" applyAlignment="1">
      <alignment vertical="center"/>
    </xf>
    <xf numFmtId="4" fontId="2" fillId="0" borderId="19" xfId="0" applyNumberFormat="1" applyFont="1" applyBorder="1" applyAlignment="1">
      <alignment vertical="center"/>
    </xf>
    <xf numFmtId="166" fontId="2" fillId="0" borderId="19" xfId="0" applyNumberFormat="1" applyFont="1" applyBorder="1" applyAlignment="1">
      <alignment vertical="center"/>
    </xf>
    <xf numFmtId="4" fontId="2" fillId="0" borderId="20" xfId="0" applyNumberFormat="1" applyFont="1" applyBorder="1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3" xfId="0" applyBorder="1" applyAlignment="1">
      <alignment vertical="center" wrapText="1"/>
    </xf>
    <xf numFmtId="0" fontId="19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4" fillId="4" borderId="0" xfId="0" applyFont="1" applyFill="1" applyAlignment="1">
      <alignment horizontal="left" vertical="center"/>
    </xf>
    <xf numFmtId="0" fontId="24" fillId="4" borderId="0" xfId="0" applyFont="1" applyFill="1" applyAlignment="1">
      <alignment horizontal="right" vertical="center"/>
    </xf>
    <xf numFmtId="0" fontId="34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4" fontId="7" fillId="0" borderId="19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4" fontId="8" fillId="0" borderId="19" xfId="0" applyNumberFormat="1" applyFont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24" fillId="4" borderId="13" xfId="0" applyFont="1" applyFill="1" applyBorder="1" applyAlignment="1">
      <alignment horizontal="center" vertical="center" wrapText="1"/>
    </xf>
    <xf numFmtId="0" fontId="24" fillId="4" borderId="14" xfId="0" applyFont="1" applyFill="1" applyBorder="1" applyAlignment="1">
      <alignment horizontal="center" vertical="center" wrapText="1"/>
    </xf>
    <xf numFmtId="0" fontId="24" fillId="4" borderId="15" xfId="0" applyFont="1" applyFill="1" applyBorder="1" applyAlignment="1">
      <alignment horizontal="center" vertical="center" wrapText="1"/>
    </xf>
    <xf numFmtId="4" fontId="26" fillId="0" borderId="0" xfId="0" applyNumberFormat="1" applyFont="1"/>
    <xf numFmtId="166" fontId="35" fillId="0" borderId="10" xfId="0" applyNumberFormat="1" applyFont="1" applyBorder="1"/>
    <xf numFmtId="166" fontId="35" fillId="0" borderId="11" xfId="0" applyNumberFormat="1" applyFont="1" applyBorder="1"/>
    <xf numFmtId="4" fontId="36" fillId="0" borderId="0" xfId="0" applyNumberFormat="1" applyFont="1" applyAlignment="1">
      <alignment vertical="center"/>
    </xf>
    <xf numFmtId="0" fontId="9" fillId="0" borderId="3" xfId="0" applyFont="1" applyBorder="1"/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Protection="1">
      <protection locked="0"/>
    </xf>
    <xf numFmtId="4" fontId="7" fillId="0" borderId="0" xfId="0" applyNumberFormat="1" applyFont="1"/>
    <xf numFmtId="0" fontId="9" fillId="0" borderId="17" xfId="0" applyFont="1" applyBorder="1"/>
    <xf numFmtId="166" fontId="9" fillId="0" borderId="0" xfId="0" applyNumberFormat="1" applyFont="1"/>
    <xf numFmtId="166" fontId="9" fillId="0" borderId="12" xfId="0" applyNumberFormat="1" applyFont="1" applyBorder="1"/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/>
    <xf numFmtId="0" fontId="0" fillId="0" borderId="3" xfId="0" applyBorder="1" applyAlignment="1" applyProtection="1">
      <alignment vertical="center"/>
      <protection locked="0"/>
    </xf>
    <xf numFmtId="0" fontId="24" fillId="0" borderId="22" xfId="0" applyFont="1" applyBorder="1" applyAlignment="1" applyProtection="1">
      <alignment horizontal="center" vertical="center"/>
      <protection locked="0"/>
    </xf>
    <xf numFmtId="49" fontId="24" fillId="0" borderId="22" xfId="0" applyNumberFormat="1" applyFont="1" applyBorder="1" applyAlignment="1" applyProtection="1">
      <alignment horizontal="left" vertical="center" wrapText="1"/>
      <protection locked="0"/>
    </xf>
    <xf numFmtId="0" fontId="24" fillId="0" borderId="22" xfId="0" applyFont="1" applyBorder="1" applyAlignment="1" applyProtection="1">
      <alignment horizontal="left" vertical="center" wrapText="1"/>
      <protection locked="0"/>
    </xf>
    <xf numFmtId="0" fontId="24" fillId="0" borderId="22" xfId="0" applyFont="1" applyBorder="1" applyAlignment="1" applyProtection="1">
      <alignment horizontal="center" vertical="center" wrapText="1"/>
      <protection locked="0"/>
    </xf>
    <xf numFmtId="167" fontId="24" fillId="0" borderId="22" xfId="0" applyNumberFormat="1" applyFont="1" applyBorder="1" applyAlignment="1" applyProtection="1">
      <alignment vertical="center"/>
      <protection locked="0"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 locked="0"/>
    </xf>
    <xf numFmtId="0" fontId="25" fillId="2" borderId="17" xfId="0" applyFont="1" applyFill="1" applyBorder="1" applyAlignment="1" applyProtection="1">
      <alignment horizontal="left" vertical="center"/>
      <protection locked="0"/>
    </xf>
    <xf numFmtId="0" fontId="25" fillId="0" borderId="0" xfId="0" applyFont="1" applyAlignment="1">
      <alignment horizontal="center" vertical="center"/>
    </xf>
    <xf numFmtId="166" fontId="25" fillId="0" borderId="0" xfId="0" applyNumberFormat="1" applyFont="1" applyAlignment="1">
      <alignment vertical="center"/>
    </xf>
    <xf numFmtId="166" fontId="25" fillId="0" borderId="12" xfId="0" applyNumberFormat="1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0" fontId="37" fillId="0" borderId="0" xfId="0" applyFont="1" applyAlignment="1">
      <alignment horizontal="left" vertical="center"/>
    </xf>
    <xf numFmtId="0" fontId="38" fillId="0" borderId="0" xfId="0" applyFont="1" applyAlignment="1">
      <alignment horizontal="left" vertical="center" wrapText="1"/>
    </xf>
    <xf numFmtId="0" fontId="0" fillId="0" borderId="0" xfId="0" applyAlignment="1" applyProtection="1">
      <alignment vertical="center"/>
      <protection locked="0"/>
    </xf>
    <xf numFmtId="0" fontId="0" fillId="0" borderId="17" xfId="0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 applyProtection="1">
      <alignment vertical="center"/>
      <protection locked="0"/>
    </xf>
    <xf numFmtId="0" fontId="10" fillId="0" borderId="17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7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7" fontId="12" fillId="0" borderId="0" xfId="0" applyNumberFormat="1" applyFont="1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17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39" fillId="0" borderId="0" xfId="0" applyFont="1" applyAlignment="1">
      <alignment vertical="center" wrapText="1"/>
    </xf>
    <xf numFmtId="0" fontId="40" fillId="0" borderId="22" xfId="0" applyFont="1" applyBorder="1" applyAlignment="1" applyProtection="1">
      <alignment horizontal="center" vertical="center"/>
      <protection locked="0"/>
    </xf>
    <xf numFmtId="49" fontId="40" fillId="0" borderId="22" xfId="0" applyNumberFormat="1" applyFont="1" applyBorder="1" applyAlignment="1" applyProtection="1">
      <alignment horizontal="left" vertical="center" wrapText="1"/>
      <protection locked="0"/>
    </xf>
    <xf numFmtId="0" fontId="40" fillId="0" borderId="22" xfId="0" applyFont="1" applyBorder="1" applyAlignment="1" applyProtection="1">
      <alignment horizontal="left" vertical="center" wrapText="1"/>
      <protection locked="0"/>
    </xf>
    <xf numFmtId="0" fontId="40" fillId="0" borderId="22" xfId="0" applyFont="1" applyBorder="1" applyAlignment="1" applyProtection="1">
      <alignment horizontal="center" vertical="center" wrapText="1"/>
      <protection locked="0"/>
    </xf>
    <xf numFmtId="167" fontId="40" fillId="0" borderId="22" xfId="0" applyNumberFormat="1" applyFont="1" applyBorder="1" applyAlignment="1" applyProtection="1">
      <alignment vertical="center"/>
      <protection locked="0"/>
    </xf>
    <xf numFmtId="4" fontId="40" fillId="2" borderId="22" xfId="0" applyNumberFormat="1" applyFont="1" applyFill="1" applyBorder="1" applyAlignment="1" applyProtection="1">
      <alignment vertical="center"/>
      <protection locked="0"/>
    </xf>
    <xf numFmtId="4" fontId="40" fillId="0" borderId="22" xfId="0" applyNumberFormat="1" applyFont="1" applyBorder="1" applyAlignment="1" applyProtection="1">
      <alignment vertical="center"/>
      <protection locked="0"/>
    </xf>
    <xf numFmtId="0" fontId="41" fillId="0" borderId="3" xfId="0" applyFont="1" applyBorder="1" applyAlignment="1">
      <alignment vertical="center"/>
    </xf>
    <xf numFmtId="0" fontId="40" fillId="2" borderId="17" xfId="0" applyFont="1" applyFill="1" applyBorder="1" applyAlignment="1" applyProtection="1">
      <alignment horizontal="left" vertical="center"/>
      <protection locked="0"/>
    </xf>
    <xf numFmtId="0" fontId="40" fillId="0" borderId="0" xfId="0" applyFont="1" applyAlignment="1">
      <alignment horizontal="center" vertical="center"/>
    </xf>
    <xf numFmtId="167" fontId="24" fillId="2" borderId="22" xfId="0" applyNumberFormat="1" applyFont="1" applyFill="1" applyBorder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167" fontId="13" fillId="0" borderId="0" xfId="0" applyNumberFormat="1" applyFont="1" applyAlignment="1">
      <alignment vertical="center"/>
    </xf>
    <xf numFmtId="0" fontId="13" fillId="0" borderId="0" xfId="0" applyFont="1" applyAlignment="1" applyProtection="1">
      <alignment vertical="center"/>
      <protection locked="0"/>
    </xf>
    <xf numFmtId="0" fontId="13" fillId="0" borderId="17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11" fillId="0" borderId="18" xfId="0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0" fontId="11" fillId="0" borderId="20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24" fillId="0" borderId="0" xfId="0" applyFont="1" applyAlignment="1" applyProtection="1">
      <alignment horizontal="center" vertical="center"/>
      <protection locked="0"/>
    </xf>
    <xf numFmtId="49" fontId="24" fillId="0" borderId="0" xfId="0" applyNumberFormat="1" applyFont="1" applyAlignment="1" applyProtection="1">
      <alignment horizontal="left" vertical="center" wrapText="1"/>
      <protection locked="0"/>
    </xf>
    <xf numFmtId="0" fontId="24" fillId="0" borderId="0" xfId="0" applyFont="1" applyAlignment="1" applyProtection="1">
      <alignment horizontal="left" vertical="center" wrapText="1"/>
      <protection locked="0"/>
    </xf>
    <xf numFmtId="0" fontId="24" fillId="0" borderId="0" xfId="0" applyFont="1" applyAlignment="1" applyProtection="1">
      <alignment horizontal="center" vertical="center" wrapText="1"/>
      <protection locked="0"/>
    </xf>
    <xf numFmtId="167" fontId="24" fillId="0" borderId="0" xfId="0" applyNumberFormat="1" applyFont="1" applyAlignment="1" applyProtection="1">
      <alignment vertical="center"/>
      <protection locked="0"/>
    </xf>
    <xf numFmtId="4" fontId="24" fillId="0" borderId="0" xfId="0" applyNumberFormat="1" applyFont="1" applyAlignment="1" applyProtection="1">
      <alignment vertical="center"/>
      <protection locked="0"/>
    </xf>
    <xf numFmtId="0" fontId="24" fillId="0" borderId="23" xfId="0" applyFont="1" applyBorder="1" applyAlignment="1" applyProtection="1">
      <alignment horizontal="left" vertical="center" wrapText="1"/>
      <protection locked="0"/>
    </xf>
    <xf numFmtId="4" fontId="43" fillId="5" borderId="22" xfId="0" applyNumberFormat="1" applyFont="1" applyFill="1" applyBorder="1" applyAlignment="1" applyProtection="1">
      <alignment vertical="center"/>
      <protection locked="0"/>
    </xf>
    <xf numFmtId="0" fontId="15" fillId="6" borderId="0" xfId="0" applyFont="1" applyFill="1" applyAlignment="1">
      <alignment horizontal="center" vertical="center"/>
    </xf>
    <xf numFmtId="0" fontId="0" fillId="0" borderId="0" xfId="0"/>
    <xf numFmtId="164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/>
    </xf>
    <xf numFmtId="4" fontId="20" fillId="0" borderId="0" xfId="0" applyNumberFormat="1" applyFont="1" applyAlignment="1">
      <alignment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0" fillId="3" borderId="21" xfId="0" applyFill="1" applyBorder="1" applyAlignment="1">
      <alignment vertical="center"/>
    </xf>
    <xf numFmtId="0" fontId="5" fillId="3" borderId="7" xfId="0" applyFont="1" applyFill="1" applyBorder="1" applyAlignment="1">
      <alignment horizontal="left" vertical="center"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19" fillId="0" borderId="5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4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4" fontId="26" fillId="0" borderId="0" xfId="0" applyNumberFormat="1" applyFont="1" applyAlignment="1">
      <alignment horizontal="right" vertical="center"/>
    </xf>
    <xf numFmtId="4" fontId="26" fillId="0" borderId="0" xfId="0" applyNumberFormat="1" applyFont="1" applyAlignment="1">
      <alignment vertical="center"/>
    </xf>
    <xf numFmtId="0" fontId="32" fillId="0" borderId="0" xfId="0" applyFont="1" applyAlignment="1">
      <alignment horizontal="left" vertical="center" wrapText="1"/>
    </xf>
    <xf numFmtId="4" fontId="29" fillId="0" borderId="0" xfId="0" applyNumberFormat="1" applyFont="1" applyAlignment="1">
      <alignment horizontal="right" vertical="center"/>
    </xf>
    <xf numFmtId="0" fontId="29" fillId="0" borderId="0" xfId="0" applyFont="1" applyAlignment="1">
      <alignment vertical="center"/>
    </xf>
    <xf numFmtId="4" fontId="29" fillId="0" borderId="0" xfId="0" applyNumberFormat="1" applyFont="1" applyAlignment="1">
      <alignment vertical="center"/>
    </xf>
    <xf numFmtId="0" fontId="28" fillId="0" borderId="0" xfId="0" applyFont="1" applyAlignment="1">
      <alignment horizontal="left" vertical="center" wrapText="1"/>
    </xf>
    <xf numFmtId="0" fontId="22" fillId="0" borderId="16" xfId="0" applyFont="1" applyBorder="1" applyAlignment="1">
      <alignment horizontal="center" vertical="center"/>
    </xf>
    <xf numFmtId="0" fontId="22" fillId="0" borderId="10" xfId="0" applyFont="1" applyBorder="1" applyAlignment="1">
      <alignment horizontal="left" vertical="center"/>
    </xf>
    <xf numFmtId="0" fontId="23" fillId="0" borderId="17" xfId="0" applyFont="1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4" fillId="4" borderId="6" xfId="0" applyFont="1" applyFill="1" applyBorder="1" applyAlignment="1">
      <alignment horizontal="center" vertical="center"/>
    </xf>
    <xf numFmtId="0" fontId="24" fillId="4" borderId="7" xfId="0" applyFont="1" applyFill="1" applyBorder="1" applyAlignment="1">
      <alignment horizontal="left" vertical="center"/>
    </xf>
    <xf numFmtId="0" fontId="24" fillId="4" borderId="7" xfId="0" applyFont="1" applyFill="1" applyBorder="1" applyAlignment="1">
      <alignment horizontal="right" vertical="center"/>
    </xf>
    <xf numFmtId="0" fontId="24" fillId="4" borderId="7" xfId="0" applyFont="1" applyFill="1" applyBorder="1" applyAlignment="1">
      <alignment horizontal="center" vertical="center"/>
    </xf>
    <xf numFmtId="0" fontId="24" fillId="4" borderId="21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100"/>
  <sheetViews>
    <sheetView showGridLines="0" tabSelected="1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1</v>
      </c>
      <c r="BT1" s="16" t="s">
        <v>3</v>
      </c>
      <c r="BU1" s="16" t="s">
        <v>3</v>
      </c>
      <c r="BV1" s="16" t="s">
        <v>4</v>
      </c>
    </row>
    <row r="2" spans="44:72" ht="36.9" customHeight="1">
      <c r="AR2" s="207" t="s">
        <v>5</v>
      </c>
      <c r="AS2" s="208"/>
      <c r="AT2" s="208"/>
      <c r="AU2" s="208"/>
      <c r="AV2" s="208"/>
      <c r="AW2" s="208"/>
      <c r="AX2" s="208"/>
      <c r="AY2" s="208"/>
      <c r="AZ2" s="208"/>
      <c r="BA2" s="208"/>
      <c r="BB2" s="208"/>
      <c r="BC2" s="208"/>
      <c r="BD2" s="208"/>
      <c r="BE2" s="208"/>
      <c r="BS2" s="17" t="s">
        <v>6</v>
      </c>
      <c r="BT2" s="17" t="s">
        <v>7</v>
      </c>
    </row>
    <row r="3" spans="2:72" ht="6.9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ht="24.9" customHeight="1">
      <c r="B4" s="20"/>
      <c r="D4" s="21" t="s">
        <v>9</v>
      </c>
      <c r="AR4" s="20"/>
      <c r="AS4" s="22" t="s">
        <v>10</v>
      </c>
      <c r="BE4" s="23" t="s">
        <v>11</v>
      </c>
      <c r="BS4" s="17" t="s">
        <v>12</v>
      </c>
    </row>
    <row r="5" spans="2:71" ht="12" customHeight="1">
      <c r="B5" s="20"/>
      <c r="D5" s="24" t="s">
        <v>13</v>
      </c>
      <c r="K5" s="219" t="s">
        <v>14</v>
      </c>
      <c r="L5" s="208"/>
      <c r="M5" s="208"/>
      <c r="N5" s="208"/>
      <c r="O5" s="208"/>
      <c r="P5" s="208"/>
      <c r="Q5" s="208"/>
      <c r="R5" s="208"/>
      <c r="S5" s="208"/>
      <c r="T5" s="208"/>
      <c r="U5" s="208"/>
      <c r="V5" s="208"/>
      <c r="W5" s="208"/>
      <c r="X5" s="208"/>
      <c r="Y5" s="208"/>
      <c r="Z5" s="208"/>
      <c r="AA5" s="208"/>
      <c r="AB5" s="208"/>
      <c r="AC5" s="208"/>
      <c r="AD5" s="208"/>
      <c r="AE5" s="208"/>
      <c r="AF5" s="208"/>
      <c r="AG5" s="208"/>
      <c r="AH5" s="208"/>
      <c r="AI5" s="208"/>
      <c r="AJ5" s="208"/>
      <c r="AK5" s="208"/>
      <c r="AL5" s="208"/>
      <c r="AM5" s="208"/>
      <c r="AN5" s="208"/>
      <c r="AO5" s="208"/>
      <c r="AR5" s="20"/>
      <c r="BE5" s="216" t="s">
        <v>15</v>
      </c>
      <c r="BS5" s="17" t="s">
        <v>6</v>
      </c>
    </row>
    <row r="6" spans="2:71" ht="36.9" customHeight="1">
      <c r="B6" s="20"/>
      <c r="D6" s="26" t="s">
        <v>16</v>
      </c>
      <c r="K6" s="220" t="s">
        <v>17</v>
      </c>
      <c r="L6" s="208"/>
      <c r="M6" s="208"/>
      <c r="N6" s="208"/>
      <c r="O6" s="208"/>
      <c r="P6" s="208"/>
      <c r="Q6" s="208"/>
      <c r="R6" s="208"/>
      <c r="S6" s="208"/>
      <c r="T6" s="208"/>
      <c r="U6" s="208"/>
      <c r="V6" s="208"/>
      <c r="W6" s="208"/>
      <c r="X6" s="208"/>
      <c r="Y6" s="208"/>
      <c r="Z6" s="208"/>
      <c r="AA6" s="208"/>
      <c r="AB6" s="208"/>
      <c r="AC6" s="208"/>
      <c r="AD6" s="208"/>
      <c r="AE6" s="208"/>
      <c r="AF6" s="208"/>
      <c r="AG6" s="208"/>
      <c r="AH6" s="208"/>
      <c r="AI6" s="208"/>
      <c r="AJ6" s="208"/>
      <c r="AK6" s="208"/>
      <c r="AL6" s="208"/>
      <c r="AM6" s="208"/>
      <c r="AN6" s="208"/>
      <c r="AO6" s="208"/>
      <c r="AR6" s="20"/>
      <c r="BE6" s="217"/>
      <c r="BS6" s="17" t="s">
        <v>6</v>
      </c>
    </row>
    <row r="7" spans="2:71" ht="12" customHeight="1">
      <c r="B7" s="20"/>
      <c r="D7" s="27" t="s">
        <v>18</v>
      </c>
      <c r="K7" s="25" t="s">
        <v>1</v>
      </c>
      <c r="AK7" s="27" t="s">
        <v>19</v>
      </c>
      <c r="AN7" s="25" t="s">
        <v>1</v>
      </c>
      <c r="AR7" s="20"/>
      <c r="BE7" s="217"/>
      <c r="BS7" s="17" t="s">
        <v>6</v>
      </c>
    </row>
    <row r="8" spans="2:71" ht="12" customHeight="1">
      <c r="B8" s="20"/>
      <c r="D8" s="27" t="s">
        <v>20</v>
      </c>
      <c r="K8" s="25" t="s">
        <v>21</v>
      </c>
      <c r="AK8" s="27" t="s">
        <v>22</v>
      </c>
      <c r="AN8" s="28" t="s">
        <v>23</v>
      </c>
      <c r="AR8" s="20"/>
      <c r="BE8" s="217"/>
      <c r="BS8" s="17" t="s">
        <v>6</v>
      </c>
    </row>
    <row r="9" spans="2:71" ht="14.4" customHeight="1">
      <c r="B9" s="20"/>
      <c r="AR9" s="20"/>
      <c r="BE9" s="217"/>
      <c r="BS9" s="17" t="s">
        <v>6</v>
      </c>
    </row>
    <row r="10" spans="2:71" ht="12" customHeight="1">
      <c r="B10" s="20"/>
      <c r="D10" s="27" t="s">
        <v>24</v>
      </c>
      <c r="AK10" s="27" t="s">
        <v>25</v>
      </c>
      <c r="AN10" s="25" t="s">
        <v>1</v>
      </c>
      <c r="AR10" s="20"/>
      <c r="BE10" s="217"/>
      <c r="BS10" s="17" t="s">
        <v>6</v>
      </c>
    </row>
    <row r="11" spans="2:71" ht="18.45" customHeight="1">
      <c r="B11" s="20"/>
      <c r="E11" s="25" t="s">
        <v>26</v>
      </c>
      <c r="AK11" s="27" t="s">
        <v>27</v>
      </c>
      <c r="AN11" s="25" t="s">
        <v>1</v>
      </c>
      <c r="AR11" s="20"/>
      <c r="BE11" s="217"/>
      <c r="BS11" s="17" t="s">
        <v>6</v>
      </c>
    </row>
    <row r="12" spans="2:71" ht="6.9" customHeight="1">
      <c r="B12" s="20"/>
      <c r="AR12" s="20"/>
      <c r="BE12" s="217"/>
      <c r="BS12" s="17" t="s">
        <v>6</v>
      </c>
    </row>
    <row r="13" spans="2:71" ht="12" customHeight="1">
      <c r="B13" s="20"/>
      <c r="D13" s="27" t="s">
        <v>28</v>
      </c>
      <c r="AK13" s="27" t="s">
        <v>25</v>
      </c>
      <c r="AN13" s="29" t="s">
        <v>29</v>
      </c>
      <c r="AR13" s="20"/>
      <c r="BE13" s="217"/>
      <c r="BS13" s="17" t="s">
        <v>6</v>
      </c>
    </row>
    <row r="14" spans="2:71" ht="13.2">
      <c r="B14" s="20"/>
      <c r="E14" s="221" t="s">
        <v>29</v>
      </c>
      <c r="F14" s="222"/>
      <c r="G14" s="222"/>
      <c r="H14" s="222"/>
      <c r="I14" s="222"/>
      <c r="J14" s="222"/>
      <c r="K14" s="222"/>
      <c r="L14" s="222"/>
      <c r="M14" s="222"/>
      <c r="N14" s="222"/>
      <c r="O14" s="222"/>
      <c r="P14" s="222"/>
      <c r="Q14" s="222"/>
      <c r="R14" s="222"/>
      <c r="S14" s="222"/>
      <c r="T14" s="222"/>
      <c r="U14" s="222"/>
      <c r="V14" s="222"/>
      <c r="W14" s="222"/>
      <c r="X14" s="222"/>
      <c r="Y14" s="222"/>
      <c r="Z14" s="222"/>
      <c r="AA14" s="222"/>
      <c r="AB14" s="222"/>
      <c r="AC14" s="222"/>
      <c r="AD14" s="222"/>
      <c r="AE14" s="222"/>
      <c r="AF14" s="222"/>
      <c r="AG14" s="222"/>
      <c r="AH14" s="222"/>
      <c r="AI14" s="222"/>
      <c r="AJ14" s="222"/>
      <c r="AK14" s="27" t="s">
        <v>27</v>
      </c>
      <c r="AN14" s="29" t="s">
        <v>29</v>
      </c>
      <c r="AR14" s="20"/>
      <c r="BE14" s="217"/>
      <c r="BS14" s="17" t="s">
        <v>6</v>
      </c>
    </row>
    <row r="15" spans="2:71" ht="6.9" customHeight="1">
      <c r="B15" s="20"/>
      <c r="AR15" s="20"/>
      <c r="BE15" s="217"/>
      <c r="BS15" s="17" t="s">
        <v>3</v>
      </c>
    </row>
    <row r="16" spans="2:71" ht="12" customHeight="1">
      <c r="B16" s="20"/>
      <c r="D16" s="27" t="s">
        <v>30</v>
      </c>
      <c r="AK16" s="27" t="s">
        <v>25</v>
      </c>
      <c r="AN16" s="25" t="s">
        <v>1</v>
      </c>
      <c r="AR16" s="20"/>
      <c r="BE16" s="217"/>
      <c r="BS16" s="17" t="s">
        <v>3</v>
      </c>
    </row>
    <row r="17" spans="2:71" ht="18.45" customHeight="1">
      <c r="B17" s="20"/>
      <c r="E17" s="25" t="s">
        <v>31</v>
      </c>
      <c r="AK17" s="27" t="s">
        <v>27</v>
      </c>
      <c r="AN17" s="25" t="s">
        <v>1</v>
      </c>
      <c r="AR17" s="20"/>
      <c r="BE17" s="217"/>
      <c r="BS17" s="17" t="s">
        <v>32</v>
      </c>
    </row>
    <row r="18" spans="2:71" ht="6.9" customHeight="1">
      <c r="B18" s="20"/>
      <c r="AR18" s="20"/>
      <c r="BE18" s="217"/>
      <c r="BS18" s="17" t="s">
        <v>6</v>
      </c>
    </row>
    <row r="19" spans="2:71" ht="12" customHeight="1">
      <c r="B19" s="20"/>
      <c r="D19" s="27" t="s">
        <v>33</v>
      </c>
      <c r="AK19" s="27" t="s">
        <v>25</v>
      </c>
      <c r="AN19" s="25" t="s">
        <v>1</v>
      </c>
      <c r="AR19" s="20"/>
      <c r="BE19" s="217"/>
      <c r="BS19" s="17" t="s">
        <v>6</v>
      </c>
    </row>
    <row r="20" spans="2:71" ht="18.45" customHeight="1">
      <c r="B20" s="20"/>
      <c r="E20" s="25" t="s">
        <v>21</v>
      </c>
      <c r="AK20" s="27" t="s">
        <v>27</v>
      </c>
      <c r="AN20" s="25" t="s">
        <v>1</v>
      </c>
      <c r="AR20" s="20"/>
      <c r="BE20" s="217"/>
      <c r="BS20" s="17" t="s">
        <v>32</v>
      </c>
    </row>
    <row r="21" spans="2:57" ht="6.9" customHeight="1">
      <c r="B21" s="20"/>
      <c r="AR21" s="20"/>
      <c r="BE21" s="217"/>
    </row>
    <row r="22" spans="2:57" ht="12" customHeight="1">
      <c r="B22" s="20"/>
      <c r="D22" s="27" t="s">
        <v>34</v>
      </c>
      <c r="AR22" s="20"/>
      <c r="BE22" s="217"/>
    </row>
    <row r="23" spans="2:57" ht="16.5" customHeight="1">
      <c r="B23" s="20"/>
      <c r="E23" s="223" t="s">
        <v>1</v>
      </c>
      <c r="F23" s="223"/>
      <c r="G23" s="223"/>
      <c r="H23" s="223"/>
      <c r="I23" s="223"/>
      <c r="J23" s="223"/>
      <c r="K23" s="223"/>
      <c r="L23" s="223"/>
      <c r="M23" s="223"/>
      <c r="N23" s="223"/>
      <c r="O23" s="223"/>
      <c r="P23" s="223"/>
      <c r="Q23" s="223"/>
      <c r="R23" s="223"/>
      <c r="S23" s="223"/>
      <c r="T23" s="223"/>
      <c r="U23" s="223"/>
      <c r="V23" s="223"/>
      <c r="W23" s="223"/>
      <c r="X23" s="223"/>
      <c r="Y23" s="223"/>
      <c r="Z23" s="223"/>
      <c r="AA23" s="223"/>
      <c r="AB23" s="223"/>
      <c r="AC23" s="223"/>
      <c r="AD23" s="223"/>
      <c r="AE23" s="223"/>
      <c r="AF23" s="223"/>
      <c r="AG23" s="223"/>
      <c r="AH23" s="223"/>
      <c r="AI23" s="223"/>
      <c r="AJ23" s="223"/>
      <c r="AK23" s="223"/>
      <c r="AL23" s="223"/>
      <c r="AM23" s="223"/>
      <c r="AN23" s="223"/>
      <c r="AR23" s="20"/>
      <c r="BE23" s="217"/>
    </row>
    <row r="24" spans="2:57" ht="6.9" customHeight="1">
      <c r="B24" s="20"/>
      <c r="AR24" s="20"/>
      <c r="BE24" s="217"/>
    </row>
    <row r="25" spans="2:57" ht="6.9" customHeight="1">
      <c r="B25" s="2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R25" s="20"/>
      <c r="BE25" s="217"/>
    </row>
    <row r="26" spans="2:57" s="1" customFormat="1" ht="25.95" customHeight="1">
      <c r="B26" s="32"/>
      <c r="D26" s="33" t="s">
        <v>35</v>
      </c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224">
        <f>ROUND(AG94,2)</f>
        <v>100100</v>
      </c>
      <c r="AL26" s="225"/>
      <c r="AM26" s="225"/>
      <c r="AN26" s="225"/>
      <c r="AO26" s="225"/>
      <c r="AR26" s="32"/>
      <c r="BE26" s="217"/>
    </row>
    <row r="27" spans="2:57" s="1" customFormat="1" ht="6.9" customHeight="1">
      <c r="B27" s="32"/>
      <c r="AR27" s="32"/>
      <c r="BE27" s="217"/>
    </row>
    <row r="28" spans="2:57" s="1" customFormat="1" ht="13.2">
      <c r="B28" s="32"/>
      <c r="L28" s="226" t="s">
        <v>36</v>
      </c>
      <c r="M28" s="226"/>
      <c r="N28" s="226"/>
      <c r="O28" s="226"/>
      <c r="P28" s="226"/>
      <c r="W28" s="226" t="s">
        <v>37</v>
      </c>
      <c r="X28" s="226"/>
      <c r="Y28" s="226"/>
      <c r="Z28" s="226"/>
      <c r="AA28" s="226"/>
      <c r="AB28" s="226"/>
      <c r="AC28" s="226"/>
      <c r="AD28" s="226"/>
      <c r="AE28" s="226"/>
      <c r="AK28" s="226" t="s">
        <v>38</v>
      </c>
      <c r="AL28" s="226"/>
      <c r="AM28" s="226"/>
      <c r="AN28" s="226"/>
      <c r="AO28" s="226"/>
      <c r="AR28" s="32"/>
      <c r="BE28" s="217"/>
    </row>
    <row r="29" spans="2:57" s="2" customFormat="1" ht="14.4" customHeight="1">
      <c r="B29" s="36"/>
      <c r="D29" s="27" t="s">
        <v>39</v>
      </c>
      <c r="F29" s="27" t="s">
        <v>40</v>
      </c>
      <c r="L29" s="209">
        <v>0.21</v>
      </c>
      <c r="M29" s="210"/>
      <c r="N29" s="210"/>
      <c r="O29" s="210"/>
      <c r="P29" s="210"/>
      <c r="W29" s="211">
        <f>ROUND(AZ94,2)</f>
        <v>100100</v>
      </c>
      <c r="X29" s="210"/>
      <c r="Y29" s="210"/>
      <c r="Z29" s="210"/>
      <c r="AA29" s="210"/>
      <c r="AB29" s="210"/>
      <c r="AC29" s="210"/>
      <c r="AD29" s="210"/>
      <c r="AE29" s="210"/>
      <c r="AK29" s="211">
        <f>ROUND(AV94,2)</f>
        <v>21021</v>
      </c>
      <c r="AL29" s="210"/>
      <c r="AM29" s="210"/>
      <c r="AN29" s="210"/>
      <c r="AO29" s="210"/>
      <c r="AR29" s="36"/>
      <c r="BE29" s="218"/>
    </row>
    <row r="30" spans="2:57" s="2" customFormat="1" ht="14.4" customHeight="1">
      <c r="B30" s="36"/>
      <c r="F30" s="27" t="s">
        <v>41</v>
      </c>
      <c r="L30" s="209">
        <v>0.15</v>
      </c>
      <c r="M30" s="210"/>
      <c r="N30" s="210"/>
      <c r="O30" s="210"/>
      <c r="P30" s="210"/>
      <c r="W30" s="211">
        <f>ROUND(BA94,2)</f>
        <v>0</v>
      </c>
      <c r="X30" s="210"/>
      <c r="Y30" s="210"/>
      <c r="Z30" s="210"/>
      <c r="AA30" s="210"/>
      <c r="AB30" s="210"/>
      <c r="AC30" s="210"/>
      <c r="AD30" s="210"/>
      <c r="AE30" s="210"/>
      <c r="AK30" s="211">
        <f>ROUND(AW94,2)</f>
        <v>0</v>
      </c>
      <c r="AL30" s="210"/>
      <c r="AM30" s="210"/>
      <c r="AN30" s="210"/>
      <c r="AO30" s="210"/>
      <c r="AR30" s="36"/>
      <c r="BE30" s="218"/>
    </row>
    <row r="31" spans="2:57" s="2" customFormat="1" ht="14.4" customHeight="1" hidden="1">
      <c r="B31" s="36"/>
      <c r="F31" s="27" t="s">
        <v>42</v>
      </c>
      <c r="L31" s="209">
        <v>0.21</v>
      </c>
      <c r="M31" s="210"/>
      <c r="N31" s="210"/>
      <c r="O31" s="210"/>
      <c r="P31" s="210"/>
      <c r="W31" s="211">
        <f>ROUND(BB94,2)</f>
        <v>0</v>
      </c>
      <c r="X31" s="210"/>
      <c r="Y31" s="210"/>
      <c r="Z31" s="210"/>
      <c r="AA31" s="210"/>
      <c r="AB31" s="210"/>
      <c r="AC31" s="210"/>
      <c r="AD31" s="210"/>
      <c r="AE31" s="210"/>
      <c r="AK31" s="211">
        <v>0</v>
      </c>
      <c r="AL31" s="210"/>
      <c r="AM31" s="210"/>
      <c r="AN31" s="210"/>
      <c r="AO31" s="210"/>
      <c r="AR31" s="36"/>
      <c r="BE31" s="218"/>
    </row>
    <row r="32" spans="2:57" s="2" customFormat="1" ht="14.4" customHeight="1" hidden="1">
      <c r="B32" s="36"/>
      <c r="F32" s="27" t="s">
        <v>43</v>
      </c>
      <c r="L32" s="209">
        <v>0.15</v>
      </c>
      <c r="M32" s="210"/>
      <c r="N32" s="210"/>
      <c r="O32" s="210"/>
      <c r="P32" s="210"/>
      <c r="W32" s="211">
        <f>ROUND(BC94,2)</f>
        <v>0</v>
      </c>
      <c r="X32" s="210"/>
      <c r="Y32" s="210"/>
      <c r="Z32" s="210"/>
      <c r="AA32" s="210"/>
      <c r="AB32" s="210"/>
      <c r="AC32" s="210"/>
      <c r="AD32" s="210"/>
      <c r="AE32" s="210"/>
      <c r="AK32" s="211">
        <v>0</v>
      </c>
      <c r="AL32" s="210"/>
      <c r="AM32" s="210"/>
      <c r="AN32" s="210"/>
      <c r="AO32" s="210"/>
      <c r="AR32" s="36"/>
      <c r="BE32" s="218"/>
    </row>
    <row r="33" spans="2:57" s="2" customFormat="1" ht="14.4" customHeight="1" hidden="1">
      <c r="B33" s="36"/>
      <c r="F33" s="27" t="s">
        <v>44</v>
      </c>
      <c r="L33" s="209">
        <v>0</v>
      </c>
      <c r="M33" s="210"/>
      <c r="N33" s="210"/>
      <c r="O33" s="210"/>
      <c r="P33" s="210"/>
      <c r="W33" s="211">
        <f>ROUND(BD94,2)</f>
        <v>0</v>
      </c>
      <c r="X33" s="210"/>
      <c r="Y33" s="210"/>
      <c r="Z33" s="210"/>
      <c r="AA33" s="210"/>
      <c r="AB33" s="210"/>
      <c r="AC33" s="210"/>
      <c r="AD33" s="210"/>
      <c r="AE33" s="210"/>
      <c r="AK33" s="211">
        <v>0</v>
      </c>
      <c r="AL33" s="210"/>
      <c r="AM33" s="210"/>
      <c r="AN33" s="210"/>
      <c r="AO33" s="210"/>
      <c r="AR33" s="36"/>
      <c r="BE33" s="218"/>
    </row>
    <row r="34" spans="2:57" s="1" customFormat="1" ht="6.9" customHeight="1">
      <c r="B34" s="32"/>
      <c r="AR34" s="32"/>
      <c r="BE34" s="217"/>
    </row>
    <row r="35" spans="2:44" s="1" customFormat="1" ht="25.95" customHeight="1">
      <c r="B35" s="32"/>
      <c r="C35" s="37"/>
      <c r="D35" s="38" t="s">
        <v>45</v>
      </c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40" t="s">
        <v>46</v>
      </c>
      <c r="U35" s="39"/>
      <c r="V35" s="39"/>
      <c r="W35" s="39"/>
      <c r="X35" s="215" t="s">
        <v>47</v>
      </c>
      <c r="Y35" s="213"/>
      <c r="Z35" s="213"/>
      <c r="AA35" s="213"/>
      <c r="AB35" s="213"/>
      <c r="AC35" s="39"/>
      <c r="AD35" s="39"/>
      <c r="AE35" s="39"/>
      <c r="AF35" s="39"/>
      <c r="AG35" s="39"/>
      <c r="AH35" s="39"/>
      <c r="AI35" s="39"/>
      <c r="AJ35" s="39"/>
      <c r="AK35" s="212">
        <f>SUM(AK26:AK33)</f>
        <v>121121</v>
      </c>
      <c r="AL35" s="213"/>
      <c r="AM35" s="213"/>
      <c r="AN35" s="213"/>
      <c r="AO35" s="214"/>
      <c r="AP35" s="37"/>
      <c r="AQ35" s="37"/>
      <c r="AR35" s="32"/>
    </row>
    <row r="36" spans="2:44" s="1" customFormat="1" ht="6.9" customHeight="1">
      <c r="B36" s="32"/>
      <c r="AR36" s="32"/>
    </row>
    <row r="37" spans="2:44" s="1" customFormat="1" ht="14.4" customHeight="1">
      <c r="B37" s="32"/>
      <c r="AR37" s="32"/>
    </row>
    <row r="38" spans="2:44" ht="14.4" customHeight="1">
      <c r="B38" s="20"/>
      <c r="AR38" s="20"/>
    </row>
    <row r="39" spans="2:44" ht="14.4" customHeight="1">
      <c r="B39" s="20"/>
      <c r="AR39" s="20"/>
    </row>
    <row r="40" spans="2:44" ht="14.4" customHeight="1">
      <c r="B40" s="20"/>
      <c r="AR40" s="20"/>
    </row>
    <row r="41" spans="2:44" ht="14.4" customHeight="1">
      <c r="B41" s="20"/>
      <c r="AR41" s="20"/>
    </row>
    <row r="42" spans="2:44" ht="14.4" customHeight="1">
      <c r="B42" s="20"/>
      <c r="AR42" s="20"/>
    </row>
    <row r="43" spans="2:44" ht="14.4" customHeight="1">
      <c r="B43" s="20"/>
      <c r="AR43" s="20"/>
    </row>
    <row r="44" spans="2:44" ht="14.4" customHeight="1">
      <c r="B44" s="20"/>
      <c r="AR44" s="20"/>
    </row>
    <row r="45" spans="2:44" ht="14.4" customHeight="1">
      <c r="B45" s="20"/>
      <c r="AR45" s="20"/>
    </row>
    <row r="46" spans="2:44" ht="14.4" customHeight="1">
      <c r="B46" s="20"/>
      <c r="AR46" s="20"/>
    </row>
    <row r="47" spans="2:44" ht="14.4" customHeight="1">
      <c r="B47" s="20"/>
      <c r="AR47" s="20"/>
    </row>
    <row r="48" spans="2:44" ht="14.4" customHeight="1">
      <c r="B48" s="20"/>
      <c r="AR48" s="20"/>
    </row>
    <row r="49" spans="2:44" s="1" customFormat="1" ht="14.4" customHeight="1">
      <c r="B49" s="32"/>
      <c r="D49" s="41" t="s">
        <v>48</v>
      </c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1" t="s">
        <v>49</v>
      </c>
      <c r="AI49" s="42"/>
      <c r="AJ49" s="42"/>
      <c r="AK49" s="42"/>
      <c r="AL49" s="42"/>
      <c r="AM49" s="42"/>
      <c r="AN49" s="42"/>
      <c r="AO49" s="42"/>
      <c r="AR49" s="32"/>
    </row>
    <row r="50" spans="2:44" ht="12">
      <c r="B50" s="20"/>
      <c r="AR50" s="20"/>
    </row>
    <row r="51" spans="2:44" ht="12">
      <c r="B51" s="20"/>
      <c r="AR51" s="20"/>
    </row>
    <row r="52" spans="2:44" ht="12">
      <c r="B52" s="20"/>
      <c r="AR52" s="20"/>
    </row>
    <row r="53" spans="2:44" ht="12">
      <c r="B53" s="20"/>
      <c r="AR53" s="20"/>
    </row>
    <row r="54" spans="2:44" ht="12">
      <c r="B54" s="20"/>
      <c r="AR54" s="20"/>
    </row>
    <row r="55" spans="2:44" ht="12">
      <c r="B55" s="20"/>
      <c r="AR55" s="20"/>
    </row>
    <row r="56" spans="2:44" ht="12">
      <c r="B56" s="20"/>
      <c r="AR56" s="20"/>
    </row>
    <row r="57" spans="2:44" ht="12">
      <c r="B57" s="20"/>
      <c r="AR57" s="20"/>
    </row>
    <row r="58" spans="2:44" ht="12">
      <c r="B58" s="20"/>
      <c r="AR58" s="20"/>
    </row>
    <row r="59" spans="2:44" ht="12">
      <c r="B59" s="20"/>
      <c r="AR59" s="20"/>
    </row>
    <row r="60" spans="2:44" s="1" customFormat="1" ht="13.2">
      <c r="B60" s="32"/>
      <c r="D60" s="43" t="s">
        <v>50</v>
      </c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43" t="s">
        <v>51</v>
      </c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43" t="s">
        <v>50</v>
      </c>
      <c r="AI60" s="34"/>
      <c r="AJ60" s="34"/>
      <c r="AK60" s="34"/>
      <c r="AL60" s="34"/>
      <c r="AM60" s="43" t="s">
        <v>51</v>
      </c>
      <c r="AN60" s="34"/>
      <c r="AO60" s="34"/>
      <c r="AR60" s="32"/>
    </row>
    <row r="61" spans="2:44" ht="12">
      <c r="B61" s="20"/>
      <c r="AR61" s="20"/>
    </row>
    <row r="62" spans="2:44" ht="12">
      <c r="B62" s="20"/>
      <c r="AR62" s="20"/>
    </row>
    <row r="63" spans="2:44" ht="12">
      <c r="B63" s="20"/>
      <c r="AR63" s="20"/>
    </row>
    <row r="64" spans="2:44" s="1" customFormat="1" ht="13.2">
      <c r="B64" s="32"/>
      <c r="D64" s="41" t="s">
        <v>52</v>
      </c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1" t="s">
        <v>53</v>
      </c>
      <c r="AI64" s="42"/>
      <c r="AJ64" s="42"/>
      <c r="AK64" s="42"/>
      <c r="AL64" s="42"/>
      <c r="AM64" s="42"/>
      <c r="AN64" s="42"/>
      <c r="AO64" s="42"/>
      <c r="AR64" s="32"/>
    </row>
    <row r="65" spans="2:44" ht="12">
      <c r="B65" s="20"/>
      <c r="AR65" s="20"/>
    </row>
    <row r="66" spans="2:44" ht="12">
      <c r="B66" s="20"/>
      <c r="AR66" s="20"/>
    </row>
    <row r="67" spans="2:44" ht="12">
      <c r="B67" s="20"/>
      <c r="AR67" s="20"/>
    </row>
    <row r="68" spans="2:44" ht="12">
      <c r="B68" s="20"/>
      <c r="AR68" s="20"/>
    </row>
    <row r="69" spans="2:44" ht="12">
      <c r="B69" s="20"/>
      <c r="AR69" s="20"/>
    </row>
    <row r="70" spans="2:44" ht="12">
      <c r="B70" s="20"/>
      <c r="AR70" s="20"/>
    </row>
    <row r="71" spans="2:44" ht="12">
      <c r="B71" s="20"/>
      <c r="AR71" s="20"/>
    </row>
    <row r="72" spans="2:44" ht="12">
      <c r="B72" s="20"/>
      <c r="AR72" s="20"/>
    </row>
    <row r="73" spans="2:44" ht="12">
      <c r="B73" s="20"/>
      <c r="AR73" s="20"/>
    </row>
    <row r="74" spans="2:44" ht="12">
      <c r="B74" s="20"/>
      <c r="AR74" s="20"/>
    </row>
    <row r="75" spans="2:44" s="1" customFormat="1" ht="13.2">
      <c r="B75" s="32"/>
      <c r="D75" s="43" t="s">
        <v>50</v>
      </c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43" t="s">
        <v>51</v>
      </c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43" t="s">
        <v>50</v>
      </c>
      <c r="AI75" s="34"/>
      <c r="AJ75" s="34"/>
      <c r="AK75" s="34"/>
      <c r="AL75" s="34"/>
      <c r="AM75" s="43" t="s">
        <v>51</v>
      </c>
      <c r="AN75" s="34"/>
      <c r="AO75" s="34"/>
      <c r="AR75" s="32"/>
    </row>
    <row r="76" spans="2:44" s="1" customFormat="1" ht="12">
      <c r="B76" s="32"/>
      <c r="AR76" s="32"/>
    </row>
    <row r="77" spans="2:44" s="1" customFormat="1" ht="6.9" customHeight="1"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32"/>
    </row>
    <row r="81" spans="2:44" s="1" customFormat="1" ht="6.9" customHeight="1"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32"/>
    </row>
    <row r="82" spans="2:44" s="1" customFormat="1" ht="24.9" customHeight="1">
      <c r="B82" s="32"/>
      <c r="C82" s="21" t="s">
        <v>54</v>
      </c>
      <c r="AR82" s="32"/>
    </row>
    <row r="83" spans="2:44" s="1" customFormat="1" ht="6.9" customHeight="1">
      <c r="B83" s="32"/>
      <c r="AR83" s="32"/>
    </row>
    <row r="84" spans="2:44" s="3" customFormat="1" ht="12" customHeight="1">
      <c r="B84" s="48"/>
      <c r="C84" s="27" t="s">
        <v>13</v>
      </c>
      <c r="L84" s="3" t="str">
        <f>K5</f>
        <v>MartinPolach158</v>
      </c>
      <c r="AR84" s="48"/>
    </row>
    <row r="85" spans="2:44" s="4" customFormat="1" ht="36.9" customHeight="1">
      <c r="B85" s="49"/>
      <c r="C85" s="50" t="s">
        <v>16</v>
      </c>
      <c r="L85" s="229" t="str">
        <f>K6</f>
        <v>MŠ RAFÍK, rekonstrukce elektroinstalace, vč. stavebních úprav</v>
      </c>
      <c r="M85" s="230"/>
      <c r="N85" s="230"/>
      <c r="O85" s="230"/>
      <c r="P85" s="230"/>
      <c r="Q85" s="230"/>
      <c r="R85" s="230"/>
      <c r="S85" s="230"/>
      <c r="T85" s="230"/>
      <c r="U85" s="230"/>
      <c r="V85" s="230"/>
      <c r="W85" s="230"/>
      <c r="X85" s="230"/>
      <c r="Y85" s="230"/>
      <c r="Z85" s="230"/>
      <c r="AA85" s="230"/>
      <c r="AB85" s="230"/>
      <c r="AC85" s="230"/>
      <c r="AD85" s="230"/>
      <c r="AE85" s="230"/>
      <c r="AF85" s="230"/>
      <c r="AG85" s="230"/>
      <c r="AH85" s="230"/>
      <c r="AI85" s="230"/>
      <c r="AJ85" s="230"/>
      <c r="AK85" s="230"/>
      <c r="AL85" s="230"/>
      <c r="AM85" s="230"/>
      <c r="AN85" s="230"/>
      <c r="AO85" s="230"/>
      <c r="AR85" s="49"/>
    </row>
    <row r="86" spans="2:44" s="1" customFormat="1" ht="6.9" customHeight="1">
      <c r="B86" s="32"/>
      <c r="AR86" s="32"/>
    </row>
    <row r="87" spans="2:44" s="1" customFormat="1" ht="12" customHeight="1">
      <c r="B87" s="32"/>
      <c r="C87" s="27" t="s">
        <v>20</v>
      </c>
      <c r="L87" s="51" t="str">
        <f>IF(K8="","",K8)</f>
        <v xml:space="preserve"> </v>
      </c>
      <c r="AI87" s="27" t="s">
        <v>22</v>
      </c>
      <c r="AM87" s="231" t="str">
        <f>IF(AN8="","",AN8)</f>
        <v>6. 5. 2022</v>
      </c>
      <c r="AN87" s="231"/>
      <c r="AR87" s="32"/>
    </row>
    <row r="88" spans="2:44" s="1" customFormat="1" ht="6.9" customHeight="1">
      <c r="B88" s="32"/>
      <c r="AR88" s="32"/>
    </row>
    <row r="89" spans="2:56" s="1" customFormat="1" ht="15.15" customHeight="1">
      <c r="B89" s="32"/>
      <c r="C89" s="27" t="s">
        <v>24</v>
      </c>
      <c r="L89" s="3" t="str">
        <f>IF(E11="","",E11)</f>
        <v>Městský úřad Bohumín</v>
      </c>
      <c r="AI89" s="27" t="s">
        <v>30</v>
      </c>
      <c r="AM89" s="243" t="str">
        <f>IF(E17="","",E17)</f>
        <v>RP Projekt s.r.o.</v>
      </c>
      <c r="AN89" s="244"/>
      <c r="AO89" s="244"/>
      <c r="AP89" s="244"/>
      <c r="AR89" s="32"/>
      <c r="AS89" s="239" t="s">
        <v>55</v>
      </c>
      <c r="AT89" s="240"/>
      <c r="AU89" s="53"/>
      <c r="AV89" s="53"/>
      <c r="AW89" s="53"/>
      <c r="AX89" s="53"/>
      <c r="AY89" s="53"/>
      <c r="AZ89" s="53"/>
      <c r="BA89" s="53"/>
      <c r="BB89" s="53"/>
      <c r="BC89" s="53"/>
      <c r="BD89" s="54"/>
    </row>
    <row r="90" spans="2:56" s="1" customFormat="1" ht="15.15" customHeight="1">
      <c r="B90" s="32"/>
      <c r="C90" s="27" t="s">
        <v>28</v>
      </c>
      <c r="L90" s="3" t="str">
        <f>IF(E14="Vyplň údaj","",E14)</f>
        <v/>
      </c>
      <c r="AI90" s="27" t="s">
        <v>33</v>
      </c>
      <c r="AM90" s="243" t="str">
        <f>IF(E20="","",E20)</f>
        <v xml:space="preserve"> </v>
      </c>
      <c r="AN90" s="244"/>
      <c r="AO90" s="244"/>
      <c r="AP90" s="244"/>
      <c r="AR90" s="32"/>
      <c r="AS90" s="241"/>
      <c r="AT90" s="242"/>
      <c r="BD90" s="55"/>
    </row>
    <row r="91" spans="2:56" s="1" customFormat="1" ht="10.95" customHeight="1">
      <c r="B91" s="32"/>
      <c r="AR91" s="32"/>
      <c r="AS91" s="241"/>
      <c r="AT91" s="242"/>
      <c r="BD91" s="55"/>
    </row>
    <row r="92" spans="2:56" s="1" customFormat="1" ht="29.25" customHeight="1">
      <c r="B92" s="32"/>
      <c r="C92" s="245" t="s">
        <v>56</v>
      </c>
      <c r="D92" s="246"/>
      <c r="E92" s="246"/>
      <c r="F92" s="246"/>
      <c r="G92" s="246"/>
      <c r="H92" s="56"/>
      <c r="I92" s="248" t="s">
        <v>57</v>
      </c>
      <c r="J92" s="246"/>
      <c r="K92" s="246"/>
      <c r="L92" s="246"/>
      <c r="M92" s="246"/>
      <c r="N92" s="246"/>
      <c r="O92" s="246"/>
      <c r="P92" s="246"/>
      <c r="Q92" s="246"/>
      <c r="R92" s="246"/>
      <c r="S92" s="246"/>
      <c r="T92" s="246"/>
      <c r="U92" s="246"/>
      <c r="V92" s="246"/>
      <c r="W92" s="246"/>
      <c r="X92" s="246"/>
      <c r="Y92" s="246"/>
      <c r="Z92" s="246"/>
      <c r="AA92" s="246"/>
      <c r="AB92" s="246"/>
      <c r="AC92" s="246"/>
      <c r="AD92" s="246"/>
      <c r="AE92" s="246"/>
      <c r="AF92" s="246"/>
      <c r="AG92" s="247" t="s">
        <v>58</v>
      </c>
      <c r="AH92" s="246"/>
      <c r="AI92" s="246"/>
      <c r="AJ92" s="246"/>
      <c r="AK92" s="246"/>
      <c r="AL92" s="246"/>
      <c r="AM92" s="246"/>
      <c r="AN92" s="248" t="s">
        <v>59</v>
      </c>
      <c r="AO92" s="246"/>
      <c r="AP92" s="249"/>
      <c r="AQ92" s="57" t="s">
        <v>60</v>
      </c>
      <c r="AR92" s="32"/>
      <c r="AS92" s="58" t="s">
        <v>61</v>
      </c>
      <c r="AT92" s="59" t="s">
        <v>62</v>
      </c>
      <c r="AU92" s="59" t="s">
        <v>63</v>
      </c>
      <c r="AV92" s="59" t="s">
        <v>64</v>
      </c>
      <c r="AW92" s="59" t="s">
        <v>65</v>
      </c>
      <c r="AX92" s="59" t="s">
        <v>66</v>
      </c>
      <c r="AY92" s="59" t="s">
        <v>67</v>
      </c>
      <c r="AZ92" s="59" t="s">
        <v>68</v>
      </c>
      <c r="BA92" s="59" t="s">
        <v>69</v>
      </c>
      <c r="BB92" s="59" t="s">
        <v>70</v>
      </c>
      <c r="BC92" s="59" t="s">
        <v>71</v>
      </c>
      <c r="BD92" s="60" t="s">
        <v>72</v>
      </c>
    </row>
    <row r="93" spans="2:56" s="1" customFormat="1" ht="10.95" customHeight="1">
      <c r="B93" s="32"/>
      <c r="AR93" s="32"/>
      <c r="AS93" s="61"/>
      <c r="AT93" s="53"/>
      <c r="AU93" s="53"/>
      <c r="AV93" s="53"/>
      <c r="AW93" s="53"/>
      <c r="AX93" s="53"/>
      <c r="AY93" s="53"/>
      <c r="AZ93" s="53"/>
      <c r="BA93" s="53"/>
      <c r="BB93" s="53"/>
      <c r="BC93" s="53"/>
      <c r="BD93" s="54"/>
    </row>
    <row r="94" spans="2:90" s="5" customFormat="1" ht="32.4" customHeight="1">
      <c r="B94" s="62"/>
      <c r="C94" s="63" t="s">
        <v>73</v>
      </c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64"/>
      <c r="AG94" s="232">
        <f>ROUND(AG95,2)</f>
        <v>100100</v>
      </c>
      <c r="AH94" s="232"/>
      <c r="AI94" s="232"/>
      <c r="AJ94" s="232"/>
      <c r="AK94" s="232"/>
      <c r="AL94" s="232"/>
      <c r="AM94" s="232"/>
      <c r="AN94" s="233">
        <f>SUM(AG94,AT94)</f>
        <v>121121</v>
      </c>
      <c r="AO94" s="233"/>
      <c r="AP94" s="233"/>
      <c r="AQ94" s="66" t="s">
        <v>1</v>
      </c>
      <c r="AR94" s="62"/>
      <c r="AS94" s="67">
        <f>ROUND(AS95,2)</f>
        <v>0</v>
      </c>
      <c r="AT94" s="68">
        <f>ROUND(SUM(AV94:AW94),2)</f>
        <v>21021</v>
      </c>
      <c r="AU94" s="69">
        <f>ROUND(AU95,5)</f>
        <v>0</v>
      </c>
      <c r="AV94" s="68">
        <f>ROUND(AZ94*L29,2)</f>
        <v>21021</v>
      </c>
      <c r="AW94" s="68">
        <f>ROUND(BA94*L30,2)</f>
        <v>0</v>
      </c>
      <c r="AX94" s="68">
        <f>ROUND(BB94*L29,2)</f>
        <v>0</v>
      </c>
      <c r="AY94" s="68">
        <f>ROUND(BC94*L30,2)</f>
        <v>0</v>
      </c>
      <c r="AZ94" s="68">
        <f>ROUND(AZ95,2)</f>
        <v>100100</v>
      </c>
      <c r="BA94" s="68">
        <f>ROUND(BA95,2)</f>
        <v>0</v>
      </c>
      <c r="BB94" s="68">
        <f>ROUND(BB95,2)</f>
        <v>0</v>
      </c>
      <c r="BC94" s="68">
        <f>ROUND(BC95,2)</f>
        <v>0</v>
      </c>
      <c r="BD94" s="70">
        <f>ROUND(BD95,2)</f>
        <v>0</v>
      </c>
      <c r="BS94" s="71" t="s">
        <v>74</v>
      </c>
      <c r="BT94" s="71" t="s">
        <v>75</v>
      </c>
      <c r="BU94" s="72" t="s">
        <v>76</v>
      </c>
      <c r="BV94" s="71" t="s">
        <v>77</v>
      </c>
      <c r="BW94" s="71" t="s">
        <v>4</v>
      </c>
      <c r="BX94" s="71" t="s">
        <v>78</v>
      </c>
      <c r="CL94" s="71" t="s">
        <v>1</v>
      </c>
    </row>
    <row r="95" spans="2:91" s="6" customFormat="1" ht="24.75" customHeight="1">
      <c r="B95" s="73"/>
      <c r="C95" s="74"/>
      <c r="D95" s="238" t="s">
        <v>79</v>
      </c>
      <c r="E95" s="238"/>
      <c r="F95" s="238"/>
      <c r="G95" s="238"/>
      <c r="H95" s="238"/>
      <c r="I95" s="75"/>
      <c r="J95" s="238" t="s">
        <v>17</v>
      </c>
      <c r="K95" s="238"/>
      <c r="L95" s="238"/>
      <c r="M95" s="238"/>
      <c r="N95" s="238"/>
      <c r="O95" s="238"/>
      <c r="P95" s="238"/>
      <c r="Q95" s="238"/>
      <c r="R95" s="238"/>
      <c r="S95" s="238"/>
      <c r="T95" s="238"/>
      <c r="U95" s="238"/>
      <c r="V95" s="238"/>
      <c r="W95" s="238"/>
      <c r="X95" s="238"/>
      <c r="Y95" s="238"/>
      <c r="Z95" s="238"/>
      <c r="AA95" s="238"/>
      <c r="AB95" s="238"/>
      <c r="AC95" s="238"/>
      <c r="AD95" s="238"/>
      <c r="AE95" s="238"/>
      <c r="AF95" s="238"/>
      <c r="AG95" s="235">
        <f>ROUND(SUM(AG96:AG98),2)</f>
        <v>100100</v>
      </c>
      <c r="AH95" s="236"/>
      <c r="AI95" s="236"/>
      <c r="AJ95" s="236"/>
      <c r="AK95" s="236"/>
      <c r="AL95" s="236"/>
      <c r="AM95" s="236"/>
      <c r="AN95" s="237">
        <f>SUM(AG95,AT95)</f>
        <v>121121</v>
      </c>
      <c r="AO95" s="236"/>
      <c r="AP95" s="236"/>
      <c r="AQ95" s="76" t="s">
        <v>80</v>
      </c>
      <c r="AR95" s="73"/>
      <c r="AS95" s="77">
        <f>ROUND(SUM(AS96:AS98),2)</f>
        <v>0</v>
      </c>
      <c r="AT95" s="78">
        <f>ROUND(SUM(AV95:AW95),2)</f>
        <v>21021</v>
      </c>
      <c r="AU95" s="79">
        <f>ROUND(SUM(AU96:AU98),5)</f>
        <v>0</v>
      </c>
      <c r="AV95" s="78">
        <f>ROUND(AZ95*L29,2)</f>
        <v>21021</v>
      </c>
      <c r="AW95" s="78">
        <f>ROUND(BA95*L30,2)</f>
        <v>0</v>
      </c>
      <c r="AX95" s="78">
        <f>ROUND(BB95*L29,2)</f>
        <v>0</v>
      </c>
      <c r="AY95" s="78">
        <f>ROUND(BC95*L30,2)</f>
        <v>0</v>
      </c>
      <c r="AZ95" s="78">
        <f>ROUND(SUM(AZ96:AZ98),2)</f>
        <v>100100</v>
      </c>
      <c r="BA95" s="78">
        <f>ROUND(SUM(BA96:BA98),2)</f>
        <v>0</v>
      </c>
      <c r="BB95" s="78">
        <f>ROUND(SUM(BB96:BB98),2)</f>
        <v>0</v>
      </c>
      <c r="BC95" s="78">
        <f>ROUND(SUM(BC96:BC98),2)</f>
        <v>0</v>
      </c>
      <c r="BD95" s="80">
        <f>ROUND(SUM(BD96:BD98),2)</f>
        <v>0</v>
      </c>
      <c r="BS95" s="81" t="s">
        <v>74</v>
      </c>
      <c r="BT95" s="81" t="s">
        <v>81</v>
      </c>
      <c r="BU95" s="81" t="s">
        <v>76</v>
      </c>
      <c r="BV95" s="81" t="s">
        <v>77</v>
      </c>
      <c r="BW95" s="81" t="s">
        <v>82</v>
      </c>
      <c r="BX95" s="81" t="s">
        <v>4</v>
      </c>
      <c r="CL95" s="81" t="s">
        <v>1</v>
      </c>
      <c r="CM95" s="81" t="s">
        <v>83</v>
      </c>
    </row>
    <row r="96" spans="1:90" s="3" customFormat="1" ht="16.5" customHeight="1">
      <c r="A96" s="82" t="s">
        <v>84</v>
      </c>
      <c r="B96" s="48"/>
      <c r="C96" s="9"/>
      <c r="D96" s="9"/>
      <c r="E96" s="234" t="s">
        <v>85</v>
      </c>
      <c r="F96" s="234"/>
      <c r="G96" s="234"/>
      <c r="H96" s="234"/>
      <c r="I96" s="234"/>
      <c r="J96" s="9"/>
      <c r="K96" s="234" t="s">
        <v>86</v>
      </c>
      <c r="L96" s="234"/>
      <c r="M96" s="234"/>
      <c r="N96" s="234"/>
      <c r="O96" s="234"/>
      <c r="P96" s="234"/>
      <c r="Q96" s="234"/>
      <c r="R96" s="234"/>
      <c r="S96" s="234"/>
      <c r="T96" s="234"/>
      <c r="U96" s="234"/>
      <c r="V96" s="234"/>
      <c r="W96" s="234"/>
      <c r="X96" s="234"/>
      <c r="Y96" s="234"/>
      <c r="Z96" s="234"/>
      <c r="AA96" s="234"/>
      <c r="AB96" s="234"/>
      <c r="AC96" s="234"/>
      <c r="AD96" s="234"/>
      <c r="AE96" s="234"/>
      <c r="AF96" s="234"/>
      <c r="AG96" s="227">
        <f>'001 - Stavební část'!J32</f>
        <v>100100</v>
      </c>
      <c r="AH96" s="228"/>
      <c r="AI96" s="228"/>
      <c r="AJ96" s="228"/>
      <c r="AK96" s="228"/>
      <c r="AL96" s="228"/>
      <c r="AM96" s="228"/>
      <c r="AN96" s="227">
        <f>SUM(AG96,AT96)</f>
        <v>121121</v>
      </c>
      <c r="AO96" s="228"/>
      <c r="AP96" s="228"/>
      <c r="AQ96" s="83" t="s">
        <v>87</v>
      </c>
      <c r="AR96" s="48"/>
      <c r="AS96" s="84">
        <v>0</v>
      </c>
      <c r="AT96" s="85">
        <f>ROUND(SUM(AV96:AW96),2)</f>
        <v>21021</v>
      </c>
      <c r="AU96" s="86">
        <f>'001 - Stavební část'!P135</f>
        <v>0</v>
      </c>
      <c r="AV96" s="85">
        <f>'001 - Stavební část'!J35</f>
        <v>21021</v>
      </c>
      <c r="AW96" s="85">
        <f>'001 - Stavební část'!J36</f>
        <v>0</v>
      </c>
      <c r="AX96" s="85">
        <f>'001 - Stavební část'!J37</f>
        <v>0</v>
      </c>
      <c r="AY96" s="85">
        <f>'001 - Stavební část'!J38</f>
        <v>0</v>
      </c>
      <c r="AZ96" s="85">
        <f>'001 - Stavební část'!F35</f>
        <v>100100</v>
      </c>
      <c r="BA96" s="85">
        <f>'001 - Stavební část'!F36</f>
        <v>0</v>
      </c>
      <c r="BB96" s="85">
        <f>'001 - Stavební část'!F37</f>
        <v>0</v>
      </c>
      <c r="BC96" s="85">
        <f>'001 - Stavební část'!F38</f>
        <v>0</v>
      </c>
      <c r="BD96" s="87">
        <f>'001 - Stavební část'!F39</f>
        <v>0</v>
      </c>
      <c r="BT96" s="25" t="s">
        <v>83</v>
      </c>
      <c r="BV96" s="25" t="s">
        <v>77</v>
      </c>
      <c r="BW96" s="25" t="s">
        <v>88</v>
      </c>
      <c r="BX96" s="25" t="s">
        <v>82</v>
      </c>
      <c r="CL96" s="25" t="s">
        <v>1</v>
      </c>
    </row>
    <row r="97" spans="1:90" s="3" customFormat="1" ht="16.5" customHeight="1">
      <c r="A97" s="82" t="s">
        <v>84</v>
      </c>
      <c r="B97" s="48"/>
      <c r="C97" s="9"/>
      <c r="D97" s="9"/>
      <c r="E97" s="234" t="s">
        <v>89</v>
      </c>
      <c r="F97" s="234"/>
      <c r="G97" s="234"/>
      <c r="H97" s="234"/>
      <c r="I97" s="234"/>
      <c r="J97" s="9"/>
      <c r="K97" s="234" t="s">
        <v>90</v>
      </c>
      <c r="L97" s="234"/>
      <c r="M97" s="234"/>
      <c r="N97" s="234"/>
      <c r="O97" s="234"/>
      <c r="P97" s="234"/>
      <c r="Q97" s="234"/>
      <c r="R97" s="234"/>
      <c r="S97" s="234"/>
      <c r="T97" s="234"/>
      <c r="U97" s="234"/>
      <c r="V97" s="234"/>
      <c r="W97" s="234"/>
      <c r="X97" s="234"/>
      <c r="Y97" s="234"/>
      <c r="Z97" s="234"/>
      <c r="AA97" s="234"/>
      <c r="AB97" s="234"/>
      <c r="AC97" s="234"/>
      <c r="AD97" s="234"/>
      <c r="AE97" s="234"/>
      <c r="AF97" s="234"/>
      <c r="AG97" s="227">
        <f>'002 - Elektroinstalce'!J32</f>
        <v>0</v>
      </c>
      <c r="AH97" s="228"/>
      <c r="AI97" s="228"/>
      <c r="AJ97" s="228"/>
      <c r="AK97" s="228"/>
      <c r="AL97" s="228"/>
      <c r="AM97" s="228"/>
      <c r="AN97" s="227">
        <f>SUM(AG97,AT97)</f>
        <v>0</v>
      </c>
      <c r="AO97" s="228"/>
      <c r="AP97" s="228"/>
      <c r="AQ97" s="83" t="s">
        <v>87</v>
      </c>
      <c r="AR97" s="48"/>
      <c r="AS97" s="84">
        <v>0</v>
      </c>
      <c r="AT97" s="85">
        <f>ROUND(SUM(AV97:AW97),2)</f>
        <v>0</v>
      </c>
      <c r="AU97" s="86">
        <f>'002 - Elektroinstalce'!P127</f>
        <v>0</v>
      </c>
      <c r="AV97" s="85">
        <f>'002 - Elektroinstalce'!J35</f>
        <v>0</v>
      </c>
      <c r="AW97" s="85">
        <f>'002 - Elektroinstalce'!J36</f>
        <v>0</v>
      </c>
      <c r="AX97" s="85">
        <f>'002 - Elektroinstalce'!J37</f>
        <v>0</v>
      </c>
      <c r="AY97" s="85">
        <f>'002 - Elektroinstalce'!J38</f>
        <v>0</v>
      </c>
      <c r="AZ97" s="85">
        <f>'002 - Elektroinstalce'!F35</f>
        <v>0</v>
      </c>
      <c r="BA97" s="85">
        <f>'002 - Elektroinstalce'!F36</f>
        <v>0</v>
      </c>
      <c r="BB97" s="85">
        <f>'002 - Elektroinstalce'!F37</f>
        <v>0</v>
      </c>
      <c r="BC97" s="85">
        <f>'002 - Elektroinstalce'!F38</f>
        <v>0</v>
      </c>
      <c r="BD97" s="87">
        <f>'002 - Elektroinstalce'!F39</f>
        <v>0</v>
      </c>
      <c r="BT97" s="25" t="s">
        <v>83</v>
      </c>
      <c r="BV97" s="25" t="s">
        <v>77</v>
      </c>
      <c r="BW97" s="25" t="s">
        <v>91</v>
      </c>
      <c r="BX97" s="25" t="s">
        <v>82</v>
      </c>
      <c r="CL97" s="25" t="s">
        <v>1</v>
      </c>
    </row>
    <row r="98" spans="1:90" s="3" customFormat="1" ht="16.5" customHeight="1">
      <c r="A98" s="82" t="s">
        <v>84</v>
      </c>
      <c r="B98" s="48"/>
      <c r="C98" s="9"/>
      <c r="D98" s="9"/>
      <c r="E98" s="234" t="s">
        <v>92</v>
      </c>
      <c r="F98" s="234"/>
      <c r="G98" s="234"/>
      <c r="H98" s="234"/>
      <c r="I98" s="234"/>
      <c r="J98" s="9"/>
      <c r="K98" s="234" t="s">
        <v>93</v>
      </c>
      <c r="L98" s="234"/>
      <c r="M98" s="234"/>
      <c r="N98" s="234"/>
      <c r="O98" s="234"/>
      <c r="P98" s="234"/>
      <c r="Q98" s="234"/>
      <c r="R98" s="234"/>
      <c r="S98" s="234"/>
      <c r="T98" s="234"/>
      <c r="U98" s="234"/>
      <c r="V98" s="234"/>
      <c r="W98" s="234"/>
      <c r="X98" s="234"/>
      <c r="Y98" s="234"/>
      <c r="Z98" s="234"/>
      <c r="AA98" s="234"/>
      <c r="AB98" s="234"/>
      <c r="AC98" s="234"/>
      <c r="AD98" s="234"/>
      <c r="AE98" s="234"/>
      <c r="AF98" s="234"/>
      <c r="AG98" s="227">
        <f>'003 - Ostatní a vedlejší ...'!J32</f>
        <v>0</v>
      </c>
      <c r="AH98" s="228"/>
      <c r="AI98" s="228"/>
      <c r="AJ98" s="228"/>
      <c r="AK98" s="228"/>
      <c r="AL98" s="228"/>
      <c r="AM98" s="228"/>
      <c r="AN98" s="227">
        <f>SUM(AG98,AT98)</f>
        <v>0</v>
      </c>
      <c r="AO98" s="228"/>
      <c r="AP98" s="228"/>
      <c r="AQ98" s="83" t="s">
        <v>87</v>
      </c>
      <c r="AR98" s="48"/>
      <c r="AS98" s="88">
        <v>0</v>
      </c>
      <c r="AT98" s="89">
        <f>ROUND(SUM(AV98:AW98),2)</f>
        <v>0</v>
      </c>
      <c r="AU98" s="90">
        <f>'003 - Ostatní a vedlejší ...'!P122</f>
        <v>0</v>
      </c>
      <c r="AV98" s="89">
        <f>'003 - Ostatní a vedlejší ...'!J35</f>
        <v>0</v>
      </c>
      <c r="AW98" s="89">
        <f>'003 - Ostatní a vedlejší ...'!J36</f>
        <v>0</v>
      </c>
      <c r="AX98" s="89">
        <f>'003 - Ostatní a vedlejší ...'!J37</f>
        <v>0</v>
      </c>
      <c r="AY98" s="89">
        <f>'003 - Ostatní a vedlejší ...'!J38</f>
        <v>0</v>
      </c>
      <c r="AZ98" s="89">
        <f>'003 - Ostatní a vedlejší ...'!F35</f>
        <v>0</v>
      </c>
      <c r="BA98" s="89">
        <f>'003 - Ostatní a vedlejší ...'!F36</f>
        <v>0</v>
      </c>
      <c r="BB98" s="89">
        <f>'003 - Ostatní a vedlejší ...'!F37</f>
        <v>0</v>
      </c>
      <c r="BC98" s="89">
        <f>'003 - Ostatní a vedlejší ...'!F38</f>
        <v>0</v>
      </c>
      <c r="BD98" s="91">
        <f>'003 - Ostatní a vedlejší ...'!F39</f>
        <v>0</v>
      </c>
      <c r="BT98" s="25" t="s">
        <v>83</v>
      </c>
      <c r="BV98" s="25" t="s">
        <v>77</v>
      </c>
      <c r="BW98" s="25" t="s">
        <v>94</v>
      </c>
      <c r="BX98" s="25" t="s">
        <v>82</v>
      </c>
      <c r="CL98" s="25" t="s">
        <v>1</v>
      </c>
    </row>
    <row r="99" spans="2:44" s="1" customFormat="1" ht="30" customHeight="1">
      <c r="B99" s="32"/>
      <c r="AR99" s="32"/>
    </row>
    <row r="100" spans="2:44" s="1" customFormat="1" ht="6.9" customHeight="1">
      <c r="B100" s="44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  <c r="AE100" s="45"/>
      <c r="AF100" s="45"/>
      <c r="AG100" s="45"/>
      <c r="AH100" s="45"/>
      <c r="AI100" s="45"/>
      <c r="AJ100" s="45"/>
      <c r="AK100" s="45"/>
      <c r="AL100" s="45"/>
      <c r="AM100" s="45"/>
      <c r="AN100" s="45"/>
      <c r="AO100" s="45"/>
      <c r="AP100" s="45"/>
      <c r="AQ100" s="45"/>
      <c r="AR100" s="32"/>
    </row>
  </sheetData>
  <mergeCells count="54">
    <mergeCell ref="AS89:AT91"/>
    <mergeCell ref="AM89:AP89"/>
    <mergeCell ref="AM90:AP90"/>
    <mergeCell ref="C92:G92"/>
    <mergeCell ref="AG92:AM92"/>
    <mergeCell ref="AN92:AP92"/>
    <mergeCell ref="I92:AF92"/>
    <mergeCell ref="E98:I98"/>
    <mergeCell ref="K98:AF98"/>
    <mergeCell ref="K97:AF97"/>
    <mergeCell ref="AN97:AP97"/>
    <mergeCell ref="E97:I97"/>
    <mergeCell ref="AG97:AM97"/>
    <mergeCell ref="E96:I96"/>
    <mergeCell ref="K96:AF96"/>
    <mergeCell ref="AG96:AM96"/>
    <mergeCell ref="AG95:AM95"/>
    <mergeCell ref="AN95:AP95"/>
    <mergeCell ref="J95:AF95"/>
    <mergeCell ref="D95:H95"/>
    <mergeCell ref="W30:AE30"/>
    <mergeCell ref="AK30:AO30"/>
    <mergeCell ref="L30:P30"/>
    <mergeCell ref="AK31:AO31"/>
    <mergeCell ref="AG98:AM98"/>
    <mergeCell ref="AN98:AP98"/>
    <mergeCell ref="L85:AO85"/>
    <mergeCell ref="AM87:AN87"/>
    <mergeCell ref="AG94:AM94"/>
    <mergeCell ref="AN94:AP94"/>
    <mergeCell ref="AN96:AP96"/>
    <mergeCell ref="AK26:AO26"/>
    <mergeCell ref="L28:P28"/>
    <mergeCell ref="W28:AE28"/>
    <mergeCell ref="AK28:AO28"/>
    <mergeCell ref="AK29:AO29"/>
    <mergeCell ref="L29:P29"/>
    <mergeCell ref="W29:AE29"/>
    <mergeCell ref="AR2:BE2"/>
    <mergeCell ref="L33:P33"/>
    <mergeCell ref="AK33:AO33"/>
    <mergeCell ref="W33:AE33"/>
    <mergeCell ref="AK35:AO35"/>
    <mergeCell ref="X35:AB35"/>
    <mergeCell ref="W31:AE31"/>
    <mergeCell ref="L31:P31"/>
    <mergeCell ref="L32:P32"/>
    <mergeCell ref="W32:AE32"/>
    <mergeCell ref="AK32:AO32"/>
    <mergeCell ref="BE5:BE34"/>
    <mergeCell ref="K5:AO5"/>
    <mergeCell ref="K6:AO6"/>
    <mergeCell ref="E14:AJ14"/>
    <mergeCell ref="E23:AN23"/>
  </mergeCells>
  <hyperlinks>
    <hyperlink ref="A96" location="'001 - Stavební část'!C2" display="/"/>
    <hyperlink ref="A97" location="'002 - Elektroinstalce'!C2" display="/"/>
    <hyperlink ref="A98" location="'003 - Ostatní a vedlejší 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BM397"/>
  <sheetViews>
    <sheetView showGridLines="0" workbookViewId="0" topLeftCell="A1">
      <selection activeCell="D4" sqref="D4"/>
    </sheetView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" customHeight="1">
      <c r="L2" s="207" t="s">
        <v>5</v>
      </c>
      <c r="M2" s="208"/>
      <c r="N2" s="208"/>
      <c r="O2" s="208"/>
      <c r="P2" s="208"/>
      <c r="Q2" s="208"/>
      <c r="R2" s="208"/>
      <c r="S2" s="208"/>
      <c r="T2" s="208"/>
      <c r="U2" s="208"/>
      <c r="V2" s="208"/>
      <c r="AT2" s="17" t="s">
        <v>88</v>
      </c>
    </row>
    <row r="3" spans="2:46" ht="6.9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83</v>
      </c>
    </row>
    <row r="4" spans="2:46" ht="24.9" customHeight="1">
      <c r="B4" s="20"/>
      <c r="D4" s="21" t="s">
        <v>95</v>
      </c>
      <c r="L4" s="20"/>
      <c r="M4" s="92" t="s">
        <v>10</v>
      </c>
      <c r="AT4" s="17" t="s">
        <v>3</v>
      </c>
    </row>
    <row r="5" spans="2:12" ht="6.9" customHeight="1">
      <c r="B5" s="20"/>
      <c r="L5" s="20"/>
    </row>
    <row r="6" spans="2:12" ht="12" customHeight="1">
      <c r="B6" s="20"/>
      <c r="D6" s="27" t="s">
        <v>16</v>
      </c>
      <c r="L6" s="20"/>
    </row>
    <row r="7" spans="2:12" ht="16.5" customHeight="1">
      <c r="B7" s="20"/>
      <c r="E7" s="251" t="str">
        <f>'Rekapitulace stavby'!K6</f>
        <v>MŠ RAFÍK, rekonstrukce elektroinstalace, vč. stavebních úprav</v>
      </c>
      <c r="F7" s="252"/>
      <c r="G7" s="252"/>
      <c r="H7" s="252"/>
      <c r="L7" s="20"/>
    </row>
    <row r="8" spans="2:12" ht="12" customHeight="1">
      <c r="B8" s="20"/>
      <c r="D8" s="27" t="s">
        <v>96</v>
      </c>
      <c r="L8" s="20"/>
    </row>
    <row r="9" spans="2:12" s="1" customFormat="1" ht="16.5" customHeight="1">
      <c r="B9" s="32"/>
      <c r="E9" s="251" t="s">
        <v>97</v>
      </c>
      <c r="F9" s="250"/>
      <c r="G9" s="250"/>
      <c r="H9" s="250"/>
      <c r="L9" s="32"/>
    </row>
    <row r="10" spans="2:12" s="1" customFormat="1" ht="12" customHeight="1">
      <c r="B10" s="32"/>
      <c r="D10" s="27" t="s">
        <v>98</v>
      </c>
      <c r="L10" s="32"/>
    </row>
    <row r="11" spans="2:12" s="1" customFormat="1" ht="16.5" customHeight="1">
      <c r="B11" s="32"/>
      <c r="E11" s="229" t="s">
        <v>99</v>
      </c>
      <c r="F11" s="250"/>
      <c r="G11" s="250"/>
      <c r="H11" s="250"/>
      <c r="L11" s="32"/>
    </row>
    <row r="12" spans="2:12" s="1" customFormat="1" ht="12">
      <c r="B12" s="32"/>
      <c r="L12" s="32"/>
    </row>
    <row r="13" spans="2:12" s="1" customFormat="1" ht="12" customHeight="1">
      <c r="B13" s="32"/>
      <c r="D13" s="27" t="s">
        <v>18</v>
      </c>
      <c r="F13" s="25" t="s">
        <v>1</v>
      </c>
      <c r="I13" s="27" t="s">
        <v>19</v>
      </c>
      <c r="J13" s="25" t="s">
        <v>1</v>
      </c>
      <c r="L13" s="32"/>
    </row>
    <row r="14" spans="2:12" s="1" customFormat="1" ht="12" customHeight="1">
      <c r="B14" s="32"/>
      <c r="D14" s="27" t="s">
        <v>20</v>
      </c>
      <c r="F14" s="25" t="s">
        <v>21</v>
      </c>
      <c r="I14" s="27" t="s">
        <v>22</v>
      </c>
      <c r="J14" s="52" t="str">
        <f>'Rekapitulace stavby'!AN8</f>
        <v>6. 5. 2022</v>
      </c>
      <c r="L14" s="32"/>
    </row>
    <row r="15" spans="2:12" s="1" customFormat="1" ht="10.95" customHeight="1">
      <c r="B15" s="32"/>
      <c r="L15" s="32"/>
    </row>
    <row r="16" spans="2:12" s="1" customFormat="1" ht="12" customHeight="1">
      <c r="B16" s="32"/>
      <c r="D16" s="27" t="s">
        <v>24</v>
      </c>
      <c r="I16" s="27" t="s">
        <v>25</v>
      </c>
      <c r="J16" s="25" t="s">
        <v>1</v>
      </c>
      <c r="L16" s="32"/>
    </row>
    <row r="17" spans="2:12" s="1" customFormat="1" ht="18" customHeight="1">
      <c r="B17" s="32"/>
      <c r="E17" s="25" t="s">
        <v>26</v>
      </c>
      <c r="I17" s="27" t="s">
        <v>27</v>
      </c>
      <c r="J17" s="25" t="s">
        <v>1</v>
      </c>
      <c r="L17" s="32"/>
    </row>
    <row r="18" spans="2:12" s="1" customFormat="1" ht="6.9" customHeight="1">
      <c r="B18" s="32"/>
      <c r="L18" s="32"/>
    </row>
    <row r="19" spans="2:12" s="1" customFormat="1" ht="12" customHeight="1">
      <c r="B19" s="32"/>
      <c r="D19" s="27" t="s">
        <v>28</v>
      </c>
      <c r="I19" s="27" t="s">
        <v>25</v>
      </c>
      <c r="J19" s="28" t="str">
        <f>'Rekapitulace stavby'!AN13</f>
        <v>Vyplň údaj</v>
      </c>
      <c r="L19" s="32"/>
    </row>
    <row r="20" spans="2:12" s="1" customFormat="1" ht="18" customHeight="1">
      <c r="B20" s="32"/>
      <c r="E20" s="253" t="str">
        <f>'Rekapitulace stavby'!E14</f>
        <v>Vyplň údaj</v>
      </c>
      <c r="F20" s="219"/>
      <c r="G20" s="219"/>
      <c r="H20" s="219"/>
      <c r="I20" s="27" t="s">
        <v>27</v>
      </c>
      <c r="J20" s="28" t="str">
        <f>'Rekapitulace stavby'!AN14</f>
        <v>Vyplň údaj</v>
      </c>
      <c r="L20" s="32"/>
    </row>
    <row r="21" spans="2:12" s="1" customFormat="1" ht="6.9" customHeight="1">
      <c r="B21" s="32"/>
      <c r="L21" s="32"/>
    </row>
    <row r="22" spans="2:12" s="1" customFormat="1" ht="12" customHeight="1">
      <c r="B22" s="32"/>
      <c r="D22" s="27" t="s">
        <v>30</v>
      </c>
      <c r="I22" s="27" t="s">
        <v>25</v>
      </c>
      <c r="J22" s="25" t="s">
        <v>1</v>
      </c>
      <c r="L22" s="32"/>
    </row>
    <row r="23" spans="2:12" s="1" customFormat="1" ht="18" customHeight="1">
      <c r="B23" s="32"/>
      <c r="E23" s="25" t="s">
        <v>31</v>
      </c>
      <c r="I23" s="27" t="s">
        <v>27</v>
      </c>
      <c r="J23" s="25" t="s">
        <v>1</v>
      </c>
      <c r="L23" s="32"/>
    </row>
    <row r="24" spans="2:12" s="1" customFormat="1" ht="6.9" customHeight="1">
      <c r="B24" s="32"/>
      <c r="L24" s="32"/>
    </row>
    <row r="25" spans="2:12" s="1" customFormat="1" ht="12" customHeight="1">
      <c r="B25" s="32"/>
      <c r="D25" s="27" t="s">
        <v>33</v>
      </c>
      <c r="I25" s="27" t="s">
        <v>25</v>
      </c>
      <c r="J25" s="25" t="str">
        <f>IF('Rekapitulace stavby'!AN19="","",'Rekapitulace stavby'!AN19)</f>
        <v/>
      </c>
      <c r="L25" s="32"/>
    </row>
    <row r="26" spans="2:12" s="1" customFormat="1" ht="18" customHeight="1">
      <c r="B26" s="32"/>
      <c r="E26" s="25" t="str">
        <f>IF('Rekapitulace stavby'!E20="","",'Rekapitulace stavby'!E20)</f>
        <v xml:space="preserve"> </v>
      </c>
      <c r="I26" s="27" t="s">
        <v>27</v>
      </c>
      <c r="J26" s="25" t="str">
        <f>IF('Rekapitulace stavby'!AN20="","",'Rekapitulace stavby'!AN20)</f>
        <v/>
      </c>
      <c r="L26" s="32"/>
    </row>
    <row r="27" spans="2:12" s="1" customFormat="1" ht="6.9" customHeight="1">
      <c r="B27" s="32"/>
      <c r="L27" s="32"/>
    </row>
    <row r="28" spans="2:12" s="1" customFormat="1" ht="12" customHeight="1">
      <c r="B28" s="32"/>
      <c r="D28" s="27" t="s">
        <v>34</v>
      </c>
      <c r="L28" s="32"/>
    </row>
    <row r="29" spans="2:12" s="7" customFormat="1" ht="16.5" customHeight="1">
      <c r="B29" s="93"/>
      <c r="E29" s="223" t="s">
        <v>1</v>
      </c>
      <c r="F29" s="223"/>
      <c r="G29" s="223"/>
      <c r="H29" s="223"/>
      <c r="L29" s="93"/>
    </row>
    <row r="30" spans="2:12" s="1" customFormat="1" ht="6.9" customHeight="1">
      <c r="B30" s="32"/>
      <c r="L30" s="32"/>
    </row>
    <row r="31" spans="2:12" s="1" customFormat="1" ht="6.9" customHeight="1">
      <c r="B31" s="32"/>
      <c r="D31" s="53"/>
      <c r="E31" s="53"/>
      <c r="F31" s="53"/>
      <c r="G31" s="53"/>
      <c r="H31" s="53"/>
      <c r="I31" s="53"/>
      <c r="J31" s="53"/>
      <c r="K31" s="53"/>
      <c r="L31" s="32"/>
    </row>
    <row r="32" spans="2:12" s="1" customFormat="1" ht="25.35" customHeight="1">
      <c r="B32" s="32"/>
      <c r="D32" s="94" t="s">
        <v>35</v>
      </c>
      <c r="J32" s="65">
        <f>ROUND(J135,2)</f>
        <v>100100</v>
      </c>
      <c r="L32" s="32"/>
    </row>
    <row r="33" spans="2:12" s="1" customFormat="1" ht="6.9" customHeight="1">
      <c r="B33" s="32"/>
      <c r="D33" s="53"/>
      <c r="E33" s="53"/>
      <c r="F33" s="53"/>
      <c r="G33" s="53"/>
      <c r="H33" s="53"/>
      <c r="I33" s="53"/>
      <c r="J33" s="53"/>
      <c r="K33" s="53"/>
      <c r="L33" s="32"/>
    </row>
    <row r="34" spans="2:12" s="1" customFormat="1" ht="14.4" customHeight="1">
      <c r="B34" s="32"/>
      <c r="F34" s="35" t="s">
        <v>37</v>
      </c>
      <c r="I34" s="35" t="s">
        <v>36</v>
      </c>
      <c r="J34" s="35" t="s">
        <v>38</v>
      </c>
      <c r="L34" s="32"/>
    </row>
    <row r="35" spans="2:12" s="1" customFormat="1" ht="14.4" customHeight="1">
      <c r="B35" s="32"/>
      <c r="D35" s="95" t="s">
        <v>39</v>
      </c>
      <c r="E35" s="27" t="s">
        <v>40</v>
      </c>
      <c r="F35" s="85">
        <f>ROUND((SUM(BE135:BE396)),2)</f>
        <v>100100</v>
      </c>
      <c r="I35" s="96">
        <v>0.21</v>
      </c>
      <c r="J35" s="85">
        <f>ROUND(((SUM(BE135:BE396))*I35),2)</f>
        <v>21021</v>
      </c>
      <c r="L35" s="32"/>
    </row>
    <row r="36" spans="2:12" s="1" customFormat="1" ht="14.4" customHeight="1">
      <c r="B36" s="32"/>
      <c r="E36" s="27" t="s">
        <v>41</v>
      </c>
      <c r="F36" s="85">
        <f>ROUND((SUM(BF135:BF396)),2)</f>
        <v>0</v>
      </c>
      <c r="I36" s="96">
        <v>0.15</v>
      </c>
      <c r="J36" s="85">
        <f>ROUND(((SUM(BF135:BF396))*I36),2)</f>
        <v>0</v>
      </c>
      <c r="L36" s="32"/>
    </row>
    <row r="37" spans="2:12" s="1" customFormat="1" ht="14.4" customHeight="1" hidden="1">
      <c r="B37" s="32"/>
      <c r="E37" s="27" t="s">
        <v>42</v>
      </c>
      <c r="F37" s="85">
        <f>ROUND((SUM(BG135:BG396)),2)</f>
        <v>0</v>
      </c>
      <c r="I37" s="96">
        <v>0.21</v>
      </c>
      <c r="J37" s="85">
        <f>0</f>
        <v>0</v>
      </c>
      <c r="L37" s="32"/>
    </row>
    <row r="38" spans="2:12" s="1" customFormat="1" ht="14.4" customHeight="1" hidden="1">
      <c r="B38" s="32"/>
      <c r="E38" s="27" t="s">
        <v>43</v>
      </c>
      <c r="F38" s="85">
        <f>ROUND((SUM(BH135:BH396)),2)</f>
        <v>0</v>
      </c>
      <c r="I38" s="96">
        <v>0.15</v>
      </c>
      <c r="J38" s="85">
        <f>0</f>
        <v>0</v>
      </c>
      <c r="L38" s="32"/>
    </row>
    <row r="39" spans="2:12" s="1" customFormat="1" ht="14.4" customHeight="1" hidden="1">
      <c r="B39" s="32"/>
      <c r="E39" s="27" t="s">
        <v>44</v>
      </c>
      <c r="F39" s="85">
        <f>ROUND((SUM(BI135:BI396)),2)</f>
        <v>0</v>
      </c>
      <c r="I39" s="96">
        <v>0</v>
      </c>
      <c r="J39" s="85">
        <f>0</f>
        <v>0</v>
      </c>
      <c r="L39" s="32"/>
    </row>
    <row r="40" spans="2:12" s="1" customFormat="1" ht="6.9" customHeight="1">
      <c r="B40" s="32"/>
      <c r="L40" s="32"/>
    </row>
    <row r="41" spans="2:12" s="1" customFormat="1" ht="25.35" customHeight="1">
      <c r="B41" s="32"/>
      <c r="C41" s="97"/>
      <c r="D41" s="98" t="s">
        <v>45</v>
      </c>
      <c r="E41" s="56"/>
      <c r="F41" s="56"/>
      <c r="G41" s="99" t="s">
        <v>46</v>
      </c>
      <c r="H41" s="100" t="s">
        <v>47</v>
      </c>
      <c r="I41" s="56"/>
      <c r="J41" s="101">
        <f>SUM(J32:J39)</f>
        <v>121121</v>
      </c>
      <c r="K41" s="102"/>
      <c r="L41" s="32"/>
    </row>
    <row r="42" spans="2:12" s="1" customFormat="1" ht="14.4" customHeight="1">
      <c r="B42" s="32"/>
      <c r="L42" s="32"/>
    </row>
    <row r="43" spans="2:12" ht="14.4" customHeight="1">
      <c r="B43" s="20"/>
      <c r="L43" s="20"/>
    </row>
    <row r="44" spans="2:12" ht="14.4" customHeight="1">
      <c r="B44" s="20"/>
      <c r="L44" s="20"/>
    </row>
    <row r="45" spans="2:12" ht="14.4" customHeight="1">
      <c r="B45" s="20"/>
      <c r="L45" s="20"/>
    </row>
    <row r="46" spans="2:12" ht="14.4" customHeight="1">
      <c r="B46" s="20"/>
      <c r="L46" s="20"/>
    </row>
    <row r="47" spans="2:12" ht="14.4" customHeight="1">
      <c r="B47" s="20"/>
      <c r="L47" s="20"/>
    </row>
    <row r="48" spans="2:12" ht="14.4" customHeight="1">
      <c r="B48" s="20"/>
      <c r="L48" s="20"/>
    </row>
    <row r="49" spans="2:12" ht="14.4" customHeight="1">
      <c r="B49" s="20"/>
      <c r="L49" s="20"/>
    </row>
    <row r="50" spans="2:12" s="1" customFormat="1" ht="14.4" customHeight="1">
      <c r="B50" s="32"/>
      <c r="D50" s="41" t="s">
        <v>48</v>
      </c>
      <c r="E50" s="42"/>
      <c r="F50" s="42"/>
      <c r="G50" s="41" t="s">
        <v>49</v>
      </c>
      <c r="H50" s="42"/>
      <c r="I50" s="42"/>
      <c r="J50" s="42"/>
      <c r="K50" s="42"/>
      <c r="L50" s="32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2:12" s="1" customFormat="1" ht="13.2">
      <c r="B61" s="32"/>
      <c r="D61" s="43" t="s">
        <v>50</v>
      </c>
      <c r="E61" s="34"/>
      <c r="F61" s="103" t="s">
        <v>51</v>
      </c>
      <c r="G61" s="43" t="s">
        <v>50</v>
      </c>
      <c r="H61" s="34"/>
      <c r="I61" s="34"/>
      <c r="J61" s="104" t="s">
        <v>51</v>
      </c>
      <c r="K61" s="34"/>
      <c r="L61" s="32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2:12" s="1" customFormat="1" ht="13.2">
      <c r="B65" s="32"/>
      <c r="D65" s="41" t="s">
        <v>52</v>
      </c>
      <c r="E65" s="42"/>
      <c r="F65" s="42"/>
      <c r="G65" s="41" t="s">
        <v>53</v>
      </c>
      <c r="H65" s="42"/>
      <c r="I65" s="42"/>
      <c r="J65" s="42"/>
      <c r="K65" s="42"/>
      <c r="L65" s="32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2:12" s="1" customFormat="1" ht="13.2">
      <c r="B76" s="32"/>
      <c r="D76" s="43" t="s">
        <v>50</v>
      </c>
      <c r="E76" s="34"/>
      <c r="F76" s="103" t="s">
        <v>51</v>
      </c>
      <c r="G76" s="43" t="s">
        <v>50</v>
      </c>
      <c r="H76" s="34"/>
      <c r="I76" s="34"/>
      <c r="J76" s="104" t="s">
        <v>51</v>
      </c>
      <c r="K76" s="34"/>
      <c r="L76" s="32"/>
    </row>
    <row r="77" spans="2:12" s="1" customFormat="1" ht="14.4" customHeight="1"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2"/>
    </row>
    <row r="81" spans="2:12" s="1" customFormat="1" ht="6.9" customHeight="1"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2"/>
    </row>
    <row r="82" spans="2:12" s="1" customFormat="1" ht="24.9" customHeight="1">
      <c r="B82" s="32"/>
      <c r="C82" s="21" t="s">
        <v>100</v>
      </c>
      <c r="L82" s="32"/>
    </row>
    <row r="83" spans="2:12" s="1" customFormat="1" ht="6.9" customHeight="1">
      <c r="B83" s="32"/>
      <c r="L83" s="32"/>
    </row>
    <row r="84" spans="2:12" s="1" customFormat="1" ht="12" customHeight="1">
      <c r="B84" s="32"/>
      <c r="C84" s="27" t="s">
        <v>16</v>
      </c>
      <c r="L84" s="32"/>
    </row>
    <row r="85" spans="2:12" s="1" customFormat="1" ht="16.5" customHeight="1">
      <c r="B85" s="32"/>
      <c r="E85" s="251" t="str">
        <f>E7</f>
        <v>MŠ RAFÍK, rekonstrukce elektroinstalace, vč. stavebních úprav</v>
      </c>
      <c r="F85" s="252"/>
      <c r="G85" s="252"/>
      <c r="H85" s="252"/>
      <c r="L85" s="32"/>
    </row>
    <row r="86" spans="2:12" ht="12" customHeight="1">
      <c r="B86" s="20"/>
      <c r="C86" s="27" t="s">
        <v>96</v>
      </c>
      <c r="L86" s="20"/>
    </row>
    <row r="87" spans="2:12" s="1" customFormat="1" ht="16.5" customHeight="1">
      <c r="B87" s="32"/>
      <c r="E87" s="251" t="s">
        <v>97</v>
      </c>
      <c r="F87" s="250"/>
      <c r="G87" s="250"/>
      <c r="H87" s="250"/>
      <c r="L87" s="32"/>
    </row>
    <row r="88" spans="2:12" s="1" customFormat="1" ht="12" customHeight="1">
      <c r="B88" s="32"/>
      <c r="C88" s="27" t="s">
        <v>98</v>
      </c>
      <c r="L88" s="32"/>
    </row>
    <row r="89" spans="2:12" s="1" customFormat="1" ht="16.5" customHeight="1">
      <c r="B89" s="32"/>
      <c r="E89" s="229" t="str">
        <f>E11</f>
        <v>001 - Stavební část</v>
      </c>
      <c r="F89" s="250"/>
      <c r="G89" s="250"/>
      <c r="H89" s="250"/>
      <c r="L89" s="32"/>
    </row>
    <row r="90" spans="2:12" s="1" customFormat="1" ht="6.9" customHeight="1">
      <c r="B90" s="32"/>
      <c r="L90" s="32"/>
    </row>
    <row r="91" spans="2:12" s="1" customFormat="1" ht="12" customHeight="1">
      <c r="B91" s="32"/>
      <c r="C91" s="27" t="s">
        <v>20</v>
      </c>
      <c r="F91" s="25" t="str">
        <f>F14</f>
        <v xml:space="preserve"> </v>
      </c>
      <c r="I91" s="27" t="s">
        <v>22</v>
      </c>
      <c r="J91" s="52" t="str">
        <f>IF(J14="","",J14)</f>
        <v>6. 5. 2022</v>
      </c>
      <c r="L91" s="32"/>
    </row>
    <row r="92" spans="2:12" s="1" customFormat="1" ht="6.9" customHeight="1">
      <c r="B92" s="32"/>
      <c r="L92" s="32"/>
    </row>
    <row r="93" spans="2:12" s="1" customFormat="1" ht="15.15" customHeight="1">
      <c r="B93" s="32"/>
      <c r="C93" s="27" t="s">
        <v>24</v>
      </c>
      <c r="F93" s="25" t="str">
        <f>E17</f>
        <v>Městský úřad Bohumín</v>
      </c>
      <c r="I93" s="27" t="s">
        <v>30</v>
      </c>
      <c r="J93" s="30" t="str">
        <f>E23</f>
        <v>RP Projekt s.r.o.</v>
      </c>
      <c r="L93" s="32"/>
    </row>
    <row r="94" spans="2:12" s="1" customFormat="1" ht="15.15" customHeight="1">
      <c r="B94" s="32"/>
      <c r="C94" s="27" t="s">
        <v>28</v>
      </c>
      <c r="F94" s="25" t="str">
        <f>IF(E20="","",E20)</f>
        <v>Vyplň údaj</v>
      </c>
      <c r="I94" s="27" t="s">
        <v>33</v>
      </c>
      <c r="J94" s="30" t="str">
        <f>E26</f>
        <v xml:space="preserve"> </v>
      </c>
      <c r="L94" s="32"/>
    </row>
    <row r="95" spans="2:12" s="1" customFormat="1" ht="10.35" customHeight="1">
      <c r="B95" s="32"/>
      <c r="L95" s="32"/>
    </row>
    <row r="96" spans="2:12" s="1" customFormat="1" ht="29.25" customHeight="1">
      <c r="B96" s="32"/>
      <c r="C96" s="105" t="s">
        <v>101</v>
      </c>
      <c r="D96" s="97"/>
      <c r="E96" s="97"/>
      <c r="F96" s="97"/>
      <c r="G96" s="97"/>
      <c r="H96" s="97"/>
      <c r="I96" s="97"/>
      <c r="J96" s="106" t="s">
        <v>102</v>
      </c>
      <c r="K96" s="97"/>
      <c r="L96" s="32"/>
    </row>
    <row r="97" spans="2:12" s="1" customFormat="1" ht="10.35" customHeight="1">
      <c r="B97" s="32"/>
      <c r="L97" s="32"/>
    </row>
    <row r="98" spans="2:47" s="1" customFormat="1" ht="22.95" customHeight="1">
      <c r="B98" s="32"/>
      <c r="C98" s="107" t="s">
        <v>103</v>
      </c>
      <c r="J98" s="65">
        <f>J135</f>
        <v>100100</v>
      </c>
      <c r="L98" s="32"/>
      <c r="AU98" s="17" t="s">
        <v>104</v>
      </c>
    </row>
    <row r="99" spans="2:12" s="8" customFormat="1" ht="24.9" customHeight="1">
      <c r="B99" s="108"/>
      <c r="D99" s="109" t="s">
        <v>105</v>
      </c>
      <c r="E99" s="110"/>
      <c r="F99" s="110"/>
      <c r="G99" s="110"/>
      <c r="H99" s="110"/>
      <c r="I99" s="110"/>
      <c r="J99" s="111">
        <f>J136</f>
        <v>0</v>
      </c>
      <c r="L99" s="108"/>
    </row>
    <row r="100" spans="2:12" s="9" customFormat="1" ht="19.95" customHeight="1">
      <c r="B100" s="112"/>
      <c r="D100" s="113" t="s">
        <v>106</v>
      </c>
      <c r="E100" s="114"/>
      <c r="F100" s="114"/>
      <c r="G100" s="114"/>
      <c r="H100" s="114"/>
      <c r="I100" s="114"/>
      <c r="J100" s="115">
        <f>J137</f>
        <v>0</v>
      </c>
      <c r="L100" s="112"/>
    </row>
    <row r="101" spans="2:12" s="9" customFormat="1" ht="19.95" customHeight="1">
      <c r="B101" s="112"/>
      <c r="D101" s="113" t="s">
        <v>107</v>
      </c>
      <c r="E101" s="114"/>
      <c r="F101" s="114"/>
      <c r="G101" s="114"/>
      <c r="H101" s="114"/>
      <c r="I101" s="114"/>
      <c r="J101" s="115">
        <f>J142</f>
        <v>0</v>
      </c>
      <c r="L101" s="112"/>
    </row>
    <row r="102" spans="2:12" s="9" customFormat="1" ht="19.95" customHeight="1">
      <c r="B102" s="112"/>
      <c r="D102" s="113" t="s">
        <v>108</v>
      </c>
      <c r="E102" s="114"/>
      <c r="F102" s="114"/>
      <c r="G102" s="114"/>
      <c r="H102" s="114"/>
      <c r="I102" s="114"/>
      <c r="J102" s="115">
        <f>J187</f>
        <v>0</v>
      </c>
      <c r="L102" s="112"/>
    </row>
    <row r="103" spans="2:12" s="9" customFormat="1" ht="19.95" customHeight="1">
      <c r="B103" s="112"/>
      <c r="D103" s="113" t="s">
        <v>109</v>
      </c>
      <c r="E103" s="114"/>
      <c r="F103" s="114"/>
      <c r="G103" s="114"/>
      <c r="H103" s="114"/>
      <c r="I103" s="114"/>
      <c r="J103" s="115">
        <f>J212</f>
        <v>0</v>
      </c>
      <c r="L103" s="112"/>
    </row>
    <row r="104" spans="2:12" s="9" customFormat="1" ht="19.95" customHeight="1">
      <c r="B104" s="112"/>
      <c r="D104" s="113" t="s">
        <v>110</v>
      </c>
      <c r="E104" s="114"/>
      <c r="F104" s="114"/>
      <c r="G104" s="114"/>
      <c r="H104" s="114"/>
      <c r="I104" s="114"/>
      <c r="J104" s="115">
        <f>J222</f>
        <v>0</v>
      </c>
      <c r="L104" s="112"/>
    </row>
    <row r="105" spans="2:12" s="8" customFormat="1" ht="24.9" customHeight="1">
      <c r="B105" s="108"/>
      <c r="D105" s="109" t="s">
        <v>111</v>
      </c>
      <c r="E105" s="110"/>
      <c r="F105" s="110"/>
      <c r="G105" s="110"/>
      <c r="H105" s="110"/>
      <c r="I105" s="110"/>
      <c r="J105" s="111">
        <f>J225</f>
        <v>100100</v>
      </c>
      <c r="L105" s="108"/>
    </row>
    <row r="106" spans="2:12" s="9" customFormat="1" ht="19.95" customHeight="1">
      <c r="B106" s="112"/>
      <c r="D106" s="113" t="s">
        <v>112</v>
      </c>
      <c r="E106" s="114"/>
      <c r="F106" s="114"/>
      <c r="G106" s="114"/>
      <c r="H106" s="114"/>
      <c r="I106" s="114"/>
      <c r="J106" s="115">
        <f>J226</f>
        <v>0</v>
      </c>
      <c r="L106" s="112"/>
    </row>
    <row r="107" spans="2:12" s="9" customFormat="1" ht="19.95" customHeight="1">
      <c r="B107" s="112"/>
      <c r="D107" s="113" t="s">
        <v>113</v>
      </c>
      <c r="E107" s="114"/>
      <c r="F107" s="114"/>
      <c r="G107" s="114"/>
      <c r="H107" s="114"/>
      <c r="I107" s="114"/>
      <c r="J107" s="115">
        <f>J264</f>
        <v>0</v>
      </c>
      <c r="L107" s="112"/>
    </row>
    <row r="108" spans="2:12" s="9" customFormat="1" ht="19.95" customHeight="1">
      <c r="B108" s="112"/>
      <c r="D108" s="113" t="s">
        <v>114</v>
      </c>
      <c r="E108" s="114"/>
      <c r="F108" s="114"/>
      <c r="G108" s="114"/>
      <c r="H108" s="114"/>
      <c r="I108" s="114"/>
      <c r="J108" s="115">
        <f>J279</f>
        <v>0</v>
      </c>
      <c r="L108" s="112"/>
    </row>
    <row r="109" spans="2:12" s="9" customFormat="1" ht="19.95" customHeight="1">
      <c r="B109" s="112"/>
      <c r="D109" s="113" t="s">
        <v>115</v>
      </c>
      <c r="E109" s="114"/>
      <c r="F109" s="114"/>
      <c r="G109" s="114"/>
      <c r="H109" s="114"/>
      <c r="I109" s="114"/>
      <c r="J109" s="115">
        <f>J293</f>
        <v>100100</v>
      </c>
      <c r="L109" s="112"/>
    </row>
    <row r="110" spans="2:12" s="9" customFormat="1" ht="19.95" customHeight="1">
      <c r="B110" s="112"/>
      <c r="D110" s="113" t="s">
        <v>116</v>
      </c>
      <c r="E110" s="114"/>
      <c r="F110" s="114"/>
      <c r="G110" s="114"/>
      <c r="H110" s="114"/>
      <c r="I110" s="114"/>
      <c r="J110" s="115">
        <f>J309</f>
        <v>0</v>
      </c>
      <c r="L110" s="112"/>
    </row>
    <row r="111" spans="2:12" s="9" customFormat="1" ht="19.95" customHeight="1">
      <c r="B111" s="112"/>
      <c r="D111" s="113" t="s">
        <v>117</v>
      </c>
      <c r="E111" s="114"/>
      <c r="F111" s="114"/>
      <c r="G111" s="114"/>
      <c r="H111" s="114"/>
      <c r="I111" s="114"/>
      <c r="J111" s="115">
        <f>J324</f>
        <v>0</v>
      </c>
      <c r="L111" s="112"/>
    </row>
    <row r="112" spans="2:12" s="9" customFormat="1" ht="19.95" customHeight="1">
      <c r="B112" s="112"/>
      <c r="D112" s="113" t="s">
        <v>118</v>
      </c>
      <c r="E112" s="114"/>
      <c r="F112" s="114"/>
      <c r="G112" s="114"/>
      <c r="H112" s="114"/>
      <c r="I112" s="114"/>
      <c r="J112" s="115">
        <f>J357</f>
        <v>0</v>
      </c>
      <c r="L112" s="112"/>
    </row>
    <row r="113" spans="2:12" s="8" customFormat="1" ht="24.9" customHeight="1">
      <c r="B113" s="108"/>
      <c r="D113" s="109" t="s">
        <v>119</v>
      </c>
      <c r="E113" s="110"/>
      <c r="F113" s="110"/>
      <c r="G113" s="110"/>
      <c r="H113" s="110"/>
      <c r="I113" s="110"/>
      <c r="J113" s="111">
        <f>J390</f>
        <v>0</v>
      </c>
      <c r="L113" s="108"/>
    </row>
    <row r="114" spans="2:12" s="1" customFormat="1" ht="21.75" customHeight="1">
      <c r="B114" s="32"/>
      <c r="L114" s="32"/>
    </row>
    <row r="115" spans="2:12" s="1" customFormat="1" ht="6.9" customHeight="1">
      <c r="B115" s="44"/>
      <c r="C115" s="45"/>
      <c r="D115" s="45"/>
      <c r="E115" s="45"/>
      <c r="F115" s="45"/>
      <c r="G115" s="45"/>
      <c r="H115" s="45"/>
      <c r="I115" s="45"/>
      <c r="J115" s="45"/>
      <c r="K115" s="45"/>
      <c r="L115" s="32"/>
    </row>
    <row r="119" spans="2:12" s="1" customFormat="1" ht="6.9" customHeight="1">
      <c r="B119" s="46"/>
      <c r="C119" s="47"/>
      <c r="D119" s="47"/>
      <c r="E119" s="47"/>
      <c r="F119" s="47"/>
      <c r="G119" s="47"/>
      <c r="H119" s="47"/>
      <c r="I119" s="47"/>
      <c r="J119" s="47"/>
      <c r="K119" s="47"/>
      <c r="L119" s="32"/>
    </row>
    <row r="120" spans="2:12" s="1" customFormat="1" ht="24.9" customHeight="1">
      <c r="B120" s="32"/>
      <c r="C120" s="21" t="s">
        <v>120</v>
      </c>
      <c r="L120" s="32"/>
    </row>
    <row r="121" spans="2:12" s="1" customFormat="1" ht="6.9" customHeight="1">
      <c r="B121" s="32"/>
      <c r="L121" s="32"/>
    </row>
    <row r="122" spans="2:12" s="1" customFormat="1" ht="12" customHeight="1">
      <c r="B122" s="32"/>
      <c r="C122" s="27" t="s">
        <v>16</v>
      </c>
      <c r="L122" s="32"/>
    </row>
    <row r="123" spans="2:12" s="1" customFormat="1" ht="16.5" customHeight="1">
      <c r="B123" s="32"/>
      <c r="E123" s="251" t="str">
        <f>E7</f>
        <v>MŠ RAFÍK, rekonstrukce elektroinstalace, vč. stavebních úprav</v>
      </c>
      <c r="F123" s="252"/>
      <c r="G123" s="252"/>
      <c r="H123" s="252"/>
      <c r="L123" s="32"/>
    </row>
    <row r="124" spans="2:12" ht="12" customHeight="1">
      <c r="B124" s="20"/>
      <c r="C124" s="27" t="s">
        <v>96</v>
      </c>
      <c r="L124" s="20"/>
    </row>
    <row r="125" spans="2:12" s="1" customFormat="1" ht="16.5" customHeight="1">
      <c r="B125" s="32"/>
      <c r="E125" s="251" t="s">
        <v>97</v>
      </c>
      <c r="F125" s="250"/>
      <c r="G125" s="250"/>
      <c r="H125" s="250"/>
      <c r="L125" s="32"/>
    </row>
    <row r="126" spans="2:12" s="1" customFormat="1" ht="12" customHeight="1">
      <c r="B126" s="32"/>
      <c r="C126" s="27" t="s">
        <v>98</v>
      </c>
      <c r="L126" s="32"/>
    </row>
    <row r="127" spans="2:12" s="1" customFormat="1" ht="16.5" customHeight="1">
      <c r="B127" s="32"/>
      <c r="E127" s="229" t="str">
        <f>E11</f>
        <v>001 - Stavební část</v>
      </c>
      <c r="F127" s="250"/>
      <c r="G127" s="250"/>
      <c r="H127" s="250"/>
      <c r="L127" s="32"/>
    </row>
    <row r="128" spans="2:12" s="1" customFormat="1" ht="6.9" customHeight="1">
      <c r="B128" s="32"/>
      <c r="L128" s="32"/>
    </row>
    <row r="129" spans="2:12" s="1" customFormat="1" ht="12" customHeight="1">
      <c r="B129" s="32"/>
      <c r="C129" s="27" t="s">
        <v>20</v>
      </c>
      <c r="F129" s="25" t="str">
        <f>F14</f>
        <v xml:space="preserve"> </v>
      </c>
      <c r="I129" s="27" t="s">
        <v>22</v>
      </c>
      <c r="J129" s="52" t="str">
        <f>IF(J14="","",J14)</f>
        <v>6. 5. 2022</v>
      </c>
      <c r="L129" s="32"/>
    </row>
    <row r="130" spans="2:12" s="1" customFormat="1" ht="6.9" customHeight="1">
      <c r="B130" s="32"/>
      <c r="L130" s="32"/>
    </row>
    <row r="131" spans="2:12" s="1" customFormat="1" ht="15.15" customHeight="1">
      <c r="B131" s="32"/>
      <c r="C131" s="27" t="s">
        <v>24</v>
      </c>
      <c r="F131" s="25" t="str">
        <f>E17</f>
        <v>Městský úřad Bohumín</v>
      </c>
      <c r="I131" s="27" t="s">
        <v>30</v>
      </c>
      <c r="J131" s="30" t="str">
        <f>E23</f>
        <v>RP Projekt s.r.o.</v>
      </c>
      <c r="L131" s="32"/>
    </row>
    <row r="132" spans="2:12" s="1" customFormat="1" ht="15.15" customHeight="1">
      <c r="B132" s="32"/>
      <c r="C132" s="27" t="s">
        <v>28</v>
      </c>
      <c r="F132" s="25" t="str">
        <f>IF(E20="","",E20)</f>
        <v>Vyplň údaj</v>
      </c>
      <c r="I132" s="27" t="s">
        <v>33</v>
      </c>
      <c r="J132" s="30" t="str">
        <f>E26</f>
        <v xml:space="preserve"> </v>
      </c>
      <c r="L132" s="32"/>
    </row>
    <row r="133" spans="2:12" s="1" customFormat="1" ht="10.35" customHeight="1">
      <c r="B133" s="32"/>
      <c r="L133" s="32"/>
    </row>
    <row r="134" spans="2:20" s="10" customFormat="1" ht="29.25" customHeight="1">
      <c r="B134" s="116"/>
      <c r="C134" s="117" t="s">
        <v>121</v>
      </c>
      <c r="D134" s="118" t="s">
        <v>60</v>
      </c>
      <c r="E134" s="118" t="s">
        <v>56</v>
      </c>
      <c r="F134" s="118" t="s">
        <v>57</v>
      </c>
      <c r="G134" s="118" t="s">
        <v>122</v>
      </c>
      <c r="H134" s="118" t="s">
        <v>123</v>
      </c>
      <c r="I134" s="118" t="s">
        <v>124</v>
      </c>
      <c r="J134" s="118" t="s">
        <v>102</v>
      </c>
      <c r="K134" s="119" t="s">
        <v>125</v>
      </c>
      <c r="L134" s="116"/>
      <c r="M134" s="58" t="s">
        <v>1</v>
      </c>
      <c r="N134" s="59" t="s">
        <v>39</v>
      </c>
      <c r="O134" s="59" t="s">
        <v>126</v>
      </c>
      <c r="P134" s="59" t="s">
        <v>127</v>
      </c>
      <c r="Q134" s="59" t="s">
        <v>128</v>
      </c>
      <c r="R134" s="59" t="s">
        <v>129</v>
      </c>
      <c r="S134" s="59" t="s">
        <v>130</v>
      </c>
      <c r="T134" s="60" t="s">
        <v>131</v>
      </c>
    </row>
    <row r="135" spans="2:63" s="1" customFormat="1" ht="22.95" customHeight="1">
      <c r="B135" s="32"/>
      <c r="C135" s="63" t="s">
        <v>132</v>
      </c>
      <c r="J135" s="120">
        <f>BK135</f>
        <v>100100</v>
      </c>
      <c r="L135" s="32"/>
      <c r="M135" s="61"/>
      <c r="N135" s="53"/>
      <c r="O135" s="53"/>
      <c r="P135" s="121">
        <f>P136+P225+P390</f>
        <v>0</v>
      </c>
      <c r="Q135" s="53"/>
      <c r="R135" s="121">
        <f>R136+R225+R390</f>
        <v>20.636865435000004</v>
      </c>
      <c r="S135" s="53"/>
      <c r="T135" s="122">
        <f>T136+T225+T390</f>
        <v>6.926047799999999</v>
      </c>
      <c r="AT135" s="17" t="s">
        <v>74</v>
      </c>
      <c r="AU135" s="17" t="s">
        <v>104</v>
      </c>
      <c r="BK135" s="123">
        <f>BK136+BK225+BK390</f>
        <v>100100</v>
      </c>
    </row>
    <row r="136" spans="2:63" s="11" customFormat="1" ht="25.95" customHeight="1">
      <c r="B136" s="124"/>
      <c r="D136" s="125" t="s">
        <v>74</v>
      </c>
      <c r="E136" s="126" t="s">
        <v>133</v>
      </c>
      <c r="F136" s="126" t="s">
        <v>134</v>
      </c>
      <c r="I136" s="127"/>
      <c r="J136" s="128">
        <f>BK136</f>
        <v>0</v>
      </c>
      <c r="L136" s="124"/>
      <c r="M136" s="129"/>
      <c r="P136" s="130">
        <f>P137+P142+P187+P212+P222</f>
        <v>0</v>
      </c>
      <c r="R136" s="130">
        <f>R137+R142+R187+R212+R222</f>
        <v>6.3591713599999995</v>
      </c>
      <c r="T136" s="131">
        <f>T137+T142+T187+T212+T222</f>
        <v>0.23625000000000002</v>
      </c>
      <c r="AR136" s="125" t="s">
        <v>81</v>
      </c>
      <c r="AT136" s="132" t="s">
        <v>74</v>
      </c>
      <c r="AU136" s="132" t="s">
        <v>75</v>
      </c>
      <c r="AY136" s="125" t="s">
        <v>135</v>
      </c>
      <c r="BK136" s="133">
        <f>BK137+BK142+BK187+BK212+BK222</f>
        <v>0</v>
      </c>
    </row>
    <row r="137" spans="2:63" s="11" customFormat="1" ht="22.95" customHeight="1">
      <c r="B137" s="124"/>
      <c r="D137" s="125" t="s">
        <v>74</v>
      </c>
      <c r="E137" s="134" t="s">
        <v>136</v>
      </c>
      <c r="F137" s="134" t="s">
        <v>137</v>
      </c>
      <c r="I137" s="127"/>
      <c r="J137" s="135">
        <f>BK137</f>
        <v>0</v>
      </c>
      <c r="L137" s="124"/>
      <c r="M137" s="129"/>
      <c r="P137" s="130">
        <f>SUM(P138:P141)</f>
        <v>0</v>
      </c>
      <c r="R137" s="130">
        <f>SUM(R138:R141)</f>
        <v>0.2467</v>
      </c>
      <c r="T137" s="131">
        <f>SUM(T138:T141)</f>
        <v>0</v>
      </c>
      <c r="AR137" s="125" t="s">
        <v>81</v>
      </c>
      <c r="AT137" s="132" t="s">
        <v>74</v>
      </c>
      <c r="AU137" s="132" t="s">
        <v>81</v>
      </c>
      <c r="AY137" s="125" t="s">
        <v>135</v>
      </c>
      <c r="BK137" s="133">
        <f>SUM(BK138:BK141)</f>
        <v>0</v>
      </c>
    </row>
    <row r="138" spans="2:65" s="1" customFormat="1" ht="24.15" customHeight="1">
      <c r="B138" s="136"/>
      <c r="C138" s="137" t="s">
        <v>81</v>
      </c>
      <c r="D138" s="137" t="s">
        <v>138</v>
      </c>
      <c r="E138" s="138" t="s">
        <v>139</v>
      </c>
      <c r="F138" s="139" t="s">
        <v>140</v>
      </c>
      <c r="G138" s="140" t="s">
        <v>141</v>
      </c>
      <c r="H138" s="141">
        <v>2</v>
      </c>
      <c r="I138" s="142"/>
      <c r="J138" s="143">
        <f>ROUND(I138*H138,2)</f>
        <v>0</v>
      </c>
      <c r="K138" s="139" t="s">
        <v>142</v>
      </c>
      <c r="L138" s="32"/>
      <c r="M138" s="144" t="s">
        <v>1</v>
      </c>
      <c r="N138" s="145" t="s">
        <v>40</v>
      </c>
      <c r="P138" s="146">
        <f>O138*H138</f>
        <v>0</v>
      </c>
      <c r="Q138" s="146">
        <v>0.12335</v>
      </c>
      <c r="R138" s="146">
        <f>Q138*H138</f>
        <v>0.2467</v>
      </c>
      <c r="S138" s="146">
        <v>0</v>
      </c>
      <c r="T138" s="147">
        <f>S138*H138</f>
        <v>0</v>
      </c>
      <c r="AR138" s="148" t="s">
        <v>143</v>
      </c>
      <c r="AT138" s="148" t="s">
        <v>138</v>
      </c>
      <c r="AU138" s="148" t="s">
        <v>83</v>
      </c>
      <c r="AY138" s="17" t="s">
        <v>135</v>
      </c>
      <c r="BE138" s="149">
        <f>IF(N138="základní",J138,0)</f>
        <v>0</v>
      </c>
      <c r="BF138" s="149">
        <f>IF(N138="snížená",J138,0)</f>
        <v>0</v>
      </c>
      <c r="BG138" s="149">
        <f>IF(N138="zákl. přenesená",J138,0)</f>
        <v>0</v>
      </c>
      <c r="BH138" s="149">
        <f>IF(N138="sníž. přenesená",J138,0)</f>
        <v>0</v>
      </c>
      <c r="BI138" s="149">
        <f>IF(N138="nulová",J138,0)</f>
        <v>0</v>
      </c>
      <c r="BJ138" s="17" t="s">
        <v>81</v>
      </c>
      <c r="BK138" s="149">
        <f>ROUND(I138*H138,2)</f>
        <v>0</v>
      </c>
      <c r="BL138" s="17" t="s">
        <v>143</v>
      </c>
      <c r="BM138" s="148" t="s">
        <v>144</v>
      </c>
    </row>
    <row r="139" spans="2:47" s="1" customFormat="1" ht="19.2">
      <c r="B139" s="32"/>
      <c r="D139" s="150" t="s">
        <v>145</v>
      </c>
      <c r="F139" s="151" t="s">
        <v>146</v>
      </c>
      <c r="I139" s="152"/>
      <c r="L139" s="32"/>
      <c r="M139" s="153"/>
      <c r="T139" s="55"/>
      <c r="AT139" s="17" t="s">
        <v>145</v>
      </c>
      <c r="AU139" s="17" t="s">
        <v>83</v>
      </c>
    </row>
    <row r="140" spans="2:51" s="12" customFormat="1" ht="12">
      <c r="B140" s="154"/>
      <c r="D140" s="150" t="s">
        <v>147</v>
      </c>
      <c r="E140" s="155" t="s">
        <v>1</v>
      </c>
      <c r="F140" s="156" t="s">
        <v>148</v>
      </c>
      <c r="H140" s="155" t="s">
        <v>1</v>
      </c>
      <c r="I140" s="157"/>
      <c r="L140" s="154"/>
      <c r="M140" s="158"/>
      <c r="T140" s="159"/>
      <c r="AT140" s="155" t="s">
        <v>147</v>
      </c>
      <c r="AU140" s="155" t="s">
        <v>83</v>
      </c>
      <c r="AV140" s="12" t="s">
        <v>81</v>
      </c>
      <c r="AW140" s="12" t="s">
        <v>32</v>
      </c>
      <c r="AX140" s="12" t="s">
        <v>75</v>
      </c>
      <c r="AY140" s="155" t="s">
        <v>135</v>
      </c>
    </row>
    <row r="141" spans="2:51" s="13" customFormat="1" ht="12">
      <c r="B141" s="160"/>
      <c r="D141" s="150" t="s">
        <v>147</v>
      </c>
      <c r="E141" s="161" t="s">
        <v>1</v>
      </c>
      <c r="F141" s="162" t="s">
        <v>83</v>
      </c>
      <c r="H141" s="163">
        <v>2</v>
      </c>
      <c r="I141" s="164"/>
      <c r="L141" s="160"/>
      <c r="M141" s="165"/>
      <c r="T141" s="166"/>
      <c r="AT141" s="161" t="s">
        <v>147</v>
      </c>
      <c r="AU141" s="161" t="s">
        <v>83</v>
      </c>
      <c r="AV141" s="13" t="s">
        <v>83</v>
      </c>
      <c r="AW141" s="13" t="s">
        <v>32</v>
      </c>
      <c r="AX141" s="13" t="s">
        <v>81</v>
      </c>
      <c r="AY141" s="161" t="s">
        <v>135</v>
      </c>
    </row>
    <row r="142" spans="2:63" s="11" customFormat="1" ht="22.95" customHeight="1">
      <c r="B142" s="124"/>
      <c r="D142" s="125" t="s">
        <v>74</v>
      </c>
      <c r="E142" s="134" t="s">
        <v>149</v>
      </c>
      <c r="F142" s="134" t="s">
        <v>150</v>
      </c>
      <c r="I142" s="127"/>
      <c r="J142" s="135">
        <f>BK142</f>
        <v>0</v>
      </c>
      <c r="L142" s="124"/>
      <c r="M142" s="129"/>
      <c r="P142" s="130">
        <f>SUM(P143:P186)</f>
        <v>0</v>
      </c>
      <c r="R142" s="130">
        <f>SUM(R143:R186)</f>
        <v>6.00579126</v>
      </c>
      <c r="T142" s="131">
        <f>SUM(T143:T186)</f>
        <v>0</v>
      </c>
      <c r="AR142" s="125" t="s">
        <v>81</v>
      </c>
      <c r="AT142" s="132" t="s">
        <v>74</v>
      </c>
      <c r="AU142" s="132" t="s">
        <v>81</v>
      </c>
      <c r="AY142" s="125" t="s">
        <v>135</v>
      </c>
      <c r="BK142" s="133">
        <f>SUM(BK143:BK186)</f>
        <v>0</v>
      </c>
    </row>
    <row r="143" spans="2:65" s="1" customFormat="1" ht="16.5" customHeight="1">
      <c r="B143" s="136"/>
      <c r="C143" s="137" t="s">
        <v>83</v>
      </c>
      <c r="D143" s="137" t="s">
        <v>138</v>
      </c>
      <c r="E143" s="138" t="s">
        <v>151</v>
      </c>
      <c r="F143" s="139" t="s">
        <v>152</v>
      </c>
      <c r="G143" s="140" t="s">
        <v>141</v>
      </c>
      <c r="H143" s="141">
        <v>145.38</v>
      </c>
      <c r="I143" s="142"/>
      <c r="J143" s="143">
        <f>ROUND(I143*H143,2)</f>
        <v>0</v>
      </c>
      <c r="K143" s="139" t="s">
        <v>1</v>
      </c>
      <c r="L143" s="32"/>
      <c r="M143" s="144" t="s">
        <v>1</v>
      </c>
      <c r="N143" s="145" t="s">
        <v>40</v>
      </c>
      <c r="P143" s="146">
        <f>O143*H143</f>
        <v>0</v>
      </c>
      <c r="Q143" s="146">
        <v>0.00026</v>
      </c>
      <c r="R143" s="146">
        <f>Q143*H143</f>
        <v>0.037798799999999994</v>
      </c>
      <c r="S143" s="146">
        <v>0</v>
      </c>
      <c r="T143" s="147">
        <f>S143*H143</f>
        <v>0</v>
      </c>
      <c r="AR143" s="148" t="s">
        <v>143</v>
      </c>
      <c r="AT143" s="148" t="s">
        <v>138</v>
      </c>
      <c r="AU143" s="148" t="s">
        <v>83</v>
      </c>
      <c r="AY143" s="17" t="s">
        <v>135</v>
      </c>
      <c r="BE143" s="149">
        <f>IF(N143="základní",J143,0)</f>
        <v>0</v>
      </c>
      <c r="BF143" s="149">
        <f>IF(N143="snížená",J143,0)</f>
        <v>0</v>
      </c>
      <c r="BG143" s="149">
        <f>IF(N143="zákl. přenesená",J143,0)</f>
        <v>0</v>
      </c>
      <c r="BH143" s="149">
        <f>IF(N143="sníž. přenesená",J143,0)</f>
        <v>0</v>
      </c>
      <c r="BI143" s="149">
        <f>IF(N143="nulová",J143,0)</f>
        <v>0</v>
      </c>
      <c r="BJ143" s="17" t="s">
        <v>81</v>
      </c>
      <c r="BK143" s="149">
        <f>ROUND(I143*H143,2)</f>
        <v>0</v>
      </c>
      <c r="BL143" s="17" t="s">
        <v>143</v>
      </c>
      <c r="BM143" s="148" t="s">
        <v>153</v>
      </c>
    </row>
    <row r="144" spans="2:47" s="1" customFormat="1" ht="19.2">
      <c r="B144" s="32"/>
      <c r="D144" s="150" t="s">
        <v>145</v>
      </c>
      <c r="F144" s="151" t="s">
        <v>154</v>
      </c>
      <c r="I144" s="152"/>
      <c r="L144" s="32"/>
      <c r="M144" s="153"/>
      <c r="T144" s="55"/>
      <c r="AT144" s="17" t="s">
        <v>145</v>
      </c>
      <c r="AU144" s="17" t="s">
        <v>83</v>
      </c>
    </row>
    <row r="145" spans="2:51" s="12" customFormat="1" ht="12">
      <c r="B145" s="154"/>
      <c r="D145" s="150" t="s">
        <v>147</v>
      </c>
      <c r="E145" s="155" t="s">
        <v>1</v>
      </c>
      <c r="F145" s="156" t="s">
        <v>155</v>
      </c>
      <c r="H145" s="155" t="s">
        <v>1</v>
      </c>
      <c r="I145" s="157"/>
      <c r="L145" s="154"/>
      <c r="M145" s="158"/>
      <c r="T145" s="159"/>
      <c r="AT145" s="155" t="s">
        <v>147</v>
      </c>
      <c r="AU145" s="155" t="s">
        <v>83</v>
      </c>
      <c r="AV145" s="12" t="s">
        <v>81</v>
      </c>
      <c r="AW145" s="12" t="s">
        <v>32</v>
      </c>
      <c r="AX145" s="12" t="s">
        <v>75</v>
      </c>
      <c r="AY145" s="155" t="s">
        <v>135</v>
      </c>
    </row>
    <row r="146" spans="2:51" s="12" customFormat="1" ht="12">
      <c r="B146" s="154"/>
      <c r="D146" s="150" t="s">
        <v>147</v>
      </c>
      <c r="E146" s="155" t="s">
        <v>1</v>
      </c>
      <c r="F146" s="156" t="s">
        <v>156</v>
      </c>
      <c r="H146" s="155" t="s">
        <v>1</v>
      </c>
      <c r="I146" s="157"/>
      <c r="L146" s="154"/>
      <c r="M146" s="158"/>
      <c r="T146" s="159"/>
      <c r="AT146" s="155" t="s">
        <v>147</v>
      </c>
      <c r="AU146" s="155" t="s">
        <v>83</v>
      </c>
      <c r="AV146" s="12" t="s">
        <v>81</v>
      </c>
      <c r="AW146" s="12" t="s">
        <v>32</v>
      </c>
      <c r="AX146" s="12" t="s">
        <v>75</v>
      </c>
      <c r="AY146" s="155" t="s">
        <v>135</v>
      </c>
    </row>
    <row r="147" spans="2:51" s="13" customFormat="1" ht="20.4">
      <c r="B147" s="160"/>
      <c r="D147" s="150" t="s">
        <v>147</v>
      </c>
      <c r="E147" s="161" t="s">
        <v>1</v>
      </c>
      <c r="F147" s="162" t="s">
        <v>157</v>
      </c>
      <c r="H147" s="163">
        <v>132</v>
      </c>
      <c r="I147" s="164"/>
      <c r="L147" s="160"/>
      <c r="M147" s="165"/>
      <c r="T147" s="166"/>
      <c r="AT147" s="161" t="s">
        <v>147</v>
      </c>
      <c r="AU147" s="161" t="s">
        <v>83</v>
      </c>
      <c r="AV147" s="13" t="s">
        <v>83</v>
      </c>
      <c r="AW147" s="13" t="s">
        <v>32</v>
      </c>
      <c r="AX147" s="13" t="s">
        <v>75</v>
      </c>
      <c r="AY147" s="161" t="s">
        <v>135</v>
      </c>
    </row>
    <row r="148" spans="2:51" s="12" customFormat="1" ht="12">
      <c r="B148" s="154"/>
      <c r="D148" s="150" t="s">
        <v>147</v>
      </c>
      <c r="E148" s="155" t="s">
        <v>1</v>
      </c>
      <c r="F148" s="156" t="s">
        <v>158</v>
      </c>
      <c r="H148" s="155" t="s">
        <v>1</v>
      </c>
      <c r="I148" s="157"/>
      <c r="L148" s="154"/>
      <c r="M148" s="158"/>
      <c r="T148" s="159"/>
      <c r="AT148" s="155" t="s">
        <v>147</v>
      </c>
      <c r="AU148" s="155" t="s">
        <v>83</v>
      </c>
      <c r="AV148" s="12" t="s">
        <v>81</v>
      </c>
      <c r="AW148" s="12" t="s">
        <v>32</v>
      </c>
      <c r="AX148" s="12" t="s">
        <v>75</v>
      </c>
      <c r="AY148" s="155" t="s">
        <v>135</v>
      </c>
    </row>
    <row r="149" spans="2:51" s="13" customFormat="1" ht="12">
      <c r="B149" s="160"/>
      <c r="D149" s="150" t="s">
        <v>147</v>
      </c>
      <c r="E149" s="161" t="s">
        <v>1</v>
      </c>
      <c r="F149" s="162" t="s">
        <v>159</v>
      </c>
      <c r="H149" s="163">
        <v>13.38</v>
      </c>
      <c r="I149" s="164"/>
      <c r="L149" s="160"/>
      <c r="M149" s="165"/>
      <c r="T149" s="166"/>
      <c r="AT149" s="161" t="s">
        <v>147</v>
      </c>
      <c r="AU149" s="161" t="s">
        <v>83</v>
      </c>
      <c r="AV149" s="13" t="s">
        <v>83</v>
      </c>
      <c r="AW149" s="13" t="s">
        <v>32</v>
      </c>
      <c r="AX149" s="13" t="s">
        <v>75</v>
      </c>
      <c r="AY149" s="161" t="s">
        <v>135</v>
      </c>
    </row>
    <row r="150" spans="2:51" s="14" customFormat="1" ht="12">
      <c r="B150" s="167"/>
      <c r="D150" s="150" t="s">
        <v>147</v>
      </c>
      <c r="E150" s="168" t="s">
        <v>1</v>
      </c>
      <c r="F150" s="169" t="s">
        <v>160</v>
      </c>
      <c r="H150" s="170">
        <v>145.38</v>
      </c>
      <c r="I150" s="171"/>
      <c r="L150" s="167"/>
      <c r="M150" s="172"/>
      <c r="T150" s="173"/>
      <c r="AT150" s="168" t="s">
        <v>147</v>
      </c>
      <c r="AU150" s="168" t="s">
        <v>83</v>
      </c>
      <c r="AV150" s="14" t="s">
        <v>143</v>
      </c>
      <c r="AW150" s="14" t="s">
        <v>32</v>
      </c>
      <c r="AX150" s="14" t="s">
        <v>81</v>
      </c>
      <c r="AY150" s="168" t="s">
        <v>135</v>
      </c>
    </row>
    <row r="151" spans="2:65" s="1" customFormat="1" ht="24.15" customHeight="1">
      <c r="B151" s="136"/>
      <c r="C151" s="137" t="s">
        <v>136</v>
      </c>
      <c r="D151" s="137" t="s">
        <v>138</v>
      </c>
      <c r="E151" s="138" t="s">
        <v>161</v>
      </c>
      <c r="F151" s="139" t="s">
        <v>162</v>
      </c>
      <c r="G151" s="140" t="s">
        <v>141</v>
      </c>
      <c r="H151" s="141">
        <v>290.76</v>
      </c>
      <c r="I151" s="142"/>
      <c r="J151" s="143">
        <f>ROUND(I151*H151,2)</f>
        <v>0</v>
      </c>
      <c r="K151" s="139" t="s">
        <v>142</v>
      </c>
      <c r="L151" s="32"/>
      <c r="M151" s="144" t="s">
        <v>1</v>
      </c>
      <c r="N151" s="145" t="s">
        <v>40</v>
      </c>
      <c r="P151" s="146">
        <f>O151*H151</f>
        <v>0</v>
      </c>
      <c r="Q151" s="146">
        <v>0.00438</v>
      </c>
      <c r="R151" s="146">
        <f>Q151*H151</f>
        <v>1.2735288</v>
      </c>
      <c r="S151" s="146">
        <v>0</v>
      </c>
      <c r="T151" s="147">
        <f>S151*H151</f>
        <v>0</v>
      </c>
      <c r="AR151" s="148" t="s">
        <v>143</v>
      </c>
      <c r="AT151" s="148" t="s">
        <v>138</v>
      </c>
      <c r="AU151" s="148" t="s">
        <v>83</v>
      </c>
      <c r="AY151" s="17" t="s">
        <v>135</v>
      </c>
      <c r="BE151" s="149">
        <f>IF(N151="základní",J151,0)</f>
        <v>0</v>
      </c>
      <c r="BF151" s="149">
        <f>IF(N151="snížená",J151,0)</f>
        <v>0</v>
      </c>
      <c r="BG151" s="149">
        <f>IF(N151="zákl. přenesená",J151,0)</f>
        <v>0</v>
      </c>
      <c r="BH151" s="149">
        <f>IF(N151="sníž. přenesená",J151,0)</f>
        <v>0</v>
      </c>
      <c r="BI151" s="149">
        <f>IF(N151="nulová",J151,0)</f>
        <v>0</v>
      </c>
      <c r="BJ151" s="17" t="s">
        <v>81</v>
      </c>
      <c r="BK151" s="149">
        <f>ROUND(I151*H151,2)</f>
        <v>0</v>
      </c>
      <c r="BL151" s="17" t="s">
        <v>143</v>
      </c>
      <c r="BM151" s="148" t="s">
        <v>163</v>
      </c>
    </row>
    <row r="152" spans="2:47" s="1" customFormat="1" ht="19.2">
      <c r="B152" s="32"/>
      <c r="D152" s="150" t="s">
        <v>145</v>
      </c>
      <c r="F152" s="151" t="s">
        <v>164</v>
      </c>
      <c r="I152" s="152"/>
      <c r="L152" s="32"/>
      <c r="M152" s="153"/>
      <c r="T152" s="55"/>
      <c r="AT152" s="17" t="s">
        <v>145</v>
      </c>
      <c r="AU152" s="17" t="s">
        <v>83</v>
      </c>
    </row>
    <row r="153" spans="2:51" s="12" customFormat="1" ht="12">
      <c r="B153" s="154"/>
      <c r="D153" s="150" t="s">
        <v>147</v>
      </c>
      <c r="E153" s="155" t="s">
        <v>1</v>
      </c>
      <c r="F153" s="156" t="s">
        <v>165</v>
      </c>
      <c r="H153" s="155" t="s">
        <v>1</v>
      </c>
      <c r="I153" s="157"/>
      <c r="L153" s="154"/>
      <c r="M153" s="158"/>
      <c r="T153" s="159"/>
      <c r="AT153" s="155" t="s">
        <v>147</v>
      </c>
      <c r="AU153" s="155" t="s">
        <v>83</v>
      </c>
      <c r="AV153" s="12" t="s">
        <v>81</v>
      </c>
      <c r="AW153" s="12" t="s">
        <v>32</v>
      </c>
      <c r="AX153" s="12" t="s">
        <v>75</v>
      </c>
      <c r="AY153" s="155" t="s">
        <v>135</v>
      </c>
    </row>
    <row r="154" spans="2:51" s="13" customFormat="1" ht="12">
      <c r="B154" s="160"/>
      <c r="D154" s="150" t="s">
        <v>147</v>
      </c>
      <c r="E154" s="161" t="s">
        <v>1</v>
      </c>
      <c r="F154" s="162" t="s">
        <v>166</v>
      </c>
      <c r="H154" s="163">
        <v>290.76</v>
      </c>
      <c r="I154" s="164"/>
      <c r="L154" s="160"/>
      <c r="M154" s="165"/>
      <c r="T154" s="166"/>
      <c r="AT154" s="161" t="s">
        <v>147</v>
      </c>
      <c r="AU154" s="161" t="s">
        <v>83</v>
      </c>
      <c r="AV154" s="13" t="s">
        <v>83</v>
      </c>
      <c r="AW154" s="13" t="s">
        <v>32</v>
      </c>
      <c r="AX154" s="13" t="s">
        <v>81</v>
      </c>
      <c r="AY154" s="161" t="s">
        <v>135</v>
      </c>
    </row>
    <row r="155" spans="2:65" s="1" customFormat="1" ht="24.15" customHeight="1">
      <c r="B155" s="136"/>
      <c r="C155" s="137" t="s">
        <v>143</v>
      </c>
      <c r="D155" s="137" t="s">
        <v>138</v>
      </c>
      <c r="E155" s="138" t="s">
        <v>167</v>
      </c>
      <c r="F155" s="139" t="s">
        <v>168</v>
      </c>
      <c r="G155" s="140" t="s">
        <v>141</v>
      </c>
      <c r="H155" s="141">
        <v>145.38</v>
      </c>
      <c r="I155" s="142"/>
      <c r="J155" s="143">
        <f>ROUND(I155*H155,2)</f>
        <v>0</v>
      </c>
      <c r="K155" s="139" t="s">
        <v>142</v>
      </c>
      <c r="L155" s="32"/>
      <c r="M155" s="144" t="s">
        <v>1</v>
      </c>
      <c r="N155" s="145" t="s">
        <v>40</v>
      </c>
      <c r="P155" s="146">
        <f>O155*H155</f>
        <v>0</v>
      </c>
      <c r="Q155" s="146">
        <v>0.00026</v>
      </c>
      <c r="R155" s="146">
        <f>Q155*H155</f>
        <v>0.037798799999999994</v>
      </c>
      <c r="S155" s="146">
        <v>0</v>
      </c>
      <c r="T155" s="147">
        <f>S155*H155</f>
        <v>0</v>
      </c>
      <c r="AR155" s="148" t="s">
        <v>143</v>
      </c>
      <c r="AT155" s="148" t="s">
        <v>138</v>
      </c>
      <c r="AU155" s="148" t="s">
        <v>83</v>
      </c>
      <c r="AY155" s="17" t="s">
        <v>135</v>
      </c>
      <c r="BE155" s="149">
        <f>IF(N155="základní",J155,0)</f>
        <v>0</v>
      </c>
      <c r="BF155" s="149">
        <f>IF(N155="snížená",J155,0)</f>
        <v>0</v>
      </c>
      <c r="BG155" s="149">
        <f>IF(N155="zákl. přenesená",J155,0)</f>
        <v>0</v>
      </c>
      <c r="BH155" s="149">
        <f>IF(N155="sníž. přenesená",J155,0)</f>
        <v>0</v>
      </c>
      <c r="BI155" s="149">
        <f>IF(N155="nulová",J155,0)</f>
        <v>0</v>
      </c>
      <c r="BJ155" s="17" t="s">
        <v>81</v>
      </c>
      <c r="BK155" s="149">
        <f>ROUND(I155*H155,2)</f>
        <v>0</v>
      </c>
      <c r="BL155" s="17" t="s">
        <v>143</v>
      </c>
      <c r="BM155" s="148" t="s">
        <v>169</v>
      </c>
    </row>
    <row r="156" spans="2:47" s="1" customFormat="1" ht="19.2">
      <c r="B156" s="32"/>
      <c r="D156" s="150" t="s">
        <v>145</v>
      </c>
      <c r="F156" s="151" t="s">
        <v>154</v>
      </c>
      <c r="I156" s="152"/>
      <c r="L156" s="32"/>
      <c r="M156" s="153"/>
      <c r="T156" s="55"/>
      <c r="AT156" s="17" t="s">
        <v>145</v>
      </c>
      <c r="AU156" s="17" t="s">
        <v>83</v>
      </c>
    </row>
    <row r="157" spans="2:65" s="1" customFormat="1" ht="33" customHeight="1">
      <c r="B157" s="136"/>
      <c r="C157" s="137" t="s">
        <v>170</v>
      </c>
      <c r="D157" s="137" t="s">
        <v>138</v>
      </c>
      <c r="E157" s="138" t="s">
        <v>171</v>
      </c>
      <c r="F157" s="139" t="s">
        <v>172</v>
      </c>
      <c r="G157" s="140" t="s">
        <v>141</v>
      </c>
      <c r="H157" s="141">
        <v>145.38</v>
      </c>
      <c r="I157" s="142"/>
      <c r="J157" s="143">
        <f>ROUND(I157*H157,2)</f>
        <v>0</v>
      </c>
      <c r="K157" s="139" t="s">
        <v>142</v>
      </c>
      <c r="L157" s="32"/>
      <c r="M157" s="144" t="s">
        <v>1</v>
      </c>
      <c r="N157" s="145" t="s">
        <v>40</v>
      </c>
      <c r="P157" s="146">
        <f>O157*H157</f>
        <v>0</v>
      </c>
      <c r="Q157" s="146">
        <v>0.01103</v>
      </c>
      <c r="R157" s="146">
        <f>Q157*H157</f>
        <v>1.6035414</v>
      </c>
      <c r="S157" s="146">
        <v>0</v>
      </c>
      <c r="T157" s="147">
        <f>S157*H157</f>
        <v>0</v>
      </c>
      <c r="AR157" s="148" t="s">
        <v>143</v>
      </c>
      <c r="AT157" s="148" t="s">
        <v>138</v>
      </c>
      <c r="AU157" s="148" t="s">
        <v>83</v>
      </c>
      <c r="AY157" s="17" t="s">
        <v>135</v>
      </c>
      <c r="BE157" s="149">
        <f>IF(N157="základní",J157,0)</f>
        <v>0</v>
      </c>
      <c r="BF157" s="149">
        <f>IF(N157="snížená",J157,0)</f>
        <v>0</v>
      </c>
      <c r="BG157" s="149">
        <f>IF(N157="zákl. přenesená",J157,0)</f>
        <v>0</v>
      </c>
      <c r="BH157" s="149">
        <f>IF(N157="sníž. přenesená",J157,0)</f>
        <v>0</v>
      </c>
      <c r="BI157" s="149">
        <f>IF(N157="nulová",J157,0)</f>
        <v>0</v>
      </c>
      <c r="BJ157" s="17" t="s">
        <v>81</v>
      </c>
      <c r="BK157" s="149">
        <f>ROUND(I157*H157,2)</f>
        <v>0</v>
      </c>
      <c r="BL157" s="17" t="s">
        <v>143</v>
      </c>
      <c r="BM157" s="148" t="s">
        <v>173</v>
      </c>
    </row>
    <row r="158" spans="2:47" s="1" customFormat="1" ht="28.8">
      <c r="B158" s="32"/>
      <c r="D158" s="150" t="s">
        <v>145</v>
      </c>
      <c r="F158" s="151" t="s">
        <v>174</v>
      </c>
      <c r="I158" s="152"/>
      <c r="L158" s="32"/>
      <c r="M158" s="153"/>
      <c r="T158" s="55"/>
      <c r="AT158" s="17" t="s">
        <v>145</v>
      </c>
      <c r="AU158" s="17" t="s">
        <v>83</v>
      </c>
    </row>
    <row r="159" spans="2:65" s="1" customFormat="1" ht="24.15" customHeight="1">
      <c r="B159" s="136"/>
      <c r="C159" s="137" t="s">
        <v>149</v>
      </c>
      <c r="D159" s="137" t="s">
        <v>138</v>
      </c>
      <c r="E159" s="138" t="s">
        <v>175</v>
      </c>
      <c r="F159" s="139" t="s">
        <v>176</v>
      </c>
      <c r="G159" s="140" t="s">
        <v>141</v>
      </c>
      <c r="H159" s="141">
        <v>2</v>
      </c>
      <c r="I159" s="142"/>
      <c r="J159" s="143">
        <f>ROUND(I159*H159,2)</f>
        <v>0</v>
      </c>
      <c r="K159" s="139" t="s">
        <v>142</v>
      </c>
      <c r="L159" s="32"/>
      <c r="M159" s="144" t="s">
        <v>1</v>
      </c>
      <c r="N159" s="145" t="s">
        <v>40</v>
      </c>
      <c r="P159" s="146">
        <f>O159*H159</f>
        <v>0</v>
      </c>
      <c r="Q159" s="146">
        <v>0.00735</v>
      </c>
      <c r="R159" s="146">
        <f>Q159*H159</f>
        <v>0.0147</v>
      </c>
      <c r="S159" s="146">
        <v>0</v>
      </c>
      <c r="T159" s="147">
        <f>S159*H159</f>
        <v>0</v>
      </c>
      <c r="AR159" s="148" t="s">
        <v>143</v>
      </c>
      <c r="AT159" s="148" t="s">
        <v>138</v>
      </c>
      <c r="AU159" s="148" t="s">
        <v>83</v>
      </c>
      <c r="AY159" s="17" t="s">
        <v>135</v>
      </c>
      <c r="BE159" s="149">
        <f>IF(N159="základní",J159,0)</f>
        <v>0</v>
      </c>
      <c r="BF159" s="149">
        <f>IF(N159="snížená",J159,0)</f>
        <v>0</v>
      </c>
      <c r="BG159" s="149">
        <f>IF(N159="zákl. přenesená",J159,0)</f>
        <v>0</v>
      </c>
      <c r="BH159" s="149">
        <f>IF(N159="sníž. přenesená",J159,0)</f>
        <v>0</v>
      </c>
      <c r="BI159" s="149">
        <f>IF(N159="nulová",J159,0)</f>
        <v>0</v>
      </c>
      <c r="BJ159" s="17" t="s">
        <v>81</v>
      </c>
      <c r="BK159" s="149">
        <f>ROUND(I159*H159,2)</f>
        <v>0</v>
      </c>
      <c r="BL159" s="17" t="s">
        <v>143</v>
      </c>
      <c r="BM159" s="148" t="s">
        <v>177</v>
      </c>
    </row>
    <row r="160" spans="2:47" s="1" customFormat="1" ht="19.2">
      <c r="B160" s="32"/>
      <c r="D160" s="150" t="s">
        <v>145</v>
      </c>
      <c r="F160" s="151" t="s">
        <v>178</v>
      </c>
      <c r="I160" s="152"/>
      <c r="L160" s="32"/>
      <c r="M160" s="153"/>
      <c r="T160" s="55"/>
      <c r="AT160" s="17" t="s">
        <v>145</v>
      </c>
      <c r="AU160" s="17" t="s">
        <v>83</v>
      </c>
    </row>
    <row r="161" spans="2:51" s="12" customFormat="1" ht="12">
      <c r="B161" s="154"/>
      <c r="D161" s="150" t="s">
        <v>147</v>
      </c>
      <c r="E161" s="155" t="s">
        <v>1</v>
      </c>
      <c r="F161" s="156" t="s">
        <v>148</v>
      </c>
      <c r="H161" s="155" t="s">
        <v>1</v>
      </c>
      <c r="I161" s="157"/>
      <c r="L161" s="154"/>
      <c r="M161" s="158"/>
      <c r="T161" s="159"/>
      <c r="AT161" s="155" t="s">
        <v>147</v>
      </c>
      <c r="AU161" s="155" t="s">
        <v>83</v>
      </c>
      <c r="AV161" s="12" t="s">
        <v>81</v>
      </c>
      <c r="AW161" s="12" t="s">
        <v>32</v>
      </c>
      <c r="AX161" s="12" t="s">
        <v>75</v>
      </c>
      <c r="AY161" s="155" t="s">
        <v>135</v>
      </c>
    </row>
    <row r="162" spans="2:51" s="13" customFormat="1" ht="12">
      <c r="B162" s="160"/>
      <c r="D162" s="150" t="s">
        <v>147</v>
      </c>
      <c r="E162" s="161" t="s">
        <v>1</v>
      </c>
      <c r="F162" s="162" t="s">
        <v>83</v>
      </c>
      <c r="H162" s="163">
        <v>2</v>
      </c>
      <c r="I162" s="164"/>
      <c r="L162" s="160"/>
      <c r="M162" s="165"/>
      <c r="T162" s="166"/>
      <c r="AT162" s="161" t="s">
        <v>147</v>
      </c>
      <c r="AU162" s="161" t="s">
        <v>83</v>
      </c>
      <c r="AV162" s="13" t="s">
        <v>83</v>
      </c>
      <c r="AW162" s="13" t="s">
        <v>32</v>
      </c>
      <c r="AX162" s="13" t="s">
        <v>81</v>
      </c>
      <c r="AY162" s="161" t="s">
        <v>135</v>
      </c>
    </row>
    <row r="163" spans="2:65" s="1" customFormat="1" ht="24.15" customHeight="1">
      <c r="B163" s="136"/>
      <c r="C163" s="137" t="s">
        <v>179</v>
      </c>
      <c r="D163" s="137" t="s">
        <v>138</v>
      </c>
      <c r="E163" s="138" t="s">
        <v>180</v>
      </c>
      <c r="F163" s="139" t="s">
        <v>181</v>
      </c>
      <c r="G163" s="140" t="s">
        <v>141</v>
      </c>
      <c r="H163" s="141">
        <v>2</v>
      </c>
      <c r="I163" s="142"/>
      <c r="J163" s="143">
        <f>ROUND(I163*H163,2)</f>
        <v>0</v>
      </c>
      <c r="K163" s="139" t="s">
        <v>142</v>
      </c>
      <c r="L163" s="32"/>
      <c r="M163" s="144" t="s">
        <v>1</v>
      </c>
      <c r="N163" s="145" t="s">
        <v>40</v>
      </c>
      <c r="P163" s="146">
        <f>O163*H163</f>
        <v>0</v>
      </c>
      <c r="Q163" s="146">
        <v>0.01575</v>
      </c>
      <c r="R163" s="146">
        <f>Q163*H163</f>
        <v>0.0315</v>
      </c>
      <c r="S163" s="146">
        <v>0</v>
      </c>
      <c r="T163" s="147">
        <f>S163*H163</f>
        <v>0</v>
      </c>
      <c r="AR163" s="148" t="s">
        <v>143</v>
      </c>
      <c r="AT163" s="148" t="s">
        <v>138</v>
      </c>
      <c r="AU163" s="148" t="s">
        <v>83</v>
      </c>
      <c r="AY163" s="17" t="s">
        <v>135</v>
      </c>
      <c r="BE163" s="149">
        <f>IF(N163="základní",J163,0)</f>
        <v>0</v>
      </c>
      <c r="BF163" s="149">
        <f>IF(N163="snížená",J163,0)</f>
        <v>0</v>
      </c>
      <c r="BG163" s="149">
        <f>IF(N163="zákl. přenesená",J163,0)</f>
        <v>0</v>
      </c>
      <c r="BH163" s="149">
        <f>IF(N163="sníž. přenesená",J163,0)</f>
        <v>0</v>
      </c>
      <c r="BI163" s="149">
        <f>IF(N163="nulová",J163,0)</f>
        <v>0</v>
      </c>
      <c r="BJ163" s="17" t="s">
        <v>81</v>
      </c>
      <c r="BK163" s="149">
        <f>ROUND(I163*H163,2)</f>
        <v>0</v>
      </c>
      <c r="BL163" s="17" t="s">
        <v>143</v>
      </c>
      <c r="BM163" s="148" t="s">
        <v>182</v>
      </c>
    </row>
    <row r="164" spans="2:47" s="1" customFormat="1" ht="28.8">
      <c r="B164" s="32"/>
      <c r="D164" s="150" t="s">
        <v>145</v>
      </c>
      <c r="F164" s="151" t="s">
        <v>183</v>
      </c>
      <c r="I164" s="152"/>
      <c r="L164" s="32"/>
      <c r="M164" s="153"/>
      <c r="T164" s="55"/>
      <c r="AT164" s="17" t="s">
        <v>145</v>
      </c>
      <c r="AU164" s="17" t="s">
        <v>83</v>
      </c>
    </row>
    <row r="165" spans="2:65" s="1" customFormat="1" ht="24.15" customHeight="1">
      <c r="B165" s="136"/>
      <c r="C165" s="137" t="s">
        <v>184</v>
      </c>
      <c r="D165" s="137" t="s">
        <v>138</v>
      </c>
      <c r="E165" s="138" t="s">
        <v>185</v>
      </c>
      <c r="F165" s="139" t="s">
        <v>186</v>
      </c>
      <c r="G165" s="140" t="s">
        <v>141</v>
      </c>
      <c r="H165" s="141">
        <v>14</v>
      </c>
      <c r="I165" s="142"/>
      <c r="J165" s="143">
        <f>ROUND(I165*H165,2)</f>
        <v>0</v>
      </c>
      <c r="K165" s="139" t="s">
        <v>142</v>
      </c>
      <c r="L165" s="32"/>
      <c r="M165" s="144" t="s">
        <v>1</v>
      </c>
      <c r="N165" s="145" t="s">
        <v>40</v>
      </c>
      <c r="P165" s="146">
        <f>O165*H165</f>
        <v>0</v>
      </c>
      <c r="Q165" s="146">
        <v>0.0079</v>
      </c>
      <c r="R165" s="146">
        <f>Q165*H165</f>
        <v>0.1106</v>
      </c>
      <c r="S165" s="146">
        <v>0</v>
      </c>
      <c r="T165" s="147">
        <f>S165*H165</f>
        <v>0</v>
      </c>
      <c r="AR165" s="148" t="s">
        <v>143</v>
      </c>
      <c r="AT165" s="148" t="s">
        <v>138</v>
      </c>
      <c r="AU165" s="148" t="s">
        <v>83</v>
      </c>
      <c r="AY165" s="17" t="s">
        <v>135</v>
      </c>
      <c r="BE165" s="149">
        <f>IF(N165="základní",J165,0)</f>
        <v>0</v>
      </c>
      <c r="BF165" s="149">
        <f>IF(N165="snížená",J165,0)</f>
        <v>0</v>
      </c>
      <c r="BG165" s="149">
        <f>IF(N165="zákl. přenesená",J165,0)</f>
        <v>0</v>
      </c>
      <c r="BH165" s="149">
        <f>IF(N165="sníž. přenesená",J165,0)</f>
        <v>0</v>
      </c>
      <c r="BI165" s="149">
        <f>IF(N165="nulová",J165,0)</f>
        <v>0</v>
      </c>
      <c r="BJ165" s="17" t="s">
        <v>81</v>
      </c>
      <c r="BK165" s="149">
        <f>ROUND(I165*H165,2)</f>
        <v>0</v>
      </c>
      <c r="BL165" s="17" t="s">
        <v>143</v>
      </c>
      <c r="BM165" s="148" t="s">
        <v>187</v>
      </c>
    </row>
    <row r="166" spans="2:47" s="1" customFormat="1" ht="28.8">
      <c r="B166" s="32"/>
      <c r="D166" s="150" t="s">
        <v>145</v>
      </c>
      <c r="F166" s="151" t="s">
        <v>188</v>
      </c>
      <c r="I166" s="152"/>
      <c r="L166" s="32"/>
      <c r="M166" s="153"/>
      <c r="T166" s="55"/>
      <c r="AT166" s="17" t="s">
        <v>145</v>
      </c>
      <c r="AU166" s="17" t="s">
        <v>83</v>
      </c>
    </row>
    <row r="167" spans="2:51" s="13" customFormat="1" ht="12">
      <c r="B167" s="160"/>
      <c r="D167" s="150" t="s">
        <v>147</v>
      </c>
      <c r="F167" s="162" t="s">
        <v>189</v>
      </c>
      <c r="H167" s="163">
        <v>14</v>
      </c>
      <c r="I167" s="164"/>
      <c r="L167" s="160"/>
      <c r="M167" s="165"/>
      <c r="T167" s="166"/>
      <c r="AT167" s="161" t="s">
        <v>147</v>
      </c>
      <c r="AU167" s="161" t="s">
        <v>83</v>
      </c>
      <c r="AV167" s="13" t="s">
        <v>83</v>
      </c>
      <c r="AW167" s="13" t="s">
        <v>3</v>
      </c>
      <c r="AX167" s="13" t="s">
        <v>81</v>
      </c>
      <c r="AY167" s="161" t="s">
        <v>135</v>
      </c>
    </row>
    <row r="168" spans="2:65" s="1" customFormat="1" ht="16.5" customHeight="1">
      <c r="B168" s="136"/>
      <c r="C168" s="137" t="s">
        <v>190</v>
      </c>
      <c r="D168" s="137" t="s">
        <v>138</v>
      </c>
      <c r="E168" s="138" t="s">
        <v>191</v>
      </c>
      <c r="F168" s="139" t="s">
        <v>192</v>
      </c>
      <c r="G168" s="140" t="s">
        <v>141</v>
      </c>
      <c r="H168" s="141">
        <v>140</v>
      </c>
      <c r="I168" s="142"/>
      <c r="J168" s="143">
        <f>ROUND(I168*H168,2)</f>
        <v>0</v>
      </c>
      <c r="K168" s="139" t="s">
        <v>1</v>
      </c>
      <c r="L168" s="32"/>
      <c r="M168" s="144" t="s">
        <v>1</v>
      </c>
      <c r="N168" s="145" t="s">
        <v>40</v>
      </c>
      <c r="P168" s="146">
        <f>O168*H168</f>
        <v>0</v>
      </c>
      <c r="Q168" s="146">
        <v>0.00026</v>
      </c>
      <c r="R168" s="146">
        <f>Q168*H168</f>
        <v>0.036399999999999995</v>
      </c>
      <c r="S168" s="146">
        <v>0</v>
      </c>
      <c r="T168" s="147">
        <f>S168*H168</f>
        <v>0</v>
      </c>
      <c r="AR168" s="148" t="s">
        <v>143</v>
      </c>
      <c r="AT168" s="148" t="s">
        <v>138</v>
      </c>
      <c r="AU168" s="148" t="s">
        <v>83</v>
      </c>
      <c r="AY168" s="17" t="s">
        <v>135</v>
      </c>
      <c r="BE168" s="149">
        <f>IF(N168="základní",J168,0)</f>
        <v>0</v>
      </c>
      <c r="BF168" s="149">
        <f>IF(N168="snížená",J168,0)</f>
        <v>0</v>
      </c>
      <c r="BG168" s="149">
        <f>IF(N168="zákl. přenesená",J168,0)</f>
        <v>0</v>
      </c>
      <c r="BH168" s="149">
        <f>IF(N168="sníž. přenesená",J168,0)</f>
        <v>0</v>
      </c>
      <c r="BI168" s="149">
        <f>IF(N168="nulová",J168,0)</f>
        <v>0</v>
      </c>
      <c r="BJ168" s="17" t="s">
        <v>81</v>
      </c>
      <c r="BK168" s="149">
        <f>ROUND(I168*H168,2)</f>
        <v>0</v>
      </c>
      <c r="BL168" s="17" t="s">
        <v>143</v>
      </c>
      <c r="BM168" s="148" t="s">
        <v>193</v>
      </c>
    </row>
    <row r="169" spans="2:47" s="1" customFormat="1" ht="19.2">
      <c r="B169" s="32"/>
      <c r="D169" s="150" t="s">
        <v>145</v>
      </c>
      <c r="F169" s="151" t="s">
        <v>194</v>
      </c>
      <c r="I169" s="152"/>
      <c r="L169" s="32"/>
      <c r="M169" s="153"/>
      <c r="T169" s="55"/>
      <c r="AT169" s="17" t="s">
        <v>145</v>
      </c>
      <c r="AU169" s="17" t="s">
        <v>83</v>
      </c>
    </row>
    <row r="170" spans="2:51" s="12" customFormat="1" ht="20.4">
      <c r="B170" s="154"/>
      <c r="D170" s="150" t="s">
        <v>147</v>
      </c>
      <c r="E170" s="155" t="s">
        <v>1</v>
      </c>
      <c r="F170" s="156" t="s">
        <v>195</v>
      </c>
      <c r="H170" s="155" t="s">
        <v>1</v>
      </c>
      <c r="I170" s="157"/>
      <c r="L170" s="154"/>
      <c r="M170" s="158"/>
      <c r="T170" s="159"/>
      <c r="AT170" s="155" t="s">
        <v>147</v>
      </c>
      <c r="AU170" s="155" t="s">
        <v>83</v>
      </c>
      <c r="AV170" s="12" t="s">
        <v>81</v>
      </c>
      <c r="AW170" s="12" t="s">
        <v>32</v>
      </c>
      <c r="AX170" s="12" t="s">
        <v>75</v>
      </c>
      <c r="AY170" s="155" t="s">
        <v>135</v>
      </c>
    </row>
    <row r="171" spans="2:51" s="13" customFormat="1" ht="12">
      <c r="B171" s="160"/>
      <c r="D171" s="150" t="s">
        <v>147</v>
      </c>
      <c r="E171" s="161" t="s">
        <v>1</v>
      </c>
      <c r="F171" s="162" t="s">
        <v>196</v>
      </c>
      <c r="H171" s="163">
        <v>138</v>
      </c>
      <c r="I171" s="164"/>
      <c r="L171" s="160"/>
      <c r="M171" s="165"/>
      <c r="T171" s="166"/>
      <c r="AT171" s="161" t="s">
        <v>147</v>
      </c>
      <c r="AU171" s="161" t="s">
        <v>83</v>
      </c>
      <c r="AV171" s="13" t="s">
        <v>83</v>
      </c>
      <c r="AW171" s="13" t="s">
        <v>32</v>
      </c>
      <c r="AX171" s="13" t="s">
        <v>75</v>
      </c>
      <c r="AY171" s="161" t="s">
        <v>135</v>
      </c>
    </row>
    <row r="172" spans="2:51" s="12" customFormat="1" ht="12">
      <c r="B172" s="154"/>
      <c r="D172" s="150" t="s">
        <v>147</v>
      </c>
      <c r="E172" s="155" t="s">
        <v>1</v>
      </c>
      <c r="F172" s="156" t="s">
        <v>148</v>
      </c>
      <c r="H172" s="155" t="s">
        <v>1</v>
      </c>
      <c r="I172" s="157"/>
      <c r="L172" s="154"/>
      <c r="M172" s="158"/>
      <c r="T172" s="159"/>
      <c r="AT172" s="155" t="s">
        <v>147</v>
      </c>
      <c r="AU172" s="155" t="s">
        <v>83</v>
      </c>
      <c r="AV172" s="12" t="s">
        <v>81</v>
      </c>
      <c r="AW172" s="12" t="s">
        <v>32</v>
      </c>
      <c r="AX172" s="12" t="s">
        <v>75</v>
      </c>
      <c r="AY172" s="155" t="s">
        <v>135</v>
      </c>
    </row>
    <row r="173" spans="2:51" s="13" customFormat="1" ht="12">
      <c r="B173" s="160"/>
      <c r="D173" s="150" t="s">
        <v>147</v>
      </c>
      <c r="E173" s="161" t="s">
        <v>1</v>
      </c>
      <c r="F173" s="162" t="s">
        <v>83</v>
      </c>
      <c r="H173" s="163">
        <v>2</v>
      </c>
      <c r="I173" s="164"/>
      <c r="L173" s="160"/>
      <c r="M173" s="165"/>
      <c r="T173" s="166"/>
      <c r="AT173" s="161" t="s">
        <v>147</v>
      </c>
      <c r="AU173" s="161" t="s">
        <v>83</v>
      </c>
      <c r="AV173" s="13" t="s">
        <v>83</v>
      </c>
      <c r="AW173" s="13" t="s">
        <v>32</v>
      </c>
      <c r="AX173" s="13" t="s">
        <v>75</v>
      </c>
      <c r="AY173" s="161" t="s">
        <v>135</v>
      </c>
    </row>
    <row r="174" spans="2:51" s="14" customFormat="1" ht="12">
      <c r="B174" s="167"/>
      <c r="D174" s="150" t="s">
        <v>147</v>
      </c>
      <c r="E174" s="168" t="s">
        <v>1</v>
      </c>
      <c r="F174" s="169" t="s">
        <v>160</v>
      </c>
      <c r="H174" s="170">
        <v>140</v>
      </c>
      <c r="I174" s="171"/>
      <c r="L174" s="167"/>
      <c r="M174" s="172"/>
      <c r="T174" s="173"/>
      <c r="AT174" s="168" t="s">
        <v>147</v>
      </c>
      <c r="AU174" s="168" t="s">
        <v>83</v>
      </c>
      <c r="AV174" s="14" t="s">
        <v>143</v>
      </c>
      <c r="AW174" s="14" t="s">
        <v>32</v>
      </c>
      <c r="AX174" s="14" t="s">
        <v>81</v>
      </c>
      <c r="AY174" s="168" t="s">
        <v>135</v>
      </c>
    </row>
    <row r="175" spans="2:65" s="1" customFormat="1" ht="24.15" customHeight="1">
      <c r="B175" s="136"/>
      <c r="C175" s="137" t="s">
        <v>197</v>
      </c>
      <c r="D175" s="137" t="s">
        <v>138</v>
      </c>
      <c r="E175" s="138" t="s">
        <v>198</v>
      </c>
      <c r="F175" s="139" t="s">
        <v>199</v>
      </c>
      <c r="G175" s="140" t="s">
        <v>141</v>
      </c>
      <c r="H175" s="141">
        <v>280</v>
      </c>
      <c r="I175" s="142"/>
      <c r="J175" s="143">
        <f>ROUND(I175*H175,2)</f>
        <v>0</v>
      </c>
      <c r="K175" s="139" t="s">
        <v>142</v>
      </c>
      <c r="L175" s="32"/>
      <c r="M175" s="144" t="s">
        <v>1</v>
      </c>
      <c r="N175" s="145" t="s">
        <v>40</v>
      </c>
      <c r="P175" s="146">
        <f>O175*H175</f>
        <v>0</v>
      </c>
      <c r="Q175" s="146">
        <v>0.00438</v>
      </c>
      <c r="R175" s="146">
        <f>Q175*H175</f>
        <v>1.2264000000000002</v>
      </c>
      <c r="S175" s="146">
        <v>0</v>
      </c>
      <c r="T175" s="147">
        <f>S175*H175</f>
        <v>0</v>
      </c>
      <c r="AR175" s="148" t="s">
        <v>143</v>
      </c>
      <c r="AT175" s="148" t="s">
        <v>138</v>
      </c>
      <c r="AU175" s="148" t="s">
        <v>83</v>
      </c>
      <c r="AY175" s="17" t="s">
        <v>135</v>
      </c>
      <c r="BE175" s="149">
        <f>IF(N175="základní",J175,0)</f>
        <v>0</v>
      </c>
      <c r="BF175" s="149">
        <f>IF(N175="snížená",J175,0)</f>
        <v>0</v>
      </c>
      <c r="BG175" s="149">
        <f>IF(N175="zákl. přenesená",J175,0)</f>
        <v>0</v>
      </c>
      <c r="BH175" s="149">
        <f>IF(N175="sníž. přenesená",J175,0)</f>
        <v>0</v>
      </c>
      <c r="BI175" s="149">
        <f>IF(N175="nulová",J175,0)</f>
        <v>0</v>
      </c>
      <c r="BJ175" s="17" t="s">
        <v>81</v>
      </c>
      <c r="BK175" s="149">
        <f>ROUND(I175*H175,2)</f>
        <v>0</v>
      </c>
      <c r="BL175" s="17" t="s">
        <v>143</v>
      </c>
      <c r="BM175" s="148" t="s">
        <v>200</v>
      </c>
    </row>
    <row r="176" spans="2:47" s="1" customFormat="1" ht="19.2">
      <c r="B176" s="32"/>
      <c r="D176" s="150" t="s">
        <v>145</v>
      </c>
      <c r="F176" s="151" t="s">
        <v>201</v>
      </c>
      <c r="I176" s="152"/>
      <c r="L176" s="32"/>
      <c r="M176" s="153"/>
      <c r="T176" s="55"/>
      <c r="AT176" s="17" t="s">
        <v>145</v>
      </c>
      <c r="AU176" s="17" t="s">
        <v>83</v>
      </c>
    </row>
    <row r="177" spans="2:51" s="12" customFormat="1" ht="12">
      <c r="B177" s="154"/>
      <c r="D177" s="150" t="s">
        <v>147</v>
      </c>
      <c r="E177" s="155" t="s">
        <v>1</v>
      </c>
      <c r="F177" s="156" t="s">
        <v>165</v>
      </c>
      <c r="H177" s="155" t="s">
        <v>1</v>
      </c>
      <c r="I177" s="157"/>
      <c r="L177" s="154"/>
      <c r="M177" s="158"/>
      <c r="T177" s="159"/>
      <c r="AT177" s="155" t="s">
        <v>147</v>
      </c>
      <c r="AU177" s="155" t="s">
        <v>83</v>
      </c>
      <c r="AV177" s="12" t="s">
        <v>81</v>
      </c>
      <c r="AW177" s="12" t="s">
        <v>32</v>
      </c>
      <c r="AX177" s="12" t="s">
        <v>75</v>
      </c>
      <c r="AY177" s="155" t="s">
        <v>135</v>
      </c>
    </row>
    <row r="178" spans="2:51" s="13" customFormat="1" ht="12">
      <c r="B178" s="160"/>
      <c r="D178" s="150" t="s">
        <v>147</v>
      </c>
      <c r="E178" s="161" t="s">
        <v>1</v>
      </c>
      <c r="F178" s="162" t="s">
        <v>202</v>
      </c>
      <c r="H178" s="163">
        <v>280</v>
      </c>
      <c r="I178" s="164"/>
      <c r="L178" s="160"/>
      <c r="M178" s="165"/>
      <c r="T178" s="166"/>
      <c r="AT178" s="161" t="s">
        <v>147</v>
      </c>
      <c r="AU178" s="161" t="s">
        <v>83</v>
      </c>
      <c r="AV178" s="13" t="s">
        <v>83</v>
      </c>
      <c r="AW178" s="13" t="s">
        <v>32</v>
      </c>
      <c r="AX178" s="13" t="s">
        <v>81</v>
      </c>
      <c r="AY178" s="161" t="s">
        <v>135</v>
      </c>
    </row>
    <row r="179" spans="2:65" s="1" customFormat="1" ht="24.15" customHeight="1">
      <c r="B179" s="136"/>
      <c r="C179" s="137" t="s">
        <v>203</v>
      </c>
      <c r="D179" s="137" t="s">
        <v>138</v>
      </c>
      <c r="E179" s="138" t="s">
        <v>204</v>
      </c>
      <c r="F179" s="139" t="s">
        <v>205</v>
      </c>
      <c r="G179" s="140" t="s">
        <v>141</v>
      </c>
      <c r="H179" s="141">
        <v>140</v>
      </c>
      <c r="I179" s="142"/>
      <c r="J179" s="143">
        <f>ROUND(I179*H179,2)</f>
        <v>0</v>
      </c>
      <c r="K179" s="139" t="s">
        <v>142</v>
      </c>
      <c r="L179" s="32"/>
      <c r="M179" s="144" t="s">
        <v>1</v>
      </c>
      <c r="N179" s="145" t="s">
        <v>40</v>
      </c>
      <c r="P179" s="146">
        <f>O179*H179</f>
        <v>0</v>
      </c>
      <c r="Q179" s="146">
        <v>0.00026</v>
      </c>
      <c r="R179" s="146">
        <f>Q179*H179</f>
        <v>0.036399999999999995</v>
      </c>
      <c r="S179" s="146">
        <v>0</v>
      </c>
      <c r="T179" s="147">
        <f>S179*H179</f>
        <v>0</v>
      </c>
      <c r="AR179" s="148" t="s">
        <v>143</v>
      </c>
      <c r="AT179" s="148" t="s">
        <v>138</v>
      </c>
      <c r="AU179" s="148" t="s">
        <v>83</v>
      </c>
      <c r="AY179" s="17" t="s">
        <v>135</v>
      </c>
      <c r="BE179" s="149">
        <f>IF(N179="základní",J179,0)</f>
        <v>0</v>
      </c>
      <c r="BF179" s="149">
        <f>IF(N179="snížená",J179,0)</f>
        <v>0</v>
      </c>
      <c r="BG179" s="149">
        <f>IF(N179="zákl. přenesená",J179,0)</f>
        <v>0</v>
      </c>
      <c r="BH179" s="149">
        <f>IF(N179="sníž. přenesená",J179,0)</f>
        <v>0</v>
      </c>
      <c r="BI179" s="149">
        <f>IF(N179="nulová",J179,0)</f>
        <v>0</v>
      </c>
      <c r="BJ179" s="17" t="s">
        <v>81</v>
      </c>
      <c r="BK179" s="149">
        <f>ROUND(I179*H179,2)</f>
        <v>0</v>
      </c>
      <c r="BL179" s="17" t="s">
        <v>143</v>
      </c>
      <c r="BM179" s="148" t="s">
        <v>206</v>
      </c>
    </row>
    <row r="180" spans="2:47" s="1" customFormat="1" ht="19.2">
      <c r="B180" s="32"/>
      <c r="D180" s="150" t="s">
        <v>145</v>
      </c>
      <c r="F180" s="151" t="s">
        <v>194</v>
      </c>
      <c r="I180" s="152"/>
      <c r="L180" s="32"/>
      <c r="M180" s="153"/>
      <c r="T180" s="55"/>
      <c r="AT180" s="17" t="s">
        <v>145</v>
      </c>
      <c r="AU180" s="17" t="s">
        <v>83</v>
      </c>
    </row>
    <row r="181" spans="2:65" s="1" customFormat="1" ht="24.15" customHeight="1">
      <c r="B181" s="136"/>
      <c r="C181" s="137" t="s">
        <v>207</v>
      </c>
      <c r="D181" s="137" t="s">
        <v>138</v>
      </c>
      <c r="E181" s="138" t="s">
        <v>208</v>
      </c>
      <c r="F181" s="139" t="s">
        <v>209</v>
      </c>
      <c r="G181" s="140" t="s">
        <v>141</v>
      </c>
      <c r="H181" s="141">
        <v>140</v>
      </c>
      <c r="I181" s="142"/>
      <c r="J181" s="143">
        <f>ROUND(I181*H181,2)</f>
        <v>0</v>
      </c>
      <c r="K181" s="139" t="s">
        <v>142</v>
      </c>
      <c r="L181" s="32"/>
      <c r="M181" s="144" t="s">
        <v>1</v>
      </c>
      <c r="N181" s="145" t="s">
        <v>40</v>
      </c>
      <c r="P181" s="146">
        <f>O181*H181</f>
        <v>0</v>
      </c>
      <c r="Q181" s="146">
        <v>0.01103</v>
      </c>
      <c r="R181" s="146">
        <f>Q181*H181</f>
        <v>1.5442</v>
      </c>
      <c r="S181" s="146">
        <v>0</v>
      </c>
      <c r="T181" s="147">
        <f>S181*H181</f>
        <v>0</v>
      </c>
      <c r="AR181" s="148" t="s">
        <v>143</v>
      </c>
      <c r="AT181" s="148" t="s">
        <v>138</v>
      </c>
      <c r="AU181" s="148" t="s">
        <v>83</v>
      </c>
      <c r="AY181" s="17" t="s">
        <v>135</v>
      </c>
      <c r="BE181" s="149">
        <f>IF(N181="základní",J181,0)</f>
        <v>0</v>
      </c>
      <c r="BF181" s="149">
        <f>IF(N181="snížená",J181,0)</f>
        <v>0</v>
      </c>
      <c r="BG181" s="149">
        <f>IF(N181="zákl. přenesená",J181,0)</f>
        <v>0</v>
      </c>
      <c r="BH181" s="149">
        <f>IF(N181="sníž. přenesená",J181,0)</f>
        <v>0</v>
      </c>
      <c r="BI181" s="149">
        <f>IF(N181="nulová",J181,0)</f>
        <v>0</v>
      </c>
      <c r="BJ181" s="17" t="s">
        <v>81</v>
      </c>
      <c r="BK181" s="149">
        <f>ROUND(I181*H181,2)</f>
        <v>0</v>
      </c>
      <c r="BL181" s="17" t="s">
        <v>143</v>
      </c>
      <c r="BM181" s="148" t="s">
        <v>210</v>
      </c>
    </row>
    <row r="182" spans="2:47" s="1" customFormat="1" ht="28.8">
      <c r="B182" s="32"/>
      <c r="D182" s="150" t="s">
        <v>145</v>
      </c>
      <c r="F182" s="151" t="s">
        <v>211</v>
      </c>
      <c r="I182" s="152"/>
      <c r="L182" s="32"/>
      <c r="M182" s="153"/>
      <c r="T182" s="55"/>
      <c r="AT182" s="17" t="s">
        <v>145</v>
      </c>
      <c r="AU182" s="17" t="s">
        <v>83</v>
      </c>
    </row>
    <row r="183" spans="2:65" s="1" customFormat="1" ht="24.15" customHeight="1">
      <c r="B183" s="136"/>
      <c r="C183" s="137" t="s">
        <v>212</v>
      </c>
      <c r="D183" s="137" t="s">
        <v>138</v>
      </c>
      <c r="E183" s="138" t="s">
        <v>213</v>
      </c>
      <c r="F183" s="139" t="s">
        <v>214</v>
      </c>
      <c r="G183" s="140" t="s">
        <v>215</v>
      </c>
      <c r="H183" s="141">
        <v>0.023</v>
      </c>
      <c r="I183" s="142"/>
      <c r="J183" s="143">
        <f>ROUND(I183*H183,2)</f>
        <v>0</v>
      </c>
      <c r="K183" s="139" t="s">
        <v>142</v>
      </c>
      <c r="L183" s="32"/>
      <c r="M183" s="144" t="s">
        <v>1</v>
      </c>
      <c r="N183" s="145" t="s">
        <v>40</v>
      </c>
      <c r="P183" s="146">
        <f>O183*H183</f>
        <v>0</v>
      </c>
      <c r="Q183" s="146">
        <v>2.30102</v>
      </c>
      <c r="R183" s="146">
        <f>Q183*H183</f>
        <v>0.05292346</v>
      </c>
      <c r="S183" s="146">
        <v>0</v>
      </c>
      <c r="T183" s="147">
        <f>S183*H183</f>
        <v>0</v>
      </c>
      <c r="AR183" s="148" t="s">
        <v>143</v>
      </c>
      <c r="AT183" s="148" t="s">
        <v>138</v>
      </c>
      <c r="AU183" s="148" t="s">
        <v>83</v>
      </c>
      <c r="AY183" s="17" t="s">
        <v>135</v>
      </c>
      <c r="BE183" s="149">
        <f>IF(N183="základní",J183,0)</f>
        <v>0</v>
      </c>
      <c r="BF183" s="149">
        <f>IF(N183="snížená",J183,0)</f>
        <v>0</v>
      </c>
      <c r="BG183" s="149">
        <f>IF(N183="zákl. přenesená",J183,0)</f>
        <v>0</v>
      </c>
      <c r="BH183" s="149">
        <f>IF(N183="sníž. přenesená",J183,0)</f>
        <v>0</v>
      </c>
      <c r="BI183" s="149">
        <f>IF(N183="nulová",J183,0)</f>
        <v>0</v>
      </c>
      <c r="BJ183" s="17" t="s">
        <v>81</v>
      </c>
      <c r="BK183" s="149">
        <f>ROUND(I183*H183,2)</f>
        <v>0</v>
      </c>
      <c r="BL183" s="17" t="s">
        <v>143</v>
      </c>
      <c r="BM183" s="148" t="s">
        <v>216</v>
      </c>
    </row>
    <row r="184" spans="2:47" s="1" customFormat="1" ht="28.8">
      <c r="B184" s="32"/>
      <c r="D184" s="150" t="s">
        <v>145</v>
      </c>
      <c r="F184" s="151" t="s">
        <v>217</v>
      </c>
      <c r="I184" s="152"/>
      <c r="L184" s="32"/>
      <c r="M184" s="153"/>
      <c r="T184" s="55"/>
      <c r="AT184" s="17" t="s">
        <v>145</v>
      </c>
      <c r="AU184" s="17" t="s">
        <v>83</v>
      </c>
    </row>
    <row r="185" spans="2:51" s="12" customFormat="1" ht="12">
      <c r="B185" s="154"/>
      <c r="D185" s="150" t="s">
        <v>147</v>
      </c>
      <c r="E185" s="155" t="s">
        <v>1</v>
      </c>
      <c r="F185" s="156" t="s">
        <v>148</v>
      </c>
      <c r="H185" s="155" t="s">
        <v>1</v>
      </c>
      <c r="I185" s="157"/>
      <c r="L185" s="154"/>
      <c r="M185" s="158"/>
      <c r="T185" s="159"/>
      <c r="AT185" s="155" t="s">
        <v>147</v>
      </c>
      <c r="AU185" s="155" t="s">
        <v>83</v>
      </c>
      <c r="AV185" s="12" t="s">
        <v>81</v>
      </c>
      <c r="AW185" s="12" t="s">
        <v>32</v>
      </c>
      <c r="AX185" s="12" t="s">
        <v>75</v>
      </c>
      <c r="AY185" s="155" t="s">
        <v>135</v>
      </c>
    </row>
    <row r="186" spans="2:51" s="13" customFormat="1" ht="12">
      <c r="B186" s="160"/>
      <c r="D186" s="150" t="s">
        <v>147</v>
      </c>
      <c r="E186" s="161" t="s">
        <v>1</v>
      </c>
      <c r="F186" s="162" t="s">
        <v>218</v>
      </c>
      <c r="H186" s="163">
        <v>0.023</v>
      </c>
      <c r="I186" s="164"/>
      <c r="L186" s="160"/>
      <c r="M186" s="165"/>
      <c r="T186" s="166"/>
      <c r="AT186" s="161" t="s">
        <v>147</v>
      </c>
      <c r="AU186" s="161" t="s">
        <v>83</v>
      </c>
      <c r="AV186" s="13" t="s">
        <v>83</v>
      </c>
      <c r="AW186" s="13" t="s">
        <v>32</v>
      </c>
      <c r="AX186" s="13" t="s">
        <v>81</v>
      </c>
      <c r="AY186" s="161" t="s">
        <v>135</v>
      </c>
    </row>
    <row r="187" spans="2:63" s="11" customFormat="1" ht="22.95" customHeight="1">
      <c r="B187" s="124"/>
      <c r="D187" s="125" t="s">
        <v>74</v>
      </c>
      <c r="E187" s="134" t="s">
        <v>190</v>
      </c>
      <c r="F187" s="134" t="s">
        <v>219</v>
      </c>
      <c r="I187" s="127"/>
      <c r="J187" s="135">
        <f>BK187</f>
        <v>0</v>
      </c>
      <c r="L187" s="124"/>
      <c r="M187" s="129"/>
      <c r="P187" s="130">
        <f>SUM(P188:P211)</f>
        <v>0</v>
      </c>
      <c r="R187" s="130">
        <f>SUM(R188:R211)</f>
        <v>0.1066801</v>
      </c>
      <c r="T187" s="131">
        <f>SUM(T188:T211)</f>
        <v>0.23625000000000002</v>
      </c>
      <c r="AR187" s="125" t="s">
        <v>81</v>
      </c>
      <c r="AT187" s="132" t="s">
        <v>74</v>
      </c>
      <c r="AU187" s="132" t="s">
        <v>81</v>
      </c>
      <c r="AY187" s="125" t="s">
        <v>135</v>
      </c>
      <c r="BK187" s="133">
        <f>SUM(BK188:BK211)</f>
        <v>0</v>
      </c>
    </row>
    <row r="188" spans="2:65" s="1" customFormat="1" ht="33" customHeight="1">
      <c r="B188" s="136"/>
      <c r="C188" s="137" t="s">
        <v>220</v>
      </c>
      <c r="D188" s="137" t="s">
        <v>138</v>
      </c>
      <c r="E188" s="138" t="s">
        <v>221</v>
      </c>
      <c r="F188" s="139" t="s">
        <v>222</v>
      </c>
      <c r="G188" s="140" t="s">
        <v>141</v>
      </c>
      <c r="H188" s="141">
        <v>627.53</v>
      </c>
      <c r="I188" s="142"/>
      <c r="J188" s="143">
        <f>ROUND(I188*H188,2)</f>
        <v>0</v>
      </c>
      <c r="K188" s="139" t="s">
        <v>142</v>
      </c>
      <c r="L188" s="32"/>
      <c r="M188" s="144" t="s">
        <v>1</v>
      </c>
      <c r="N188" s="145" t="s">
        <v>40</v>
      </c>
      <c r="P188" s="146">
        <f>O188*H188</f>
        <v>0</v>
      </c>
      <c r="Q188" s="146">
        <v>0.00013</v>
      </c>
      <c r="R188" s="146">
        <f>Q188*H188</f>
        <v>0.0815789</v>
      </c>
      <c r="S188" s="146">
        <v>0</v>
      </c>
      <c r="T188" s="147">
        <f>S188*H188</f>
        <v>0</v>
      </c>
      <c r="AR188" s="148" t="s">
        <v>143</v>
      </c>
      <c r="AT188" s="148" t="s">
        <v>138</v>
      </c>
      <c r="AU188" s="148" t="s">
        <v>83</v>
      </c>
      <c r="AY188" s="17" t="s">
        <v>135</v>
      </c>
      <c r="BE188" s="149">
        <f>IF(N188="základní",J188,0)</f>
        <v>0</v>
      </c>
      <c r="BF188" s="149">
        <f>IF(N188="snížená",J188,0)</f>
        <v>0</v>
      </c>
      <c r="BG188" s="149">
        <f>IF(N188="zákl. přenesená",J188,0)</f>
        <v>0</v>
      </c>
      <c r="BH188" s="149">
        <f>IF(N188="sníž. přenesená",J188,0)</f>
        <v>0</v>
      </c>
      <c r="BI188" s="149">
        <f>IF(N188="nulová",J188,0)</f>
        <v>0</v>
      </c>
      <c r="BJ188" s="17" t="s">
        <v>81</v>
      </c>
      <c r="BK188" s="149">
        <f>ROUND(I188*H188,2)</f>
        <v>0</v>
      </c>
      <c r="BL188" s="17" t="s">
        <v>143</v>
      </c>
      <c r="BM188" s="148" t="s">
        <v>223</v>
      </c>
    </row>
    <row r="189" spans="2:47" s="1" customFormat="1" ht="19.2">
      <c r="B189" s="32"/>
      <c r="D189" s="150" t="s">
        <v>145</v>
      </c>
      <c r="F189" s="151" t="s">
        <v>224</v>
      </c>
      <c r="I189" s="152"/>
      <c r="L189" s="32"/>
      <c r="M189" s="153"/>
      <c r="T189" s="55"/>
      <c r="AT189" s="17" t="s">
        <v>145</v>
      </c>
      <c r="AU189" s="17" t="s">
        <v>83</v>
      </c>
    </row>
    <row r="190" spans="2:51" s="12" customFormat="1" ht="12">
      <c r="B190" s="154"/>
      <c r="D190" s="150" t="s">
        <v>147</v>
      </c>
      <c r="E190" s="155" t="s">
        <v>1</v>
      </c>
      <c r="F190" s="156" t="s">
        <v>225</v>
      </c>
      <c r="H190" s="155" t="s">
        <v>1</v>
      </c>
      <c r="I190" s="157"/>
      <c r="L190" s="154"/>
      <c r="M190" s="158"/>
      <c r="T190" s="159"/>
      <c r="AT190" s="155" t="s">
        <v>147</v>
      </c>
      <c r="AU190" s="155" t="s">
        <v>83</v>
      </c>
      <c r="AV190" s="12" t="s">
        <v>81</v>
      </c>
      <c r="AW190" s="12" t="s">
        <v>32</v>
      </c>
      <c r="AX190" s="12" t="s">
        <v>75</v>
      </c>
      <c r="AY190" s="155" t="s">
        <v>135</v>
      </c>
    </row>
    <row r="191" spans="2:51" s="13" customFormat="1" ht="12">
      <c r="B191" s="160"/>
      <c r="D191" s="150" t="s">
        <v>147</v>
      </c>
      <c r="E191" s="161" t="s">
        <v>1</v>
      </c>
      <c r="F191" s="162" t="s">
        <v>226</v>
      </c>
      <c r="H191" s="163">
        <v>595.75</v>
      </c>
      <c r="I191" s="164"/>
      <c r="L191" s="160"/>
      <c r="M191" s="165"/>
      <c r="T191" s="166"/>
      <c r="AT191" s="161" t="s">
        <v>147</v>
      </c>
      <c r="AU191" s="161" t="s">
        <v>83</v>
      </c>
      <c r="AV191" s="13" t="s">
        <v>83</v>
      </c>
      <c r="AW191" s="13" t="s">
        <v>32</v>
      </c>
      <c r="AX191" s="13" t="s">
        <v>75</v>
      </c>
      <c r="AY191" s="161" t="s">
        <v>135</v>
      </c>
    </row>
    <row r="192" spans="2:51" s="12" customFormat="1" ht="12">
      <c r="B192" s="154"/>
      <c r="D192" s="150" t="s">
        <v>147</v>
      </c>
      <c r="E192" s="155" t="s">
        <v>1</v>
      </c>
      <c r="F192" s="156" t="s">
        <v>227</v>
      </c>
      <c r="H192" s="155" t="s">
        <v>1</v>
      </c>
      <c r="I192" s="157"/>
      <c r="L192" s="154"/>
      <c r="M192" s="158"/>
      <c r="T192" s="159"/>
      <c r="AT192" s="155" t="s">
        <v>147</v>
      </c>
      <c r="AU192" s="155" t="s">
        <v>83</v>
      </c>
      <c r="AV192" s="12" t="s">
        <v>81</v>
      </c>
      <c r="AW192" s="12" t="s">
        <v>32</v>
      </c>
      <c r="AX192" s="12" t="s">
        <v>75</v>
      </c>
      <c r="AY192" s="155" t="s">
        <v>135</v>
      </c>
    </row>
    <row r="193" spans="2:51" s="13" customFormat="1" ht="12">
      <c r="B193" s="160"/>
      <c r="D193" s="150" t="s">
        <v>147</v>
      </c>
      <c r="E193" s="161" t="s">
        <v>1</v>
      </c>
      <c r="F193" s="162" t="s">
        <v>228</v>
      </c>
      <c r="H193" s="163">
        <v>31.78</v>
      </c>
      <c r="I193" s="164"/>
      <c r="L193" s="160"/>
      <c r="M193" s="165"/>
      <c r="T193" s="166"/>
      <c r="AT193" s="161" t="s">
        <v>147</v>
      </c>
      <c r="AU193" s="161" t="s">
        <v>83</v>
      </c>
      <c r="AV193" s="13" t="s">
        <v>83</v>
      </c>
      <c r="AW193" s="13" t="s">
        <v>32</v>
      </c>
      <c r="AX193" s="13" t="s">
        <v>75</v>
      </c>
      <c r="AY193" s="161" t="s">
        <v>135</v>
      </c>
    </row>
    <row r="194" spans="2:51" s="14" customFormat="1" ht="12">
      <c r="B194" s="167"/>
      <c r="D194" s="150" t="s">
        <v>147</v>
      </c>
      <c r="E194" s="168" t="s">
        <v>1</v>
      </c>
      <c r="F194" s="169" t="s">
        <v>160</v>
      </c>
      <c r="H194" s="170">
        <v>627.53</v>
      </c>
      <c r="I194" s="171"/>
      <c r="L194" s="167"/>
      <c r="M194" s="172"/>
      <c r="T194" s="173"/>
      <c r="AT194" s="168" t="s">
        <v>147</v>
      </c>
      <c r="AU194" s="168" t="s">
        <v>83</v>
      </c>
      <c r="AV194" s="14" t="s">
        <v>143</v>
      </c>
      <c r="AW194" s="14" t="s">
        <v>32</v>
      </c>
      <c r="AX194" s="14" t="s">
        <v>81</v>
      </c>
      <c r="AY194" s="168" t="s">
        <v>135</v>
      </c>
    </row>
    <row r="195" spans="2:65" s="1" customFormat="1" ht="49.2" customHeight="1">
      <c r="B195" s="136"/>
      <c r="C195" s="137" t="s">
        <v>8</v>
      </c>
      <c r="D195" s="137" t="s">
        <v>138</v>
      </c>
      <c r="E195" s="138" t="s">
        <v>229</v>
      </c>
      <c r="F195" s="139" t="s">
        <v>230</v>
      </c>
      <c r="G195" s="140" t="s">
        <v>231</v>
      </c>
      <c r="H195" s="141">
        <v>1</v>
      </c>
      <c r="I195" s="142"/>
      <c r="J195" s="143">
        <f>ROUND(I195*H195,2)</f>
        <v>0</v>
      </c>
      <c r="K195" s="139" t="s">
        <v>1</v>
      </c>
      <c r="L195" s="32"/>
      <c r="M195" s="144" t="s">
        <v>1</v>
      </c>
      <c r="N195" s="145" t="s">
        <v>40</v>
      </c>
      <c r="P195" s="146">
        <f>O195*H195</f>
        <v>0</v>
      </c>
      <c r="Q195" s="146">
        <v>0</v>
      </c>
      <c r="R195" s="146">
        <f>Q195*H195</f>
        <v>0</v>
      </c>
      <c r="S195" s="146">
        <v>0</v>
      </c>
      <c r="T195" s="147">
        <f>S195*H195</f>
        <v>0</v>
      </c>
      <c r="AR195" s="148" t="s">
        <v>143</v>
      </c>
      <c r="AT195" s="148" t="s">
        <v>138</v>
      </c>
      <c r="AU195" s="148" t="s">
        <v>83</v>
      </c>
      <c r="AY195" s="17" t="s">
        <v>135</v>
      </c>
      <c r="BE195" s="149">
        <f>IF(N195="základní",J195,0)</f>
        <v>0</v>
      </c>
      <c r="BF195" s="149">
        <f>IF(N195="snížená",J195,0)</f>
        <v>0</v>
      </c>
      <c r="BG195" s="149">
        <f>IF(N195="zákl. přenesená",J195,0)</f>
        <v>0</v>
      </c>
      <c r="BH195" s="149">
        <f>IF(N195="sníž. přenesená",J195,0)</f>
        <v>0</v>
      </c>
      <c r="BI195" s="149">
        <f>IF(N195="nulová",J195,0)</f>
        <v>0</v>
      </c>
      <c r="BJ195" s="17" t="s">
        <v>81</v>
      </c>
      <c r="BK195" s="149">
        <f>ROUND(I195*H195,2)</f>
        <v>0</v>
      </c>
      <c r="BL195" s="17" t="s">
        <v>143</v>
      </c>
      <c r="BM195" s="148" t="s">
        <v>232</v>
      </c>
    </row>
    <row r="196" spans="2:47" s="1" customFormat="1" ht="48">
      <c r="B196" s="32"/>
      <c r="D196" s="150" t="s">
        <v>145</v>
      </c>
      <c r="F196" s="151" t="s">
        <v>233</v>
      </c>
      <c r="I196" s="152"/>
      <c r="L196" s="32"/>
      <c r="M196" s="153"/>
      <c r="T196" s="55"/>
      <c r="AT196" s="17" t="s">
        <v>145</v>
      </c>
      <c r="AU196" s="17" t="s">
        <v>83</v>
      </c>
    </row>
    <row r="197" spans="2:47" s="1" customFormat="1" ht="48">
      <c r="B197" s="32"/>
      <c r="D197" s="150" t="s">
        <v>234</v>
      </c>
      <c r="F197" s="174" t="s">
        <v>235</v>
      </c>
      <c r="I197" s="152"/>
      <c r="L197" s="32"/>
      <c r="M197" s="153"/>
      <c r="T197" s="55"/>
      <c r="AT197" s="17" t="s">
        <v>234</v>
      </c>
      <c r="AU197" s="17" t="s">
        <v>83</v>
      </c>
    </row>
    <row r="198" spans="2:51" s="13" customFormat="1" ht="12">
      <c r="B198" s="160"/>
      <c r="D198" s="150" t="s">
        <v>147</v>
      </c>
      <c r="E198" s="161" t="s">
        <v>1</v>
      </c>
      <c r="F198" s="162" t="s">
        <v>81</v>
      </c>
      <c r="H198" s="163">
        <v>1</v>
      </c>
      <c r="I198" s="164"/>
      <c r="L198" s="160"/>
      <c r="M198" s="165"/>
      <c r="T198" s="166"/>
      <c r="AT198" s="161" t="s">
        <v>147</v>
      </c>
      <c r="AU198" s="161" t="s">
        <v>83</v>
      </c>
      <c r="AV198" s="13" t="s">
        <v>83</v>
      </c>
      <c r="AW198" s="13" t="s">
        <v>32</v>
      </c>
      <c r="AX198" s="13" t="s">
        <v>81</v>
      </c>
      <c r="AY198" s="161" t="s">
        <v>135</v>
      </c>
    </row>
    <row r="199" spans="2:65" s="1" customFormat="1" ht="24.15" customHeight="1">
      <c r="B199" s="136"/>
      <c r="C199" s="137" t="s">
        <v>236</v>
      </c>
      <c r="D199" s="137" t="s">
        <v>138</v>
      </c>
      <c r="E199" s="138" t="s">
        <v>237</v>
      </c>
      <c r="F199" s="139" t="s">
        <v>238</v>
      </c>
      <c r="G199" s="140" t="s">
        <v>231</v>
      </c>
      <c r="H199" s="141">
        <v>1</v>
      </c>
      <c r="I199" s="142"/>
      <c r="J199" s="143">
        <f>ROUND(I199*H199,2)</f>
        <v>0</v>
      </c>
      <c r="K199" s="139" t="s">
        <v>1</v>
      </c>
      <c r="L199" s="32"/>
      <c r="M199" s="144" t="s">
        <v>1</v>
      </c>
      <c r="N199" s="145" t="s">
        <v>40</v>
      </c>
      <c r="P199" s="146">
        <f>O199*H199</f>
        <v>0</v>
      </c>
      <c r="Q199" s="146">
        <v>0</v>
      </c>
      <c r="R199" s="146">
        <f>Q199*H199</f>
        <v>0</v>
      </c>
      <c r="S199" s="146">
        <v>0</v>
      </c>
      <c r="T199" s="147">
        <f>S199*H199</f>
        <v>0</v>
      </c>
      <c r="AR199" s="148" t="s">
        <v>143</v>
      </c>
      <c r="AT199" s="148" t="s">
        <v>138</v>
      </c>
      <c r="AU199" s="148" t="s">
        <v>83</v>
      </c>
      <c r="AY199" s="17" t="s">
        <v>135</v>
      </c>
      <c r="BE199" s="149">
        <f>IF(N199="základní",J199,0)</f>
        <v>0</v>
      </c>
      <c r="BF199" s="149">
        <f>IF(N199="snížená",J199,0)</f>
        <v>0</v>
      </c>
      <c r="BG199" s="149">
        <f>IF(N199="zákl. přenesená",J199,0)</f>
        <v>0</v>
      </c>
      <c r="BH199" s="149">
        <f>IF(N199="sníž. přenesená",J199,0)</f>
        <v>0</v>
      </c>
      <c r="BI199" s="149">
        <f>IF(N199="nulová",J199,0)</f>
        <v>0</v>
      </c>
      <c r="BJ199" s="17" t="s">
        <v>81</v>
      </c>
      <c r="BK199" s="149">
        <f>ROUND(I199*H199,2)</f>
        <v>0</v>
      </c>
      <c r="BL199" s="17" t="s">
        <v>143</v>
      </c>
      <c r="BM199" s="148" t="s">
        <v>239</v>
      </c>
    </row>
    <row r="200" spans="2:47" s="1" customFormat="1" ht="19.2">
      <c r="B200" s="32"/>
      <c r="D200" s="150" t="s">
        <v>145</v>
      </c>
      <c r="F200" s="151" t="s">
        <v>238</v>
      </c>
      <c r="I200" s="152"/>
      <c r="L200" s="32"/>
      <c r="M200" s="153"/>
      <c r="T200" s="55"/>
      <c r="AT200" s="17" t="s">
        <v>145</v>
      </c>
      <c r="AU200" s="17" t="s">
        <v>83</v>
      </c>
    </row>
    <row r="201" spans="2:47" s="1" customFormat="1" ht="19.2">
      <c r="B201" s="32"/>
      <c r="D201" s="150" t="s">
        <v>234</v>
      </c>
      <c r="F201" s="174" t="s">
        <v>240</v>
      </c>
      <c r="I201" s="152"/>
      <c r="L201" s="32"/>
      <c r="M201" s="153"/>
      <c r="T201" s="55"/>
      <c r="AT201" s="17" t="s">
        <v>234</v>
      </c>
      <c r="AU201" s="17" t="s">
        <v>83</v>
      </c>
    </row>
    <row r="202" spans="2:51" s="13" customFormat="1" ht="12">
      <c r="B202" s="160"/>
      <c r="D202" s="150" t="s">
        <v>147</v>
      </c>
      <c r="E202" s="161" t="s">
        <v>1</v>
      </c>
      <c r="F202" s="162" t="s">
        <v>81</v>
      </c>
      <c r="H202" s="163">
        <v>1</v>
      </c>
      <c r="I202" s="164"/>
      <c r="L202" s="160"/>
      <c r="M202" s="165"/>
      <c r="T202" s="166"/>
      <c r="AT202" s="161" t="s">
        <v>147</v>
      </c>
      <c r="AU202" s="161" t="s">
        <v>83</v>
      </c>
      <c r="AV202" s="13" t="s">
        <v>83</v>
      </c>
      <c r="AW202" s="13" t="s">
        <v>32</v>
      </c>
      <c r="AX202" s="13" t="s">
        <v>81</v>
      </c>
      <c r="AY202" s="161" t="s">
        <v>135</v>
      </c>
    </row>
    <row r="203" spans="2:65" s="1" customFormat="1" ht="24.15" customHeight="1">
      <c r="B203" s="136"/>
      <c r="C203" s="137" t="s">
        <v>241</v>
      </c>
      <c r="D203" s="137" t="s">
        <v>138</v>
      </c>
      <c r="E203" s="138" t="s">
        <v>242</v>
      </c>
      <c r="F203" s="139" t="s">
        <v>243</v>
      </c>
      <c r="G203" s="140" t="s">
        <v>141</v>
      </c>
      <c r="H203" s="141">
        <v>627.53</v>
      </c>
      <c r="I203" s="142"/>
      <c r="J203" s="143">
        <f>ROUND(I203*H203,2)</f>
        <v>0</v>
      </c>
      <c r="K203" s="139" t="s">
        <v>142</v>
      </c>
      <c r="L203" s="32"/>
      <c r="M203" s="144" t="s">
        <v>1</v>
      </c>
      <c r="N203" s="145" t="s">
        <v>40</v>
      </c>
      <c r="P203" s="146">
        <f>O203*H203</f>
        <v>0</v>
      </c>
      <c r="Q203" s="146">
        <v>4E-05</v>
      </c>
      <c r="R203" s="146">
        <f>Q203*H203</f>
        <v>0.0251012</v>
      </c>
      <c r="S203" s="146">
        <v>0</v>
      </c>
      <c r="T203" s="147">
        <f>S203*H203</f>
        <v>0</v>
      </c>
      <c r="AR203" s="148" t="s">
        <v>143</v>
      </c>
      <c r="AT203" s="148" t="s">
        <v>138</v>
      </c>
      <c r="AU203" s="148" t="s">
        <v>83</v>
      </c>
      <c r="AY203" s="17" t="s">
        <v>135</v>
      </c>
      <c r="BE203" s="149">
        <f>IF(N203="základní",J203,0)</f>
        <v>0</v>
      </c>
      <c r="BF203" s="149">
        <f>IF(N203="snížená",J203,0)</f>
        <v>0</v>
      </c>
      <c r="BG203" s="149">
        <f>IF(N203="zákl. přenesená",J203,0)</f>
        <v>0</v>
      </c>
      <c r="BH203" s="149">
        <f>IF(N203="sníž. přenesená",J203,0)</f>
        <v>0</v>
      </c>
      <c r="BI203" s="149">
        <f>IF(N203="nulová",J203,0)</f>
        <v>0</v>
      </c>
      <c r="BJ203" s="17" t="s">
        <v>81</v>
      </c>
      <c r="BK203" s="149">
        <f>ROUND(I203*H203,2)</f>
        <v>0</v>
      </c>
      <c r="BL203" s="17" t="s">
        <v>143</v>
      </c>
      <c r="BM203" s="148" t="s">
        <v>244</v>
      </c>
    </row>
    <row r="204" spans="2:47" s="1" customFormat="1" ht="19.2">
      <c r="B204" s="32"/>
      <c r="D204" s="150" t="s">
        <v>145</v>
      </c>
      <c r="F204" s="151" t="s">
        <v>245</v>
      </c>
      <c r="I204" s="152"/>
      <c r="L204" s="32"/>
      <c r="M204" s="153"/>
      <c r="T204" s="55"/>
      <c r="AT204" s="17" t="s">
        <v>145</v>
      </c>
      <c r="AU204" s="17" t="s">
        <v>83</v>
      </c>
    </row>
    <row r="205" spans="2:51" s="13" customFormat="1" ht="12">
      <c r="B205" s="160"/>
      <c r="D205" s="150" t="s">
        <v>147</v>
      </c>
      <c r="E205" s="161" t="s">
        <v>1</v>
      </c>
      <c r="F205" s="162" t="s">
        <v>246</v>
      </c>
      <c r="H205" s="163">
        <v>627.53</v>
      </c>
      <c r="I205" s="164"/>
      <c r="L205" s="160"/>
      <c r="M205" s="165"/>
      <c r="T205" s="166"/>
      <c r="AT205" s="161" t="s">
        <v>147</v>
      </c>
      <c r="AU205" s="161" t="s">
        <v>83</v>
      </c>
      <c r="AV205" s="13" t="s">
        <v>83</v>
      </c>
      <c r="AW205" s="13" t="s">
        <v>32</v>
      </c>
      <c r="AX205" s="13" t="s">
        <v>81</v>
      </c>
      <c r="AY205" s="161" t="s">
        <v>135</v>
      </c>
    </row>
    <row r="206" spans="2:65" s="1" customFormat="1" ht="21.75" customHeight="1">
      <c r="B206" s="136"/>
      <c r="C206" s="137" t="s">
        <v>247</v>
      </c>
      <c r="D206" s="137" t="s">
        <v>138</v>
      </c>
      <c r="E206" s="138" t="s">
        <v>248</v>
      </c>
      <c r="F206" s="139" t="s">
        <v>249</v>
      </c>
      <c r="G206" s="140" t="s">
        <v>141</v>
      </c>
      <c r="H206" s="141">
        <v>3.75</v>
      </c>
      <c r="I206" s="142"/>
      <c r="J206" s="143">
        <f>ROUND(I206*H206,2)</f>
        <v>0</v>
      </c>
      <c r="K206" s="139" t="s">
        <v>142</v>
      </c>
      <c r="L206" s="32"/>
      <c r="M206" s="144" t="s">
        <v>1</v>
      </c>
      <c r="N206" s="145" t="s">
        <v>40</v>
      </c>
      <c r="P206" s="146">
        <f>O206*H206</f>
        <v>0</v>
      </c>
      <c r="Q206" s="146">
        <v>0</v>
      </c>
      <c r="R206" s="146">
        <f>Q206*H206</f>
        <v>0</v>
      </c>
      <c r="S206" s="146">
        <v>0.063</v>
      </c>
      <c r="T206" s="147">
        <f>S206*H206</f>
        <v>0.23625000000000002</v>
      </c>
      <c r="AR206" s="148" t="s">
        <v>143</v>
      </c>
      <c r="AT206" s="148" t="s">
        <v>138</v>
      </c>
      <c r="AU206" s="148" t="s">
        <v>83</v>
      </c>
      <c r="AY206" s="17" t="s">
        <v>135</v>
      </c>
      <c r="BE206" s="149">
        <f>IF(N206="základní",J206,0)</f>
        <v>0</v>
      </c>
      <c r="BF206" s="149">
        <f>IF(N206="snížená",J206,0)</f>
        <v>0</v>
      </c>
      <c r="BG206" s="149">
        <f>IF(N206="zákl. přenesená",J206,0)</f>
        <v>0</v>
      </c>
      <c r="BH206" s="149">
        <f>IF(N206="sníž. přenesená",J206,0)</f>
        <v>0</v>
      </c>
      <c r="BI206" s="149">
        <f>IF(N206="nulová",J206,0)</f>
        <v>0</v>
      </c>
      <c r="BJ206" s="17" t="s">
        <v>81</v>
      </c>
      <c r="BK206" s="149">
        <f>ROUND(I206*H206,2)</f>
        <v>0</v>
      </c>
      <c r="BL206" s="17" t="s">
        <v>143</v>
      </c>
      <c r="BM206" s="148" t="s">
        <v>250</v>
      </c>
    </row>
    <row r="207" spans="2:47" s="1" customFormat="1" ht="19.2">
      <c r="B207" s="32"/>
      <c r="D207" s="150" t="s">
        <v>145</v>
      </c>
      <c r="F207" s="151" t="s">
        <v>251</v>
      </c>
      <c r="I207" s="152"/>
      <c r="L207" s="32"/>
      <c r="M207" s="153"/>
      <c r="T207" s="55"/>
      <c r="AT207" s="17" t="s">
        <v>145</v>
      </c>
      <c r="AU207" s="17" t="s">
        <v>83</v>
      </c>
    </row>
    <row r="208" spans="2:51" s="13" customFormat="1" ht="12">
      <c r="B208" s="160"/>
      <c r="D208" s="150" t="s">
        <v>147</v>
      </c>
      <c r="E208" s="161" t="s">
        <v>1</v>
      </c>
      <c r="F208" s="162" t="s">
        <v>252</v>
      </c>
      <c r="H208" s="163">
        <v>3.75</v>
      </c>
      <c r="I208" s="164"/>
      <c r="L208" s="160"/>
      <c r="M208" s="165"/>
      <c r="T208" s="166"/>
      <c r="AT208" s="161" t="s">
        <v>147</v>
      </c>
      <c r="AU208" s="161" t="s">
        <v>83</v>
      </c>
      <c r="AV208" s="13" t="s">
        <v>83</v>
      </c>
      <c r="AW208" s="13" t="s">
        <v>32</v>
      </c>
      <c r="AX208" s="13" t="s">
        <v>81</v>
      </c>
      <c r="AY208" s="161" t="s">
        <v>135</v>
      </c>
    </row>
    <row r="209" spans="2:65" s="1" customFormat="1" ht="16.5" customHeight="1">
      <c r="B209" s="136"/>
      <c r="C209" s="137" t="s">
        <v>253</v>
      </c>
      <c r="D209" s="137" t="s">
        <v>138</v>
      </c>
      <c r="E209" s="138" t="s">
        <v>254</v>
      </c>
      <c r="F209" s="139" t="s">
        <v>255</v>
      </c>
      <c r="G209" s="140" t="s">
        <v>231</v>
      </c>
      <c r="H209" s="141">
        <v>1</v>
      </c>
      <c r="I209" s="142"/>
      <c r="J209" s="143">
        <f>ROUND(I209*H209,2)</f>
        <v>0</v>
      </c>
      <c r="K209" s="139" t="s">
        <v>1</v>
      </c>
      <c r="L209" s="32"/>
      <c r="M209" s="144" t="s">
        <v>1</v>
      </c>
      <c r="N209" s="145" t="s">
        <v>40</v>
      </c>
      <c r="P209" s="146">
        <f>O209*H209</f>
        <v>0</v>
      </c>
      <c r="Q209" s="146">
        <v>0</v>
      </c>
      <c r="R209" s="146">
        <f>Q209*H209</f>
        <v>0</v>
      </c>
      <c r="S209" s="146">
        <v>0</v>
      </c>
      <c r="T209" s="147">
        <f>S209*H209</f>
        <v>0</v>
      </c>
      <c r="AR209" s="148" t="s">
        <v>143</v>
      </c>
      <c r="AT209" s="148" t="s">
        <v>138</v>
      </c>
      <c r="AU209" s="148" t="s">
        <v>83</v>
      </c>
      <c r="AY209" s="17" t="s">
        <v>135</v>
      </c>
      <c r="BE209" s="149">
        <f>IF(N209="základní",J209,0)</f>
        <v>0</v>
      </c>
      <c r="BF209" s="149">
        <f>IF(N209="snížená",J209,0)</f>
        <v>0</v>
      </c>
      <c r="BG209" s="149">
        <f>IF(N209="zákl. přenesená",J209,0)</f>
        <v>0</v>
      </c>
      <c r="BH209" s="149">
        <f>IF(N209="sníž. přenesená",J209,0)</f>
        <v>0</v>
      </c>
      <c r="BI209" s="149">
        <f>IF(N209="nulová",J209,0)</f>
        <v>0</v>
      </c>
      <c r="BJ209" s="17" t="s">
        <v>81</v>
      </c>
      <c r="BK209" s="149">
        <f>ROUND(I209*H209,2)</f>
        <v>0</v>
      </c>
      <c r="BL209" s="17" t="s">
        <v>143</v>
      </c>
      <c r="BM209" s="148" t="s">
        <v>256</v>
      </c>
    </row>
    <row r="210" spans="2:47" s="1" customFormat="1" ht="12">
      <c r="B210" s="32"/>
      <c r="D210" s="150" t="s">
        <v>145</v>
      </c>
      <c r="F210" s="151" t="s">
        <v>255</v>
      </c>
      <c r="I210" s="152"/>
      <c r="L210" s="32"/>
      <c r="M210" s="153"/>
      <c r="T210" s="55"/>
      <c r="AT210" s="17" t="s">
        <v>145</v>
      </c>
      <c r="AU210" s="17" t="s">
        <v>83</v>
      </c>
    </row>
    <row r="211" spans="2:51" s="13" customFormat="1" ht="12">
      <c r="B211" s="160"/>
      <c r="D211" s="150" t="s">
        <v>147</v>
      </c>
      <c r="E211" s="161" t="s">
        <v>1</v>
      </c>
      <c r="F211" s="162" t="s">
        <v>81</v>
      </c>
      <c r="H211" s="163">
        <v>1</v>
      </c>
      <c r="I211" s="164"/>
      <c r="L211" s="160"/>
      <c r="M211" s="165"/>
      <c r="T211" s="166"/>
      <c r="AT211" s="161" t="s">
        <v>147</v>
      </c>
      <c r="AU211" s="161" t="s">
        <v>83</v>
      </c>
      <c r="AV211" s="13" t="s">
        <v>83</v>
      </c>
      <c r="AW211" s="13" t="s">
        <v>32</v>
      </c>
      <c r="AX211" s="13" t="s">
        <v>81</v>
      </c>
      <c r="AY211" s="161" t="s">
        <v>135</v>
      </c>
    </row>
    <row r="212" spans="2:63" s="11" customFormat="1" ht="22.95" customHeight="1">
      <c r="B212" s="124"/>
      <c r="D212" s="125" t="s">
        <v>74</v>
      </c>
      <c r="E212" s="134" t="s">
        <v>257</v>
      </c>
      <c r="F212" s="134" t="s">
        <v>258</v>
      </c>
      <c r="I212" s="127"/>
      <c r="J212" s="135">
        <f>BK212</f>
        <v>0</v>
      </c>
      <c r="L212" s="124"/>
      <c r="M212" s="129"/>
      <c r="P212" s="130">
        <f>SUM(P213:P221)</f>
        <v>0</v>
      </c>
      <c r="R212" s="130">
        <f>SUM(R213:R221)</f>
        <v>0</v>
      </c>
      <c r="T212" s="131">
        <f>SUM(T213:T221)</f>
        <v>0</v>
      </c>
      <c r="AR212" s="125" t="s">
        <v>81</v>
      </c>
      <c r="AT212" s="132" t="s">
        <v>74</v>
      </c>
      <c r="AU212" s="132" t="s">
        <v>81</v>
      </c>
      <c r="AY212" s="125" t="s">
        <v>135</v>
      </c>
      <c r="BK212" s="133">
        <f>SUM(BK213:BK221)</f>
        <v>0</v>
      </c>
    </row>
    <row r="213" spans="2:65" s="1" customFormat="1" ht="24.15" customHeight="1">
      <c r="B213" s="136"/>
      <c r="C213" s="137" t="s">
        <v>259</v>
      </c>
      <c r="D213" s="137" t="s">
        <v>138</v>
      </c>
      <c r="E213" s="138" t="s">
        <v>260</v>
      </c>
      <c r="F213" s="139" t="s">
        <v>261</v>
      </c>
      <c r="G213" s="140" t="s">
        <v>262</v>
      </c>
      <c r="H213" s="141">
        <v>6.926</v>
      </c>
      <c r="I213" s="142"/>
      <c r="J213" s="143">
        <f>ROUND(I213*H213,2)</f>
        <v>0</v>
      </c>
      <c r="K213" s="139" t="s">
        <v>142</v>
      </c>
      <c r="L213" s="32"/>
      <c r="M213" s="144" t="s">
        <v>1</v>
      </c>
      <c r="N213" s="145" t="s">
        <v>40</v>
      </c>
      <c r="P213" s="146">
        <f>O213*H213</f>
        <v>0</v>
      </c>
      <c r="Q213" s="146">
        <v>0</v>
      </c>
      <c r="R213" s="146">
        <f>Q213*H213</f>
        <v>0</v>
      </c>
      <c r="S213" s="146">
        <v>0</v>
      </c>
      <c r="T213" s="147">
        <f>S213*H213</f>
        <v>0</v>
      </c>
      <c r="AR213" s="148" t="s">
        <v>143</v>
      </c>
      <c r="AT213" s="148" t="s">
        <v>138</v>
      </c>
      <c r="AU213" s="148" t="s">
        <v>83</v>
      </c>
      <c r="AY213" s="17" t="s">
        <v>135</v>
      </c>
      <c r="BE213" s="149">
        <f>IF(N213="základní",J213,0)</f>
        <v>0</v>
      </c>
      <c r="BF213" s="149">
        <f>IF(N213="snížená",J213,0)</f>
        <v>0</v>
      </c>
      <c r="BG213" s="149">
        <f>IF(N213="zákl. přenesená",J213,0)</f>
        <v>0</v>
      </c>
      <c r="BH213" s="149">
        <f>IF(N213="sníž. přenesená",J213,0)</f>
        <v>0</v>
      </c>
      <c r="BI213" s="149">
        <f>IF(N213="nulová",J213,0)</f>
        <v>0</v>
      </c>
      <c r="BJ213" s="17" t="s">
        <v>81</v>
      </c>
      <c r="BK213" s="149">
        <f>ROUND(I213*H213,2)</f>
        <v>0</v>
      </c>
      <c r="BL213" s="17" t="s">
        <v>143</v>
      </c>
      <c r="BM213" s="148" t="s">
        <v>263</v>
      </c>
    </row>
    <row r="214" spans="2:47" s="1" customFormat="1" ht="19.2">
      <c r="B214" s="32"/>
      <c r="D214" s="150" t="s">
        <v>145</v>
      </c>
      <c r="F214" s="151" t="s">
        <v>264</v>
      </c>
      <c r="I214" s="152"/>
      <c r="L214" s="32"/>
      <c r="M214" s="153"/>
      <c r="T214" s="55"/>
      <c r="AT214" s="17" t="s">
        <v>145</v>
      </c>
      <c r="AU214" s="17" t="s">
        <v>83</v>
      </c>
    </row>
    <row r="215" spans="2:65" s="1" customFormat="1" ht="24.15" customHeight="1">
      <c r="B215" s="136"/>
      <c r="C215" s="137" t="s">
        <v>7</v>
      </c>
      <c r="D215" s="137" t="s">
        <v>138</v>
      </c>
      <c r="E215" s="138" t="s">
        <v>265</v>
      </c>
      <c r="F215" s="139" t="s">
        <v>266</v>
      </c>
      <c r="G215" s="140" t="s">
        <v>262</v>
      </c>
      <c r="H215" s="141">
        <v>96.964</v>
      </c>
      <c r="I215" s="142"/>
      <c r="J215" s="143">
        <f>ROUND(I215*H215,2)</f>
        <v>0</v>
      </c>
      <c r="K215" s="139" t="s">
        <v>142</v>
      </c>
      <c r="L215" s="32"/>
      <c r="M215" s="144" t="s">
        <v>1</v>
      </c>
      <c r="N215" s="145" t="s">
        <v>40</v>
      </c>
      <c r="P215" s="146">
        <f>O215*H215</f>
        <v>0</v>
      </c>
      <c r="Q215" s="146">
        <v>0</v>
      </c>
      <c r="R215" s="146">
        <f>Q215*H215</f>
        <v>0</v>
      </c>
      <c r="S215" s="146">
        <v>0</v>
      </c>
      <c r="T215" s="147">
        <f>S215*H215</f>
        <v>0</v>
      </c>
      <c r="AR215" s="148" t="s">
        <v>143</v>
      </c>
      <c r="AT215" s="148" t="s">
        <v>138</v>
      </c>
      <c r="AU215" s="148" t="s">
        <v>83</v>
      </c>
      <c r="AY215" s="17" t="s">
        <v>135</v>
      </c>
      <c r="BE215" s="149">
        <f>IF(N215="základní",J215,0)</f>
        <v>0</v>
      </c>
      <c r="BF215" s="149">
        <f>IF(N215="snížená",J215,0)</f>
        <v>0</v>
      </c>
      <c r="BG215" s="149">
        <f>IF(N215="zákl. přenesená",J215,0)</f>
        <v>0</v>
      </c>
      <c r="BH215" s="149">
        <f>IF(N215="sníž. přenesená",J215,0)</f>
        <v>0</v>
      </c>
      <c r="BI215" s="149">
        <f>IF(N215="nulová",J215,0)</f>
        <v>0</v>
      </c>
      <c r="BJ215" s="17" t="s">
        <v>81</v>
      </c>
      <c r="BK215" s="149">
        <f>ROUND(I215*H215,2)</f>
        <v>0</v>
      </c>
      <c r="BL215" s="17" t="s">
        <v>143</v>
      </c>
      <c r="BM215" s="148" t="s">
        <v>267</v>
      </c>
    </row>
    <row r="216" spans="2:47" s="1" customFormat="1" ht="28.8">
      <c r="B216" s="32"/>
      <c r="D216" s="150" t="s">
        <v>145</v>
      </c>
      <c r="F216" s="151" t="s">
        <v>268</v>
      </c>
      <c r="I216" s="152"/>
      <c r="L216" s="32"/>
      <c r="M216" s="153"/>
      <c r="T216" s="55"/>
      <c r="AT216" s="17" t="s">
        <v>145</v>
      </c>
      <c r="AU216" s="17" t="s">
        <v>83</v>
      </c>
    </row>
    <row r="217" spans="2:51" s="13" customFormat="1" ht="12">
      <c r="B217" s="160"/>
      <c r="D217" s="150" t="s">
        <v>147</v>
      </c>
      <c r="F217" s="162" t="s">
        <v>269</v>
      </c>
      <c r="H217" s="163">
        <v>96.964</v>
      </c>
      <c r="I217" s="164"/>
      <c r="L217" s="160"/>
      <c r="M217" s="165"/>
      <c r="T217" s="166"/>
      <c r="AT217" s="161" t="s">
        <v>147</v>
      </c>
      <c r="AU217" s="161" t="s">
        <v>83</v>
      </c>
      <c r="AV217" s="13" t="s">
        <v>83</v>
      </c>
      <c r="AW217" s="13" t="s">
        <v>3</v>
      </c>
      <c r="AX217" s="13" t="s">
        <v>81</v>
      </c>
      <c r="AY217" s="161" t="s">
        <v>135</v>
      </c>
    </row>
    <row r="218" spans="2:65" s="1" customFormat="1" ht="33" customHeight="1">
      <c r="B218" s="136"/>
      <c r="C218" s="137" t="s">
        <v>270</v>
      </c>
      <c r="D218" s="137" t="s">
        <v>138</v>
      </c>
      <c r="E218" s="138" t="s">
        <v>271</v>
      </c>
      <c r="F218" s="139" t="s">
        <v>272</v>
      </c>
      <c r="G218" s="140" t="s">
        <v>262</v>
      </c>
      <c r="H218" s="141">
        <v>6.926</v>
      </c>
      <c r="I218" s="142"/>
      <c r="J218" s="143">
        <f>ROUND(I218*H218,2)</f>
        <v>0</v>
      </c>
      <c r="K218" s="139" t="s">
        <v>142</v>
      </c>
      <c r="L218" s="32"/>
      <c r="M218" s="144" t="s">
        <v>1</v>
      </c>
      <c r="N218" s="145" t="s">
        <v>40</v>
      </c>
      <c r="P218" s="146">
        <f>O218*H218</f>
        <v>0</v>
      </c>
      <c r="Q218" s="146">
        <v>0</v>
      </c>
      <c r="R218" s="146">
        <f>Q218*H218</f>
        <v>0</v>
      </c>
      <c r="S218" s="146">
        <v>0</v>
      </c>
      <c r="T218" s="147">
        <f>S218*H218</f>
        <v>0</v>
      </c>
      <c r="AR218" s="148" t="s">
        <v>143</v>
      </c>
      <c r="AT218" s="148" t="s">
        <v>138</v>
      </c>
      <c r="AU218" s="148" t="s">
        <v>83</v>
      </c>
      <c r="AY218" s="17" t="s">
        <v>135</v>
      </c>
      <c r="BE218" s="149">
        <f>IF(N218="základní",J218,0)</f>
        <v>0</v>
      </c>
      <c r="BF218" s="149">
        <f>IF(N218="snížená",J218,0)</f>
        <v>0</v>
      </c>
      <c r="BG218" s="149">
        <f>IF(N218="zákl. přenesená",J218,0)</f>
        <v>0</v>
      </c>
      <c r="BH218" s="149">
        <f>IF(N218="sníž. přenesená",J218,0)</f>
        <v>0</v>
      </c>
      <c r="BI218" s="149">
        <f>IF(N218="nulová",J218,0)</f>
        <v>0</v>
      </c>
      <c r="BJ218" s="17" t="s">
        <v>81</v>
      </c>
      <c r="BK218" s="149">
        <f>ROUND(I218*H218,2)</f>
        <v>0</v>
      </c>
      <c r="BL218" s="17" t="s">
        <v>143</v>
      </c>
      <c r="BM218" s="148" t="s">
        <v>273</v>
      </c>
    </row>
    <row r="219" spans="2:47" s="1" customFormat="1" ht="19.2">
      <c r="B219" s="32"/>
      <c r="D219" s="150" t="s">
        <v>145</v>
      </c>
      <c r="F219" s="151" t="s">
        <v>274</v>
      </c>
      <c r="I219" s="152"/>
      <c r="L219" s="32"/>
      <c r="M219" s="153"/>
      <c r="T219" s="55"/>
      <c r="AT219" s="17" t="s">
        <v>145</v>
      </c>
      <c r="AU219" s="17" t="s">
        <v>83</v>
      </c>
    </row>
    <row r="220" spans="2:65" s="1" customFormat="1" ht="44.25" customHeight="1">
      <c r="B220" s="136"/>
      <c r="C220" s="137" t="s">
        <v>275</v>
      </c>
      <c r="D220" s="137" t="s">
        <v>138</v>
      </c>
      <c r="E220" s="138" t="s">
        <v>276</v>
      </c>
      <c r="F220" s="139" t="s">
        <v>277</v>
      </c>
      <c r="G220" s="140" t="s">
        <v>262</v>
      </c>
      <c r="H220" s="141">
        <v>6.926</v>
      </c>
      <c r="I220" s="142"/>
      <c r="J220" s="143">
        <f>ROUND(I220*H220,2)</f>
        <v>0</v>
      </c>
      <c r="K220" s="139" t="s">
        <v>142</v>
      </c>
      <c r="L220" s="32"/>
      <c r="M220" s="144" t="s">
        <v>1</v>
      </c>
      <c r="N220" s="145" t="s">
        <v>40</v>
      </c>
      <c r="P220" s="146">
        <f>O220*H220</f>
        <v>0</v>
      </c>
      <c r="Q220" s="146">
        <v>0</v>
      </c>
      <c r="R220" s="146">
        <f>Q220*H220</f>
        <v>0</v>
      </c>
      <c r="S220" s="146">
        <v>0</v>
      </c>
      <c r="T220" s="147">
        <f>S220*H220</f>
        <v>0</v>
      </c>
      <c r="AR220" s="148" t="s">
        <v>143</v>
      </c>
      <c r="AT220" s="148" t="s">
        <v>138</v>
      </c>
      <c r="AU220" s="148" t="s">
        <v>83</v>
      </c>
      <c r="AY220" s="17" t="s">
        <v>135</v>
      </c>
      <c r="BE220" s="149">
        <f>IF(N220="základní",J220,0)</f>
        <v>0</v>
      </c>
      <c r="BF220" s="149">
        <f>IF(N220="snížená",J220,0)</f>
        <v>0</v>
      </c>
      <c r="BG220" s="149">
        <f>IF(N220="zákl. přenesená",J220,0)</f>
        <v>0</v>
      </c>
      <c r="BH220" s="149">
        <f>IF(N220="sníž. přenesená",J220,0)</f>
        <v>0</v>
      </c>
      <c r="BI220" s="149">
        <f>IF(N220="nulová",J220,0)</f>
        <v>0</v>
      </c>
      <c r="BJ220" s="17" t="s">
        <v>81</v>
      </c>
      <c r="BK220" s="149">
        <f>ROUND(I220*H220,2)</f>
        <v>0</v>
      </c>
      <c r="BL220" s="17" t="s">
        <v>143</v>
      </c>
      <c r="BM220" s="148" t="s">
        <v>278</v>
      </c>
    </row>
    <row r="221" spans="2:47" s="1" customFormat="1" ht="28.8">
      <c r="B221" s="32"/>
      <c r="D221" s="150" t="s">
        <v>145</v>
      </c>
      <c r="F221" s="151" t="s">
        <v>279</v>
      </c>
      <c r="I221" s="152"/>
      <c r="L221" s="32"/>
      <c r="M221" s="153"/>
      <c r="T221" s="55"/>
      <c r="AT221" s="17" t="s">
        <v>145</v>
      </c>
      <c r="AU221" s="17" t="s">
        <v>83</v>
      </c>
    </row>
    <row r="222" spans="2:63" s="11" customFormat="1" ht="22.95" customHeight="1">
      <c r="B222" s="124"/>
      <c r="D222" s="125" t="s">
        <v>74</v>
      </c>
      <c r="E222" s="134" t="s">
        <v>280</v>
      </c>
      <c r="F222" s="134" t="s">
        <v>281</v>
      </c>
      <c r="I222" s="127"/>
      <c r="J222" s="135">
        <f>BK222</f>
        <v>0</v>
      </c>
      <c r="L222" s="124"/>
      <c r="M222" s="129"/>
      <c r="P222" s="130">
        <f>SUM(P223:P224)</f>
        <v>0</v>
      </c>
      <c r="R222" s="130">
        <f>SUM(R223:R224)</f>
        <v>0</v>
      </c>
      <c r="T222" s="131">
        <f>SUM(T223:T224)</f>
        <v>0</v>
      </c>
      <c r="AR222" s="125" t="s">
        <v>81</v>
      </c>
      <c r="AT222" s="132" t="s">
        <v>74</v>
      </c>
      <c r="AU222" s="132" t="s">
        <v>81</v>
      </c>
      <c r="AY222" s="125" t="s">
        <v>135</v>
      </c>
      <c r="BK222" s="133">
        <f>SUM(BK223:BK224)</f>
        <v>0</v>
      </c>
    </row>
    <row r="223" spans="2:65" s="1" customFormat="1" ht="16.5" customHeight="1">
      <c r="B223" s="136"/>
      <c r="C223" s="137" t="s">
        <v>282</v>
      </c>
      <c r="D223" s="137" t="s">
        <v>138</v>
      </c>
      <c r="E223" s="138" t="s">
        <v>283</v>
      </c>
      <c r="F223" s="139" t="s">
        <v>284</v>
      </c>
      <c r="G223" s="140" t="s">
        <v>262</v>
      </c>
      <c r="H223" s="141">
        <v>6.359</v>
      </c>
      <c r="I223" s="142"/>
      <c r="J223" s="143">
        <f>ROUND(I223*H223,2)</f>
        <v>0</v>
      </c>
      <c r="K223" s="139" t="s">
        <v>142</v>
      </c>
      <c r="L223" s="32"/>
      <c r="M223" s="144" t="s">
        <v>1</v>
      </c>
      <c r="N223" s="145" t="s">
        <v>40</v>
      </c>
      <c r="P223" s="146">
        <f>O223*H223</f>
        <v>0</v>
      </c>
      <c r="Q223" s="146">
        <v>0</v>
      </c>
      <c r="R223" s="146">
        <f>Q223*H223</f>
        <v>0</v>
      </c>
      <c r="S223" s="146">
        <v>0</v>
      </c>
      <c r="T223" s="147">
        <f>S223*H223</f>
        <v>0</v>
      </c>
      <c r="AR223" s="148" t="s">
        <v>143</v>
      </c>
      <c r="AT223" s="148" t="s">
        <v>138</v>
      </c>
      <c r="AU223" s="148" t="s">
        <v>83</v>
      </c>
      <c r="AY223" s="17" t="s">
        <v>135</v>
      </c>
      <c r="BE223" s="149">
        <f>IF(N223="základní",J223,0)</f>
        <v>0</v>
      </c>
      <c r="BF223" s="149">
        <f>IF(N223="snížená",J223,0)</f>
        <v>0</v>
      </c>
      <c r="BG223" s="149">
        <f>IF(N223="zákl. přenesená",J223,0)</f>
        <v>0</v>
      </c>
      <c r="BH223" s="149">
        <f>IF(N223="sníž. přenesená",J223,0)</f>
        <v>0</v>
      </c>
      <c r="BI223" s="149">
        <f>IF(N223="nulová",J223,0)</f>
        <v>0</v>
      </c>
      <c r="BJ223" s="17" t="s">
        <v>81</v>
      </c>
      <c r="BK223" s="149">
        <f>ROUND(I223*H223,2)</f>
        <v>0</v>
      </c>
      <c r="BL223" s="17" t="s">
        <v>143</v>
      </c>
      <c r="BM223" s="148" t="s">
        <v>285</v>
      </c>
    </row>
    <row r="224" spans="2:47" s="1" customFormat="1" ht="38.4">
      <c r="B224" s="32"/>
      <c r="D224" s="150" t="s">
        <v>145</v>
      </c>
      <c r="F224" s="151" t="s">
        <v>286</v>
      </c>
      <c r="I224" s="152"/>
      <c r="L224" s="32"/>
      <c r="M224" s="153"/>
      <c r="T224" s="55"/>
      <c r="AT224" s="17" t="s">
        <v>145</v>
      </c>
      <c r="AU224" s="17" t="s">
        <v>83</v>
      </c>
    </row>
    <row r="225" spans="2:63" s="11" customFormat="1" ht="25.95" customHeight="1">
      <c r="B225" s="124"/>
      <c r="D225" s="125" t="s">
        <v>74</v>
      </c>
      <c r="E225" s="126" t="s">
        <v>287</v>
      </c>
      <c r="F225" s="126" t="s">
        <v>288</v>
      </c>
      <c r="I225" s="127"/>
      <c r="J225" s="128">
        <f>BK225</f>
        <v>100100</v>
      </c>
      <c r="L225" s="124"/>
      <c r="M225" s="129"/>
      <c r="P225" s="130">
        <f>P226+P264+P279+P293+P309+P324+P357</f>
        <v>0</v>
      </c>
      <c r="R225" s="130">
        <f>R226+R264+R279+R293+R309+R324+R357</f>
        <v>14.277694075000003</v>
      </c>
      <c r="T225" s="131">
        <f>T226+T264+T279+T293+T309+T324+T357</f>
        <v>6.689797799999999</v>
      </c>
      <c r="AR225" s="125" t="s">
        <v>83</v>
      </c>
      <c r="AT225" s="132" t="s">
        <v>74</v>
      </c>
      <c r="AU225" s="132" t="s">
        <v>75</v>
      </c>
      <c r="AY225" s="125" t="s">
        <v>135</v>
      </c>
      <c r="BK225" s="133">
        <f>BK226+BK264+BK279+BK293+BK309+BK324+BK357</f>
        <v>100100</v>
      </c>
    </row>
    <row r="226" spans="2:63" s="11" customFormat="1" ht="22.95" customHeight="1">
      <c r="B226" s="124"/>
      <c r="D226" s="125" t="s">
        <v>74</v>
      </c>
      <c r="E226" s="134" t="s">
        <v>289</v>
      </c>
      <c r="F226" s="134" t="s">
        <v>290</v>
      </c>
      <c r="I226" s="127"/>
      <c r="J226" s="135">
        <f>BK226</f>
        <v>0</v>
      </c>
      <c r="L226" s="124"/>
      <c r="M226" s="129"/>
      <c r="P226" s="130">
        <f>SUM(P227:P263)</f>
        <v>0</v>
      </c>
      <c r="R226" s="130">
        <f>SUM(R227:R263)</f>
        <v>6.191263500000001</v>
      </c>
      <c r="T226" s="131">
        <f>SUM(T227:T263)</f>
        <v>0</v>
      </c>
      <c r="AR226" s="125" t="s">
        <v>83</v>
      </c>
      <c r="AT226" s="132" t="s">
        <v>74</v>
      </c>
      <c r="AU226" s="132" t="s">
        <v>81</v>
      </c>
      <c r="AY226" s="125" t="s">
        <v>135</v>
      </c>
      <c r="BK226" s="133">
        <f>SUM(BK227:BK263)</f>
        <v>0</v>
      </c>
    </row>
    <row r="227" spans="2:65" s="1" customFormat="1" ht="37.95" customHeight="1">
      <c r="B227" s="136"/>
      <c r="C227" s="137" t="s">
        <v>291</v>
      </c>
      <c r="D227" s="137" t="s">
        <v>138</v>
      </c>
      <c r="E227" s="138" t="s">
        <v>292</v>
      </c>
      <c r="F227" s="139" t="s">
        <v>293</v>
      </c>
      <c r="G227" s="140" t="s">
        <v>141</v>
      </c>
      <c r="H227" s="141">
        <v>31.78</v>
      </c>
      <c r="I227" s="142"/>
      <c r="J227" s="143">
        <f>ROUND(I227*H227,2)</f>
        <v>0</v>
      </c>
      <c r="K227" s="139" t="s">
        <v>142</v>
      </c>
      <c r="L227" s="32"/>
      <c r="M227" s="144" t="s">
        <v>1</v>
      </c>
      <c r="N227" s="145" t="s">
        <v>40</v>
      </c>
      <c r="P227" s="146">
        <f>O227*H227</f>
        <v>0</v>
      </c>
      <c r="Q227" s="146">
        <v>0.0122</v>
      </c>
      <c r="R227" s="146">
        <f>Q227*H227</f>
        <v>0.38771600000000006</v>
      </c>
      <c r="S227" s="146">
        <v>0</v>
      </c>
      <c r="T227" s="147">
        <f>S227*H227</f>
        <v>0</v>
      </c>
      <c r="AR227" s="148" t="s">
        <v>236</v>
      </c>
      <c r="AT227" s="148" t="s">
        <v>138</v>
      </c>
      <c r="AU227" s="148" t="s">
        <v>83</v>
      </c>
      <c r="AY227" s="17" t="s">
        <v>135</v>
      </c>
      <c r="BE227" s="149">
        <f>IF(N227="základní",J227,0)</f>
        <v>0</v>
      </c>
      <c r="BF227" s="149">
        <f>IF(N227="snížená",J227,0)</f>
        <v>0</v>
      </c>
      <c r="BG227" s="149">
        <f>IF(N227="zákl. přenesená",J227,0)</f>
        <v>0</v>
      </c>
      <c r="BH227" s="149">
        <f>IF(N227="sníž. přenesená",J227,0)</f>
        <v>0</v>
      </c>
      <c r="BI227" s="149">
        <f>IF(N227="nulová",J227,0)</f>
        <v>0</v>
      </c>
      <c r="BJ227" s="17" t="s">
        <v>81</v>
      </c>
      <c r="BK227" s="149">
        <f>ROUND(I227*H227,2)</f>
        <v>0</v>
      </c>
      <c r="BL227" s="17" t="s">
        <v>236</v>
      </c>
      <c r="BM227" s="148" t="s">
        <v>294</v>
      </c>
    </row>
    <row r="228" spans="2:47" s="1" customFormat="1" ht="28.8">
      <c r="B228" s="32"/>
      <c r="D228" s="150" t="s">
        <v>145</v>
      </c>
      <c r="F228" s="151" t="s">
        <v>295</v>
      </c>
      <c r="I228" s="152"/>
      <c r="L228" s="32"/>
      <c r="M228" s="153"/>
      <c r="T228" s="55"/>
      <c r="AT228" s="17" t="s">
        <v>145</v>
      </c>
      <c r="AU228" s="17" t="s">
        <v>83</v>
      </c>
    </row>
    <row r="229" spans="2:51" s="12" customFormat="1" ht="12">
      <c r="B229" s="154"/>
      <c r="D229" s="150" t="s">
        <v>147</v>
      </c>
      <c r="E229" s="155" t="s">
        <v>1</v>
      </c>
      <c r="F229" s="156" t="s">
        <v>156</v>
      </c>
      <c r="H229" s="155" t="s">
        <v>1</v>
      </c>
      <c r="I229" s="157"/>
      <c r="L229" s="154"/>
      <c r="M229" s="158"/>
      <c r="T229" s="159"/>
      <c r="AT229" s="155" t="s">
        <v>147</v>
      </c>
      <c r="AU229" s="155" t="s">
        <v>83</v>
      </c>
      <c r="AV229" s="12" t="s">
        <v>81</v>
      </c>
      <c r="AW229" s="12" t="s">
        <v>32</v>
      </c>
      <c r="AX229" s="12" t="s">
        <v>75</v>
      </c>
      <c r="AY229" s="155" t="s">
        <v>135</v>
      </c>
    </row>
    <row r="230" spans="2:51" s="13" customFormat="1" ht="12">
      <c r="B230" s="160"/>
      <c r="D230" s="150" t="s">
        <v>147</v>
      </c>
      <c r="E230" s="161" t="s">
        <v>1</v>
      </c>
      <c r="F230" s="162" t="s">
        <v>296</v>
      </c>
      <c r="H230" s="163">
        <v>10.08</v>
      </c>
      <c r="I230" s="164"/>
      <c r="L230" s="160"/>
      <c r="M230" s="165"/>
      <c r="T230" s="166"/>
      <c r="AT230" s="161" t="s">
        <v>147</v>
      </c>
      <c r="AU230" s="161" t="s">
        <v>83</v>
      </c>
      <c r="AV230" s="13" t="s">
        <v>83</v>
      </c>
      <c r="AW230" s="13" t="s">
        <v>32</v>
      </c>
      <c r="AX230" s="13" t="s">
        <v>75</v>
      </c>
      <c r="AY230" s="161" t="s">
        <v>135</v>
      </c>
    </row>
    <row r="231" spans="2:51" s="12" customFormat="1" ht="12">
      <c r="B231" s="154"/>
      <c r="D231" s="150" t="s">
        <v>147</v>
      </c>
      <c r="E231" s="155" t="s">
        <v>1</v>
      </c>
      <c r="F231" s="156" t="s">
        <v>158</v>
      </c>
      <c r="H231" s="155" t="s">
        <v>1</v>
      </c>
      <c r="I231" s="157"/>
      <c r="L231" s="154"/>
      <c r="M231" s="158"/>
      <c r="T231" s="159"/>
      <c r="AT231" s="155" t="s">
        <v>147</v>
      </c>
      <c r="AU231" s="155" t="s">
        <v>83</v>
      </c>
      <c r="AV231" s="12" t="s">
        <v>81</v>
      </c>
      <c r="AW231" s="12" t="s">
        <v>32</v>
      </c>
      <c r="AX231" s="12" t="s">
        <v>75</v>
      </c>
      <c r="AY231" s="155" t="s">
        <v>135</v>
      </c>
    </row>
    <row r="232" spans="2:51" s="13" customFormat="1" ht="12">
      <c r="B232" s="160"/>
      <c r="D232" s="150" t="s">
        <v>147</v>
      </c>
      <c r="E232" s="161" t="s">
        <v>1</v>
      </c>
      <c r="F232" s="162" t="s">
        <v>297</v>
      </c>
      <c r="H232" s="163">
        <v>21.7</v>
      </c>
      <c r="I232" s="164"/>
      <c r="L232" s="160"/>
      <c r="M232" s="165"/>
      <c r="T232" s="166"/>
      <c r="AT232" s="161" t="s">
        <v>147</v>
      </c>
      <c r="AU232" s="161" t="s">
        <v>83</v>
      </c>
      <c r="AV232" s="13" t="s">
        <v>83</v>
      </c>
      <c r="AW232" s="13" t="s">
        <v>32</v>
      </c>
      <c r="AX232" s="13" t="s">
        <v>75</v>
      </c>
      <c r="AY232" s="161" t="s">
        <v>135</v>
      </c>
    </row>
    <row r="233" spans="2:51" s="14" customFormat="1" ht="12">
      <c r="B233" s="167"/>
      <c r="D233" s="150" t="s">
        <v>147</v>
      </c>
      <c r="E233" s="168" t="s">
        <v>1</v>
      </c>
      <c r="F233" s="169" t="s">
        <v>160</v>
      </c>
      <c r="H233" s="170">
        <v>31.78</v>
      </c>
      <c r="I233" s="171"/>
      <c r="L233" s="167"/>
      <c r="M233" s="172"/>
      <c r="T233" s="173"/>
      <c r="AT233" s="168" t="s">
        <v>147</v>
      </c>
      <c r="AU233" s="168" t="s">
        <v>83</v>
      </c>
      <c r="AV233" s="14" t="s">
        <v>143</v>
      </c>
      <c r="AW233" s="14" t="s">
        <v>32</v>
      </c>
      <c r="AX233" s="14" t="s">
        <v>81</v>
      </c>
      <c r="AY233" s="168" t="s">
        <v>135</v>
      </c>
    </row>
    <row r="234" spans="2:65" s="1" customFormat="1" ht="21.75" customHeight="1">
      <c r="B234" s="136"/>
      <c r="C234" s="137" t="s">
        <v>298</v>
      </c>
      <c r="D234" s="137" t="s">
        <v>138</v>
      </c>
      <c r="E234" s="138" t="s">
        <v>299</v>
      </c>
      <c r="F234" s="139" t="s">
        <v>300</v>
      </c>
      <c r="G234" s="140" t="s">
        <v>141</v>
      </c>
      <c r="H234" s="141">
        <v>31.78</v>
      </c>
      <c r="I234" s="142"/>
      <c r="J234" s="143">
        <f>ROUND(I234*H234,2)</f>
        <v>0</v>
      </c>
      <c r="K234" s="139" t="s">
        <v>142</v>
      </c>
      <c r="L234" s="32"/>
      <c r="M234" s="144" t="s">
        <v>1</v>
      </c>
      <c r="N234" s="145" t="s">
        <v>40</v>
      </c>
      <c r="P234" s="146">
        <f>O234*H234</f>
        <v>0</v>
      </c>
      <c r="Q234" s="146">
        <v>0.0007</v>
      </c>
      <c r="R234" s="146">
        <f>Q234*H234</f>
        <v>0.022246000000000002</v>
      </c>
      <c r="S234" s="146">
        <v>0</v>
      </c>
      <c r="T234" s="147">
        <f>S234*H234</f>
        <v>0</v>
      </c>
      <c r="AR234" s="148" t="s">
        <v>236</v>
      </c>
      <c r="AT234" s="148" t="s">
        <v>138</v>
      </c>
      <c r="AU234" s="148" t="s">
        <v>83</v>
      </c>
      <c r="AY234" s="17" t="s">
        <v>135</v>
      </c>
      <c r="BE234" s="149">
        <f>IF(N234="základní",J234,0)</f>
        <v>0</v>
      </c>
      <c r="BF234" s="149">
        <f>IF(N234="snížená",J234,0)</f>
        <v>0</v>
      </c>
      <c r="BG234" s="149">
        <f>IF(N234="zákl. přenesená",J234,0)</f>
        <v>0</v>
      </c>
      <c r="BH234" s="149">
        <f>IF(N234="sníž. přenesená",J234,0)</f>
        <v>0</v>
      </c>
      <c r="BI234" s="149">
        <f>IF(N234="nulová",J234,0)</f>
        <v>0</v>
      </c>
      <c r="BJ234" s="17" t="s">
        <v>81</v>
      </c>
      <c r="BK234" s="149">
        <f>ROUND(I234*H234,2)</f>
        <v>0</v>
      </c>
      <c r="BL234" s="17" t="s">
        <v>236</v>
      </c>
      <c r="BM234" s="148" t="s">
        <v>301</v>
      </c>
    </row>
    <row r="235" spans="2:47" s="1" customFormat="1" ht="19.2">
      <c r="B235" s="32"/>
      <c r="D235" s="150" t="s">
        <v>145</v>
      </c>
      <c r="F235" s="151" t="s">
        <v>302</v>
      </c>
      <c r="I235" s="152"/>
      <c r="L235" s="32"/>
      <c r="M235" s="153"/>
      <c r="T235" s="55"/>
      <c r="AT235" s="17" t="s">
        <v>145</v>
      </c>
      <c r="AU235" s="17" t="s">
        <v>83</v>
      </c>
    </row>
    <row r="236" spans="2:65" s="1" customFormat="1" ht="33" customHeight="1">
      <c r="B236" s="136"/>
      <c r="C236" s="137" t="s">
        <v>303</v>
      </c>
      <c r="D236" s="137" t="s">
        <v>138</v>
      </c>
      <c r="E236" s="138" t="s">
        <v>304</v>
      </c>
      <c r="F236" s="139" t="s">
        <v>305</v>
      </c>
      <c r="G236" s="140" t="s">
        <v>141</v>
      </c>
      <c r="H236" s="141">
        <v>595.75</v>
      </c>
      <c r="I236" s="142"/>
      <c r="J236" s="143">
        <f>ROUND(I236*H236,2)</f>
        <v>0</v>
      </c>
      <c r="K236" s="139" t="s">
        <v>142</v>
      </c>
      <c r="L236" s="32"/>
      <c r="M236" s="144" t="s">
        <v>1</v>
      </c>
      <c r="N236" s="145" t="s">
        <v>40</v>
      </c>
      <c r="P236" s="146">
        <f>O236*H236</f>
        <v>0</v>
      </c>
      <c r="Q236" s="146">
        <v>0.00125</v>
      </c>
      <c r="R236" s="146">
        <f>Q236*H236</f>
        <v>0.7446875000000001</v>
      </c>
      <c r="S236" s="146">
        <v>0</v>
      </c>
      <c r="T236" s="147">
        <f>S236*H236</f>
        <v>0</v>
      </c>
      <c r="AR236" s="148" t="s">
        <v>236</v>
      </c>
      <c r="AT236" s="148" t="s">
        <v>138</v>
      </c>
      <c r="AU236" s="148" t="s">
        <v>83</v>
      </c>
      <c r="AY236" s="17" t="s">
        <v>135</v>
      </c>
      <c r="BE236" s="149">
        <f>IF(N236="základní",J236,0)</f>
        <v>0</v>
      </c>
      <c r="BF236" s="149">
        <f>IF(N236="snížená",J236,0)</f>
        <v>0</v>
      </c>
      <c r="BG236" s="149">
        <f>IF(N236="zákl. přenesená",J236,0)</f>
        <v>0</v>
      </c>
      <c r="BH236" s="149">
        <f>IF(N236="sníž. přenesená",J236,0)</f>
        <v>0</v>
      </c>
      <c r="BI236" s="149">
        <f>IF(N236="nulová",J236,0)</f>
        <v>0</v>
      </c>
      <c r="BJ236" s="17" t="s">
        <v>81</v>
      </c>
      <c r="BK236" s="149">
        <f>ROUND(I236*H236,2)</f>
        <v>0</v>
      </c>
      <c r="BL236" s="17" t="s">
        <v>236</v>
      </c>
      <c r="BM236" s="148" t="s">
        <v>306</v>
      </c>
    </row>
    <row r="237" spans="2:47" s="1" customFormat="1" ht="28.8">
      <c r="B237" s="32"/>
      <c r="D237" s="150" t="s">
        <v>145</v>
      </c>
      <c r="F237" s="151" t="s">
        <v>307</v>
      </c>
      <c r="I237" s="152"/>
      <c r="L237" s="32"/>
      <c r="M237" s="153"/>
      <c r="T237" s="55"/>
      <c r="AT237" s="17" t="s">
        <v>145</v>
      </c>
      <c r="AU237" s="17" t="s">
        <v>83</v>
      </c>
    </row>
    <row r="238" spans="2:51" s="12" customFormat="1" ht="12">
      <c r="B238" s="154"/>
      <c r="D238" s="150" t="s">
        <v>147</v>
      </c>
      <c r="E238" s="155" t="s">
        <v>1</v>
      </c>
      <c r="F238" s="156" t="s">
        <v>156</v>
      </c>
      <c r="H238" s="155" t="s">
        <v>1</v>
      </c>
      <c r="I238" s="157"/>
      <c r="L238" s="154"/>
      <c r="M238" s="158"/>
      <c r="T238" s="159"/>
      <c r="AT238" s="155" t="s">
        <v>147</v>
      </c>
      <c r="AU238" s="155" t="s">
        <v>83</v>
      </c>
      <c r="AV238" s="12" t="s">
        <v>81</v>
      </c>
      <c r="AW238" s="12" t="s">
        <v>32</v>
      </c>
      <c r="AX238" s="12" t="s">
        <v>75</v>
      </c>
      <c r="AY238" s="155" t="s">
        <v>135</v>
      </c>
    </row>
    <row r="239" spans="2:51" s="13" customFormat="1" ht="12">
      <c r="B239" s="160"/>
      <c r="D239" s="150" t="s">
        <v>147</v>
      </c>
      <c r="E239" s="161" t="s">
        <v>1</v>
      </c>
      <c r="F239" s="162" t="s">
        <v>308</v>
      </c>
      <c r="H239" s="163">
        <v>59.55</v>
      </c>
      <c r="I239" s="164"/>
      <c r="L239" s="160"/>
      <c r="M239" s="165"/>
      <c r="T239" s="166"/>
      <c r="AT239" s="161" t="s">
        <v>147</v>
      </c>
      <c r="AU239" s="161" t="s">
        <v>83</v>
      </c>
      <c r="AV239" s="13" t="s">
        <v>83</v>
      </c>
      <c r="AW239" s="13" t="s">
        <v>32</v>
      </c>
      <c r="AX239" s="13" t="s">
        <v>75</v>
      </c>
      <c r="AY239" s="161" t="s">
        <v>135</v>
      </c>
    </row>
    <row r="240" spans="2:51" s="13" customFormat="1" ht="20.4">
      <c r="B240" s="160"/>
      <c r="D240" s="150" t="s">
        <v>147</v>
      </c>
      <c r="E240" s="161" t="s">
        <v>1</v>
      </c>
      <c r="F240" s="162" t="s">
        <v>309</v>
      </c>
      <c r="H240" s="163">
        <v>155.65</v>
      </c>
      <c r="I240" s="164"/>
      <c r="L240" s="160"/>
      <c r="M240" s="165"/>
      <c r="T240" s="166"/>
      <c r="AT240" s="161" t="s">
        <v>147</v>
      </c>
      <c r="AU240" s="161" t="s">
        <v>83</v>
      </c>
      <c r="AV240" s="13" t="s">
        <v>83</v>
      </c>
      <c r="AW240" s="13" t="s">
        <v>32</v>
      </c>
      <c r="AX240" s="13" t="s">
        <v>75</v>
      </c>
      <c r="AY240" s="161" t="s">
        <v>135</v>
      </c>
    </row>
    <row r="241" spans="2:51" s="12" customFormat="1" ht="12">
      <c r="B241" s="154"/>
      <c r="D241" s="150" t="s">
        <v>147</v>
      </c>
      <c r="E241" s="155" t="s">
        <v>1</v>
      </c>
      <c r="F241" s="156" t="s">
        <v>310</v>
      </c>
      <c r="H241" s="155" t="s">
        <v>1</v>
      </c>
      <c r="I241" s="157"/>
      <c r="L241" s="154"/>
      <c r="M241" s="158"/>
      <c r="T241" s="159"/>
      <c r="AT241" s="155" t="s">
        <v>147</v>
      </c>
      <c r="AU241" s="155" t="s">
        <v>83</v>
      </c>
      <c r="AV241" s="12" t="s">
        <v>81</v>
      </c>
      <c r="AW241" s="12" t="s">
        <v>32</v>
      </c>
      <c r="AX241" s="12" t="s">
        <v>75</v>
      </c>
      <c r="AY241" s="155" t="s">
        <v>135</v>
      </c>
    </row>
    <row r="242" spans="2:51" s="13" customFormat="1" ht="12">
      <c r="B242" s="160"/>
      <c r="D242" s="150" t="s">
        <v>147</v>
      </c>
      <c r="E242" s="161" t="s">
        <v>1</v>
      </c>
      <c r="F242" s="162" t="s">
        <v>311</v>
      </c>
      <c r="H242" s="163">
        <v>331.26</v>
      </c>
      <c r="I242" s="164"/>
      <c r="L242" s="160"/>
      <c r="M242" s="165"/>
      <c r="T242" s="166"/>
      <c r="AT242" s="161" t="s">
        <v>147</v>
      </c>
      <c r="AU242" s="161" t="s">
        <v>83</v>
      </c>
      <c r="AV242" s="13" t="s">
        <v>83</v>
      </c>
      <c r="AW242" s="13" t="s">
        <v>32</v>
      </c>
      <c r="AX242" s="13" t="s">
        <v>75</v>
      </c>
      <c r="AY242" s="161" t="s">
        <v>135</v>
      </c>
    </row>
    <row r="243" spans="2:51" s="13" customFormat="1" ht="12">
      <c r="B243" s="160"/>
      <c r="D243" s="150" t="s">
        <v>147</v>
      </c>
      <c r="E243" s="161" t="s">
        <v>1</v>
      </c>
      <c r="F243" s="162" t="s">
        <v>312</v>
      </c>
      <c r="H243" s="163">
        <v>49.29</v>
      </c>
      <c r="I243" s="164"/>
      <c r="L243" s="160"/>
      <c r="M243" s="165"/>
      <c r="T243" s="166"/>
      <c r="AT243" s="161" t="s">
        <v>147</v>
      </c>
      <c r="AU243" s="161" t="s">
        <v>83</v>
      </c>
      <c r="AV243" s="13" t="s">
        <v>83</v>
      </c>
      <c r="AW243" s="13" t="s">
        <v>32</v>
      </c>
      <c r="AX243" s="13" t="s">
        <v>75</v>
      </c>
      <c r="AY243" s="161" t="s">
        <v>135</v>
      </c>
    </row>
    <row r="244" spans="2:51" s="14" customFormat="1" ht="12">
      <c r="B244" s="167"/>
      <c r="D244" s="150" t="s">
        <v>147</v>
      </c>
      <c r="E244" s="168" t="s">
        <v>1</v>
      </c>
      <c r="F244" s="169" t="s">
        <v>160</v>
      </c>
      <c r="H244" s="170">
        <v>595.75</v>
      </c>
      <c r="I244" s="171"/>
      <c r="L244" s="167"/>
      <c r="M244" s="172"/>
      <c r="T244" s="173"/>
      <c r="AT244" s="168" t="s">
        <v>147</v>
      </c>
      <c r="AU244" s="168" t="s">
        <v>83</v>
      </c>
      <c r="AV244" s="14" t="s">
        <v>143</v>
      </c>
      <c r="AW244" s="14" t="s">
        <v>32</v>
      </c>
      <c r="AX244" s="14" t="s">
        <v>81</v>
      </c>
      <c r="AY244" s="168" t="s">
        <v>135</v>
      </c>
    </row>
    <row r="245" spans="2:65" s="1" customFormat="1" ht="62.7" customHeight="1">
      <c r="B245" s="136"/>
      <c r="C245" s="175" t="s">
        <v>313</v>
      </c>
      <c r="D245" s="175" t="s">
        <v>314</v>
      </c>
      <c r="E245" s="176" t="s">
        <v>315</v>
      </c>
      <c r="F245" s="177" t="s">
        <v>316</v>
      </c>
      <c r="G245" s="178" t="s">
        <v>141</v>
      </c>
      <c r="H245" s="179">
        <v>50.988</v>
      </c>
      <c r="I245" s="180"/>
      <c r="J245" s="181">
        <f>ROUND(I245*H245,2)</f>
        <v>0</v>
      </c>
      <c r="K245" s="177" t="s">
        <v>1</v>
      </c>
      <c r="L245" s="182"/>
      <c r="M245" s="183" t="s">
        <v>1</v>
      </c>
      <c r="N245" s="184" t="s">
        <v>40</v>
      </c>
      <c r="P245" s="146">
        <f>O245*H245</f>
        <v>0</v>
      </c>
      <c r="Q245" s="146">
        <v>0.008</v>
      </c>
      <c r="R245" s="146">
        <f>Q245*H245</f>
        <v>0.407904</v>
      </c>
      <c r="S245" s="146">
        <v>0</v>
      </c>
      <c r="T245" s="147">
        <f>S245*H245</f>
        <v>0</v>
      </c>
      <c r="AR245" s="148" t="s">
        <v>317</v>
      </c>
      <c r="AT245" s="148" t="s">
        <v>314</v>
      </c>
      <c r="AU245" s="148" t="s">
        <v>83</v>
      </c>
      <c r="AY245" s="17" t="s">
        <v>135</v>
      </c>
      <c r="BE245" s="149">
        <f>IF(N245="základní",J245,0)</f>
        <v>0</v>
      </c>
      <c r="BF245" s="149">
        <f>IF(N245="snížená",J245,0)</f>
        <v>0</v>
      </c>
      <c r="BG245" s="149">
        <f>IF(N245="zákl. přenesená",J245,0)</f>
        <v>0</v>
      </c>
      <c r="BH245" s="149">
        <f>IF(N245="sníž. přenesená",J245,0)</f>
        <v>0</v>
      </c>
      <c r="BI245" s="149">
        <f>IF(N245="nulová",J245,0)</f>
        <v>0</v>
      </c>
      <c r="BJ245" s="17" t="s">
        <v>81</v>
      </c>
      <c r="BK245" s="149">
        <f>ROUND(I245*H245,2)</f>
        <v>0</v>
      </c>
      <c r="BL245" s="17" t="s">
        <v>236</v>
      </c>
      <c r="BM245" s="148" t="s">
        <v>318</v>
      </c>
    </row>
    <row r="246" spans="2:47" s="1" customFormat="1" ht="76.8">
      <c r="B246" s="32"/>
      <c r="D246" s="150" t="s">
        <v>145</v>
      </c>
      <c r="F246" s="151" t="s">
        <v>319</v>
      </c>
      <c r="I246" s="152"/>
      <c r="L246" s="32"/>
      <c r="M246" s="153"/>
      <c r="T246" s="55"/>
      <c r="AT246" s="17" t="s">
        <v>145</v>
      </c>
      <c r="AU246" s="17" t="s">
        <v>83</v>
      </c>
    </row>
    <row r="247" spans="2:51" s="12" customFormat="1" ht="12">
      <c r="B247" s="154"/>
      <c r="D247" s="150" t="s">
        <v>147</v>
      </c>
      <c r="E247" s="155" t="s">
        <v>1</v>
      </c>
      <c r="F247" s="156" t="s">
        <v>320</v>
      </c>
      <c r="H247" s="155" t="s">
        <v>1</v>
      </c>
      <c r="I247" s="157"/>
      <c r="L247" s="154"/>
      <c r="M247" s="158"/>
      <c r="T247" s="159"/>
      <c r="AT247" s="155" t="s">
        <v>147</v>
      </c>
      <c r="AU247" s="155" t="s">
        <v>83</v>
      </c>
      <c r="AV247" s="12" t="s">
        <v>81</v>
      </c>
      <c r="AW247" s="12" t="s">
        <v>32</v>
      </c>
      <c r="AX247" s="12" t="s">
        <v>75</v>
      </c>
      <c r="AY247" s="155" t="s">
        <v>135</v>
      </c>
    </row>
    <row r="248" spans="2:51" s="12" customFormat="1" ht="12">
      <c r="B248" s="154"/>
      <c r="D248" s="150" t="s">
        <v>147</v>
      </c>
      <c r="E248" s="155" t="s">
        <v>1</v>
      </c>
      <c r="F248" s="156" t="s">
        <v>156</v>
      </c>
      <c r="H248" s="155" t="s">
        <v>1</v>
      </c>
      <c r="I248" s="157"/>
      <c r="L248" s="154"/>
      <c r="M248" s="158"/>
      <c r="T248" s="159"/>
      <c r="AT248" s="155" t="s">
        <v>147</v>
      </c>
      <c r="AU248" s="155" t="s">
        <v>83</v>
      </c>
      <c r="AV248" s="12" t="s">
        <v>81</v>
      </c>
      <c r="AW248" s="12" t="s">
        <v>32</v>
      </c>
      <c r="AX248" s="12" t="s">
        <v>75</v>
      </c>
      <c r="AY248" s="155" t="s">
        <v>135</v>
      </c>
    </row>
    <row r="249" spans="2:51" s="13" customFormat="1" ht="12">
      <c r="B249" s="160"/>
      <c r="D249" s="150" t="s">
        <v>147</v>
      </c>
      <c r="E249" s="161" t="s">
        <v>1</v>
      </c>
      <c r="F249" s="162" t="s">
        <v>321</v>
      </c>
      <c r="H249" s="163">
        <v>15.96</v>
      </c>
      <c r="I249" s="164"/>
      <c r="L249" s="160"/>
      <c r="M249" s="165"/>
      <c r="T249" s="166"/>
      <c r="AT249" s="161" t="s">
        <v>147</v>
      </c>
      <c r="AU249" s="161" t="s">
        <v>83</v>
      </c>
      <c r="AV249" s="13" t="s">
        <v>83</v>
      </c>
      <c r="AW249" s="13" t="s">
        <v>32</v>
      </c>
      <c r="AX249" s="13" t="s">
        <v>75</v>
      </c>
      <c r="AY249" s="161" t="s">
        <v>135</v>
      </c>
    </row>
    <row r="250" spans="2:51" s="12" customFormat="1" ht="12">
      <c r="B250" s="154"/>
      <c r="D250" s="150" t="s">
        <v>147</v>
      </c>
      <c r="E250" s="155" t="s">
        <v>1</v>
      </c>
      <c r="F250" s="156" t="s">
        <v>158</v>
      </c>
      <c r="H250" s="155" t="s">
        <v>1</v>
      </c>
      <c r="I250" s="157"/>
      <c r="L250" s="154"/>
      <c r="M250" s="158"/>
      <c r="T250" s="159"/>
      <c r="AT250" s="155" t="s">
        <v>147</v>
      </c>
      <c r="AU250" s="155" t="s">
        <v>83</v>
      </c>
      <c r="AV250" s="12" t="s">
        <v>81</v>
      </c>
      <c r="AW250" s="12" t="s">
        <v>32</v>
      </c>
      <c r="AX250" s="12" t="s">
        <v>75</v>
      </c>
      <c r="AY250" s="155" t="s">
        <v>135</v>
      </c>
    </row>
    <row r="251" spans="2:51" s="13" customFormat="1" ht="12">
      <c r="B251" s="160"/>
      <c r="D251" s="150" t="s">
        <v>147</v>
      </c>
      <c r="E251" s="161" t="s">
        <v>1</v>
      </c>
      <c r="F251" s="162" t="s">
        <v>322</v>
      </c>
      <c r="H251" s="163">
        <v>32.6</v>
      </c>
      <c r="I251" s="164"/>
      <c r="L251" s="160"/>
      <c r="M251" s="165"/>
      <c r="T251" s="166"/>
      <c r="AT251" s="161" t="s">
        <v>147</v>
      </c>
      <c r="AU251" s="161" t="s">
        <v>83</v>
      </c>
      <c r="AV251" s="13" t="s">
        <v>83</v>
      </c>
      <c r="AW251" s="13" t="s">
        <v>32</v>
      </c>
      <c r="AX251" s="13" t="s">
        <v>75</v>
      </c>
      <c r="AY251" s="161" t="s">
        <v>135</v>
      </c>
    </row>
    <row r="252" spans="2:51" s="14" customFormat="1" ht="12">
      <c r="B252" s="167"/>
      <c r="D252" s="150" t="s">
        <v>147</v>
      </c>
      <c r="E252" s="168" t="s">
        <v>1</v>
      </c>
      <c r="F252" s="169" t="s">
        <v>160</v>
      </c>
      <c r="H252" s="170">
        <v>48.56</v>
      </c>
      <c r="I252" s="171"/>
      <c r="L252" s="167"/>
      <c r="M252" s="172"/>
      <c r="T252" s="173"/>
      <c r="AT252" s="168" t="s">
        <v>147</v>
      </c>
      <c r="AU252" s="168" t="s">
        <v>83</v>
      </c>
      <c r="AV252" s="14" t="s">
        <v>143</v>
      </c>
      <c r="AW252" s="14" t="s">
        <v>32</v>
      </c>
      <c r="AX252" s="14" t="s">
        <v>81</v>
      </c>
      <c r="AY252" s="168" t="s">
        <v>135</v>
      </c>
    </row>
    <row r="253" spans="2:51" s="13" customFormat="1" ht="12">
      <c r="B253" s="160"/>
      <c r="D253" s="150" t="s">
        <v>147</v>
      </c>
      <c r="F253" s="162" t="s">
        <v>323</v>
      </c>
      <c r="H253" s="163">
        <v>50.988</v>
      </c>
      <c r="I253" s="164"/>
      <c r="L253" s="160"/>
      <c r="M253" s="165"/>
      <c r="T253" s="166"/>
      <c r="AT253" s="161" t="s">
        <v>147</v>
      </c>
      <c r="AU253" s="161" t="s">
        <v>83</v>
      </c>
      <c r="AV253" s="13" t="s">
        <v>83</v>
      </c>
      <c r="AW253" s="13" t="s">
        <v>3</v>
      </c>
      <c r="AX253" s="13" t="s">
        <v>81</v>
      </c>
      <c r="AY253" s="161" t="s">
        <v>135</v>
      </c>
    </row>
    <row r="254" spans="2:65" s="1" customFormat="1" ht="49.2" customHeight="1">
      <c r="B254" s="136"/>
      <c r="C254" s="175" t="s">
        <v>324</v>
      </c>
      <c r="D254" s="175" t="s">
        <v>314</v>
      </c>
      <c r="E254" s="176" t="s">
        <v>325</v>
      </c>
      <c r="F254" s="177" t="s">
        <v>326</v>
      </c>
      <c r="G254" s="178" t="s">
        <v>141</v>
      </c>
      <c r="H254" s="179">
        <v>572</v>
      </c>
      <c r="I254" s="180"/>
      <c r="J254" s="181">
        <f>ROUND(I254*H254,2)</f>
        <v>0</v>
      </c>
      <c r="K254" s="177" t="s">
        <v>1</v>
      </c>
      <c r="L254" s="182"/>
      <c r="M254" s="183" t="s">
        <v>1</v>
      </c>
      <c r="N254" s="184" t="s">
        <v>40</v>
      </c>
      <c r="P254" s="146">
        <f>O254*H254</f>
        <v>0</v>
      </c>
      <c r="Q254" s="146">
        <v>0.008</v>
      </c>
      <c r="R254" s="146">
        <f>Q254*H254</f>
        <v>4.5760000000000005</v>
      </c>
      <c r="S254" s="146">
        <v>0</v>
      </c>
      <c r="T254" s="147">
        <f>S254*H254</f>
        <v>0</v>
      </c>
      <c r="AR254" s="148" t="s">
        <v>317</v>
      </c>
      <c r="AT254" s="148" t="s">
        <v>314</v>
      </c>
      <c r="AU254" s="148" t="s">
        <v>83</v>
      </c>
      <c r="AY254" s="17" t="s">
        <v>135</v>
      </c>
      <c r="BE254" s="149">
        <f>IF(N254="základní",J254,0)</f>
        <v>0</v>
      </c>
      <c r="BF254" s="149">
        <f>IF(N254="snížená",J254,0)</f>
        <v>0</v>
      </c>
      <c r="BG254" s="149">
        <f>IF(N254="zákl. přenesená",J254,0)</f>
        <v>0</v>
      </c>
      <c r="BH254" s="149">
        <f>IF(N254="sníž. přenesená",J254,0)</f>
        <v>0</v>
      </c>
      <c r="BI254" s="149">
        <f>IF(N254="nulová",J254,0)</f>
        <v>0</v>
      </c>
      <c r="BJ254" s="17" t="s">
        <v>81</v>
      </c>
      <c r="BK254" s="149">
        <f>ROUND(I254*H254,2)</f>
        <v>0</v>
      </c>
      <c r="BL254" s="17" t="s">
        <v>236</v>
      </c>
      <c r="BM254" s="148" t="s">
        <v>327</v>
      </c>
    </row>
    <row r="255" spans="2:47" s="1" customFormat="1" ht="67.2">
      <c r="B255" s="32"/>
      <c r="D255" s="150" t="s">
        <v>145</v>
      </c>
      <c r="F255" s="151" t="s">
        <v>328</v>
      </c>
      <c r="I255" s="152"/>
      <c r="L255" s="32"/>
      <c r="M255" s="153"/>
      <c r="T255" s="55"/>
      <c r="AT255" s="17" t="s">
        <v>145</v>
      </c>
      <c r="AU255" s="17" t="s">
        <v>83</v>
      </c>
    </row>
    <row r="256" spans="2:51" s="13" customFormat="1" ht="12">
      <c r="B256" s="160"/>
      <c r="D256" s="150" t="s">
        <v>147</v>
      </c>
      <c r="E256" s="161" t="s">
        <v>1</v>
      </c>
      <c r="F256" s="162" t="s">
        <v>329</v>
      </c>
      <c r="H256" s="163">
        <v>544.762</v>
      </c>
      <c r="I256" s="164"/>
      <c r="L256" s="160"/>
      <c r="M256" s="165"/>
      <c r="T256" s="166"/>
      <c r="AT256" s="161" t="s">
        <v>147</v>
      </c>
      <c r="AU256" s="161" t="s">
        <v>83</v>
      </c>
      <c r="AV256" s="13" t="s">
        <v>83</v>
      </c>
      <c r="AW256" s="13" t="s">
        <v>32</v>
      </c>
      <c r="AX256" s="13" t="s">
        <v>81</v>
      </c>
      <c r="AY256" s="161" t="s">
        <v>135</v>
      </c>
    </row>
    <row r="257" spans="2:51" s="13" customFormat="1" ht="12">
      <c r="B257" s="160"/>
      <c r="D257" s="150" t="s">
        <v>147</v>
      </c>
      <c r="F257" s="162" t="s">
        <v>330</v>
      </c>
      <c r="H257" s="163">
        <v>572</v>
      </c>
      <c r="I257" s="164"/>
      <c r="L257" s="160"/>
      <c r="M257" s="165"/>
      <c r="T257" s="166"/>
      <c r="AT257" s="161" t="s">
        <v>147</v>
      </c>
      <c r="AU257" s="161" t="s">
        <v>83</v>
      </c>
      <c r="AV257" s="13" t="s">
        <v>83</v>
      </c>
      <c r="AW257" s="13" t="s">
        <v>3</v>
      </c>
      <c r="AX257" s="13" t="s">
        <v>81</v>
      </c>
      <c r="AY257" s="161" t="s">
        <v>135</v>
      </c>
    </row>
    <row r="258" spans="2:65" s="1" customFormat="1" ht="21.75" customHeight="1">
      <c r="B258" s="136"/>
      <c r="C258" s="137" t="s">
        <v>331</v>
      </c>
      <c r="D258" s="137" t="s">
        <v>138</v>
      </c>
      <c r="E258" s="138" t="s">
        <v>332</v>
      </c>
      <c r="F258" s="139" t="s">
        <v>333</v>
      </c>
      <c r="G258" s="140" t="s">
        <v>141</v>
      </c>
      <c r="H258" s="141">
        <v>4.2</v>
      </c>
      <c r="I258" s="142"/>
      <c r="J258" s="143">
        <f>ROUND(I258*H258,2)</f>
        <v>0</v>
      </c>
      <c r="K258" s="139" t="s">
        <v>142</v>
      </c>
      <c r="L258" s="32"/>
      <c r="M258" s="144" t="s">
        <v>1</v>
      </c>
      <c r="N258" s="145" t="s">
        <v>40</v>
      </c>
      <c r="P258" s="146">
        <f>O258*H258</f>
        <v>0</v>
      </c>
      <c r="Q258" s="146">
        <v>0.01255</v>
      </c>
      <c r="R258" s="146">
        <f>Q258*H258</f>
        <v>0.05271000000000001</v>
      </c>
      <c r="S258" s="146">
        <v>0</v>
      </c>
      <c r="T258" s="147">
        <f>S258*H258</f>
        <v>0</v>
      </c>
      <c r="AR258" s="148" t="s">
        <v>236</v>
      </c>
      <c r="AT258" s="148" t="s">
        <v>138</v>
      </c>
      <c r="AU258" s="148" t="s">
        <v>83</v>
      </c>
      <c r="AY258" s="17" t="s">
        <v>135</v>
      </c>
      <c r="BE258" s="149">
        <f>IF(N258="základní",J258,0)</f>
        <v>0</v>
      </c>
      <c r="BF258" s="149">
        <f>IF(N258="snížená",J258,0)</f>
        <v>0</v>
      </c>
      <c r="BG258" s="149">
        <f>IF(N258="zákl. přenesená",J258,0)</f>
        <v>0</v>
      </c>
      <c r="BH258" s="149">
        <f>IF(N258="sníž. přenesená",J258,0)</f>
        <v>0</v>
      </c>
      <c r="BI258" s="149">
        <f>IF(N258="nulová",J258,0)</f>
        <v>0</v>
      </c>
      <c r="BJ258" s="17" t="s">
        <v>81</v>
      </c>
      <c r="BK258" s="149">
        <f>ROUND(I258*H258,2)</f>
        <v>0</v>
      </c>
      <c r="BL258" s="17" t="s">
        <v>236</v>
      </c>
      <c r="BM258" s="148" t="s">
        <v>334</v>
      </c>
    </row>
    <row r="259" spans="2:47" s="1" customFormat="1" ht="28.8">
      <c r="B259" s="32"/>
      <c r="D259" s="150" t="s">
        <v>145</v>
      </c>
      <c r="F259" s="151" t="s">
        <v>335</v>
      </c>
      <c r="I259" s="152"/>
      <c r="L259" s="32"/>
      <c r="M259" s="153"/>
      <c r="T259" s="55"/>
      <c r="AT259" s="17" t="s">
        <v>145</v>
      </c>
      <c r="AU259" s="17" t="s">
        <v>83</v>
      </c>
    </row>
    <row r="260" spans="2:51" s="12" customFormat="1" ht="12">
      <c r="B260" s="154"/>
      <c r="D260" s="150" t="s">
        <v>147</v>
      </c>
      <c r="E260" s="155" t="s">
        <v>1</v>
      </c>
      <c r="F260" s="156" t="s">
        <v>336</v>
      </c>
      <c r="H260" s="155" t="s">
        <v>1</v>
      </c>
      <c r="I260" s="157"/>
      <c r="L260" s="154"/>
      <c r="M260" s="158"/>
      <c r="T260" s="159"/>
      <c r="AT260" s="155" t="s">
        <v>147</v>
      </c>
      <c r="AU260" s="155" t="s">
        <v>83</v>
      </c>
      <c r="AV260" s="12" t="s">
        <v>81</v>
      </c>
      <c r="AW260" s="12" t="s">
        <v>32</v>
      </c>
      <c r="AX260" s="12" t="s">
        <v>75</v>
      </c>
      <c r="AY260" s="155" t="s">
        <v>135</v>
      </c>
    </row>
    <row r="261" spans="2:51" s="13" customFormat="1" ht="12">
      <c r="B261" s="160"/>
      <c r="D261" s="150" t="s">
        <v>147</v>
      </c>
      <c r="E261" s="161" t="s">
        <v>1</v>
      </c>
      <c r="F261" s="162" t="s">
        <v>337</v>
      </c>
      <c r="H261" s="163">
        <v>4.2</v>
      </c>
      <c r="I261" s="164"/>
      <c r="L261" s="160"/>
      <c r="M261" s="165"/>
      <c r="T261" s="166"/>
      <c r="AT261" s="161" t="s">
        <v>147</v>
      </c>
      <c r="AU261" s="161" t="s">
        <v>83</v>
      </c>
      <c r="AV261" s="13" t="s">
        <v>83</v>
      </c>
      <c r="AW261" s="13" t="s">
        <v>32</v>
      </c>
      <c r="AX261" s="13" t="s">
        <v>81</v>
      </c>
      <c r="AY261" s="161" t="s">
        <v>135</v>
      </c>
    </row>
    <row r="262" spans="2:65" s="1" customFormat="1" ht="24.15" customHeight="1">
      <c r="B262" s="136"/>
      <c r="C262" s="137" t="s">
        <v>338</v>
      </c>
      <c r="D262" s="137" t="s">
        <v>138</v>
      </c>
      <c r="E262" s="138" t="s">
        <v>339</v>
      </c>
      <c r="F262" s="139" t="s">
        <v>340</v>
      </c>
      <c r="G262" s="140" t="s">
        <v>341</v>
      </c>
      <c r="H262" s="185"/>
      <c r="I262" s="142"/>
      <c r="J262" s="143">
        <f>ROUND(I262*H262,2)</f>
        <v>0</v>
      </c>
      <c r="K262" s="139" t="s">
        <v>142</v>
      </c>
      <c r="L262" s="32"/>
      <c r="M262" s="144" t="s">
        <v>1</v>
      </c>
      <c r="N262" s="145" t="s">
        <v>40</v>
      </c>
      <c r="P262" s="146">
        <f>O262*H262</f>
        <v>0</v>
      </c>
      <c r="Q262" s="146">
        <v>0</v>
      </c>
      <c r="R262" s="146">
        <f>Q262*H262</f>
        <v>0</v>
      </c>
      <c r="S262" s="146">
        <v>0</v>
      </c>
      <c r="T262" s="147">
        <f>S262*H262</f>
        <v>0</v>
      </c>
      <c r="AR262" s="148" t="s">
        <v>236</v>
      </c>
      <c r="AT262" s="148" t="s">
        <v>138</v>
      </c>
      <c r="AU262" s="148" t="s">
        <v>83</v>
      </c>
      <c r="AY262" s="17" t="s">
        <v>135</v>
      </c>
      <c r="BE262" s="149">
        <f>IF(N262="základní",J262,0)</f>
        <v>0</v>
      </c>
      <c r="BF262" s="149">
        <f>IF(N262="snížená",J262,0)</f>
        <v>0</v>
      </c>
      <c r="BG262" s="149">
        <f>IF(N262="zákl. přenesená",J262,0)</f>
        <v>0</v>
      </c>
      <c r="BH262" s="149">
        <f>IF(N262="sníž. přenesená",J262,0)</f>
        <v>0</v>
      </c>
      <c r="BI262" s="149">
        <f>IF(N262="nulová",J262,0)</f>
        <v>0</v>
      </c>
      <c r="BJ262" s="17" t="s">
        <v>81</v>
      </c>
      <c r="BK262" s="149">
        <f>ROUND(I262*H262,2)</f>
        <v>0</v>
      </c>
      <c r="BL262" s="17" t="s">
        <v>236</v>
      </c>
      <c r="BM262" s="148" t="s">
        <v>342</v>
      </c>
    </row>
    <row r="263" spans="2:47" s="1" customFormat="1" ht="28.8">
      <c r="B263" s="32"/>
      <c r="D263" s="150" t="s">
        <v>145</v>
      </c>
      <c r="F263" s="151" t="s">
        <v>343</v>
      </c>
      <c r="I263" s="152"/>
      <c r="L263" s="32"/>
      <c r="M263" s="153"/>
      <c r="T263" s="55"/>
      <c r="AT263" s="17" t="s">
        <v>145</v>
      </c>
      <c r="AU263" s="17" t="s">
        <v>83</v>
      </c>
    </row>
    <row r="264" spans="2:63" s="11" customFormat="1" ht="22.95" customHeight="1">
      <c r="B264" s="124"/>
      <c r="D264" s="125" t="s">
        <v>74</v>
      </c>
      <c r="E264" s="134" t="s">
        <v>344</v>
      </c>
      <c r="F264" s="134" t="s">
        <v>345</v>
      </c>
      <c r="I264" s="127"/>
      <c r="J264" s="135">
        <f>BK264</f>
        <v>0</v>
      </c>
      <c r="L264" s="124"/>
      <c r="M264" s="129"/>
      <c r="P264" s="130">
        <f>SUM(P265:P278)</f>
        <v>0</v>
      </c>
      <c r="R264" s="130">
        <f>SUM(R265:R278)</f>
        <v>0</v>
      </c>
      <c r="T264" s="131">
        <f>SUM(T265:T278)</f>
        <v>2.112</v>
      </c>
      <c r="AR264" s="125" t="s">
        <v>83</v>
      </c>
      <c r="AT264" s="132" t="s">
        <v>74</v>
      </c>
      <c r="AU264" s="132" t="s">
        <v>81</v>
      </c>
      <c r="AY264" s="125" t="s">
        <v>135</v>
      </c>
      <c r="BK264" s="133">
        <f>SUM(BK265:BK278)</f>
        <v>0</v>
      </c>
    </row>
    <row r="265" spans="2:65" s="1" customFormat="1" ht="16.5" customHeight="1">
      <c r="B265" s="136"/>
      <c r="C265" s="137" t="s">
        <v>317</v>
      </c>
      <c r="D265" s="137" t="s">
        <v>138</v>
      </c>
      <c r="E265" s="138" t="s">
        <v>346</v>
      </c>
      <c r="F265" s="139" t="s">
        <v>347</v>
      </c>
      <c r="G265" s="140" t="s">
        <v>348</v>
      </c>
      <c r="H265" s="141">
        <v>16.8</v>
      </c>
      <c r="I265" s="142"/>
      <c r="J265" s="143">
        <f>ROUND(I265*H265,2)</f>
        <v>0</v>
      </c>
      <c r="K265" s="139" t="s">
        <v>1</v>
      </c>
      <c r="L265" s="32"/>
      <c r="M265" s="144" t="s">
        <v>1</v>
      </c>
      <c r="N265" s="145" t="s">
        <v>40</v>
      </c>
      <c r="P265" s="146">
        <f>O265*H265</f>
        <v>0</v>
      </c>
      <c r="Q265" s="146">
        <v>0</v>
      </c>
      <c r="R265" s="146">
        <f>Q265*H265</f>
        <v>0</v>
      </c>
      <c r="S265" s="146">
        <v>0</v>
      </c>
      <c r="T265" s="147">
        <f>S265*H265</f>
        <v>0</v>
      </c>
      <c r="AR265" s="148" t="s">
        <v>236</v>
      </c>
      <c r="AT265" s="148" t="s">
        <v>138</v>
      </c>
      <c r="AU265" s="148" t="s">
        <v>83</v>
      </c>
      <c r="AY265" s="17" t="s">
        <v>135</v>
      </c>
      <c r="BE265" s="149">
        <f>IF(N265="základní",J265,0)</f>
        <v>0</v>
      </c>
      <c r="BF265" s="149">
        <f>IF(N265="snížená",J265,0)</f>
        <v>0</v>
      </c>
      <c r="BG265" s="149">
        <f>IF(N265="zákl. přenesená",J265,0)</f>
        <v>0</v>
      </c>
      <c r="BH265" s="149">
        <f>IF(N265="sníž. přenesená",J265,0)</f>
        <v>0</v>
      </c>
      <c r="BI265" s="149">
        <f>IF(N265="nulová",J265,0)</f>
        <v>0</v>
      </c>
      <c r="BJ265" s="17" t="s">
        <v>81</v>
      </c>
      <c r="BK265" s="149">
        <f>ROUND(I265*H265,2)</f>
        <v>0</v>
      </c>
      <c r="BL265" s="17" t="s">
        <v>236</v>
      </c>
      <c r="BM265" s="148" t="s">
        <v>349</v>
      </c>
    </row>
    <row r="266" spans="2:47" s="1" customFormat="1" ht="12">
      <c r="B266" s="32"/>
      <c r="D266" s="150" t="s">
        <v>145</v>
      </c>
      <c r="F266" s="151" t="s">
        <v>347</v>
      </c>
      <c r="I266" s="152"/>
      <c r="L266" s="32"/>
      <c r="M266" s="153"/>
      <c r="T266" s="55"/>
      <c r="AT266" s="17" t="s">
        <v>145</v>
      </c>
      <c r="AU266" s="17" t="s">
        <v>83</v>
      </c>
    </row>
    <row r="267" spans="2:51" s="12" customFormat="1" ht="12">
      <c r="B267" s="154"/>
      <c r="D267" s="150" t="s">
        <v>147</v>
      </c>
      <c r="E267" s="155" t="s">
        <v>1</v>
      </c>
      <c r="F267" s="156" t="s">
        <v>156</v>
      </c>
      <c r="H267" s="155" t="s">
        <v>1</v>
      </c>
      <c r="I267" s="157"/>
      <c r="L267" s="154"/>
      <c r="M267" s="158"/>
      <c r="T267" s="159"/>
      <c r="AT267" s="155" t="s">
        <v>147</v>
      </c>
      <c r="AU267" s="155" t="s">
        <v>83</v>
      </c>
      <c r="AV267" s="12" t="s">
        <v>81</v>
      </c>
      <c r="AW267" s="12" t="s">
        <v>32</v>
      </c>
      <c r="AX267" s="12" t="s">
        <v>75</v>
      </c>
      <c r="AY267" s="155" t="s">
        <v>135</v>
      </c>
    </row>
    <row r="268" spans="2:51" s="13" customFormat="1" ht="12">
      <c r="B268" s="160"/>
      <c r="D268" s="150" t="s">
        <v>147</v>
      </c>
      <c r="E268" s="161" t="s">
        <v>1</v>
      </c>
      <c r="F268" s="162" t="s">
        <v>350</v>
      </c>
      <c r="H268" s="163">
        <v>5.6</v>
      </c>
      <c r="I268" s="164"/>
      <c r="L268" s="160"/>
      <c r="M268" s="165"/>
      <c r="T268" s="166"/>
      <c r="AT268" s="161" t="s">
        <v>147</v>
      </c>
      <c r="AU268" s="161" t="s">
        <v>83</v>
      </c>
      <c r="AV268" s="13" t="s">
        <v>83</v>
      </c>
      <c r="AW268" s="13" t="s">
        <v>32</v>
      </c>
      <c r="AX268" s="13" t="s">
        <v>75</v>
      </c>
      <c r="AY268" s="161" t="s">
        <v>135</v>
      </c>
    </row>
    <row r="269" spans="2:51" s="12" customFormat="1" ht="12">
      <c r="B269" s="154"/>
      <c r="D269" s="150" t="s">
        <v>147</v>
      </c>
      <c r="E269" s="155" t="s">
        <v>1</v>
      </c>
      <c r="F269" s="156" t="s">
        <v>158</v>
      </c>
      <c r="H269" s="155" t="s">
        <v>1</v>
      </c>
      <c r="I269" s="157"/>
      <c r="L269" s="154"/>
      <c r="M269" s="158"/>
      <c r="T269" s="159"/>
      <c r="AT269" s="155" t="s">
        <v>147</v>
      </c>
      <c r="AU269" s="155" t="s">
        <v>83</v>
      </c>
      <c r="AV269" s="12" t="s">
        <v>81</v>
      </c>
      <c r="AW269" s="12" t="s">
        <v>32</v>
      </c>
      <c r="AX269" s="12" t="s">
        <v>75</v>
      </c>
      <c r="AY269" s="155" t="s">
        <v>135</v>
      </c>
    </row>
    <row r="270" spans="2:51" s="13" customFormat="1" ht="12">
      <c r="B270" s="160"/>
      <c r="D270" s="150" t="s">
        <v>147</v>
      </c>
      <c r="E270" s="161" t="s">
        <v>1</v>
      </c>
      <c r="F270" s="162" t="s">
        <v>351</v>
      </c>
      <c r="H270" s="163">
        <v>11.2</v>
      </c>
      <c r="I270" s="164"/>
      <c r="L270" s="160"/>
      <c r="M270" s="165"/>
      <c r="T270" s="166"/>
      <c r="AT270" s="161" t="s">
        <v>147</v>
      </c>
      <c r="AU270" s="161" t="s">
        <v>83</v>
      </c>
      <c r="AV270" s="13" t="s">
        <v>83</v>
      </c>
      <c r="AW270" s="13" t="s">
        <v>32</v>
      </c>
      <c r="AX270" s="13" t="s">
        <v>75</v>
      </c>
      <c r="AY270" s="161" t="s">
        <v>135</v>
      </c>
    </row>
    <row r="271" spans="2:51" s="14" customFormat="1" ht="12">
      <c r="B271" s="167"/>
      <c r="D271" s="150" t="s">
        <v>147</v>
      </c>
      <c r="E271" s="168" t="s">
        <v>1</v>
      </c>
      <c r="F271" s="169" t="s">
        <v>160</v>
      </c>
      <c r="H271" s="170">
        <v>16.799999999999997</v>
      </c>
      <c r="I271" s="171"/>
      <c r="L271" s="167"/>
      <c r="M271" s="172"/>
      <c r="T271" s="173"/>
      <c r="AT271" s="168" t="s">
        <v>147</v>
      </c>
      <c r="AU271" s="168" t="s">
        <v>83</v>
      </c>
      <c r="AV271" s="14" t="s">
        <v>143</v>
      </c>
      <c r="AW271" s="14" t="s">
        <v>32</v>
      </c>
      <c r="AX271" s="14" t="s">
        <v>81</v>
      </c>
      <c r="AY271" s="168" t="s">
        <v>135</v>
      </c>
    </row>
    <row r="272" spans="2:65" s="1" customFormat="1" ht="24.15" customHeight="1">
      <c r="B272" s="136"/>
      <c r="C272" s="137" t="s">
        <v>352</v>
      </c>
      <c r="D272" s="137" t="s">
        <v>138</v>
      </c>
      <c r="E272" s="138" t="s">
        <v>353</v>
      </c>
      <c r="F272" s="139" t="s">
        <v>354</v>
      </c>
      <c r="G272" s="140" t="s">
        <v>355</v>
      </c>
      <c r="H272" s="141">
        <v>88</v>
      </c>
      <c r="I272" s="142"/>
      <c r="J272" s="143">
        <f>ROUND(I272*H272,2)</f>
        <v>0</v>
      </c>
      <c r="K272" s="139" t="s">
        <v>142</v>
      </c>
      <c r="L272" s="32"/>
      <c r="M272" s="144" t="s">
        <v>1</v>
      </c>
      <c r="N272" s="145" t="s">
        <v>40</v>
      </c>
      <c r="P272" s="146">
        <f>O272*H272</f>
        <v>0</v>
      </c>
      <c r="Q272" s="146">
        <v>0</v>
      </c>
      <c r="R272" s="146">
        <f>Q272*H272</f>
        <v>0</v>
      </c>
      <c r="S272" s="146">
        <v>0.024</v>
      </c>
      <c r="T272" s="147">
        <f>S272*H272</f>
        <v>2.112</v>
      </c>
      <c r="AR272" s="148" t="s">
        <v>236</v>
      </c>
      <c r="AT272" s="148" t="s">
        <v>138</v>
      </c>
      <c r="AU272" s="148" t="s">
        <v>83</v>
      </c>
      <c r="AY272" s="17" t="s">
        <v>135</v>
      </c>
      <c r="BE272" s="149">
        <f>IF(N272="základní",J272,0)</f>
        <v>0</v>
      </c>
      <c r="BF272" s="149">
        <f>IF(N272="snížená",J272,0)</f>
        <v>0</v>
      </c>
      <c r="BG272" s="149">
        <f>IF(N272="zákl. přenesená",J272,0)</f>
        <v>0</v>
      </c>
      <c r="BH272" s="149">
        <f>IF(N272="sníž. přenesená",J272,0)</f>
        <v>0</v>
      </c>
      <c r="BI272" s="149">
        <f>IF(N272="nulová",J272,0)</f>
        <v>0</v>
      </c>
      <c r="BJ272" s="17" t="s">
        <v>81</v>
      </c>
      <c r="BK272" s="149">
        <f>ROUND(I272*H272,2)</f>
        <v>0</v>
      </c>
      <c r="BL272" s="17" t="s">
        <v>236</v>
      </c>
      <c r="BM272" s="148" t="s">
        <v>356</v>
      </c>
    </row>
    <row r="273" spans="2:47" s="1" customFormat="1" ht="28.8">
      <c r="B273" s="32"/>
      <c r="D273" s="150" t="s">
        <v>145</v>
      </c>
      <c r="F273" s="151" t="s">
        <v>357</v>
      </c>
      <c r="I273" s="152"/>
      <c r="L273" s="32"/>
      <c r="M273" s="153"/>
      <c r="T273" s="55"/>
      <c r="AT273" s="17" t="s">
        <v>145</v>
      </c>
      <c r="AU273" s="17" t="s">
        <v>83</v>
      </c>
    </row>
    <row r="274" spans="2:51" s="12" customFormat="1" ht="12">
      <c r="B274" s="154"/>
      <c r="D274" s="150" t="s">
        <v>147</v>
      </c>
      <c r="E274" s="155" t="s">
        <v>1</v>
      </c>
      <c r="F274" s="156" t="s">
        <v>358</v>
      </c>
      <c r="H274" s="155" t="s">
        <v>1</v>
      </c>
      <c r="I274" s="157"/>
      <c r="L274" s="154"/>
      <c r="M274" s="158"/>
      <c r="T274" s="159"/>
      <c r="AT274" s="155" t="s">
        <v>147</v>
      </c>
      <c r="AU274" s="155" t="s">
        <v>83</v>
      </c>
      <c r="AV274" s="12" t="s">
        <v>81</v>
      </c>
      <c r="AW274" s="12" t="s">
        <v>32</v>
      </c>
      <c r="AX274" s="12" t="s">
        <v>75</v>
      </c>
      <c r="AY274" s="155" t="s">
        <v>135</v>
      </c>
    </row>
    <row r="275" spans="2:51" s="13" customFormat="1" ht="12">
      <c r="B275" s="160"/>
      <c r="D275" s="150" t="s">
        <v>147</v>
      </c>
      <c r="E275" s="161" t="s">
        <v>1</v>
      </c>
      <c r="F275" s="162" t="s">
        <v>359</v>
      </c>
      <c r="H275" s="163">
        <v>44</v>
      </c>
      <c r="I275" s="164"/>
      <c r="L275" s="160"/>
      <c r="M275" s="165"/>
      <c r="T275" s="166"/>
      <c r="AT275" s="161" t="s">
        <v>147</v>
      </c>
      <c r="AU275" s="161" t="s">
        <v>83</v>
      </c>
      <c r="AV275" s="13" t="s">
        <v>83</v>
      </c>
      <c r="AW275" s="13" t="s">
        <v>32</v>
      </c>
      <c r="AX275" s="13" t="s">
        <v>75</v>
      </c>
      <c r="AY275" s="161" t="s">
        <v>135</v>
      </c>
    </row>
    <row r="276" spans="2:51" s="12" customFormat="1" ht="12">
      <c r="B276" s="154"/>
      <c r="D276" s="150" t="s">
        <v>147</v>
      </c>
      <c r="E276" s="155" t="s">
        <v>1</v>
      </c>
      <c r="F276" s="156" t="s">
        <v>360</v>
      </c>
      <c r="H276" s="155" t="s">
        <v>1</v>
      </c>
      <c r="I276" s="157"/>
      <c r="L276" s="154"/>
      <c r="M276" s="158"/>
      <c r="T276" s="159"/>
      <c r="AT276" s="155" t="s">
        <v>147</v>
      </c>
      <c r="AU276" s="155" t="s">
        <v>83</v>
      </c>
      <c r="AV276" s="12" t="s">
        <v>81</v>
      </c>
      <c r="AW276" s="12" t="s">
        <v>32</v>
      </c>
      <c r="AX276" s="12" t="s">
        <v>75</v>
      </c>
      <c r="AY276" s="155" t="s">
        <v>135</v>
      </c>
    </row>
    <row r="277" spans="2:51" s="13" customFormat="1" ht="12">
      <c r="B277" s="160"/>
      <c r="D277" s="150" t="s">
        <v>147</v>
      </c>
      <c r="E277" s="161" t="s">
        <v>1</v>
      </c>
      <c r="F277" s="162" t="s">
        <v>359</v>
      </c>
      <c r="H277" s="163">
        <v>44</v>
      </c>
      <c r="I277" s="164"/>
      <c r="L277" s="160"/>
      <c r="M277" s="165"/>
      <c r="T277" s="166"/>
      <c r="AT277" s="161" t="s">
        <v>147</v>
      </c>
      <c r="AU277" s="161" t="s">
        <v>83</v>
      </c>
      <c r="AV277" s="13" t="s">
        <v>83</v>
      </c>
      <c r="AW277" s="13" t="s">
        <v>32</v>
      </c>
      <c r="AX277" s="13" t="s">
        <v>75</v>
      </c>
      <c r="AY277" s="161" t="s">
        <v>135</v>
      </c>
    </row>
    <row r="278" spans="2:51" s="14" customFormat="1" ht="12">
      <c r="B278" s="167"/>
      <c r="D278" s="150" t="s">
        <v>147</v>
      </c>
      <c r="E278" s="168" t="s">
        <v>1</v>
      </c>
      <c r="F278" s="169" t="s">
        <v>160</v>
      </c>
      <c r="H278" s="170">
        <v>88</v>
      </c>
      <c r="I278" s="171"/>
      <c r="L278" s="167"/>
      <c r="M278" s="172"/>
      <c r="T278" s="173"/>
      <c r="AT278" s="168" t="s">
        <v>147</v>
      </c>
      <c r="AU278" s="168" t="s">
        <v>83</v>
      </c>
      <c r="AV278" s="14" t="s">
        <v>143</v>
      </c>
      <c r="AW278" s="14" t="s">
        <v>32</v>
      </c>
      <c r="AX278" s="14" t="s">
        <v>81</v>
      </c>
      <c r="AY278" s="168" t="s">
        <v>135</v>
      </c>
    </row>
    <row r="279" spans="2:63" s="11" customFormat="1" ht="22.95" customHeight="1">
      <c r="B279" s="124"/>
      <c r="D279" s="125" t="s">
        <v>74</v>
      </c>
      <c r="E279" s="134" t="s">
        <v>361</v>
      </c>
      <c r="F279" s="134" t="s">
        <v>362</v>
      </c>
      <c r="I279" s="127"/>
      <c r="J279" s="135">
        <f>BK279</f>
        <v>0</v>
      </c>
      <c r="L279" s="124"/>
      <c r="M279" s="129"/>
      <c r="P279" s="130">
        <f>SUM(P280:P292)</f>
        <v>0</v>
      </c>
      <c r="R279" s="130">
        <f>SUM(R280:R292)</f>
        <v>0.018392000000000006</v>
      </c>
      <c r="T279" s="131">
        <f>SUM(T280:T292)</f>
        <v>0.01</v>
      </c>
      <c r="AR279" s="125" t="s">
        <v>83</v>
      </c>
      <c r="AT279" s="132" t="s">
        <v>74</v>
      </c>
      <c r="AU279" s="132" t="s">
        <v>81</v>
      </c>
      <c r="AY279" s="125" t="s">
        <v>135</v>
      </c>
      <c r="BK279" s="133">
        <f>SUM(BK280:BK292)</f>
        <v>0</v>
      </c>
    </row>
    <row r="280" spans="2:65" s="1" customFormat="1" ht="24.15" customHeight="1">
      <c r="B280" s="136"/>
      <c r="C280" s="137" t="s">
        <v>363</v>
      </c>
      <c r="D280" s="137" t="s">
        <v>138</v>
      </c>
      <c r="E280" s="138" t="s">
        <v>364</v>
      </c>
      <c r="F280" s="139" t="s">
        <v>365</v>
      </c>
      <c r="G280" s="140" t="s">
        <v>141</v>
      </c>
      <c r="H280" s="141">
        <v>4</v>
      </c>
      <c r="I280" s="142"/>
      <c r="J280" s="143">
        <f>ROUND(I280*H280,2)</f>
        <v>0</v>
      </c>
      <c r="K280" s="139" t="s">
        <v>142</v>
      </c>
      <c r="L280" s="32"/>
      <c r="M280" s="144" t="s">
        <v>1</v>
      </c>
      <c r="N280" s="145" t="s">
        <v>40</v>
      </c>
      <c r="P280" s="146">
        <f>O280*H280</f>
        <v>0</v>
      </c>
      <c r="Q280" s="146">
        <v>3E-05</v>
      </c>
      <c r="R280" s="146">
        <f>Q280*H280</f>
        <v>0.00012</v>
      </c>
      <c r="S280" s="146">
        <v>0</v>
      </c>
      <c r="T280" s="147">
        <f>S280*H280</f>
        <v>0</v>
      </c>
      <c r="AR280" s="148" t="s">
        <v>236</v>
      </c>
      <c r="AT280" s="148" t="s">
        <v>138</v>
      </c>
      <c r="AU280" s="148" t="s">
        <v>83</v>
      </c>
      <c r="AY280" s="17" t="s">
        <v>135</v>
      </c>
      <c r="BE280" s="149">
        <f>IF(N280="základní",J280,0)</f>
        <v>0</v>
      </c>
      <c r="BF280" s="149">
        <f>IF(N280="snížená",J280,0)</f>
        <v>0</v>
      </c>
      <c r="BG280" s="149">
        <f>IF(N280="zákl. přenesená",J280,0)</f>
        <v>0</v>
      </c>
      <c r="BH280" s="149">
        <f>IF(N280="sníž. přenesená",J280,0)</f>
        <v>0</v>
      </c>
      <c r="BI280" s="149">
        <f>IF(N280="nulová",J280,0)</f>
        <v>0</v>
      </c>
      <c r="BJ280" s="17" t="s">
        <v>81</v>
      </c>
      <c r="BK280" s="149">
        <f>ROUND(I280*H280,2)</f>
        <v>0</v>
      </c>
      <c r="BL280" s="17" t="s">
        <v>236</v>
      </c>
      <c r="BM280" s="148" t="s">
        <v>366</v>
      </c>
    </row>
    <row r="281" spans="2:47" s="1" customFormat="1" ht="12">
      <c r="B281" s="32"/>
      <c r="D281" s="150" t="s">
        <v>145</v>
      </c>
      <c r="F281" s="151" t="s">
        <v>367</v>
      </c>
      <c r="I281" s="152"/>
      <c r="L281" s="32"/>
      <c r="M281" s="153"/>
      <c r="T281" s="55"/>
      <c r="AT281" s="17" t="s">
        <v>145</v>
      </c>
      <c r="AU281" s="17" t="s">
        <v>83</v>
      </c>
    </row>
    <row r="282" spans="2:65" s="1" customFormat="1" ht="24.15" customHeight="1">
      <c r="B282" s="136"/>
      <c r="C282" s="137" t="s">
        <v>368</v>
      </c>
      <c r="D282" s="137" t="s">
        <v>138</v>
      </c>
      <c r="E282" s="138" t="s">
        <v>369</v>
      </c>
      <c r="F282" s="139" t="s">
        <v>370</v>
      </c>
      <c r="G282" s="140" t="s">
        <v>141</v>
      </c>
      <c r="H282" s="141">
        <v>4</v>
      </c>
      <c r="I282" s="142"/>
      <c r="J282" s="143">
        <f>ROUND(I282*H282,2)</f>
        <v>0</v>
      </c>
      <c r="K282" s="139" t="s">
        <v>142</v>
      </c>
      <c r="L282" s="32"/>
      <c r="M282" s="144" t="s">
        <v>1</v>
      </c>
      <c r="N282" s="145" t="s">
        <v>40</v>
      </c>
      <c r="P282" s="146">
        <f>O282*H282</f>
        <v>0</v>
      </c>
      <c r="Q282" s="146">
        <v>0</v>
      </c>
      <c r="R282" s="146">
        <f>Q282*H282</f>
        <v>0</v>
      </c>
      <c r="S282" s="146">
        <v>0.0025</v>
      </c>
      <c r="T282" s="147">
        <f>S282*H282</f>
        <v>0.01</v>
      </c>
      <c r="AR282" s="148" t="s">
        <v>236</v>
      </c>
      <c r="AT282" s="148" t="s">
        <v>138</v>
      </c>
      <c r="AU282" s="148" t="s">
        <v>83</v>
      </c>
      <c r="AY282" s="17" t="s">
        <v>135</v>
      </c>
      <c r="BE282" s="149">
        <f>IF(N282="základní",J282,0)</f>
        <v>0</v>
      </c>
      <c r="BF282" s="149">
        <f>IF(N282="snížená",J282,0)</f>
        <v>0</v>
      </c>
      <c r="BG282" s="149">
        <f>IF(N282="zákl. přenesená",J282,0)</f>
        <v>0</v>
      </c>
      <c r="BH282" s="149">
        <f>IF(N282="sníž. přenesená",J282,0)</f>
        <v>0</v>
      </c>
      <c r="BI282" s="149">
        <f>IF(N282="nulová",J282,0)</f>
        <v>0</v>
      </c>
      <c r="BJ282" s="17" t="s">
        <v>81</v>
      </c>
      <c r="BK282" s="149">
        <f>ROUND(I282*H282,2)</f>
        <v>0</v>
      </c>
      <c r="BL282" s="17" t="s">
        <v>236</v>
      </c>
      <c r="BM282" s="148" t="s">
        <v>371</v>
      </c>
    </row>
    <row r="283" spans="2:47" s="1" customFormat="1" ht="19.2">
      <c r="B283" s="32"/>
      <c r="D283" s="150" t="s">
        <v>145</v>
      </c>
      <c r="F283" s="151" t="s">
        <v>372</v>
      </c>
      <c r="I283" s="152"/>
      <c r="L283" s="32"/>
      <c r="M283" s="153"/>
      <c r="T283" s="55"/>
      <c r="AT283" s="17" t="s">
        <v>145</v>
      </c>
      <c r="AU283" s="17" t="s">
        <v>83</v>
      </c>
    </row>
    <row r="284" spans="2:51" s="12" customFormat="1" ht="12">
      <c r="B284" s="154"/>
      <c r="D284" s="150" t="s">
        <v>147</v>
      </c>
      <c r="E284" s="155" t="s">
        <v>1</v>
      </c>
      <c r="F284" s="156" t="s">
        <v>148</v>
      </c>
      <c r="H284" s="155" t="s">
        <v>1</v>
      </c>
      <c r="I284" s="157"/>
      <c r="L284" s="154"/>
      <c r="M284" s="158"/>
      <c r="T284" s="159"/>
      <c r="AT284" s="155" t="s">
        <v>147</v>
      </c>
      <c r="AU284" s="155" t="s">
        <v>83</v>
      </c>
      <c r="AV284" s="12" t="s">
        <v>81</v>
      </c>
      <c r="AW284" s="12" t="s">
        <v>32</v>
      </c>
      <c r="AX284" s="12" t="s">
        <v>75</v>
      </c>
      <c r="AY284" s="155" t="s">
        <v>135</v>
      </c>
    </row>
    <row r="285" spans="2:51" s="13" customFormat="1" ht="12">
      <c r="B285" s="160"/>
      <c r="D285" s="150" t="s">
        <v>147</v>
      </c>
      <c r="E285" s="161" t="s">
        <v>1</v>
      </c>
      <c r="F285" s="162" t="s">
        <v>143</v>
      </c>
      <c r="H285" s="163">
        <v>4</v>
      </c>
      <c r="I285" s="164"/>
      <c r="L285" s="160"/>
      <c r="M285" s="165"/>
      <c r="T285" s="166"/>
      <c r="AT285" s="161" t="s">
        <v>147</v>
      </c>
      <c r="AU285" s="161" t="s">
        <v>83</v>
      </c>
      <c r="AV285" s="13" t="s">
        <v>83</v>
      </c>
      <c r="AW285" s="13" t="s">
        <v>32</v>
      </c>
      <c r="AX285" s="13" t="s">
        <v>81</v>
      </c>
      <c r="AY285" s="161" t="s">
        <v>135</v>
      </c>
    </row>
    <row r="286" spans="2:65" s="1" customFormat="1" ht="16.5" customHeight="1">
      <c r="B286" s="136"/>
      <c r="C286" s="137" t="s">
        <v>373</v>
      </c>
      <c r="D286" s="137" t="s">
        <v>138</v>
      </c>
      <c r="E286" s="138" t="s">
        <v>374</v>
      </c>
      <c r="F286" s="139" t="s">
        <v>375</v>
      </c>
      <c r="G286" s="140" t="s">
        <v>141</v>
      </c>
      <c r="H286" s="141">
        <v>4</v>
      </c>
      <c r="I286" s="142"/>
      <c r="J286" s="143">
        <f>ROUND(I286*H286,2)</f>
        <v>0</v>
      </c>
      <c r="K286" s="139" t="s">
        <v>142</v>
      </c>
      <c r="L286" s="32"/>
      <c r="M286" s="144" t="s">
        <v>1</v>
      </c>
      <c r="N286" s="145" t="s">
        <v>40</v>
      </c>
      <c r="P286" s="146">
        <f>O286*H286</f>
        <v>0</v>
      </c>
      <c r="Q286" s="146">
        <v>0.0003</v>
      </c>
      <c r="R286" s="146">
        <f>Q286*H286</f>
        <v>0.0012</v>
      </c>
      <c r="S286" s="146">
        <v>0</v>
      </c>
      <c r="T286" s="147">
        <f>S286*H286</f>
        <v>0</v>
      </c>
      <c r="AR286" s="148" t="s">
        <v>236</v>
      </c>
      <c r="AT286" s="148" t="s">
        <v>138</v>
      </c>
      <c r="AU286" s="148" t="s">
        <v>83</v>
      </c>
      <c r="AY286" s="17" t="s">
        <v>135</v>
      </c>
      <c r="BE286" s="149">
        <f>IF(N286="základní",J286,0)</f>
        <v>0</v>
      </c>
      <c r="BF286" s="149">
        <f>IF(N286="snížená",J286,0)</f>
        <v>0</v>
      </c>
      <c r="BG286" s="149">
        <f>IF(N286="zákl. přenesená",J286,0)</f>
        <v>0</v>
      </c>
      <c r="BH286" s="149">
        <f>IF(N286="sníž. přenesená",J286,0)</f>
        <v>0</v>
      </c>
      <c r="BI286" s="149">
        <f>IF(N286="nulová",J286,0)</f>
        <v>0</v>
      </c>
      <c r="BJ286" s="17" t="s">
        <v>81</v>
      </c>
      <c r="BK286" s="149">
        <f>ROUND(I286*H286,2)</f>
        <v>0</v>
      </c>
      <c r="BL286" s="17" t="s">
        <v>236</v>
      </c>
      <c r="BM286" s="148" t="s">
        <v>376</v>
      </c>
    </row>
    <row r="287" spans="2:47" s="1" customFormat="1" ht="19.2">
      <c r="B287" s="32"/>
      <c r="D287" s="150" t="s">
        <v>145</v>
      </c>
      <c r="F287" s="151" t="s">
        <v>377</v>
      </c>
      <c r="I287" s="152"/>
      <c r="L287" s="32"/>
      <c r="M287" s="153"/>
      <c r="T287" s="55"/>
      <c r="AT287" s="17" t="s">
        <v>145</v>
      </c>
      <c r="AU287" s="17" t="s">
        <v>83</v>
      </c>
    </row>
    <row r="288" spans="2:65" s="1" customFormat="1" ht="21.75" customHeight="1">
      <c r="B288" s="136"/>
      <c r="C288" s="175" t="s">
        <v>378</v>
      </c>
      <c r="D288" s="175" t="s">
        <v>314</v>
      </c>
      <c r="E288" s="176" t="s">
        <v>379</v>
      </c>
      <c r="F288" s="177" t="s">
        <v>380</v>
      </c>
      <c r="G288" s="178" t="s">
        <v>141</v>
      </c>
      <c r="H288" s="179">
        <v>4.4</v>
      </c>
      <c r="I288" s="180"/>
      <c r="J288" s="181">
        <f>ROUND(I288*H288,2)</f>
        <v>0</v>
      </c>
      <c r="K288" s="177" t="s">
        <v>142</v>
      </c>
      <c r="L288" s="182"/>
      <c r="M288" s="183" t="s">
        <v>1</v>
      </c>
      <c r="N288" s="184" t="s">
        <v>40</v>
      </c>
      <c r="P288" s="146">
        <f>O288*H288</f>
        <v>0</v>
      </c>
      <c r="Q288" s="146">
        <v>0.00388</v>
      </c>
      <c r="R288" s="146">
        <f>Q288*H288</f>
        <v>0.017072000000000004</v>
      </c>
      <c r="S288" s="146">
        <v>0</v>
      </c>
      <c r="T288" s="147">
        <f>S288*H288</f>
        <v>0</v>
      </c>
      <c r="AR288" s="148" t="s">
        <v>317</v>
      </c>
      <c r="AT288" s="148" t="s">
        <v>314</v>
      </c>
      <c r="AU288" s="148" t="s">
        <v>83</v>
      </c>
      <c r="AY288" s="17" t="s">
        <v>135</v>
      </c>
      <c r="BE288" s="149">
        <f>IF(N288="základní",J288,0)</f>
        <v>0</v>
      </c>
      <c r="BF288" s="149">
        <f>IF(N288="snížená",J288,0)</f>
        <v>0</v>
      </c>
      <c r="BG288" s="149">
        <f>IF(N288="zákl. přenesená",J288,0)</f>
        <v>0</v>
      </c>
      <c r="BH288" s="149">
        <f>IF(N288="sníž. přenesená",J288,0)</f>
        <v>0</v>
      </c>
      <c r="BI288" s="149">
        <f>IF(N288="nulová",J288,0)</f>
        <v>0</v>
      </c>
      <c r="BJ288" s="17" t="s">
        <v>81</v>
      </c>
      <c r="BK288" s="149">
        <f>ROUND(I288*H288,2)</f>
        <v>0</v>
      </c>
      <c r="BL288" s="17" t="s">
        <v>236</v>
      </c>
      <c r="BM288" s="148" t="s">
        <v>381</v>
      </c>
    </row>
    <row r="289" spans="2:47" s="1" customFormat="1" ht="12">
      <c r="B289" s="32"/>
      <c r="D289" s="150" t="s">
        <v>145</v>
      </c>
      <c r="F289" s="151" t="s">
        <v>380</v>
      </c>
      <c r="I289" s="152"/>
      <c r="L289" s="32"/>
      <c r="M289" s="153"/>
      <c r="T289" s="55"/>
      <c r="AT289" s="17" t="s">
        <v>145</v>
      </c>
      <c r="AU289" s="17" t="s">
        <v>83</v>
      </c>
    </row>
    <row r="290" spans="2:51" s="13" customFormat="1" ht="12">
      <c r="B290" s="160"/>
      <c r="D290" s="150" t="s">
        <v>147</v>
      </c>
      <c r="F290" s="162" t="s">
        <v>382</v>
      </c>
      <c r="H290" s="163">
        <v>4.4</v>
      </c>
      <c r="I290" s="164"/>
      <c r="L290" s="160"/>
      <c r="M290" s="165"/>
      <c r="T290" s="166"/>
      <c r="AT290" s="161" t="s">
        <v>147</v>
      </c>
      <c r="AU290" s="161" t="s">
        <v>83</v>
      </c>
      <c r="AV290" s="13" t="s">
        <v>83</v>
      </c>
      <c r="AW290" s="13" t="s">
        <v>3</v>
      </c>
      <c r="AX290" s="13" t="s">
        <v>81</v>
      </c>
      <c r="AY290" s="161" t="s">
        <v>135</v>
      </c>
    </row>
    <row r="291" spans="2:65" s="1" customFormat="1" ht="24.15" customHeight="1">
      <c r="B291" s="136"/>
      <c r="C291" s="137" t="s">
        <v>383</v>
      </c>
      <c r="D291" s="137" t="s">
        <v>138</v>
      </c>
      <c r="E291" s="138" t="s">
        <v>384</v>
      </c>
      <c r="F291" s="139" t="s">
        <v>385</v>
      </c>
      <c r="G291" s="140" t="s">
        <v>341</v>
      </c>
      <c r="H291" s="185"/>
      <c r="I291" s="142"/>
      <c r="J291" s="143">
        <f>ROUND(I291*H291,2)</f>
        <v>0</v>
      </c>
      <c r="K291" s="139" t="s">
        <v>142</v>
      </c>
      <c r="L291" s="32"/>
      <c r="M291" s="144" t="s">
        <v>1</v>
      </c>
      <c r="N291" s="145" t="s">
        <v>40</v>
      </c>
      <c r="P291" s="146">
        <f>O291*H291</f>
        <v>0</v>
      </c>
      <c r="Q291" s="146">
        <v>0</v>
      </c>
      <c r="R291" s="146">
        <f>Q291*H291</f>
        <v>0</v>
      </c>
      <c r="S291" s="146">
        <v>0</v>
      </c>
      <c r="T291" s="147">
        <f>S291*H291</f>
        <v>0</v>
      </c>
      <c r="AR291" s="148" t="s">
        <v>236</v>
      </c>
      <c r="AT291" s="148" t="s">
        <v>138</v>
      </c>
      <c r="AU291" s="148" t="s">
        <v>83</v>
      </c>
      <c r="AY291" s="17" t="s">
        <v>135</v>
      </c>
      <c r="BE291" s="149">
        <f>IF(N291="základní",J291,0)</f>
        <v>0</v>
      </c>
      <c r="BF291" s="149">
        <f>IF(N291="snížená",J291,0)</f>
        <v>0</v>
      </c>
      <c r="BG291" s="149">
        <f>IF(N291="zákl. přenesená",J291,0)</f>
        <v>0</v>
      </c>
      <c r="BH291" s="149">
        <f>IF(N291="sníž. přenesená",J291,0)</f>
        <v>0</v>
      </c>
      <c r="BI291" s="149">
        <f>IF(N291="nulová",J291,0)</f>
        <v>0</v>
      </c>
      <c r="BJ291" s="17" t="s">
        <v>81</v>
      </c>
      <c r="BK291" s="149">
        <f>ROUND(I291*H291,2)</f>
        <v>0</v>
      </c>
      <c r="BL291" s="17" t="s">
        <v>236</v>
      </c>
      <c r="BM291" s="148" t="s">
        <v>386</v>
      </c>
    </row>
    <row r="292" spans="2:47" s="1" customFormat="1" ht="28.8">
      <c r="B292" s="32"/>
      <c r="D292" s="150" t="s">
        <v>145</v>
      </c>
      <c r="F292" s="151" t="s">
        <v>387</v>
      </c>
      <c r="I292" s="152"/>
      <c r="L292" s="32"/>
      <c r="M292" s="153"/>
      <c r="T292" s="55"/>
      <c r="AT292" s="17" t="s">
        <v>145</v>
      </c>
      <c r="AU292" s="17" t="s">
        <v>83</v>
      </c>
    </row>
    <row r="293" spans="2:63" s="11" customFormat="1" ht="22.95" customHeight="1">
      <c r="B293" s="124"/>
      <c r="D293" s="125" t="s">
        <v>74</v>
      </c>
      <c r="E293" s="134" t="s">
        <v>388</v>
      </c>
      <c r="F293" s="134" t="s">
        <v>389</v>
      </c>
      <c r="I293" s="127"/>
      <c r="J293" s="135">
        <f>BK293</f>
        <v>100100</v>
      </c>
      <c r="L293" s="124"/>
      <c r="M293" s="129"/>
      <c r="P293" s="130">
        <f>SUM(P294:P308)</f>
        <v>0</v>
      </c>
      <c r="R293" s="130">
        <f>SUM(R294:R308)</f>
        <v>2.5064</v>
      </c>
      <c r="T293" s="131">
        <f>SUM(T294:T308)</f>
        <v>3.5359999999999996</v>
      </c>
      <c r="AR293" s="125" t="s">
        <v>83</v>
      </c>
      <c r="AT293" s="132" t="s">
        <v>74</v>
      </c>
      <c r="AU293" s="132" t="s">
        <v>81</v>
      </c>
      <c r="AY293" s="125" t="s">
        <v>135</v>
      </c>
      <c r="BK293" s="133">
        <f>SUM(BK294:BK308)</f>
        <v>100100</v>
      </c>
    </row>
    <row r="294" spans="2:65" s="1" customFormat="1" ht="16.5" customHeight="1">
      <c r="B294" s="136"/>
      <c r="C294" s="137" t="s">
        <v>390</v>
      </c>
      <c r="D294" s="137" t="s">
        <v>138</v>
      </c>
      <c r="E294" s="138" t="s">
        <v>391</v>
      </c>
      <c r="F294" s="139" t="s">
        <v>392</v>
      </c>
      <c r="G294" s="140" t="s">
        <v>141</v>
      </c>
      <c r="H294" s="141">
        <v>130</v>
      </c>
      <c r="I294" s="142"/>
      <c r="J294" s="143">
        <f>ROUND(I294*H294,2)</f>
        <v>0</v>
      </c>
      <c r="K294" s="139" t="s">
        <v>142</v>
      </c>
      <c r="L294" s="32"/>
      <c r="M294" s="144" t="s">
        <v>1</v>
      </c>
      <c r="N294" s="145" t="s">
        <v>40</v>
      </c>
      <c r="P294" s="146">
        <f>O294*H294</f>
        <v>0</v>
      </c>
      <c r="Q294" s="146">
        <v>0.0003</v>
      </c>
      <c r="R294" s="146">
        <f>Q294*H294</f>
        <v>0.039</v>
      </c>
      <c r="S294" s="146">
        <v>0</v>
      </c>
      <c r="T294" s="147">
        <f>S294*H294</f>
        <v>0</v>
      </c>
      <c r="AR294" s="148" t="s">
        <v>236</v>
      </c>
      <c r="AT294" s="148" t="s">
        <v>138</v>
      </c>
      <c r="AU294" s="148" t="s">
        <v>83</v>
      </c>
      <c r="AY294" s="17" t="s">
        <v>135</v>
      </c>
      <c r="BE294" s="149">
        <f>IF(N294="základní",J294,0)</f>
        <v>0</v>
      </c>
      <c r="BF294" s="149">
        <f>IF(N294="snížená",J294,0)</f>
        <v>0</v>
      </c>
      <c r="BG294" s="149">
        <f>IF(N294="zákl. přenesená",J294,0)</f>
        <v>0</v>
      </c>
      <c r="BH294" s="149">
        <f>IF(N294="sníž. přenesená",J294,0)</f>
        <v>0</v>
      </c>
      <c r="BI294" s="149">
        <f>IF(N294="nulová",J294,0)</f>
        <v>0</v>
      </c>
      <c r="BJ294" s="17" t="s">
        <v>81</v>
      </c>
      <c r="BK294" s="149">
        <f>ROUND(I294*H294,2)</f>
        <v>0</v>
      </c>
      <c r="BL294" s="17" t="s">
        <v>236</v>
      </c>
      <c r="BM294" s="148" t="s">
        <v>393</v>
      </c>
    </row>
    <row r="295" spans="2:47" s="1" customFormat="1" ht="19.2">
      <c r="B295" s="32"/>
      <c r="D295" s="150" t="s">
        <v>145</v>
      </c>
      <c r="F295" s="151" t="s">
        <v>394</v>
      </c>
      <c r="I295" s="152"/>
      <c r="L295" s="32"/>
      <c r="M295" s="153"/>
      <c r="T295" s="55"/>
      <c r="AT295" s="17" t="s">
        <v>145</v>
      </c>
      <c r="AU295" s="17" t="s">
        <v>83</v>
      </c>
    </row>
    <row r="296" spans="2:65" s="1" customFormat="1" ht="24.15" customHeight="1">
      <c r="B296" s="136"/>
      <c r="C296" s="137" t="s">
        <v>395</v>
      </c>
      <c r="D296" s="137" t="s">
        <v>138</v>
      </c>
      <c r="E296" s="138" t="s">
        <v>396</v>
      </c>
      <c r="F296" s="139" t="s">
        <v>397</v>
      </c>
      <c r="G296" s="140" t="s">
        <v>141</v>
      </c>
      <c r="H296" s="141">
        <v>130</v>
      </c>
      <c r="I296" s="142"/>
      <c r="J296" s="143">
        <f>ROUND(I296*H296,2)</f>
        <v>0</v>
      </c>
      <c r="K296" s="139" t="s">
        <v>142</v>
      </c>
      <c r="L296" s="32"/>
      <c r="M296" s="144" t="s">
        <v>1</v>
      </c>
      <c r="N296" s="145" t="s">
        <v>40</v>
      </c>
      <c r="P296" s="146">
        <f>O296*H296</f>
        <v>0</v>
      </c>
      <c r="Q296" s="146">
        <v>0</v>
      </c>
      <c r="R296" s="146">
        <f>Q296*H296</f>
        <v>0</v>
      </c>
      <c r="S296" s="146">
        <v>0.0272</v>
      </c>
      <c r="T296" s="147">
        <f>S296*H296</f>
        <v>3.5359999999999996</v>
      </c>
      <c r="AR296" s="148" t="s">
        <v>236</v>
      </c>
      <c r="AT296" s="148" t="s">
        <v>138</v>
      </c>
      <c r="AU296" s="148" t="s">
        <v>83</v>
      </c>
      <c r="AY296" s="17" t="s">
        <v>135</v>
      </c>
      <c r="BE296" s="149">
        <f>IF(N296="základní",J296,0)</f>
        <v>0</v>
      </c>
      <c r="BF296" s="149">
        <f>IF(N296="snížená",J296,0)</f>
        <v>0</v>
      </c>
      <c r="BG296" s="149">
        <f>IF(N296="zákl. přenesená",J296,0)</f>
        <v>0</v>
      </c>
      <c r="BH296" s="149">
        <f>IF(N296="sníž. přenesená",J296,0)</f>
        <v>0</v>
      </c>
      <c r="BI296" s="149">
        <f>IF(N296="nulová",J296,0)</f>
        <v>0</v>
      </c>
      <c r="BJ296" s="17" t="s">
        <v>81</v>
      </c>
      <c r="BK296" s="149">
        <f>ROUND(I296*H296,2)</f>
        <v>0</v>
      </c>
      <c r="BL296" s="17" t="s">
        <v>236</v>
      </c>
      <c r="BM296" s="148" t="s">
        <v>398</v>
      </c>
    </row>
    <row r="297" spans="2:47" s="1" customFormat="1" ht="12">
      <c r="B297" s="32"/>
      <c r="D297" s="150" t="s">
        <v>145</v>
      </c>
      <c r="F297" s="151" t="s">
        <v>399</v>
      </c>
      <c r="I297" s="152"/>
      <c r="L297" s="32"/>
      <c r="M297" s="153"/>
      <c r="T297" s="55"/>
      <c r="AT297" s="17" t="s">
        <v>145</v>
      </c>
      <c r="AU297" s="17" t="s">
        <v>83</v>
      </c>
    </row>
    <row r="298" spans="2:51" s="12" customFormat="1" ht="12">
      <c r="B298" s="154"/>
      <c r="D298" s="150" t="s">
        <v>147</v>
      </c>
      <c r="E298" s="155" t="s">
        <v>1</v>
      </c>
      <c r="F298" s="156" t="s">
        <v>400</v>
      </c>
      <c r="H298" s="155" t="s">
        <v>1</v>
      </c>
      <c r="I298" s="157"/>
      <c r="L298" s="154"/>
      <c r="M298" s="158"/>
      <c r="T298" s="159"/>
      <c r="AT298" s="155" t="s">
        <v>147</v>
      </c>
      <c r="AU298" s="155" t="s">
        <v>83</v>
      </c>
      <c r="AV298" s="12" t="s">
        <v>81</v>
      </c>
      <c r="AW298" s="12" t="s">
        <v>32</v>
      </c>
      <c r="AX298" s="12" t="s">
        <v>75</v>
      </c>
      <c r="AY298" s="155" t="s">
        <v>135</v>
      </c>
    </row>
    <row r="299" spans="2:51" s="13" customFormat="1" ht="12">
      <c r="B299" s="160"/>
      <c r="D299" s="150" t="s">
        <v>147</v>
      </c>
      <c r="E299" s="161" t="s">
        <v>1</v>
      </c>
      <c r="F299" s="162" t="s">
        <v>401</v>
      </c>
      <c r="H299" s="163">
        <v>130</v>
      </c>
      <c r="I299" s="164"/>
      <c r="L299" s="160"/>
      <c r="M299" s="165"/>
      <c r="T299" s="166"/>
      <c r="AT299" s="161" t="s">
        <v>147</v>
      </c>
      <c r="AU299" s="161" t="s">
        <v>83</v>
      </c>
      <c r="AV299" s="13" t="s">
        <v>83</v>
      </c>
      <c r="AW299" s="13" t="s">
        <v>32</v>
      </c>
      <c r="AX299" s="13" t="s">
        <v>81</v>
      </c>
      <c r="AY299" s="161" t="s">
        <v>135</v>
      </c>
    </row>
    <row r="300" spans="2:65" s="1" customFormat="1" ht="49.2" customHeight="1">
      <c r="B300" s="136"/>
      <c r="C300" s="137" t="s">
        <v>402</v>
      </c>
      <c r="D300" s="137" t="s">
        <v>138</v>
      </c>
      <c r="E300" s="138" t="s">
        <v>403</v>
      </c>
      <c r="F300" s="139" t="s">
        <v>404</v>
      </c>
      <c r="G300" s="140" t="s">
        <v>141</v>
      </c>
      <c r="H300" s="141">
        <v>130</v>
      </c>
      <c r="I300" s="142"/>
      <c r="J300" s="143">
        <f>ROUND(I300*H300,2)</f>
        <v>0</v>
      </c>
      <c r="K300" s="139" t="s">
        <v>142</v>
      </c>
      <c r="L300" s="32"/>
      <c r="M300" s="144" t="s">
        <v>1</v>
      </c>
      <c r="N300" s="145" t="s">
        <v>40</v>
      </c>
      <c r="P300" s="146">
        <f>O300*H300</f>
        <v>0</v>
      </c>
      <c r="Q300" s="146">
        <v>0.006</v>
      </c>
      <c r="R300" s="146">
        <f>Q300*H300</f>
        <v>0.78</v>
      </c>
      <c r="S300" s="146">
        <v>0</v>
      </c>
      <c r="T300" s="147">
        <f>S300*H300</f>
        <v>0</v>
      </c>
      <c r="AR300" s="148" t="s">
        <v>236</v>
      </c>
      <c r="AT300" s="148" t="s">
        <v>138</v>
      </c>
      <c r="AU300" s="148" t="s">
        <v>83</v>
      </c>
      <c r="AY300" s="17" t="s">
        <v>135</v>
      </c>
      <c r="BE300" s="149">
        <f>IF(N300="základní",J300,0)</f>
        <v>0</v>
      </c>
      <c r="BF300" s="149">
        <f>IF(N300="snížená",J300,0)</f>
        <v>0</v>
      </c>
      <c r="BG300" s="149">
        <f>IF(N300="zákl. přenesená",J300,0)</f>
        <v>0</v>
      </c>
      <c r="BH300" s="149">
        <f>IF(N300="sníž. přenesená",J300,0)</f>
        <v>0</v>
      </c>
      <c r="BI300" s="149">
        <f>IF(N300="nulová",J300,0)</f>
        <v>0</v>
      </c>
      <c r="BJ300" s="17" t="s">
        <v>81</v>
      </c>
      <c r="BK300" s="149">
        <f>ROUND(I300*H300,2)</f>
        <v>0</v>
      </c>
      <c r="BL300" s="17" t="s">
        <v>236</v>
      </c>
      <c r="BM300" s="148" t="s">
        <v>405</v>
      </c>
    </row>
    <row r="301" spans="2:47" s="1" customFormat="1" ht="28.8">
      <c r="B301" s="32"/>
      <c r="D301" s="150" t="s">
        <v>145</v>
      </c>
      <c r="F301" s="151" t="s">
        <v>406</v>
      </c>
      <c r="I301" s="152"/>
      <c r="L301" s="32"/>
      <c r="M301" s="153"/>
      <c r="T301" s="55"/>
      <c r="AT301" s="17" t="s">
        <v>145</v>
      </c>
      <c r="AU301" s="17" t="s">
        <v>83</v>
      </c>
    </row>
    <row r="302" spans="2:65" s="1" customFormat="1" ht="16.5" customHeight="1">
      <c r="B302" s="136"/>
      <c r="C302" s="175" t="s">
        <v>407</v>
      </c>
      <c r="D302" s="175" t="s">
        <v>314</v>
      </c>
      <c r="E302" s="176" t="s">
        <v>408</v>
      </c>
      <c r="F302" s="177" t="s">
        <v>409</v>
      </c>
      <c r="G302" s="178" t="s">
        <v>141</v>
      </c>
      <c r="H302" s="179">
        <v>143</v>
      </c>
      <c r="I302" s="206">
        <v>700</v>
      </c>
      <c r="J302" s="181">
        <f>ROUND(I302*H302,2)</f>
        <v>100100</v>
      </c>
      <c r="K302" s="177" t="s">
        <v>1</v>
      </c>
      <c r="L302" s="182"/>
      <c r="M302" s="183" t="s">
        <v>1</v>
      </c>
      <c r="N302" s="184" t="s">
        <v>40</v>
      </c>
      <c r="P302" s="146">
        <f>O302*H302</f>
        <v>0</v>
      </c>
      <c r="Q302" s="146">
        <v>0.0118</v>
      </c>
      <c r="R302" s="146">
        <f>Q302*H302</f>
        <v>1.6874</v>
      </c>
      <c r="S302" s="146">
        <v>0</v>
      </c>
      <c r="T302" s="147">
        <f>S302*H302</f>
        <v>0</v>
      </c>
      <c r="AR302" s="148" t="s">
        <v>317</v>
      </c>
      <c r="AT302" s="148" t="s">
        <v>314</v>
      </c>
      <c r="AU302" s="148" t="s">
        <v>83</v>
      </c>
      <c r="AY302" s="17" t="s">
        <v>135</v>
      </c>
      <c r="BE302" s="149">
        <f>IF(N302="základní",J302,0)</f>
        <v>100100</v>
      </c>
      <c r="BF302" s="149">
        <f>IF(N302="snížená",J302,0)</f>
        <v>0</v>
      </c>
      <c r="BG302" s="149">
        <f>IF(N302="zákl. přenesená",J302,0)</f>
        <v>0</v>
      </c>
      <c r="BH302" s="149">
        <f>IF(N302="sníž. přenesená",J302,0)</f>
        <v>0</v>
      </c>
      <c r="BI302" s="149">
        <f>IF(N302="nulová",J302,0)</f>
        <v>0</v>
      </c>
      <c r="BJ302" s="17" t="s">
        <v>81</v>
      </c>
      <c r="BK302" s="149">
        <f>ROUND(I302*H302,2)</f>
        <v>100100</v>
      </c>
      <c r="BL302" s="17" t="s">
        <v>236</v>
      </c>
      <c r="BM302" s="148" t="s">
        <v>410</v>
      </c>
    </row>
    <row r="303" spans="2:47" s="1" customFormat="1" ht="12">
      <c r="B303" s="32"/>
      <c r="D303" s="150" t="s">
        <v>145</v>
      </c>
      <c r="F303" s="151" t="s">
        <v>409</v>
      </c>
      <c r="I303" s="152"/>
      <c r="L303" s="32"/>
      <c r="M303" s="153"/>
      <c r="T303" s="55"/>
      <c r="AT303" s="17" t="s">
        <v>145</v>
      </c>
      <c r="AU303" s="17" t="s">
        <v>83</v>
      </c>
    </row>
    <row r="304" spans="2:51" s="13" customFormat="1" ht="12">
      <c r="B304" s="160"/>
      <c r="D304" s="150" t="s">
        <v>147</v>
      </c>
      <c r="F304" s="162" t="s">
        <v>411</v>
      </c>
      <c r="H304" s="163">
        <v>143</v>
      </c>
      <c r="I304" s="164"/>
      <c r="L304" s="160"/>
      <c r="M304" s="165"/>
      <c r="T304" s="166"/>
      <c r="AT304" s="161" t="s">
        <v>147</v>
      </c>
      <c r="AU304" s="161" t="s">
        <v>83</v>
      </c>
      <c r="AV304" s="13" t="s">
        <v>83</v>
      </c>
      <c r="AW304" s="13" t="s">
        <v>3</v>
      </c>
      <c r="AX304" s="13" t="s">
        <v>81</v>
      </c>
      <c r="AY304" s="161" t="s">
        <v>135</v>
      </c>
    </row>
    <row r="305" spans="2:65" s="1" customFormat="1" ht="24.15" customHeight="1">
      <c r="B305" s="136"/>
      <c r="C305" s="137" t="s">
        <v>412</v>
      </c>
      <c r="D305" s="137" t="s">
        <v>138</v>
      </c>
      <c r="E305" s="138" t="s">
        <v>413</v>
      </c>
      <c r="F305" s="139" t="s">
        <v>414</v>
      </c>
      <c r="G305" s="140" t="s">
        <v>141</v>
      </c>
      <c r="H305" s="141">
        <v>130</v>
      </c>
      <c r="I305" s="142"/>
      <c r="J305" s="143">
        <f>ROUND(I305*H305,2)</f>
        <v>0</v>
      </c>
      <c r="K305" s="139" t="s">
        <v>142</v>
      </c>
      <c r="L305" s="32"/>
      <c r="M305" s="144" t="s">
        <v>1</v>
      </c>
      <c r="N305" s="145" t="s">
        <v>40</v>
      </c>
      <c r="P305" s="146">
        <f>O305*H305</f>
        <v>0</v>
      </c>
      <c r="Q305" s="146">
        <v>0</v>
      </c>
      <c r="R305" s="146">
        <f>Q305*H305</f>
        <v>0</v>
      </c>
      <c r="S305" s="146">
        <v>0</v>
      </c>
      <c r="T305" s="147">
        <f>S305*H305</f>
        <v>0</v>
      </c>
      <c r="AR305" s="148" t="s">
        <v>236</v>
      </c>
      <c r="AT305" s="148" t="s">
        <v>138</v>
      </c>
      <c r="AU305" s="148" t="s">
        <v>83</v>
      </c>
      <c r="AY305" s="17" t="s">
        <v>135</v>
      </c>
      <c r="BE305" s="149">
        <f>IF(N305="základní",J305,0)</f>
        <v>0</v>
      </c>
      <c r="BF305" s="149">
        <f>IF(N305="snížená",J305,0)</f>
        <v>0</v>
      </c>
      <c r="BG305" s="149">
        <f>IF(N305="zákl. přenesená",J305,0)</f>
        <v>0</v>
      </c>
      <c r="BH305" s="149">
        <f>IF(N305="sníž. přenesená",J305,0)</f>
        <v>0</v>
      </c>
      <c r="BI305" s="149">
        <f>IF(N305="nulová",J305,0)</f>
        <v>0</v>
      </c>
      <c r="BJ305" s="17" t="s">
        <v>81</v>
      </c>
      <c r="BK305" s="149">
        <f>ROUND(I305*H305,2)</f>
        <v>0</v>
      </c>
      <c r="BL305" s="17" t="s">
        <v>236</v>
      </c>
      <c r="BM305" s="148" t="s">
        <v>415</v>
      </c>
    </row>
    <row r="306" spans="2:47" s="1" customFormat="1" ht="19.2">
      <c r="B306" s="32"/>
      <c r="D306" s="150" t="s">
        <v>145</v>
      </c>
      <c r="F306" s="151" t="s">
        <v>416</v>
      </c>
      <c r="I306" s="152"/>
      <c r="L306" s="32"/>
      <c r="M306" s="153"/>
      <c r="T306" s="55"/>
      <c r="AT306" s="17" t="s">
        <v>145</v>
      </c>
      <c r="AU306" s="17" t="s">
        <v>83</v>
      </c>
    </row>
    <row r="307" spans="2:65" s="1" customFormat="1" ht="24.15" customHeight="1">
      <c r="B307" s="136"/>
      <c r="C307" s="137" t="s">
        <v>417</v>
      </c>
      <c r="D307" s="137" t="s">
        <v>138</v>
      </c>
      <c r="E307" s="138" t="s">
        <v>418</v>
      </c>
      <c r="F307" s="139" t="s">
        <v>419</v>
      </c>
      <c r="G307" s="140" t="s">
        <v>341</v>
      </c>
      <c r="H307" s="185"/>
      <c r="I307" s="142"/>
      <c r="J307" s="143">
        <f>ROUND(I307*H307,2)</f>
        <v>0</v>
      </c>
      <c r="K307" s="139" t="s">
        <v>142</v>
      </c>
      <c r="L307" s="32"/>
      <c r="M307" s="144" t="s">
        <v>1</v>
      </c>
      <c r="N307" s="145" t="s">
        <v>40</v>
      </c>
      <c r="P307" s="146">
        <f>O307*H307</f>
        <v>0</v>
      </c>
      <c r="Q307" s="146">
        <v>0</v>
      </c>
      <c r="R307" s="146">
        <f>Q307*H307</f>
        <v>0</v>
      </c>
      <c r="S307" s="146">
        <v>0</v>
      </c>
      <c r="T307" s="147">
        <f>S307*H307</f>
        <v>0</v>
      </c>
      <c r="AR307" s="148" t="s">
        <v>236</v>
      </c>
      <c r="AT307" s="148" t="s">
        <v>138</v>
      </c>
      <c r="AU307" s="148" t="s">
        <v>83</v>
      </c>
      <c r="AY307" s="17" t="s">
        <v>135</v>
      </c>
      <c r="BE307" s="149">
        <f>IF(N307="základní",J307,0)</f>
        <v>0</v>
      </c>
      <c r="BF307" s="149">
        <f>IF(N307="snížená",J307,0)</f>
        <v>0</v>
      </c>
      <c r="BG307" s="149">
        <f>IF(N307="zákl. přenesená",J307,0)</f>
        <v>0</v>
      </c>
      <c r="BH307" s="149">
        <f>IF(N307="sníž. přenesená",J307,0)</f>
        <v>0</v>
      </c>
      <c r="BI307" s="149">
        <f>IF(N307="nulová",J307,0)</f>
        <v>0</v>
      </c>
      <c r="BJ307" s="17" t="s">
        <v>81</v>
      </c>
      <c r="BK307" s="149">
        <f>ROUND(I307*H307,2)</f>
        <v>0</v>
      </c>
      <c r="BL307" s="17" t="s">
        <v>236</v>
      </c>
      <c r="BM307" s="148" t="s">
        <v>420</v>
      </c>
    </row>
    <row r="308" spans="2:47" s="1" customFormat="1" ht="28.8">
      <c r="B308" s="32"/>
      <c r="D308" s="150" t="s">
        <v>145</v>
      </c>
      <c r="F308" s="151" t="s">
        <v>421</v>
      </c>
      <c r="I308" s="152"/>
      <c r="L308" s="32"/>
      <c r="M308" s="153"/>
      <c r="T308" s="55"/>
      <c r="AT308" s="17" t="s">
        <v>145</v>
      </c>
      <c r="AU308" s="17" t="s">
        <v>83</v>
      </c>
    </row>
    <row r="309" spans="2:63" s="11" customFormat="1" ht="22.95" customHeight="1">
      <c r="B309" s="124"/>
      <c r="D309" s="125" t="s">
        <v>74</v>
      </c>
      <c r="E309" s="134" t="s">
        <v>422</v>
      </c>
      <c r="F309" s="134" t="s">
        <v>423</v>
      </c>
      <c r="I309" s="127"/>
      <c r="J309" s="135">
        <f>BK309</f>
        <v>0</v>
      </c>
      <c r="L309" s="124"/>
      <c r="M309" s="129"/>
      <c r="P309" s="130">
        <f>SUM(P310:P323)</f>
        <v>0</v>
      </c>
      <c r="R309" s="130">
        <f>SUM(R310:R323)</f>
        <v>0.0352</v>
      </c>
      <c r="T309" s="131">
        <f>SUM(T310:T323)</f>
        <v>0</v>
      </c>
      <c r="AR309" s="125" t="s">
        <v>83</v>
      </c>
      <c r="AT309" s="132" t="s">
        <v>74</v>
      </c>
      <c r="AU309" s="132" t="s">
        <v>81</v>
      </c>
      <c r="AY309" s="125" t="s">
        <v>135</v>
      </c>
      <c r="BK309" s="133">
        <f>SUM(BK310:BK323)</f>
        <v>0</v>
      </c>
    </row>
    <row r="310" spans="2:65" s="1" customFormat="1" ht="24.15" customHeight="1">
      <c r="B310" s="136"/>
      <c r="C310" s="137" t="s">
        <v>424</v>
      </c>
      <c r="D310" s="137" t="s">
        <v>138</v>
      </c>
      <c r="E310" s="138" t="s">
        <v>425</v>
      </c>
      <c r="F310" s="139" t="s">
        <v>426</v>
      </c>
      <c r="G310" s="140" t="s">
        <v>141</v>
      </c>
      <c r="H310" s="141">
        <v>88</v>
      </c>
      <c r="I310" s="142"/>
      <c r="J310" s="143">
        <f>ROUND(I310*H310,2)</f>
        <v>0</v>
      </c>
      <c r="K310" s="139" t="s">
        <v>142</v>
      </c>
      <c r="L310" s="32"/>
      <c r="M310" s="144" t="s">
        <v>1</v>
      </c>
      <c r="N310" s="145" t="s">
        <v>40</v>
      </c>
      <c r="P310" s="146">
        <f>O310*H310</f>
        <v>0</v>
      </c>
      <c r="Q310" s="146">
        <v>8E-05</v>
      </c>
      <c r="R310" s="146">
        <f>Q310*H310</f>
        <v>0.00704</v>
      </c>
      <c r="S310" s="146">
        <v>0</v>
      </c>
      <c r="T310" s="147">
        <f>S310*H310</f>
        <v>0</v>
      </c>
      <c r="AR310" s="148" t="s">
        <v>236</v>
      </c>
      <c r="AT310" s="148" t="s">
        <v>138</v>
      </c>
      <c r="AU310" s="148" t="s">
        <v>83</v>
      </c>
      <c r="AY310" s="17" t="s">
        <v>135</v>
      </c>
      <c r="BE310" s="149">
        <f>IF(N310="základní",J310,0)</f>
        <v>0</v>
      </c>
      <c r="BF310" s="149">
        <f>IF(N310="snížená",J310,0)</f>
        <v>0</v>
      </c>
      <c r="BG310" s="149">
        <f>IF(N310="zákl. přenesená",J310,0)</f>
        <v>0</v>
      </c>
      <c r="BH310" s="149">
        <f>IF(N310="sníž. přenesená",J310,0)</f>
        <v>0</v>
      </c>
      <c r="BI310" s="149">
        <f>IF(N310="nulová",J310,0)</f>
        <v>0</v>
      </c>
      <c r="BJ310" s="17" t="s">
        <v>81</v>
      </c>
      <c r="BK310" s="149">
        <f>ROUND(I310*H310,2)</f>
        <v>0</v>
      </c>
      <c r="BL310" s="17" t="s">
        <v>236</v>
      </c>
      <c r="BM310" s="148" t="s">
        <v>427</v>
      </c>
    </row>
    <row r="311" spans="2:47" s="1" customFormat="1" ht="19.2">
      <c r="B311" s="32"/>
      <c r="D311" s="150" t="s">
        <v>145</v>
      </c>
      <c r="F311" s="151" t="s">
        <v>428</v>
      </c>
      <c r="I311" s="152"/>
      <c r="L311" s="32"/>
      <c r="M311" s="153"/>
      <c r="T311" s="55"/>
      <c r="AT311" s="17" t="s">
        <v>145</v>
      </c>
      <c r="AU311" s="17" t="s">
        <v>83</v>
      </c>
    </row>
    <row r="312" spans="2:65" s="1" customFormat="1" ht="24.15" customHeight="1">
      <c r="B312" s="136"/>
      <c r="C312" s="137" t="s">
        <v>429</v>
      </c>
      <c r="D312" s="137" t="s">
        <v>138</v>
      </c>
      <c r="E312" s="138" t="s">
        <v>430</v>
      </c>
      <c r="F312" s="139" t="s">
        <v>431</v>
      </c>
      <c r="G312" s="140" t="s">
        <v>141</v>
      </c>
      <c r="H312" s="141">
        <v>88</v>
      </c>
      <c r="I312" s="142"/>
      <c r="J312" s="143">
        <f>ROUND(I312*H312,2)</f>
        <v>0</v>
      </c>
      <c r="K312" s="139" t="s">
        <v>142</v>
      </c>
      <c r="L312" s="32"/>
      <c r="M312" s="144" t="s">
        <v>1</v>
      </c>
      <c r="N312" s="145" t="s">
        <v>40</v>
      </c>
      <c r="P312" s="146">
        <f>O312*H312</f>
        <v>0</v>
      </c>
      <c r="Q312" s="146">
        <v>6E-05</v>
      </c>
      <c r="R312" s="146">
        <f>Q312*H312</f>
        <v>0.00528</v>
      </c>
      <c r="S312" s="146">
        <v>0</v>
      </c>
      <c r="T312" s="147">
        <f>S312*H312</f>
        <v>0</v>
      </c>
      <c r="AR312" s="148" t="s">
        <v>236</v>
      </c>
      <c r="AT312" s="148" t="s">
        <v>138</v>
      </c>
      <c r="AU312" s="148" t="s">
        <v>83</v>
      </c>
      <c r="AY312" s="17" t="s">
        <v>135</v>
      </c>
      <c r="BE312" s="149">
        <f>IF(N312="základní",J312,0)</f>
        <v>0</v>
      </c>
      <c r="BF312" s="149">
        <f>IF(N312="snížená",J312,0)</f>
        <v>0</v>
      </c>
      <c r="BG312" s="149">
        <f>IF(N312="zákl. přenesená",J312,0)</f>
        <v>0</v>
      </c>
      <c r="BH312" s="149">
        <f>IF(N312="sníž. přenesená",J312,0)</f>
        <v>0</v>
      </c>
      <c r="BI312" s="149">
        <f>IF(N312="nulová",J312,0)</f>
        <v>0</v>
      </c>
      <c r="BJ312" s="17" t="s">
        <v>81</v>
      </c>
      <c r="BK312" s="149">
        <f>ROUND(I312*H312,2)</f>
        <v>0</v>
      </c>
      <c r="BL312" s="17" t="s">
        <v>236</v>
      </c>
      <c r="BM312" s="148" t="s">
        <v>432</v>
      </c>
    </row>
    <row r="313" spans="2:47" s="1" customFormat="1" ht="12">
      <c r="B313" s="32"/>
      <c r="D313" s="150" t="s">
        <v>145</v>
      </c>
      <c r="F313" s="151" t="s">
        <v>433</v>
      </c>
      <c r="I313" s="152"/>
      <c r="L313" s="32"/>
      <c r="M313" s="153"/>
      <c r="T313" s="55"/>
      <c r="AT313" s="17" t="s">
        <v>145</v>
      </c>
      <c r="AU313" s="17" t="s">
        <v>83</v>
      </c>
    </row>
    <row r="314" spans="2:51" s="12" customFormat="1" ht="12">
      <c r="B314" s="154"/>
      <c r="D314" s="150" t="s">
        <v>147</v>
      </c>
      <c r="E314" s="155" t="s">
        <v>1</v>
      </c>
      <c r="F314" s="156" t="s">
        <v>434</v>
      </c>
      <c r="H314" s="155" t="s">
        <v>1</v>
      </c>
      <c r="I314" s="157"/>
      <c r="L314" s="154"/>
      <c r="M314" s="158"/>
      <c r="T314" s="159"/>
      <c r="AT314" s="155" t="s">
        <v>147</v>
      </c>
      <c r="AU314" s="155" t="s">
        <v>83</v>
      </c>
      <c r="AV314" s="12" t="s">
        <v>81</v>
      </c>
      <c r="AW314" s="12" t="s">
        <v>32</v>
      </c>
      <c r="AX314" s="12" t="s">
        <v>75</v>
      </c>
      <c r="AY314" s="155" t="s">
        <v>135</v>
      </c>
    </row>
    <row r="315" spans="2:51" s="12" customFormat="1" ht="12">
      <c r="B315" s="154"/>
      <c r="D315" s="150" t="s">
        <v>147</v>
      </c>
      <c r="E315" s="155" t="s">
        <v>1</v>
      </c>
      <c r="F315" s="156" t="s">
        <v>156</v>
      </c>
      <c r="H315" s="155" t="s">
        <v>1</v>
      </c>
      <c r="I315" s="157"/>
      <c r="L315" s="154"/>
      <c r="M315" s="158"/>
      <c r="T315" s="159"/>
      <c r="AT315" s="155" t="s">
        <v>147</v>
      </c>
      <c r="AU315" s="155" t="s">
        <v>83</v>
      </c>
      <c r="AV315" s="12" t="s">
        <v>81</v>
      </c>
      <c r="AW315" s="12" t="s">
        <v>32</v>
      </c>
      <c r="AX315" s="12" t="s">
        <v>75</v>
      </c>
      <c r="AY315" s="155" t="s">
        <v>135</v>
      </c>
    </row>
    <row r="316" spans="2:51" s="13" customFormat="1" ht="12">
      <c r="B316" s="160"/>
      <c r="D316" s="150" t="s">
        <v>147</v>
      </c>
      <c r="E316" s="161" t="s">
        <v>1</v>
      </c>
      <c r="F316" s="162" t="s">
        <v>435</v>
      </c>
      <c r="H316" s="163">
        <v>42</v>
      </c>
      <c r="I316" s="164"/>
      <c r="L316" s="160"/>
      <c r="M316" s="165"/>
      <c r="T316" s="166"/>
      <c r="AT316" s="161" t="s">
        <v>147</v>
      </c>
      <c r="AU316" s="161" t="s">
        <v>83</v>
      </c>
      <c r="AV316" s="13" t="s">
        <v>83</v>
      </c>
      <c r="AW316" s="13" t="s">
        <v>32</v>
      </c>
      <c r="AX316" s="13" t="s">
        <v>75</v>
      </c>
      <c r="AY316" s="161" t="s">
        <v>135</v>
      </c>
    </row>
    <row r="317" spans="2:51" s="12" customFormat="1" ht="12">
      <c r="B317" s="154"/>
      <c r="D317" s="150" t="s">
        <v>147</v>
      </c>
      <c r="E317" s="155" t="s">
        <v>1</v>
      </c>
      <c r="F317" s="156" t="s">
        <v>158</v>
      </c>
      <c r="H317" s="155" t="s">
        <v>1</v>
      </c>
      <c r="I317" s="157"/>
      <c r="L317" s="154"/>
      <c r="M317" s="158"/>
      <c r="T317" s="159"/>
      <c r="AT317" s="155" t="s">
        <v>147</v>
      </c>
      <c r="AU317" s="155" t="s">
        <v>83</v>
      </c>
      <c r="AV317" s="12" t="s">
        <v>81</v>
      </c>
      <c r="AW317" s="12" t="s">
        <v>32</v>
      </c>
      <c r="AX317" s="12" t="s">
        <v>75</v>
      </c>
      <c r="AY317" s="155" t="s">
        <v>135</v>
      </c>
    </row>
    <row r="318" spans="2:51" s="13" customFormat="1" ht="12">
      <c r="B318" s="160"/>
      <c r="D318" s="150" t="s">
        <v>147</v>
      </c>
      <c r="E318" s="161" t="s">
        <v>1</v>
      </c>
      <c r="F318" s="162" t="s">
        <v>436</v>
      </c>
      <c r="H318" s="163">
        <v>46</v>
      </c>
      <c r="I318" s="164"/>
      <c r="L318" s="160"/>
      <c r="M318" s="165"/>
      <c r="T318" s="166"/>
      <c r="AT318" s="161" t="s">
        <v>147</v>
      </c>
      <c r="AU318" s="161" t="s">
        <v>83</v>
      </c>
      <c r="AV318" s="13" t="s">
        <v>83</v>
      </c>
      <c r="AW318" s="13" t="s">
        <v>32</v>
      </c>
      <c r="AX318" s="13" t="s">
        <v>75</v>
      </c>
      <c r="AY318" s="161" t="s">
        <v>135</v>
      </c>
    </row>
    <row r="319" spans="2:51" s="14" customFormat="1" ht="12">
      <c r="B319" s="167"/>
      <c r="D319" s="150" t="s">
        <v>147</v>
      </c>
      <c r="E319" s="168" t="s">
        <v>1</v>
      </c>
      <c r="F319" s="169" t="s">
        <v>160</v>
      </c>
      <c r="H319" s="170">
        <v>88</v>
      </c>
      <c r="I319" s="171"/>
      <c r="L319" s="167"/>
      <c r="M319" s="172"/>
      <c r="T319" s="173"/>
      <c r="AT319" s="168" t="s">
        <v>147</v>
      </c>
      <c r="AU319" s="168" t="s">
        <v>83</v>
      </c>
      <c r="AV319" s="14" t="s">
        <v>143</v>
      </c>
      <c r="AW319" s="14" t="s">
        <v>32</v>
      </c>
      <c r="AX319" s="14" t="s">
        <v>81</v>
      </c>
      <c r="AY319" s="168" t="s">
        <v>135</v>
      </c>
    </row>
    <row r="320" spans="2:65" s="1" customFormat="1" ht="24.15" customHeight="1">
      <c r="B320" s="136"/>
      <c r="C320" s="137" t="s">
        <v>437</v>
      </c>
      <c r="D320" s="137" t="s">
        <v>138</v>
      </c>
      <c r="E320" s="138" t="s">
        <v>438</v>
      </c>
      <c r="F320" s="139" t="s">
        <v>439</v>
      </c>
      <c r="G320" s="140" t="s">
        <v>141</v>
      </c>
      <c r="H320" s="141">
        <v>88</v>
      </c>
      <c r="I320" s="142"/>
      <c r="J320" s="143">
        <f>ROUND(I320*H320,2)</f>
        <v>0</v>
      </c>
      <c r="K320" s="139" t="s">
        <v>142</v>
      </c>
      <c r="L320" s="32"/>
      <c r="M320" s="144" t="s">
        <v>1</v>
      </c>
      <c r="N320" s="145" t="s">
        <v>40</v>
      </c>
      <c r="P320" s="146">
        <f>O320*H320</f>
        <v>0</v>
      </c>
      <c r="Q320" s="146">
        <v>0.00014</v>
      </c>
      <c r="R320" s="146">
        <f>Q320*H320</f>
        <v>0.01232</v>
      </c>
      <c r="S320" s="146">
        <v>0</v>
      </c>
      <c r="T320" s="147">
        <f>S320*H320</f>
        <v>0</v>
      </c>
      <c r="AR320" s="148" t="s">
        <v>236</v>
      </c>
      <c r="AT320" s="148" t="s">
        <v>138</v>
      </c>
      <c r="AU320" s="148" t="s">
        <v>83</v>
      </c>
      <c r="AY320" s="17" t="s">
        <v>135</v>
      </c>
      <c r="BE320" s="149">
        <f>IF(N320="základní",J320,0)</f>
        <v>0</v>
      </c>
      <c r="BF320" s="149">
        <f>IF(N320="snížená",J320,0)</f>
        <v>0</v>
      </c>
      <c r="BG320" s="149">
        <f>IF(N320="zákl. přenesená",J320,0)</f>
        <v>0</v>
      </c>
      <c r="BH320" s="149">
        <f>IF(N320="sníž. přenesená",J320,0)</f>
        <v>0</v>
      </c>
      <c r="BI320" s="149">
        <f>IF(N320="nulová",J320,0)</f>
        <v>0</v>
      </c>
      <c r="BJ320" s="17" t="s">
        <v>81</v>
      </c>
      <c r="BK320" s="149">
        <f>ROUND(I320*H320,2)</f>
        <v>0</v>
      </c>
      <c r="BL320" s="17" t="s">
        <v>236</v>
      </c>
      <c r="BM320" s="148" t="s">
        <v>440</v>
      </c>
    </row>
    <row r="321" spans="2:47" s="1" customFormat="1" ht="19.2">
      <c r="B321" s="32"/>
      <c r="D321" s="150" t="s">
        <v>145</v>
      </c>
      <c r="F321" s="151" t="s">
        <v>441</v>
      </c>
      <c r="I321" s="152"/>
      <c r="L321" s="32"/>
      <c r="M321" s="153"/>
      <c r="T321" s="55"/>
      <c r="AT321" s="17" t="s">
        <v>145</v>
      </c>
      <c r="AU321" s="17" t="s">
        <v>83</v>
      </c>
    </row>
    <row r="322" spans="2:65" s="1" customFormat="1" ht="24.15" customHeight="1">
      <c r="B322" s="136"/>
      <c r="C322" s="137" t="s">
        <v>442</v>
      </c>
      <c r="D322" s="137" t="s">
        <v>138</v>
      </c>
      <c r="E322" s="138" t="s">
        <v>443</v>
      </c>
      <c r="F322" s="139" t="s">
        <v>444</v>
      </c>
      <c r="G322" s="140" t="s">
        <v>141</v>
      </c>
      <c r="H322" s="141">
        <v>88</v>
      </c>
      <c r="I322" s="142"/>
      <c r="J322" s="143">
        <f>ROUND(I322*H322,2)</f>
        <v>0</v>
      </c>
      <c r="K322" s="139" t="s">
        <v>142</v>
      </c>
      <c r="L322" s="32"/>
      <c r="M322" s="144" t="s">
        <v>1</v>
      </c>
      <c r="N322" s="145" t="s">
        <v>40</v>
      </c>
      <c r="P322" s="146">
        <f>O322*H322</f>
        <v>0</v>
      </c>
      <c r="Q322" s="146">
        <v>0.00012</v>
      </c>
      <c r="R322" s="146">
        <f>Q322*H322</f>
        <v>0.01056</v>
      </c>
      <c r="S322" s="146">
        <v>0</v>
      </c>
      <c r="T322" s="147">
        <f>S322*H322</f>
        <v>0</v>
      </c>
      <c r="AR322" s="148" t="s">
        <v>236</v>
      </c>
      <c r="AT322" s="148" t="s">
        <v>138</v>
      </c>
      <c r="AU322" s="148" t="s">
        <v>83</v>
      </c>
      <c r="AY322" s="17" t="s">
        <v>135</v>
      </c>
      <c r="BE322" s="149">
        <f>IF(N322="základní",J322,0)</f>
        <v>0</v>
      </c>
      <c r="BF322" s="149">
        <f>IF(N322="snížená",J322,0)</f>
        <v>0</v>
      </c>
      <c r="BG322" s="149">
        <f>IF(N322="zákl. přenesená",J322,0)</f>
        <v>0</v>
      </c>
      <c r="BH322" s="149">
        <f>IF(N322="sníž. přenesená",J322,0)</f>
        <v>0</v>
      </c>
      <c r="BI322" s="149">
        <f>IF(N322="nulová",J322,0)</f>
        <v>0</v>
      </c>
      <c r="BJ322" s="17" t="s">
        <v>81</v>
      </c>
      <c r="BK322" s="149">
        <f>ROUND(I322*H322,2)</f>
        <v>0</v>
      </c>
      <c r="BL322" s="17" t="s">
        <v>236</v>
      </c>
      <c r="BM322" s="148" t="s">
        <v>445</v>
      </c>
    </row>
    <row r="323" spans="2:47" s="1" customFormat="1" ht="19.2">
      <c r="B323" s="32"/>
      <c r="D323" s="150" t="s">
        <v>145</v>
      </c>
      <c r="F323" s="151" t="s">
        <v>446</v>
      </c>
      <c r="I323" s="152"/>
      <c r="L323" s="32"/>
      <c r="M323" s="153"/>
      <c r="T323" s="55"/>
      <c r="AT323" s="17" t="s">
        <v>145</v>
      </c>
      <c r="AU323" s="17" t="s">
        <v>83</v>
      </c>
    </row>
    <row r="324" spans="2:63" s="11" customFormat="1" ht="22.95" customHeight="1">
      <c r="B324" s="124"/>
      <c r="D324" s="125" t="s">
        <v>74</v>
      </c>
      <c r="E324" s="134" t="s">
        <v>447</v>
      </c>
      <c r="F324" s="134" t="s">
        <v>448</v>
      </c>
      <c r="I324" s="127"/>
      <c r="J324" s="135">
        <f>BK324</f>
        <v>0</v>
      </c>
      <c r="L324" s="124"/>
      <c r="M324" s="129"/>
      <c r="P324" s="130">
        <f>SUM(P325:P356)</f>
        <v>0</v>
      </c>
      <c r="R324" s="130">
        <f>SUM(R325:R356)</f>
        <v>5.370805300000002</v>
      </c>
      <c r="T324" s="131">
        <f>SUM(T325:T356)</f>
        <v>1.0317978</v>
      </c>
      <c r="AR324" s="125" t="s">
        <v>83</v>
      </c>
      <c r="AT324" s="132" t="s">
        <v>74</v>
      </c>
      <c r="AU324" s="132" t="s">
        <v>81</v>
      </c>
      <c r="AY324" s="125" t="s">
        <v>135</v>
      </c>
      <c r="BK324" s="133">
        <f>SUM(BK325:BK356)</f>
        <v>0</v>
      </c>
    </row>
    <row r="325" spans="2:65" s="1" customFormat="1" ht="24.15" customHeight="1">
      <c r="B325" s="136"/>
      <c r="C325" s="137" t="s">
        <v>449</v>
      </c>
      <c r="D325" s="137" t="s">
        <v>138</v>
      </c>
      <c r="E325" s="138" t="s">
        <v>450</v>
      </c>
      <c r="F325" s="139" t="s">
        <v>451</v>
      </c>
      <c r="G325" s="140" t="s">
        <v>141</v>
      </c>
      <c r="H325" s="141">
        <v>3328.38</v>
      </c>
      <c r="I325" s="142"/>
      <c r="J325" s="143">
        <f>ROUND(I325*H325,2)</f>
        <v>0</v>
      </c>
      <c r="K325" s="139" t="s">
        <v>142</v>
      </c>
      <c r="L325" s="32"/>
      <c r="M325" s="144" t="s">
        <v>1</v>
      </c>
      <c r="N325" s="145" t="s">
        <v>40</v>
      </c>
      <c r="P325" s="146">
        <f>O325*H325</f>
        <v>0</v>
      </c>
      <c r="Q325" s="146">
        <v>0</v>
      </c>
      <c r="R325" s="146">
        <f>Q325*H325</f>
        <v>0</v>
      </c>
      <c r="S325" s="146">
        <v>0</v>
      </c>
      <c r="T325" s="147">
        <f>S325*H325</f>
        <v>0</v>
      </c>
      <c r="AR325" s="148" t="s">
        <v>236</v>
      </c>
      <c r="AT325" s="148" t="s">
        <v>138</v>
      </c>
      <c r="AU325" s="148" t="s">
        <v>83</v>
      </c>
      <c r="AY325" s="17" t="s">
        <v>135</v>
      </c>
      <c r="BE325" s="149">
        <f>IF(N325="základní",J325,0)</f>
        <v>0</v>
      </c>
      <c r="BF325" s="149">
        <f>IF(N325="snížená",J325,0)</f>
        <v>0</v>
      </c>
      <c r="BG325" s="149">
        <f>IF(N325="zákl. přenesená",J325,0)</f>
        <v>0</v>
      </c>
      <c r="BH325" s="149">
        <f>IF(N325="sníž. přenesená",J325,0)</f>
        <v>0</v>
      </c>
      <c r="BI325" s="149">
        <f>IF(N325="nulová",J325,0)</f>
        <v>0</v>
      </c>
      <c r="BJ325" s="17" t="s">
        <v>81</v>
      </c>
      <c r="BK325" s="149">
        <f>ROUND(I325*H325,2)</f>
        <v>0</v>
      </c>
      <c r="BL325" s="17" t="s">
        <v>236</v>
      </c>
      <c r="BM325" s="148" t="s">
        <v>452</v>
      </c>
    </row>
    <row r="326" spans="2:47" s="1" customFormat="1" ht="12">
      <c r="B326" s="32"/>
      <c r="D326" s="150" t="s">
        <v>145</v>
      </c>
      <c r="F326" s="151" t="s">
        <v>453</v>
      </c>
      <c r="I326" s="152"/>
      <c r="L326" s="32"/>
      <c r="M326" s="153"/>
      <c r="T326" s="55"/>
      <c r="AT326" s="17" t="s">
        <v>145</v>
      </c>
      <c r="AU326" s="17" t="s">
        <v>83</v>
      </c>
    </row>
    <row r="327" spans="2:51" s="12" customFormat="1" ht="12">
      <c r="B327" s="154"/>
      <c r="D327" s="150" t="s">
        <v>147</v>
      </c>
      <c r="E327" s="155" t="s">
        <v>1</v>
      </c>
      <c r="F327" s="156" t="s">
        <v>454</v>
      </c>
      <c r="H327" s="155" t="s">
        <v>1</v>
      </c>
      <c r="I327" s="157"/>
      <c r="L327" s="154"/>
      <c r="M327" s="158"/>
      <c r="T327" s="159"/>
      <c r="AT327" s="155" t="s">
        <v>147</v>
      </c>
      <c r="AU327" s="155" t="s">
        <v>83</v>
      </c>
      <c r="AV327" s="12" t="s">
        <v>81</v>
      </c>
      <c r="AW327" s="12" t="s">
        <v>32</v>
      </c>
      <c r="AX327" s="12" t="s">
        <v>75</v>
      </c>
      <c r="AY327" s="155" t="s">
        <v>135</v>
      </c>
    </row>
    <row r="328" spans="2:51" s="13" customFormat="1" ht="12">
      <c r="B328" s="160"/>
      <c r="D328" s="150" t="s">
        <v>147</v>
      </c>
      <c r="E328" s="161" t="s">
        <v>1</v>
      </c>
      <c r="F328" s="162" t="s">
        <v>455</v>
      </c>
      <c r="H328" s="163">
        <v>1655</v>
      </c>
      <c r="I328" s="164"/>
      <c r="L328" s="160"/>
      <c r="M328" s="165"/>
      <c r="T328" s="166"/>
      <c r="AT328" s="161" t="s">
        <v>147</v>
      </c>
      <c r="AU328" s="161" t="s">
        <v>83</v>
      </c>
      <c r="AV328" s="13" t="s">
        <v>83</v>
      </c>
      <c r="AW328" s="13" t="s">
        <v>32</v>
      </c>
      <c r="AX328" s="13" t="s">
        <v>75</v>
      </c>
      <c r="AY328" s="161" t="s">
        <v>135</v>
      </c>
    </row>
    <row r="329" spans="2:51" s="13" customFormat="1" ht="12">
      <c r="B329" s="160"/>
      <c r="D329" s="150" t="s">
        <v>147</v>
      </c>
      <c r="E329" s="161" t="s">
        <v>1</v>
      </c>
      <c r="F329" s="162" t="s">
        <v>456</v>
      </c>
      <c r="H329" s="163">
        <v>1528</v>
      </c>
      <c r="I329" s="164"/>
      <c r="L329" s="160"/>
      <c r="M329" s="165"/>
      <c r="T329" s="166"/>
      <c r="AT329" s="161" t="s">
        <v>147</v>
      </c>
      <c r="AU329" s="161" t="s">
        <v>83</v>
      </c>
      <c r="AV329" s="13" t="s">
        <v>83</v>
      </c>
      <c r="AW329" s="13" t="s">
        <v>32</v>
      </c>
      <c r="AX329" s="13" t="s">
        <v>75</v>
      </c>
      <c r="AY329" s="161" t="s">
        <v>135</v>
      </c>
    </row>
    <row r="330" spans="2:51" s="15" customFormat="1" ht="12">
      <c r="B330" s="186"/>
      <c r="D330" s="150" t="s">
        <v>147</v>
      </c>
      <c r="E330" s="187" t="s">
        <v>1</v>
      </c>
      <c r="F330" s="188" t="s">
        <v>457</v>
      </c>
      <c r="H330" s="189">
        <v>3183</v>
      </c>
      <c r="I330" s="190"/>
      <c r="L330" s="186"/>
      <c r="M330" s="191"/>
      <c r="T330" s="192"/>
      <c r="AT330" s="187" t="s">
        <v>147</v>
      </c>
      <c r="AU330" s="187" t="s">
        <v>83</v>
      </c>
      <c r="AV330" s="15" t="s">
        <v>136</v>
      </c>
      <c r="AW330" s="15" t="s">
        <v>32</v>
      </c>
      <c r="AX330" s="15" t="s">
        <v>75</v>
      </c>
      <c r="AY330" s="187" t="s">
        <v>135</v>
      </c>
    </row>
    <row r="331" spans="2:51" s="12" customFormat="1" ht="12">
      <c r="B331" s="154"/>
      <c r="D331" s="150" t="s">
        <v>147</v>
      </c>
      <c r="E331" s="155" t="s">
        <v>1</v>
      </c>
      <c r="F331" s="156" t="s">
        <v>155</v>
      </c>
      <c r="H331" s="155" t="s">
        <v>1</v>
      </c>
      <c r="I331" s="157"/>
      <c r="L331" s="154"/>
      <c r="M331" s="158"/>
      <c r="T331" s="159"/>
      <c r="AT331" s="155" t="s">
        <v>147</v>
      </c>
      <c r="AU331" s="155" t="s">
        <v>83</v>
      </c>
      <c r="AV331" s="12" t="s">
        <v>81</v>
      </c>
      <c r="AW331" s="12" t="s">
        <v>32</v>
      </c>
      <c r="AX331" s="12" t="s">
        <v>75</v>
      </c>
      <c r="AY331" s="155" t="s">
        <v>135</v>
      </c>
    </row>
    <row r="332" spans="2:51" s="13" customFormat="1" ht="12">
      <c r="B332" s="160"/>
      <c r="D332" s="150" t="s">
        <v>147</v>
      </c>
      <c r="E332" s="161" t="s">
        <v>1</v>
      </c>
      <c r="F332" s="162" t="s">
        <v>458</v>
      </c>
      <c r="H332" s="163">
        <v>145.38</v>
      </c>
      <c r="I332" s="164"/>
      <c r="L332" s="160"/>
      <c r="M332" s="165"/>
      <c r="T332" s="166"/>
      <c r="AT332" s="161" t="s">
        <v>147</v>
      </c>
      <c r="AU332" s="161" t="s">
        <v>83</v>
      </c>
      <c r="AV332" s="13" t="s">
        <v>83</v>
      </c>
      <c r="AW332" s="13" t="s">
        <v>32</v>
      </c>
      <c r="AX332" s="13" t="s">
        <v>75</v>
      </c>
      <c r="AY332" s="161" t="s">
        <v>135</v>
      </c>
    </row>
    <row r="333" spans="2:51" s="14" customFormat="1" ht="12">
      <c r="B333" s="167"/>
      <c r="D333" s="150" t="s">
        <v>147</v>
      </c>
      <c r="E333" s="168" t="s">
        <v>1</v>
      </c>
      <c r="F333" s="169" t="s">
        <v>160</v>
      </c>
      <c r="H333" s="170">
        <v>3328.38</v>
      </c>
      <c r="I333" s="171"/>
      <c r="L333" s="167"/>
      <c r="M333" s="172"/>
      <c r="T333" s="173"/>
      <c r="AT333" s="168" t="s">
        <v>147</v>
      </c>
      <c r="AU333" s="168" t="s">
        <v>83</v>
      </c>
      <c r="AV333" s="14" t="s">
        <v>143</v>
      </c>
      <c r="AW333" s="14" t="s">
        <v>32</v>
      </c>
      <c r="AX333" s="14" t="s">
        <v>81</v>
      </c>
      <c r="AY333" s="168" t="s">
        <v>135</v>
      </c>
    </row>
    <row r="334" spans="2:65" s="1" customFormat="1" ht="24.15" customHeight="1">
      <c r="B334" s="136"/>
      <c r="C334" s="137" t="s">
        <v>459</v>
      </c>
      <c r="D334" s="137" t="s">
        <v>138</v>
      </c>
      <c r="E334" s="138" t="s">
        <v>460</v>
      </c>
      <c r="F334" s="139" t="s">
        <v>461</v>
      </c>
      <c r="G334" s="140" t="s">
        <v>141</v>
      </c>
      <c r="H334" s="141">
        <v>3328.38</v>
      </c>
      <c r="I334" s="142"/>
      <c r="J334" s="143">
        <f>ROUND(I334*H334,2)</f>
        <v>0</v>
      </c>
      <c r="K334" s="139" t="s">
        <v>142</v>
      </c>
      <c r="L334" s="32"/>
      <c r="M334" s="144" t="s">
        <v>1</v>
      </c>
      <c r="N334" s="145" t="s">
        <v>40</v>
      </c>
      <c r="P334" s="146">
        <f>O334*H334</f>
        <v>0</v>
      </c>
      <c r="Q334" s="146">
        <v>0.001</v>
      </c>
      <c r="R334" s="146">
        <f>Q334*H334</f>
        <v>3.32838</v>
      </c>
      <c r="S334" s="146">
        <v>0.00031</v>
      </c>
      <c r="T334" s="147">
        <f>S334*H334</f>
        <v>1.0317978</v>
      </c>
      <c r="AR334" s="148" t="s">
        <v>236</v>
      </c>
      <c r="AT334" s="148" t="s">
        <v>138</v>
      </c>
      <c r="AU334" s="148" t="s">
        <v>83</v>
      </c>
      <c r="AY334" s="17" t="s">
        <v>135</v>
      </c>
      <c r="BE334" s="149">
        <f>IF(N334="základní",J334,0)</f>
        <v>0</v>
      </c>
      <c r="BF334" s="149">
        <f>IF(N334="snížená",J334,0)</f>
        <v>0</v>
      </c>
      <c r="BG334" s="149">
        <f>IF(N334="zákl. přenesená",J334,0)</f>
        <v>0</v>
      </c>
      <c r="BH334" s="149">
        <f>IF(N334="sníž. přenesená",J334,0)</f>
        <v>0</v>
      </c>
      <c r="BI334" s="149">
        <f>IF(N334="nulová",J334,0)</f>
        <v>0</v>
      </c>
      <c r="BJ334" s="17" t="s">
        <v>81</v>
      </c>
      <c r="BK334" s="149">
        <f>ROUND(I334*H334,2)</f>
        <v>0</v>
      </c>
      <c r="BL334" s="17" t="s">
        <v>236</v>
      </c>
      <c r="BM334" s="148" t="s">
        <v>462</v>
      </c>
    </row>
    <row r="335" spans="2:47" s="1" customFormat="1" ht="12">
      <c r="B335" s="32"/>
      <c r="D335" s="150" t="s">
        <v>145</v>
      </c>
      <c r="F335" s="151" t="s">
        <v>463</v>
      </c>
      <c r="I335" s="152"/>
      <c r="L335" s="32"/>
      <c r="M335" s="153"/>
      <c r="T335" s="55"/>
      <c r="AT335" s="17" t="s">
        <v>145</v>
      </c>
      <c r="AU335" s="17" t="s">
        <v>83</v>
      </c>
    </row>
    <row r="336" spans="2:65" s="1" customFormat="1" ht="33" customHeight="1">
      <c r="B336" s="136"/>
      <c r="C336" s="137" t="s">
        <v>464</v>
      </c>
      <c r="D336" s="137" t="s">
        <v>138</v>
      </c>
      <c r="E336" s="138" t="s">
        <v>465</v>
      </c>
      <c r="F336" s="139" t="s">
        <v>466</v>
      </c>
      <c r="G336" s="140" t="s">
        <v>355</v>
      </c>
      <c r="H336" s="141">
        <v>310</v>
      </c>
      <c r="I336" s="142"/>
      <c r="J336" s="143">
        <f>ROUND(I336*H336,2)</f>
        <v>0</v>
      </c>
      <c r="K336" s="139" t="s">
        <v>142</v>
      </c>
      <c r="L336" s="32"/>
      <c r="M336" s="144" t="s">
        <v>1</v>
      </c>
      <c r="N336" s="145" t="s">
        <v>40</v>
      </c>
      <c r="P336" s="146">
        <f>O336*H336</f>
        <v>0</v>
      </c>
      <c r="Q336" s="146">
        <v>0.0012</v>
      </c>
      <c r="R336" s="146">
        <f>Q336*H336</f>
        <v>0.37199999999999994</v>
      </c>
      <c r="S336" s="146">
        <v>0</v>
      </c>
      <c r="T336" s="147">
        <f>S336*H336</f>
        <v>0</v>
      </c>
      <c r="AR336" s="148" t="s">
        <v>236</v>
      </c>
      <c r="AT336" s="148" t="s">
        <v>138</v>
      </c>
      <c r="AU336" s="148" t="s">
        <v>83</v>
      </c>
      <c r="AY336" s="17" t="s">
        <v>135</v>
      </c>
      <c r="BE336" s="149">
        <f>IF(N336="základní",J336,0)</f>
        <v>0</v>
      </c>
      <c r="BF336" s="149">
        <f>IF(N336="snížená",J336,0)</f>
        <v>0</v>
      </c>
      <c r="BG336" s="149">
        <f>IF(N336="zákl. přenesená",J336,0)</f>
        <v>0</v>
      </c>
      <c r="BH336" s="149">
        <f>IF(N336="sníž. přenesená",J336,0)</f>
        <v>0</v>
      </c>
      <c r="BI336" s="149">
        <f>IF(N336="nulová",J336,0)</f>
        <v>0</v>
      </c>
      <c r="BJ336" s="17" t="s">
        <v>81</v>
      </c>
      <c r="BK336" s="149">
        <f>ROUND(I336*H336,2)</f>
        <v>0</v>
      </c>
      <c r="BL336" s="17" t="s">
        <v>236</v>
      </c>
      <c r="BM336" s="148" t="s">
        <v>467</v>
      </c>
    </row>
    <row r="337" spans="2:47" s="1" customFormat="1" ht="28.8">
      <c r="B337" s="32"/>
      <c r="D337" s="150" t="s">
        <v>145</v>
      </c>
      <c r="F337" s="151" t="s">
        <v>468</v>
      </c>
      <c r="I337" s="152"/>
      <c r="L337" s="32"/>
      <c r="M337" s="153"/>
      <c r="T337" s="55"/>
      <c r="AT337" s="17" t="s">
        <v>145</v>
      </c>
      <c r="AU337" s="17" t="s">
        <v>83</v>
      </c>
    </row>
    <row r="338" spans="2:51" s="13" customFormat="1" ht="12">
      <c r="B338" s="160"/>
      <c r="D338" s="150" t="s">
        <v>147</v>
      </c>
      <c r="E338" s="161" t="s">
        <v>1</v>
      </c>
      <c r="F338" s="162" t="s">
        <v>469</v>
      </c>
      <c r="H338" s="163">
        <v>310</v>
      </c>
      <c r="I338" s="164"/>
      <c r="L338" s="160"/>
      <c r="M338" s="165"/>
      <c r="T338" s="166"/>
      <c r="AT338" s="161" t="s">
        <v>147</v>
      </c>
      <c r="AU338" s="161" t="s">
        <v>83</v>
      </c>
      <c r="AV338" s="13" t="s">
        <v>83</v>
      </c>
      <c r="AW338" s="13" t="s">
        <v>32</v>
      </c>
      <c r="AX338" s="13" t="s">
        <v>81</v>
      </c>
      <c r="AY338" s="161" t="s">
        <v>135</v>
      </c>
    </row>
    <row r="339" spans="2:65" s="1" customFormat="1" ht="24.15" customHeight="1">
      <c r="B339" s="136"/>
      <c r="C339" s="137" t="s">
        <v>470</v>
      </c>
      <c r="D339" s="137" t="s">
        <v>138</v>
      </c>
      <c r="E339" s="138" t="s">
        <v>471</v>
      </c>
      <c r="F339" s="139" t="s">
        <v>472</v>
      </c>
      <c r="G339" s="140" t="s">
        <v>141</v>
      </c>
      <c r="H339" s="141">
        <v>3328.38</v>
      </c>
      <c r="I339" s="142"/>
      <c r="J339" s="143">
        <f>ROUND(I339*H339,2)</f>
        <v>0</v>
      </c>
      <c r="K339" s="139" t="s">
        <v>142</v>
      </c>
      <c r="L339" s="32"/>
      <c r="M339" s="144" t="s">
        <v>1</v>
      </c>
      <c r="N339" s="145" t="s">
        <v>40</v>
      </c>
      <c r="P339" s="146">
        <f>O339*H339</f>
        <v>0</v>
      </c>
      <c r="Q339" s="146">
        <v>0.0002</v>
      </c>
      <c r="R339" s="146">
        <f>Q339*H339</f>
        <v>0.665676</v>
      </c>
      <c r="S339" s="146">
        <v>0</v>
      </c>
      <c r="T339" s="147">
        <f>S339*H339</f>
        <v>0</v>
      </c>
      <c r="AR339" s="148" t="s">
        <v>236</v>
      </c>
      <c r="AT339" s="148" t="s">
        <v>138</v>
      </c>
      <c r="AU339" s="148" t="s">
        <v>83</v>
      </c>
      <c r="AY339" s="17" t="s">
        <v>135</v>
      </c>
      <c r="BE339" s="149">
        <f>IF(N339="základní",J339,0)</f>
        <v>0</v>
      </c>
      <c r="BF339" s="149">
        <f>IF(N339="snížená",J339,0)</f>
        <v>0</v>
      </c>
      <c r="BG339" s="149">
        <f>IF(N339="zákl. přenesená",J339,0)</f>
        <v>0</v>
      </c>
      <c r="BH339" s="149">
        <f>IF(N339="sníž. přenesená",J339,0)</f>
        <v>0</v>
      </c>
      <c r="BI339" s="149">
        <f>IF(N339="nulová",J339,0)</f>
        <v>0</v>
      </c>
      <c r="BJ339" s="17" t="s">
        <v>81</v>
      </c>
      <c r="BK339" s="149">
        <f>ROUND(I339*H339,2)</f>
        <v>0</v>
      </c>
      <c r="BL339" s="17" t="s">
        <v>236</v>
      </c>
      <c r="BM339" s="148" t="s">
        <v>473</v>
      </c>
    </row>
    <row r="340" spans="2:47" s="1" customFormat="1" ht="19.2">
      <c r="B340" s="32"/>
      <c r="D340" s="150" t="s">
        <v>145</v>
      </c>
      <c r="F340" s="151" t="s">
        <v>474</v>
      </c>
      <c r="I340" s="152"/>
      <c r="L340" s="32"/>
      <c r="M340" s="153"/>
      <c r="T340" s="55"/>
      <c r="AT340" s="17" t="s">
        <v>145</v>
      </c>
      <c r="AU340" s="17" t="s">
        <v>83</v>
      </c>
    </row>
    <row r="341" spans="2:65" s="1" customFormat="1" ht="33" customHeight="1">
      <c r="B341" s="136"/>
      <c r="C341" s="137" t="s">
        <v>475</v>
      </c>
      <c r="D341" s="137" t="s">
        <v>138</v>
      </c>
      <c r="E341" s="138" t="s">
        <v>476</v>
      </c>
      <c r="F341" s="139" t="s">
        <v>477</v>
      </c>
      <c r="G341" s="140" t="s">
        <v>141</v>
      </c>
      <c r="H341" s="141">
        <v>2</v>
      </c>
      <c r="I341" s="142"/>
      <c r="J341" s="143">
        <f>ROUND(I341*H341,2)</f>
        <v>0</v>
      </c>
      <c r="K341" s="139" t="s">
        <v>1</v>
      </c>
      <c r="L341" s="32"/>
      <c r="M341" s="144" t="s">
        <v>1</v>
      </c>
      <c r="N341" s="145" t="s">
        <v>40</v>
      </c>
      <c r="P341" s="146">
        <f>O341*H341</f>
        <v>0</v>
      </c>
      <c r="Q341" s="146">
        <v>0.00028</v>
      </c>
      <c r="R341" s="146">
        <f>Q341*H341</f>
        <v>0.00056</v>
      </c>
      <c r="S341" s="146">
        <v>0</v>
      </c>
      <c r="T341" s="147">
        <f>S341*H341</f>
        <v>0</v>
      </c>
      <c r="AR341" s="148" t="s">
        <v>236</v>
      </c>
      <c r="AT341" s="148" t="s">
        <v>138</v>
      </c>
      <c r="AU341" s="148" t="s">
        <v>83</v>
      </c>
      <c r="AY341" s="17" t="s">
        <v>135</v>
      </c>
      <c r="BE341" s="149">
        <f>IF(N341="základní",J341,0)</f>
        <v>0</v>
      </c>
      <c r="BF341" s="149">
        <f>IF(N341="snížená",J341,0)</f>
        <v>0</v>
      </c>
      <c r="BG341" s="149">
        <f>IF(N341="zákl. přenesená",J341,0)</f>
        <v>0</v>
      </c>
      <c r="BH341" s="149">
        <f>IF(N341="sníž. přenesená",J341,0)</f>
        <v>0</v>
      </c>
      <c r="BI341" s="149">
        <f>IF(N341="nulová",J341,0)</f>
        <v>0</v>
      </c>
      <c r="BJ341" s="17" t="s">
        <v>81</v>
      </c>
      <c r="BK341" s="149">
        <f>ROUND(I341*H341,2)</f>
        <v>0</v>
      </c>
      <c r="BL341" s="17" t="s">
        <v>236</v>
      </c>
      <c r="BM341" s="148" t="s">
        <v>478</v>
      </c>
    </row>
    <row r="342" spans="2:47" s="1" customFormat="1" ht="28.8">
      <c r="B342" s="32"/>
      <c r="D342" s="150" t="s">
        <v>145</v>
      </c>
      <c r="F342" s="151" t="s">
        <v>479</v>
      </c>
      <c r="I342" s="152"/>
      <c r="L342" s="32"/>
      <c r="M342" s="153"/>
      <c r="T342" s="55"/>
      <c r="AT342" s="17" t="s">
        <v>145</v>
      </c>
      <c r="AU342" s="17" t="s">
        <v>83</v>
      </c>
    </row>
    <row r="343" spans="2:51" s="12" customFormat="1" ht="12">
      <c r="B343" s="154"/>
      <c r="D343" s="150" t="s">
        <v>147</v>
      </c>
      <c r="E343" s="155" t="s">
        <v>1</v>
      </c>
      <c r="F343" s="156" t="s">
        <v>148</v>
      </c>
      <c r="H343" s="155" t="s">
        <v>1</v>
      </c>
      <c r="I343" s="157"/>
      <c r="L343" s="154"/>
      <c r="M343" s="158"/>
      <c r="T343" s="159"/>
      <c r="AT343" s="155" t="s">
        <v>147</v>
      </c>
      <c r="AU343" s="155" t="s">
        <v>83</v>
      </c>
      <c r="AV343" s="12" t="s">
        <v>81</v>
      </c>
      <c r="AW343" s="12" t="s">
        <v>32</v>
      </c>
      <c r="AX343" s="12" t="s">
        <v>75</v>
      </c>
      <c r="AY343" s="155" t="s">
        <v>135</v>
      </c>
    </row>
    <row r="344" spans="2:51" s="13" customFormat="1" ht="12">
      <c r="B344" s="160"/>
      <c r="D344" s="150" t="s">
        <v>147</v>
      </c>
      <c r="E344" s="161" t="s">
        <v>1</v>
      </c>
      <c r="F344" s="162" t="s">
        <v>83</v>
      </c>
      <c r="H344" s="163">
        <v>2</v>
      </c>
      <c r="I344" s="164"/>
      <c r="L344" s="160"/>
      <c r="M344" s="165"/>
      <c r="T344" s="166"/>
      <c r="AT344" s="161" t="s">
        <v>147</v>
      </c>
      <c r="AU344" s="161" t="s">
        <v>83</v>
      </c>
      <c r="AV344" s="13" t="s">
        <v>83</v>
      </c>
      <c r="AW344" s="13" t="s">
        <v>32</v>
      </c>
      <c r="AX344" s="13" t="s">
        <v>81</v>
      </c>
      <c r="AY344" s="161" t="s">
        <v>135</v>
      </c>
    </row>
    <row r="345" spans="2:65" s="1" customFormat="1" ht="24.15" customHeight="1">
      <c r="B345" s="136"/>
      <c r="C345" s="137" t="s">
        <v>480</v>
      </c>
      <c r="D345" s="137" t="s">
        <v>138</v>
      </c>
      <c r="E345" s="138" t="s">
        <v>481</v>
      </c>
      <c r="F345" s="139" t="s">
        <v>482</v>
      </c>
      <c r="G345" s="140" t="s">
        <v>141</v>
      </c>
      <c r="H345" s="141">
        <v>3326.38</v>
      </c>
      <c r="I345" s="142"/>
      <c r="J345" s="143">
        <f>ROUND(I345*H345,2)</f>
        <v>0</v>
      </c>
      <c r="K345" s="139" t="s">
        <v>1</v>
      </c>
      <c r="L345" s="32"/>
      <c r="M345" s="144" t="s">
        <v>1</v>
      </c>
      <c r="N345" s="145" t="s">
        <v>40</v>
      </c>
      <c r="P345" s="146">
        <f>O345*H345</f>
        <v>0</v>
      </c>
      <c r="Q345" s="146">
        <v>0.00029</v>
      </c>
      <c r="R345" s="146">
        <f>Q345*H345</f>
        <v>0.9646502</v>
      </c>
      <c r="S345" s="146">
        <v>0</v>
      </c>
      <c r="T345" s="147">
        <f>S345*H345</f>
        <v>0</v>
      </c>
      <c r="AR345" s="148" t="s">
        <v>236</v>
      </c>
      <c r="AT345" s="148" t="s">
        <v>138</v>
      </c>
      <c r="AU345" s="148" t="s">
        <v>83</v>
      </c>
      <c r="AY345" s="17" t="s">
        <v>135</v>
      </c>
      <c r="BE345" s="149">
        <f>IF(N345="základní",J345,0)</f>
        <v>0</v>
      </c>
      <c r="BF345" s="149">
        <f>IF(N345="snížená",J345,0)</f>
        <v>0</v>
      </c>
      <c r="BG345" s="149">
        <f>IF(N345="zákl. přenesená",J345,0)</f>
        <v>0</v>
      </c>
      <c r="BH345" s="149">
        <f>IF(N345="sníž. přenesená",J345,0)</f>
        <v>0</v>
      </c>
      <c r="BI345" s="149">
        <f>IF(N345="nulová",J345,0)</f>
        <v>0</v>
      </c>
      <c r="BJ345" s="17" t="s">
        <v>81</v>
      </c>
      <c r="BK345" s="149">
        <f>ROUND(I345*H345,2)</f>
        <v>0</v>
      </c>
      <c r="BL345" s="17" t="s">
        <v>236</v>
      </c>
      <c r="BM345" s="148" t="s">
        <v>483</v>
      </c>
    </row>
    <row r="346" spans="2:47" s="1" customFormat="1" ht="28.8">
      <c r="B346" s="32"/>
      <c r="D346" s="150" t="s">
        <v>145</v>
      </c>
      <c r="F346" s="151" t="s">
        <v>484</v>
      </c>
      <c r="I346" s="152"/>
      <c r="L346" s="32"/>
      <c r="M346" s="153"/>
      <c r="T346" s="55"/>
      <c r="AT346" s="17" t="s">
        <v>145</v>
      </c>
      <c r="AU346" s="17" t="s">
        <v>83</v>
      </c>
    </row>
    <row r="347" spans="2:51" s="13" customFormat="1" ht="12">
      <c r="B347" s="160"/>
      <c r="D347" s="150" t="s">
        <v>147</v>
      </c>
      <c r="E347" s="161" t="s">
        <v>1</v>
      </c>
      <c r="F347" s="162" t="s">
        <v>485</v>
      </c>
      <c r="H347" s="163">
        <v>3326.38</v>
      </c>
      <c r="I347" s="164"/>
      <c r="L347" s="160"/>
      <c r="M347" s="165"/>
      <c r="T347" s="166"/>
      <c r="AT347" s="161" t="s">
        <v>147</v>
      </c>
      <c r="AU347" s="161" t="s">
        <v>83</v>
      </c>
      <c r="AV347" s="13" t="s">
        <v>83</v>
      </c>
      <c r="AW347" s="13" t="s">
        <v>32</v>
      </c>
      <c r="AX347" s="13" t="s">
        <v>81</v>
      </c>
      <c r="AY347" s="161" t="s">
        <v>135</v>
      </c>
    </row>
    <row r="348" spans="2:65" s="1" customFormat="1" ht="33" customHeight="1">
      <c r="B348" s="136"/>
      <c r="C348" s="137" t="s">
        <v>486</v>
      </c>
      <c r="D348" s="137" t="s">
        <v>138</v>
      </c>
      <c r="E348" s="138" t="s">
        <v>487</v>
      </c>
      <c r="F348" s="139" t="s">
        <v>488</v>
      </c>
      <c r="G348" s="140" t="s">
        <v>141</v>
      </c>
      <c r="H348" s="141">
        <v>3326.38</v>
      </c>
      <c r="I348" s="142"/>
      <c r="J348" s="143">
        <f>ROUND(I348*H348,2)</f>
        <v>0</v>
      </c>
      <c r="K348" s="139" t="s">
        <v>142</v>
      </c>
      <c r="L348" s="32"/>
      <c r="M348" s="144" t="s">
        <v>1</v>
      </c>
      <c r="N348" s="145" t="s">
        <v>40</v>
      </c>
      <c r="P348" s="146">
        <f>O348*H348</f>
        <v>0</v>
      </c>
      <c r="Q348" s="146">
        <v>1E-05</v>
      </c>
      <c r="R348" s="146">
        <f>Q348*H348</f>
        <v>0.0332638</v>
      </c>
      <c r="S348" s="146">
        <v>0</v>
      </c>
      <c r="T348" s="147">
        <f>S348*H348</f>
        <v>0</v>
      </c>
      <c r="AR348" s="148" t="s">
        <v>236</v>
      </c>
      <c r="AT348" s="148" t="s">
        <v>138</v>
      </c>
      <c r="AU348" s="148" t="s">
        <v>83</v>
      </c>
      <c r="AY348" s="17" t="s">
        <v>135</v>
      </c>
      <c r="BE348" s="149">
        <f>IF(N348="základní",J348,0)</f>
        <v>0</v>
      </c>
      <c r="BF348" s="149">
        <f>IF(N348="snížená",J348,0)</f>
        <v>0</v>
      </c>
      <c r="BG348" s="149">
        <f>IF(N348="zákl. přenesená",J348,0)</f>
        <v>0</v>
      </c>
      <c r="BH348" s="149">
        <f>IF(N348="sníž. přenesená",J348,0)</f>
        <v>0</v>
      </c>
      <c r="BI348" s="149">
        <f>IF(N348="nulová",J348,0)</f>
        <v>0</v>
      </c>
      <c r="BJ348" s="17" t="s">
        <v>81</v>
      </c>
      <c r="BK348" s="149">
        <f>ROUND(I348*H348,2)</f>
        <v>0</v>
      </c>
      <c r="BL348" s="17" t="s">
        <v>236</v>
      </c>
      <c r="BM348" s="148" t="s">
        <v>489</v>
      </c>
    </row>
    <row r="349" spans="2:47" s="1" customFormat="1" ht="28.8">
      <c r="B349" s="32"/>
      <c r="D349" s="150" t="s">
        <v>145</v>
      </c>
      <c r="F349" s="151" t="s">
        <v>490</v>
      </c>
      <c r="I349" s="152"/>
      <c r="L349" s="32"/>
      <c r="M349" s="153"/>
      <c r="T349" s="55"/>
      <c r="AT349" s="17" t="s">
        <v>145</v>
      </c>
      <c r="AU349" s="17" t="s">
        <v>83</v>
      </c>
    </row>
    <row r="350" spans="2:65" s="1" customFormat="1" ht="24.15" customHeight="1">
      <c r="B350" s="136"/>
      <c r="C350" s="137" t="s">
        <v>491</v>
      </c>
      <c r="D350" s="137" t="s">
        <v>138</v>
      </c>
      <c r="E350" s="138" t="s">
        <v>492</v>
      </c>
      <c r="F350" s="139" t="s">
        <v>493</v>
      </c>
      <c r="G350" s="140" t="s">
        <v>141</v>
      </c>
      <c r="H350" s="141">
        <v>627.53</v>
      </c>
      <c r="I350" s="142"/>
      <c r="J350" s="143">
        <f>ROUND(I350*H350,2)</f>
        <v>0</v>
      </c>
      <c r="K350" s="139" t="s">
        <v>142</v>
      </c>
      <c r="L350" s="32"/>
      <c r="M350" s="144" t="s">
        <v>1</v>
      </c>
      <c r="N350" s="145" t="s">
        <v>40</v>
      </c>
      <c r="P350" s="146">
        <f>O350*H350</f>
        <v>0</v>
      </c>
      <c r="Q350" s="146">
        <v>1E-05</v>
      </c>
      <c r="R350" s="146">
        <f>Q350*H350</f>
        <v>0.0062753</v>
      </c>
      <c r="S350" s="146">
        <v>0</v>
      </c>
      <c r="T350" s="147">
        <f>S350*H350</f>
        <v>0</v>
      </c>
      <c r="AR350" s="148" t="s">
        <v>236</v>
      </c>
      <c r="AT350" s="148" t="s">
        <v>138</v>
      </c>
      <c r="AU350" s="148" t="s">
        <v>83</v>
      </c>
      <c r="AY350" s="17" t="s">
        <v>135</v>
      </c>
      <c r="BE350" s="149">
        <f>IF(N350="základní",J350,0)</f>
        <v>0</v>
      </c>
      <c r="BF350" s="149">
        <f>IF(N350="snížená",J350,0)</f>
        <v>0</v>
      </c>
      <c r="BG350" s="149">
        <f>IF(N350="zákl. přenesená",J350,0)</f>
        <v>0</v>
      </c>
      <c r="BH350" s="149">
        <f>IF(N350="sníž. přenesená",J350,0)</f>
        <v>0</v>
      </c>
      <c r="BI350" s="149">
        <f>IF(N350="nulová",J350,0)</f>
        <v>0</v>
      </c>
      <c r="BJ350" s="17" t="s">
        <v>81</v>
      </c>
      <c r="BK350" s="149">
        <f>ROUND(I350*H350,2)</f>
        <v>0</v>
      </c>
      <c r="BL350" s="17" t="s">
        <v>236</v>
      </c>
      <c r="BM350" s="148" t="s">
        <v>494</v>
      </c>
    </row>
    <row r="351" spans="2:47" s="1" customFormat="1" ht="19.2">
      <c r="B351" s="32"/>
      <c r="D351" s="150" t="s">
        <v>145</v>
      </c>
      <c r="F351" s="151" t="s">
        <v>495</v>
      </c>
      <c r="I351" s="152"/>
      <c r="L351" s="32"/>
      <c r="M351" s="153"/>
      <c r="T351" s="55"/>
      <c r="AT351" s="17" t="s">
        <v>145</v>
      </c>
      <c r="AU351" s="17" t="s">
        <v>83</v>
      </c>
    </row>
    <row r="352" spans="2:51" s="12" customFormat="1" ht="12">
      <c r="B352" s="154"/>
      <c r="D352" s="150" t="s">
        <v>147</v>
      </c>
      <c r="E352" s="155" t="s">
        <v>1</v>
      </c>
      <c r="F352" s="156" t="s">
        <v>225</v>
      </c>
      <c r="H352" s="155" t="s">
        <v>1</v>
      </c>
      <c r="I352" s="157"/>
      <c r="L352" s="154"/>
      <c r="M352" s="158"/>
      <c r="T352" s="159"/>
      <c r="AT352" s="155" t="s">
        <v>147</v>
      </c>
      <c r="AU352" s="155" t="s">
        <v>83</v>
      </c>
      <c r="AV352" s="12" t="s">
        <v>81</v>
      </c>
      <c r="AW352" s="12" t="s">
        <v>32</v>
      </c>
      <c r="AX352" s="12" t="s">
        <v>75</v>
      </c>
      <c r="AY352" s="155" t="s">
        <v>135</v>
      </c>
    </row>
    <row r="353" spans="2:51" s="13" customFormat="1" ht="12">
      <c r="B353" s="160"/>
      <c r="D353" s="150" t="s">
        <v>147</v>
      </c>
      <c r="E353" s="161" t="s">
        <v>1</v>
      </c>
      <c r="F353" s="162" t="s">
        <v>226</v>
      </c>
      <c r="H353" s="163">
        <v>595.75</v>
      </c>
      <c r="I353" s="164"/>
      <c r="L353" s="160"/>
      <c r="M353" s="165"/>
      <c r="T353" s="166"/>
      <c r="AT353" s="161" t="s">
        <v>147</v>
      </c>
      <c r="AU353" s="161" t="s">
        <v>83</v>
      </c>
      <c r="AV353" s="13" t="s">
        <v>83</v>
      </c>
      <c r="AW353" s="13" t="s">
        <v>32</v>
      </c>
      <c r="AX353" s="13" t="s">
        <v>75</v>
      </c>
      <c r="AY353" s="161" t="s">
        <v>135</v>
      </c>
    </row>
    <row r="354" spans="2:51" s="12" customFormat="1" ht="12">
      <c r="B354" s="154"/>
      <c r="D354" s="150" t="s">
        <v>147</v>
      </c>
      <c r="E354" s="155" t="s">
        <v>1</v>
      </c>
      <c r="F354" s="156" t="s">
        <v>227</v>
      </c>
      <c r="H354" s="155" t="s">
        <v>1</v>
      </c>
      <c r="I354" s="157"/>
      <c r="L354" s="154"/>
      <c r="M354" s="158"/>
      <c r="T354" s="159"/>
      <c r="AT354" s="155" t="s">
        <v>147</v>
      </c>
      <c r="AU354" s="155" t="s">
        <v>83</v>
      </c>
      <c r="AV354" s="12" t="s">
        <v>81</v>
      </c>
      <c r="AW354" s="12" t="s">
        <v>32</v>
      </c>
      <c r="AX354" s="12" t="s">
        <v>75</v>
      </c>
      <c r="AY354" s="155" t="s">
        <v>135</v>
      </c>
    </row>
    <row r="355" spans="2:51" s="13" customFormat="1" ht="12">
      <c r="B355" s="160"/>
      <c r="D355" s="150" t="s">
        <v>147</v>
      </c>
      <c r="E355" s="161" t="s">
        <v>1</v>
      </c>
      <c r="F355" s="162" t="s">
        <v>228</v>
      </c>
      <c r="H355" s="163">
        <v>31.78</v>
      </c>
      <c r="I355" s="164"/>
      <c r="L355" s="160"/>
      <c r="M355" s="165"/>
      <c r="T355" s="166"/>
      <c r="AT355" s="161" t="s">
        <v>147</v>
      </c>
      <c r="AU355" s="161" t="s">
        <v>83</v>
      </c>
      <c r="AV355" s="13" t="s">
        <v>83</v>
      </c>
      <c r="AW355" s="13" t="s">
        <v>32</v>
      </c>
      <c r="AX355" s="13" t="s">
        <v>75</v>
      </c>
      <c r="AY355" s="161" t="s">
        <v>135</v>
      </c>
    </row>
    <row r="356" spans="2:51" s="14" customFormat="1" ht="12">
      <c r="B356" s="167"/>
      <c r="D356" s="150" t="s">
        <v>147</v>
      </c>
      <c r="E356" s="168" t="s">
        <v>1</v>
      </c>
      <c r="F356" s="169" t="s">
        <v>160</v>
      </c>
      <c r="H356" s="170">
        <v>627.53</v>
      </c>
      <c r="I356" s="171"/>
      <c r="L356" s="167"/>
      <c r="M356" s="172"/>
      <c r="T356" s="173"/>
      <c r="AT356" s="168" t="s">
        <v>147</v>
      </c>
      <c r="AU356" s="168" t="s">
        <v>83</v>
      </c>
      <c r="AV356" s="14" t="s">
        <v>143</v>
      </c>
      <c r="AW356" s="14" t="s">
        <v>32</v>
      </c>
      <c r="AX356" s="14" t="s">
        <v>81</v>
      </c>
      <c r="AY356" s="168" t="s">
        <v>135</v>
      </c>
    </row>
    <row r="357" spans="2:63" s="11" customFormat="1" ht="22.95" customHeight="1">
      <c r="B357" s="124"/>
      <c r="D357" s="125" t="s">
        <v>74</v>
      </c>
      <c r="E357" s="134" t="s">
        <v>496</v>
      </c>
      <c r="F357" s="134" t="s">
        <v>497</v>
      </c>
      <c r="I357" s="127"/>
      <c r="J357" s="135">
        <f>BK357</f>
        <v>0</v>
      </c>
      <c r="L357" s="124"/>
      <c r="M357" s="129"/>
      <c r="P357" s="130">
        <f>SUM(P358:P389)</f>
        <v>0</v>
      </c>
      <c r="R357" s="130">
        <f>SUM(R358:R389)</f>
        <v>0.155633275</v>
      </c>
      <c r="T357" s="131">
        <f>SUM(T358:T389)</f>
        <v>0</v>
      </c>
      <c r="AR357" s="125" t="s">
        <v>83</v>
      </c>
      <c r="AT357" s="132" t="s">
        <v>74</v>
      </c>
      <c r="AU357" s="132" t="s">
        <v>81</v>
      </c>
      <c r="AY357" s="125" t="s">
        <v>135</v>
      </c>
      <c r="BK357" s="133">
        <f>SUM(BK358:BK389)</f>
        <v>0</v>
      </c>
    </row>
    <row r="358" spans="2:65" s="1" customFormat="1" ht="24.15" customHeight="1">
      <c r="B358" s="136"/>
      <c r="C358" s="137" t="s">
        <v>498</v>
      </c>
      <c r="D358" s="137" t="s">
        <v>138</v>
      </c>
      <c r="E358" s="138" t="s">
        <v>499</v>
      </c>
      <c r="F358" s="139" t="s">
        <v>500</v>
      </c>
      <c r="G358" s="140" t="s">
        <v>141</v>
      </c>
      <c r="H358" s="141">
        <f>H366</f>
        <v>73.86</v>
      </c>
      <c r="I358" s="142"/>
      <c r="J358" s="143">
        <f>ROUND(I358*H358,2)</f>
        <v>0</v>
      </c>
      <c r="K358" s="139" t="s">
        <v>142</v>
      </c>
      <c r="L358" s="32"/>
      <c r="M358" s="144" t="s">
        <v>1</v>
      </c>
      <c r="N358" s="145" t="s">
        <v>40</v>
      </c>
      <c r="P358" s="146">
        <f>O358*H358</f>
        <v>0</v>
      </c>
      <c r="Q358" s="146">
        <v>0</v>
      </c>
      <c r="R358" s="146">
        <f>Q358*H358</f>
        <v>0</v>
      </c>
      <c r="S358" s="146">
        <v>0</v>
      </c>
      <c r="T358" s="147">
        <f>S358*H358</f>
        <v>0</v>
      </c>
      <c r="AR358" s="148" t="s">
        <v>236</v>
      </c>
      <c r="AT358" s="148" t="s">
        <v>138</v>
      </c>
      <c r="AU358" s="148" t="s">
        <v>83</v>
      </c>
      <c r="AY358" s="17" t="s">
        <v>135</v>
      </c>
      <c r="BE358" s="149">
        <f>IF(N358="základní",J358,0)</f>
        <v>0</v>
      </c>
      <c r="BF358" s="149">
        <f>IF(N358="snížená",J358,0)</f>
        <v>0</v>
      </c>
      <c r="BG358" s="149">
        <f>IF(N358="zákl. přenesená",J358,0)</f>
        <v>0</v>
      </c>
      <c r="BH358" s="149">
        <f>IF(N358="sníž. přenesená",J358,0)</f>
        <v>0</v>
      </c>
      <c r="BI358" s="149">
        <f>IF(N358="nulová",J358,0)</f>
        <v>0</v>
      </c>
      <c r="BJ358" s="17" t="s">
        <v>81</v>
      </c>
      <c r="BK358" s="149">
        <f>ROUND(I358*H358,2)</f>
        <v>0</v>
      </c>
      <c r="BL358" s="17" t="s">
        <v>236</v>
      </c>
      <c r="BM358" s="148" t="s">
        <v>501</v>
      </c>
    </row>
    <row r="359" spans="2:47" s="1" customFormat="1" ht="19.2">
      <c r="B359" s="32"/>
      <c r="D359" s="150" t="s">
        <v>145</v>
      </c>
      <c r="F359" s="151" t="s">
        <v>502</v>
      </c>
      <c r="I359" s="152"/>
      <c r="L359" s="32"/>
      <c r="M359" s="153"/>
      <c r="T359" s="55"/>
      <c r="AT359" s="17" t="s">
        <v>145</v>
      </c>
      <c r="AU359" s="17" t="s">
        <v>83</v>
      </c>
    </row>
    <row r="360" spans="2:51" s="12" customFormat="1" ht="12">
      <c r="B360" s="154"/>
      <c r="D360" s="150" t="s">
        <v>147</v>
      </c>
      <c r="E360" s="155" t="s">
        <v>1</v>
      </c>
      <c r="F360" s="156" t="s">
        <v>503</v>
      </c>
      <c r="H360" s="155" t="s">
        <v>1</v>
      </c>
      <c r="I360" s="157"/>
      <c r="L360" s="154"/>
      <c r="M360" s="158"/>
      <c r="T360" s="159"/>
      <c r="AT360" s="155" t="s">
        <v>147</v>
      </c>
      <c r="AU360" s="155" t="s">
        <v>83</v>
      </c>
      <c r="AV360" s="12" t="s">
        <v>81</v>
      </c>
      <c r="AW360" s="12" t="s">
        <v>32</v>
      </c>
      <c r="AX360" s="12" t="s">
        <v>75</v>
      </c>
      <c r="AY360" s="155" t="s">
        <v>135</v>
      </c>
    </row>
    <row r="361" spans="2:51" s="12" customFormat="1" ht="12">
      <c r="B361" s="154"/>
      <c r="D361" s="150" t="s">
        <v>147</v>
      </c>
      <c r="E361" s="155" t="s">
        <v>1</v>
      </c>
      <c r="F361" s="156" t="s">
        <v>156</v>
      </c>
      <c r="H361" s="155" t="s">
        <v>1</v>
      </c>
      <c r="I361" s="157"/>
      <c r="L361" s="154"/>
      <c r="M361" s="158"/>
      <c r="T361" s="159"/>
      <c r="AT361" s="155" t="s">
        <v>147</v>
      </c>
      <c r="AU361" s="155" t="s">
        <v>83</v>
      </c>
      <c r="AV361" s="12" t="s">
        <v>81</v>
      </c>
      <c r="AW361" s="12" t="s">
        <v>32</v>
      </c>
      <c r="AX361" s="12" t="s">
        <v>75</v>
      </c>
      <c r="AY361" s="155" t="s">
        <v>135</v>
      </c>
    </row>
    <row r="362" spans="2:51" s="13" customFormat="1" ht="12">
      <c r="B362" s="160"/>
      <c r="D362" s="150" t="s">
        <v>147</v>
      </c>
      <c r="E362" s="161" t="s">
        <v>1</v>
      </c>
      <c r="F362" s="162" t="s">
        <v>942</v>
      </c>
      <c r="H362" s="163">
        <f>4.2*2.1+1.5*2.1*2+4.5*1.6</f>
        <v>22.32</v>
      </c>
      <c r="I362" s="164"/>
      <c r="L362" s="160"/>
      <c r="M362" s="165"/>
      <c r="T362" s="166"/>
      <c r="AT362" s="161" t="s">
        <v>147</v>
      </c>
      <c r="AU362" s="161" t="s">
        <v>83</v>
      </c>
      <c r="AV362" s="13" t="s">
        <v>83</v>
      </c>
      <c r="AW362" s="13" t="s">
        <v>32</v>
      </c>
      <c r="AX362" s="13" t="s">
        <v>75</v>
      </c>
      <c r="AY362" s="161" t="s">
        <v>135</v>
      </c>
    </row>
    <row r="363" spans="2:51" s="12" customFormat="1" ht="12">
      <c r="B363" s="154"/>
      <c r="D363" s="150" t="s">
        <v>147</v>
      </c>
      <c r="E363" s="155" t="s">
        <v>1</v>
      </c>
      <c r="F363" s="156" t="s">
        <v>158</v>
      </c>
      <c r="H363" s="155" t="s">
        <v>1</v>
      </c>
      <c r="I363" s="157"/>
      <c r="L363" s="154"/>
      <c r="M363" s="158"/>
      <c r="T363" s="159"/>
      <c r="AT363" s="155" t="s">
        <v>147</v>
      </c>
      <c r="AU363" s="155" t="s">
        <v>83</v>
      </c>
      <c r="AV363" s="12" t="s">
        <v>81</v>
      </c>
      <c r="AW363" s="12" t="s">
        <v>32</v>
      </c>
      <c r="AX363" s="12" t="s">
        <v>75</v>
      </c>
      <c r="AY363" s="155" t="s">
        <v>135</v>
      </c>
    </row>
    <row r="364" spans="2:51" s="13" customFormat="1" ht="12">
      <c r="B364" s="160"/>
      <c r="D364" s="150" t="s">
        <v>147</v>
      </c>
      <c r="E364" s="161" t="s">
        <v>1</v>
      </c>
      <c r="F364" s="162" t="s">
        <v>504</v>
      </c>
      <c r="H364" s="163">
        <f>1.5*2.1*2+4.2*2.1+1.5*1.6+4.2*2.1+1.5*2.1*2</f>
        <v>32.64</v>
      </c>
      <c r="I364" s="164"/>
      <c r="L364" s="160"/>
      <c r="M364" s="165"/>
      <c r="T364" s="166"/>
      <c r="AT364" s="161" t="s">
        <v>147</v>
      </c>
      <c r="AU364" s="161" t="s">
        <v>83</v>
      </c>
      <c r="AV364" s="13" t="s">
        <v>83</v>
      </c>
      <c r="AW364" s="13" t="s">
        <v>32</v>
      </c>
      <c r="AX364" s="13" t="s">
        <v>75</v>
      </c>
      <c r="AY364" s="161" t="s">
        <v>135</v>
      </c>
    </row>
    <row r="365" spans="2:51" s="13" customFormat="1" ht="12">
      <c r="B365" s="160"/>
      <c r="D365" s="150" t="s">
        <v>147</v>
      </c>
      <c r="E365" s="161" t="s">
        <v>1</v>
      </c>
      <c r="F365" s="162" t="s">
        <v>943</v>
      </c>
      <c r="H365" s="163">
        <f>4.5*2.1+4.5*2.1</f>
        <v>18.900000000000002</v>
      </c>
      <c r="I365" s="164"/>
      <c r="L365" s="160"/>
      <c r="M365" s="165"/>
      <c r="T365" s="166"/>
      <c r="AT365" s="161" t="s">
        <v>147</v>
      </c>
      <c r="AU365" s="161" t="s">
        <v>83</v>
      </c>
      <c r="AV365" s="13" t="s">
        <v>83</v>
      </c>
      <c r="AW365" s="13" t="s">
        <v>32</v>
      </c>
      <c r="AX365" s="13" t="s">
        <v>75</v>
      </c>
      <c r="AY365" s="161" t="s">
        <v>135</v>
      </c>
    </row>
    <row r="366" spans="2:51" s="14" customFormat="1" ht="12">
      <c r="B366" s="167"/>
      <c r="D366" s="150" t="s">
        <v>147</v>
      </c>
      <c r="E366" s="168" t="s">
        <v>1</v>
      </c>
      <c r="F366" s="169" t="s">
        <v>160</v>
      </c>
      <c r="H366" s="170">
        <f>H362+H364+H365</f>
        <v>73.86</v>
      </c>
      <c r="I366" s="171"/>
      <c r="L366" s="167"/>
      <c r="M366" s="172"/>
      <c r="T366" s="173"/>
      <c r="AT366" s="168" t="s">
        <v>147</v>
      </c>
      <c r="AU366" s="168" t="s">
        <v>83</v>
      </c>
      <c r="AV366" s="14" t="s">
        <v>143</v>
      </c>
      <c r="AW366" s="14" t="s">
        <v>32</v>
      </c>
      <c r="AX366" s="14" t="s">
        <v>81</v>
      </c>
      <c r="AY366" s="168" t="s">
        <v>135</v>
      </c>
    </row>
    <row r="367" spans="2:65" s="1" customFormat="1" ht="24.15" customHeight="1">
      <c r="B367" s="136"/>
      <c r="C367" s="175" t="s">
        <v>505</v>
      </c>
      <c r="D367" s="175" t="s">
        <v>314</v>
      </c>
      <c r="E367" s="176" t="s">
        <v>506</v>
      </c>
      <c r="F367" s="177" t="s">
        <v>507</v>
      </c>
      <c r="G367" s="178" t="s">
        <v>141</v>
      </c>
      <c r="H367" s="179">
        <f>H358*1.05</f>
        <v>77.553</v>
      </c>
      <c r="I367" s="180"/>
      <c r="J367" s="181">
        <f>ROUND(I367*H367,2)</f>
        <v>0</v>
      </c>
      <c r="K367" s="177" t="s">
        <v>142</v>
      </c>
      <c r="L367" s="182"/>
      <c r="M367" s="183" t="s">
        <v>1</v>
      </c>
      <c r="N367" s="184" t="s">
        <v>40</v>
      </c>
      <c r="P367" s="146">
        <f>O367*H367</f>
        <v>0</v>
      </c>
      <c r="Q367" s="146">
        <v>0.0013</v>
      </c>
      <c r="R367" s="146">
        <f>Q367*H367</f>
        <v>0.10081889999999999</v>
      </c>
      <c r="S367" s="146">
        <v>0</v>
      </c>
      <c r="T367" s="147">
        <f>S367*H367</f>
        <v>0</v>
      </c>
      <c r="AR367" s="148" t="s">
        <v>317</v>
      </c>
      <c r="AT367" s="148" t="s">
        <v>314</v>
      </c>
      <c r="AU367" s="148" t="s">
        <v>83</v>
      </c>
      <c r="AY367" s="17" t="s">
        <v>135</v>
      </c>
      <c r="BE367" s="149">
        <f>IF(N367="základní",J367,0)</f>
        <v>0</v>
      </c>
      <c r="BF367" s="149">
        <f>IF(N367="snížená",J367,0)</f>
        <v>0</v>
      </c>
      <c r="BG367" s="149">
        <f>IF(N367="zákl. přenesená",J367,0)</f>
        <v>0</v>
      </c>
      <c r="BH367" s="149">
        <f>IF(N367="sníž. přenesená",J367,0)</f>
        <v>0</v>
      </c>
      <c r="BI367" s="149">
        <f>IF(N367="nulová",J367,0)</f>
        <v>0</v>
      </c>
      <c r="BJ367" s="17" t="s">
        <v>81</v>
      </c>
      <c r="BK367" s="149">
        <f>ROUND(I367*H367,2)</f>
        <v>0</v>
      </c>
      <c r="BL367" s="17" t="s">
        <v>236</v>
      </c>
      <c r="BM367" s="148" t="s">
        <v>508</v>
      </c>
    </row>
    <row r="368" spans="2:47" s="1" customFormat="1" ht="38.4">
      <c r="B368" s="32"/>
      <c r="D368" s="150" t="s">
        <v>145</v>
      </c>
      <c r="F368" s="151" t="s">
        <v>509</v>
      </c>
      <c r="I368" s="152"/>
      <c r="L368" s="32"/>
      <c r="M368" s="153"/>
      <c r="T368" s="55"/>
      <c r="AT368" s="17" t="s">
        <v>145</v>
      </c>
      <c r="AU368" s="17" t="s">
        <v>83</v>
      </c>
    </row>
    <row r="369" spans="2:51" s="13" customFormat="1" ht="12">
      <c r="B369" s="160"/>
      <c r="D369" s="150" t="s">
        <v>147</v>
      </c>
      <c r="F369" s="162" t="s">
        <v>944</v>
      </c>
      <c r="H369" s="163">
        <f>H367</f>
        <v>77.553</v>
      </c>
      <c r="I369" s="164"/>
      <c r="L369" s="160"/>
      <c r="M369" s="165"/>
      <c r="T369" s="166"/>
      <c r="AT369" s="161" t="s">
        <v>147</v>
      </c>
      <c r="AU369" s="161" t="s">
        <v>83</v>
      </c>
      <c r="AV369" s="13" t="s">
        <v>83</v>
      </c>
      <c r="AW369" s="13" t="s">
        <v>3</v>
      </c>
      <c r="AX369" s="13" t="s">
        <v>81</v>
      </c>
      <c r="AY369" s="161" t="s">
        <v>135</v>
      </c>
    </row>
    <row r="370" spans="2:65" s="1" customFormat="1" ht="24.15" customHeight="1">
      <c r="B370" s="136"/>
      <c r="C370" s="137" t="s">
        <v>510</v>
      </c>
      <c r="D370" s="137" t="s">
        <v>138</v>
      </c>
      <c r="E370" s="138" t="s">
        <v>511</v>
      </c>
      <c r="F370" s="139" t="s">
        <v>512</v>
      </c>
      <c r="G370" s="140" t="s">
        <v>141</v>
      </c>
      <c r="H370" s="141">
        <v>17.85</v>
      </c>
      <c r="I370" s="142"/>
      <c r="J370" s="143">
        <f>ROUND(I370*H370,2)</f>
        <v>0</v>
      </c>
      <c r="K370" s="139" t="s">
        <v>142</v>
      </c>
      <c r="L370" s="32"/>
      <c r="M370" s="144" t="s">
        <v>1</v>
      </c>
      <c r="N370" s="145" t="s">
        <v>40</v>
      </c>
      <c r="P370" s="146">
        <f>O370*H370</f>
        <v>0</v>
      </c>
      <c r="Q370" s="146">
        <v>0</v>
      </c>
      <c r="R370" s="146">
        <f>Q370*H370</f>
        <v>0</v>
      </c>
      <c r="S370" s="146">
        <v>0</v>
      </c>
      <c r="T370" s="147">
        <f>S370*H370</f>
        <v>0</v>
      </c>
      <c r="AR370" s="148" t="s">
        <v>236</v>
      </c>
      <c r="AT370" s="148" t="s">
        <v>138</v>
      </c>
      <c r="AU370" s="148" t="s">
        <v>83</v>
      </c>
      <c r="AY370" s="17" t="s">
        <v>135</v>
      </c>
      <c r="BE370" s="149">
        <f>IF(N370="základní",J370,0)</f>
        <v>0</v>
      </c>
      <c r="BF370" s="149">
        <f>IF(N370="snížená",J370,0)</f>
        <v>0</v>
      </c>
      <c r="BG370" s="149">
        <f>IF(N370="zákl. přenesená",J370,0)</f>
        <v>0</v>
      </c>
      <c r="BH370" s="149">
        <f>IF(N370="sníž. přenesená",J370,0)</f>
        <v>0</v>
      </c>
      <c r="BI370" s="149">
        <f>IF(N370="nulová",J370,0)</f>
        <v>0</v>
      </c>
      <c r="BJ370" s="17" t="s">
        <v>81</v>
      </c>
      <c r="BK370" s="149">
        <f>ROUND(I370*H370,2)</f>
        <v>0</v>
      </c>
      <c r="BL370" s="17" t="s">
        <v>236</v>
      </c>
      <c r="BM370" s="148" t="s">
        <v>513</v>
      </c>
    </row>
    <row r="371" spans="2:47" s="1" customFormat="1" ht="19.2">
      <c r="B371" s="32"/>
      <c r="D371" s="150" t="s">
        <v>145</v>
      </c>
      <c r="F371" s="151" t="s">
        <v>514</v>
      </c>
      <c r="I371" s="152"/>
      <c r="L371" s="32"/>
      <c r="M371" s="153"/>
      <c r="T371" s="55"/>
      <c r="AT371" s="17" t="s">
        <v>145</v>
      </c>
      <c r="AU371" s="17" t="s">
        <v>83</v>
      </c>
    </row>
    <row r="372" spans="2:51" s="12" customFormat="1" ht="12">
      <c r="B372" s="154"/>
      <c r="D372" s="150" t="s">
        <v>147</v>
      </c>
      <c r="E372" s="155" t="s">
        <v>1</v>
      </c>
      <c r="F372" s="156" t="s">
        <v>156</v>
      </c>
      <c r="H372" s="155" t="s">
        <v>1</v>
      </c>
      <c r="I372" s="157"/>
      <c r="L372" s="154"/>
      <c r="M372" s="158"/>
      <c r="T372" s="159"/>
      <c r="AT372" s="155" t="s">
        <v>147</v>
      </c>
      <c r="AU372" s="155" t="s">
        <v>83</v>
      </c>
      <c r="AV372" s="12" t="s">
        <v>81</v>
      </c>
      <c r="AW372" s="12" t="s">
        <v>32</v>
      </c>
      <c r="AX372" s="12" t="s">
        <v>75</v>
      </c>
      <c r="AY372" s="155" t="s">
        <v>135</v>
      </c>
    </row>
    <row r="373" spans="2:51" s="13" customFormat="1" ht="12">
      <c r="B373" s="160"/>
      <c r="D373" s="150" t="s">
        <v>147</v>
      </c>
      <c r="E373" s="161" t="s">
        <v>1</v>
      </c>
      <c r="F373" s="162" t="s">
        <v>515</v>
      </c>
      <c r="H373" s="163">
        <v>8.925</v>
      </c>
      <c r="I373" s="164"/>
      <c r="L373" s="160"/>
      <c r="M373" s="165"/>
      <c r="T373" s="166"/>
      <c r="AT373" s="161" t="s">
        <v>147</v>
      </c>
      <c r="AU373" s="161" t="s">
        <v>83</v>
      </c>
      <c r="AV373" s="13" t="s">
        <v>83</v>
      </c>
      <c r="AW373" s="13" t="s">
        <v>32</v>
      </c>
      <c r="AX373" s="13" t="s">
        <v>75</v>
      </c>
      <c r="AY373" s="161" t="s">
        <v>135</v>
      </c>
    </row>
    <row r="374" spans="2:51" s="12" customFormat="1" ht="12">
      <c r="B374" s="154"/>
      <c r="D374" s="150" t="s">
        <v>147</v>
      </c>
      <c r="E374" s="155" t="s">
        <v>1</v>
      </c>
      <c r="F374" s="156" t="s">
        <v>158</v>
      </c>
      <c r="H374" s="155" t="s">
        <v>1</v>
      </c>
      <c r="I374" s="157"/>
      <c r="L374" s="154"/>
      <c r="M374" s="158"/>
      <c r="T374" s="159"/>
      <c r="AT374" s="155" t="s">
        <v>147</v>
      </c>
      <c r="AU374" s="155" t="s">
        <v>83</v>
      </c>
      <c r="AV374" s="12" t="s">
        <v>81</v>
      </c>
      <c r="AW374" s="12" t="s">
        <v>32</v>
      </c>
      <c r="AX374" s="12" t="s">
        <v>75</v>
      </c>
      <c r="AY374" s="155" t="s">
        <v>135</v>
      </c>
    </row>
    <row r="375" spans="2:51" s="13" customFormat="1" ht="12">
      <c r="B375" s="160"/>
      <c r="D375" s="150" t="s">
        <v>147</v>
      </c>
      <c r="E375" s="161" t="s">
        <v>1</v>
      </c>
      <c r="F375" s="162" t="s">
        <v>515</v>
      </c>
      <c r="H375" s="163">
        <v>8.925</v>
      </c>
      <c r="I375" s="164"/>
      <c r="L375" s="160"/>
      <c r="M375" s="165"/>
      <c r="T375" s="166"/>
      <c r="AT375" s="161" t="s">
        <v>147</v>
      </c>
      <c r="AU375" s="161" t="s">
        <v>83</v>
      </c>
      <c r="AV375" s="13" t="s">
        <v>83</v>
      </c>
      <c r="AW375" s="13" t="s">
        <v>32</v>
      </c>
      <c r="AX375" s="13" t="s">
        <v>75</v>
      </c>
      <c r="AY375" s="161" t="s">
        <v>135</v>
      </c>
    </row>
    <row r="376" spans="2:51" s="14" customFormat="1" ht="12">
      <c r="B376" s="167"/>
      <c r="D376" s="150" t="s">
        <v>147</v>
      </c>
      <c r="E376" s="168" t="s">
        <v>1</v>
      </c>
      <c r="F376" s="169" t="s">
        <v>160</v>
      </c>
      <c r="H376" s="170">
        <v>17.85</v>
      </c>
      <c r="I376" s="171"/>
      <c r="L376" s="167"/>
      <c r="M376" s="172"/>
      <c r="T376" s="173"/>
      <c r="AT376" s="168" t="s">
        <v>147</v>
      </c>
      <c r="AU376" s="168" t="s">
        <v>83</v>
      </c>
      <c r="AV376" s="14" t="s">
        <v>143</v>
      </c>
      <c r="AW376" s="14" t="s">
        <v>32</v>
      </c>
      <c r="AX376" s="14" t="s">
        <v>81</v>
      </c>
      <c r="AY376" s="168" t="s">
        <v>135</v>
      </c>
    </row>
    <row r="377" spans="2:65" s="1" customFormat="1" ht="24.15" customHeight="1">
      <c r="B377" s="136"/>
      <c r="C377" s="137" t="s">
        <v>516</v>
      </c>
      <c r="D377" s="137" t="s">
        <v>138</v>
      </c>
      <c r="E377" s="138" t="s">
        <v>517</v>
      </c>
      <c r="F377" s="139" t="s">
        <v>518</v>
      </c>
      <c r="G377" s="140" t="s">
        <v>141</v>
      </c>
      <c r="H377" s="141">
        <f>H384</f>
        <v>39.865</v>
      </c>
      <c r="I377" s="142"/>
      <c r="J377" s="143">
        <f>ROUND(I377*H377,2)</f>
        <v>0</v>
      </c>
      <c r="K377" s="139" t="s">
        <v>142</v>
      </c>
      <c r="L377" s="32"/>
      <c r="M377" s="144" t="s">
        <v>1</v>
      </c>
      <c r="N377" s="145" t="s">
        <v>40</v>
      </c>
      <c r="P377" s="146">
        <f>O377*H377</f>
        <v>0</v>
      </c>
      <c r="Q377" s="146">
        <v>1E-05</v>
      </c>
      <c r="R377" s="146">
        <f>Q377*H377</f>
        <v>0.00039865000000000007</v>
      </c>
      <c r="S377" s="146">
        <v>0</v>
      </c>
      <c r="T377" s="147">
        <f>S377*H377</f>
        <v>0</v>
      </c>
      <c r="AR377" s="148" t="s">
        <v>236</v>
      </c>
      <c r="AT377" s="148" t="s">
        <v>138</v>
      </c>
      <c r="AU377" s="148" t="s">
        <v>83</v>
      </c>
      <c r="AY377" s="17" t="s">
        <v>135</v>
      </c>
      <c r="BE377" s="149">
        <f>IF(N377="základní",J377,0)</f>
        <v>0</v>
      </c>
      <c r="BF377" s="149">
        <f>IF(N377="snížená",J377,0)</f>
        <v>0</v>
      </c>
      <c r="BG377" s="149">
        <f>IF(N377="zákl. přenesená",J377,0)</f>
        <v>0</v>
      </c>
      <c r="BH377" s="149">
        <f>IF(N377="sníž. přenesená",J377,0)</f>
        <v>0</v>
      </c>
      <c r="BI377" s="149">
        <f>IF(N377="nulová",J377,0)</f>
        <v>0</v>
      </c>
      <c r="BJ377" s="17" t="s">
        <v>81</v>
      </c>
      <c r="BK377" s="149">
        <f>ROUND(I377*H377,2)</f>
        <v>0</v>
      </c>
      <c r="BL377" s="17" t="s">
        <v>236</v>
      </c>
      <c r="BM377" s="148" t="s">
        <v>519</v>
      </c>
    </row>
    <row r="378" spans="2:47" s="1" customFormat="1" ht="19.2">
      <c r="B378" s="32"/>
      <c r="D378" s="150" t="s">
        <v>145</v>
      </c>
      <c r="F378" s="151" t="s">
        <v>520</v>
      </c>
      <c r="I378" s="152"/>
      <c r="L378" s="32"/>
      <c r="M378" s="153"/>
      <c r="T378" s="55"/>
      <c r="AT378" s="17" t="s">
        <v>145</v>
      </c>
      <c r="AU378" s="17" t="s">
        <v>83</v>
      </c>
    </row>
    <row r="379" spans="2:51" s="12" customFormat="1" ht="12">
      <c r="B379" s="154"/>
      <c r="D379" s="150" t="s">
        <v>147</v>
      </c>
      <c r="E379" s="155" t="s">
        <v>1</v>
      </c>
      <c r="F379" s="156" t="s">
        <v>521</v>
      </c>
      <c r="H379" s="155" t="s">
        <v>1</v>
      </c>
      <c r="I379" s="157"/>
      <c r="L379" s="154"/>
      <c r="M379" s="158"/>
      <c r="T379" s="159"/>
      <c r="AT379" s="155" t="s">
        <v>147</v>
      </c>
      <c r="AU379" s="155" t="s">
        <v>83</v>
      </c>
      <c r="AV379" s="12" t="s">
        <v>81</v>
      </c>
      <c r="AW379" s="12" t="s">
        <v>32</v>
      </c>
      <c r="AX379" s="12" t="s">
        <v>75</v>
      </c>
      <c r="AY379" s="155" t="s">
        <v>135</v>
      </c>
    </row>
    <row r="380" spans="2:51" s="12" customFormat="1" ht="12">
      <c r="B380" s="154"/>
      <c r="D380" s="150" t="s">
        <v>147</v>
      </c>
      <c r="E380" s="155" t="s">
        <v>1</v>
      </c>
      <c r="F380" s="156" t="s">
        <v>156</v>
      </c>
      <c r="H380" s="155" t="s">
        <v>1</v>
      </c>
      <c r="I380" s="157"/>
      <c r="L380" s="154"/>
      <c r="M380" s="158"/>
      <c r="T380" s="159"/>
      <c r="AT380" s="155" t="s">
        <v>147</v>
      </c>
      <c r="AU380" s="155" t="s">
        <v>83</v>
      </c>
      <c r="AV380" s="12" t="s">
        <v>81</v>
      </c>
      <c r="AW380" s="12" t="s">
        <v>32</v>
      </c>
      <c r="AX380" s="12" t="s">
        <v>75</v>
      </c>
      <c r="AY380" s="155" t="s">
        <v>135</v>
      </c>
    </row>
    <row r="381" spans="2:51" s="13" customFormat="1" ht="12">
      <c r="B381" s="160"/>
      <c r="D381" s="150" t="s">
        <v>147</v>
      </c>
      <c r="E381" s="161" t="s">
        <v>1</v>
      </c>
      <c r="F381" s="162" t="s">
        <v>945</v>
      </c>
      <c r="H381" s="163">
        <f>3*2.975+4.4*2.975</f>
        <v>22.015</v>
      </c>
      <c r="I381" s="164"/>
      <c r="L381" s="160"/>
      <c r="M381" s="165"/>
      <c r="T381" s="166"/>
      <c r="AT381" s="161" t="s">
        <v>147</v>
      </c>
      <c r="AU381" s="161" t="s">
        <v>83</v>
      </c>
      <c r="AV381" s="13" t="s">
        <v>83</v>
      </c>
      <c r="AW381" s="13" t="s">
        <v>32</v>
      </c>
      <c r="AX381" s="13" t="s">
        <v>75</v>
      </c>
      <c r="AY381" s="161" t="s">
        <v>135</v>
      </c>
    </row>
    <row r="382" spans="2:51" s="12" customFormat="1" ht="12">
      <c r="B382" s="154"/>
      <c r="D382" s="150" t="s">
        <v>147</v>
      </c>
      <c r="E382" s="155" t="s">
        <v>1</v>
      </c>
      <c r="F382" s="156" t="s">
        <v>158</v>
      </c>
      <c r="H382" s="155" t="s">
        <v>1</v>
      </c>
      <c r="I382" s="157"/>
      <c r="L382" s="154"/>
      <c r="M382" s="158"/>
      <c r="T382" s="159"/>
      <c r="AT382" s="155" t="s">
        <v>147</v>
      </c>
      <c r="AU382" s="155" t="s">
        <v>83</v>
      </c>
      <c r="AV382" s="12" t="s">
        <v>81</v>
      </c>
      <c r="AW382" s="12" t="s">
        <v>32</v>
      </c>
      <c r="AX382" s="12" t="s">
        <v>75</v>
      </c>
      <c r="AY382" s="155" t="s">
        <v>135</v>
      </c>
    </row>
    <row r="383" spans="2:51" s="13" customFormat="1" ht="12">
      <c r="B383" s="160"/>
      <c r="D383" s="150" t="s">
        <v>147</v>
      </c>
      <c r="E383" s="161" t="s">
        <v>1</v>
      </c>
      <c r="F383" s="162" t="s">
        <v>522</v>
      </c>
      <c r="H383" s="163">
        <v>17.85</v>
      </c>
      <c r="I383" s="164"/>
      <c r="L383" s="160"/>
      <c r="M383" s="165"/>
      <c r="T383" s="166"/>
      <c r="AT383" s="161" t="s">
        <v>147</v>
      </c>
      <c r="AU383" s="161" t="s">
        <v>83</v>
      </c>
      <c r="AV383" s="13" t="s">
        <v>83</v>
      </c>
      <c r="AW383" s="13" t="s">
        <v>32</v>
      </c>
      <c r="AX383" s="13" t="s">
        <v>75</v>
      </c>
      <c r="AY383" s="161" t="s">
        <v>135</v>
      </c>
    </row>
    <row r="384" spans="2:51" s="14" customFormat="1" ht="12">
      <c r="B384" s="167"/>
      <c r="D384" s="150" t="s">
        <v>147</v>
      </c>
      <c r="E384" s="168" t="s">
        <v>1</v>
      </c>
      <c r="F384" s="169" t="s">
        <v>160</v>
      </c>
      <c r="H384" s="170">
        <f>H381+H383</f>
        <v>39.865</v>
      </c>
      <c r="I384" s="171"/>
      <c r="L384" s="167"/>
      <c r="M384" s="172"/>
      <c r="T384" s="173"/>
      <c r="AT384" s="168" t="s">
        <v>147</v>
      </c>
      <c r="AU384" s="168" t="s">
        <v>83</v>
      </c>
      <c r="AV384" s="14" t="s">
        <v>143</v>
      </c>
      <c r="AW384" s="14" t="s">
        <v>32</v>
      </c>
      <c r="AX384" s="14" t="s">
        <v>81</v>
      </c>
      <c r="AY384" s="168" t="s">
        <v>135</v>
      </c>
    </row>
    <row r="385" spans="2:65" s="1" customFormat="1" ht="24.15" customHeight="1">
      <c r="B385" s="136"/>
      <c r="C385" s="175" t="s">
        <v>523</v>
      </c>
      <c r="D385" s="175" t="s">
        <v>314</v>
      </c>
      <c r="E385" s="176" t="s">
        <v>524</v>
      </c>
      <c r="F385" s="177" t="s">
        <v>525</v>
      </c>
      <c r="G385" s="178" t="s">
        <v>141</v>
      </c>
      <c r="H385" s="179">
        <f>1.05*H377</f>
        <v>41.858250000000005</v>
      </c>
      <c r="I385" s="180"/>
      <c r="J385" s="181">
        <f>ROUND(I385*H385,2)</f>
        <v>0</v>
      </c>
      <c r="K385" s="177" t="s">
        <v>1</v>
      </c>
      <c r="L385" s="182"/>
      <c r="M385" s="183" t="s">
        <v>1</v>
      </c>
      <c r="N385" s="184" t="s">
        <v>40</v>
      </c>
      <c r="P385" s="146">
        <f>O385*H385</f>
        <v>0</v>
      </c>
      <c r="Q385" s="146">
        <v>0.0013</v>
      </c>
      <c r="R385" s="146">
        <f>Q385*H385</f>
        <v>0.054415725000000005</v>
      </c>
      <c r="S385" s="146">
        <v>0</v>
      </c>
      <c r="T385" s="147">
        <f>S385*H385</f>
        <v>0</v>
      </c>
      <c r="AR385" s="148" t="s">
        <v>317</v>
      </c>
      <c r="AT385" s="148" t="s">
        <v>314</v>
      </c>
      <c r="AU385" s="148" t="s">
        <v>83</v>
      </c>
      <c r="AY385" s="17" t="s">
        <v>135</v>
      </c>
      <c r="BE385" s="149">
        <f>IF(N385="základní",J385,0)</f>
        <v>0</v>
      </c>
      <c r="BF385" s="149">
        <f>IF(N385="snížená",J385,0)</f>
        <v>0</v>
      </c>
      <c r="BG385" s="149">
        <f>IF(N385="zákl. přenesená",J385,0)</f>
        <v>0</v>
      </c>
      <c r="BH385" s="149">
        <f>IF(N385="sníž. přenesená",J385,0)</f>
        <v>0</v>
      </c>
      <c r="BI385" s="149">
        <f>IF(N385="nulová",J385,0)</f>
        <v>0</v>
      </c>
      <c r="BJ385" s="17" t="s">
        <v>81</v>
      </c>
      <c r="BK385" s="149">
        <f>ROUND(I385*H385,2)</f>
        <v>0</v>
      </c>
      <c r="BL385" s="17" t="s">
        <v>236</v>
      </c>
      <c r="BM385" s="148" t="s">
        <v>526</v>
      </c>
    </row>
    <row r="386" spans="2:47" s="1" customFormat="1" ht="38.4">
      <c r="B386" s="32"/>
      <c r="D386" s="150" t="s">
        <v>145</v>
      </c>
      <c r="F386" s="151" t="s">
        <v>527</v>
      </c>
      <c r="I386" s="152"/>
      <c r="L386" s="32"/>
      <c r="M386" s="153"/>
      <c r="T386" s="55"/>
      <c r="AT386" s="17" t="s">
        <v>145</v>
      </c>
      <c r="AU386" s="17" t="s">
        <v>83</v>
      </c>
    </row>
    <row r="387" spans="2:51" s="13" customFormat="1" ht="12">
      <c r="B387" s="160"/>
      <c r="D387" s="150" t="s">
        <v>147</v>
      </c>
      <c r="F387" s="162" t="s">
        <v>946</v>
      </c>
      <c r="H387" s="163">
        <f>H385</f>
        <v>41.858250000000005</v>
      </c>
      <c r="I387" s="164"/>
      <c r="L387" s="160"/>
      <c r="M387" s="165"/>
      <c r="T387" s="166"/>
      <c r="AT387" s="161" t="s">
        <v>147</v>
      </c>
      <c r="AU387" s="161" t="s">
        <v>83</v>
      </c>
      <c r="AV387" s="13" t="s">
        <v>83</v>
      </c>
      <c r="AW387" s="13" t="s">
        <v>3</v>
      </c>
      <c r="AX387" s="13" t="s">
        <v>81</v>
      </c>
      <c r="AY387" s="161" t="s">
        <v>135</v>
      </c>
    </row>
    <row r="388" spans="2:65" s="1" customFormat="1" ht="24.15" customHeight="1">
      <c r="B388" s="136"/>
      <c r="C388" s="137" t="s">
        <v>528</v>
      </c>
      <c r="D388" s="137" t="s">
        <v>138</v>
      </c>
      <c r="E388" s="138" t="s">
        <v>529</v>
      </c>
      <c r="F388" s="139" t="s">
        <v>530</v>
      </c>
      <c r="G388" s="140" t="s">
        <v>341</v>
      </c>
      <c r="H388" s="185"/>
      <c r="I388" s="142"/>
      <c r="J388" s="143">
        <f>ROUND(I388*H388,2)</f>
        <v>0</v>
      </c>
      <c r="K388" s="139" t="s">
        <v>142</v>
      </c>
      <c r="L388" s="32"/>
      <c r="M388" s="144" t="s">
        <v>1</v>
      </c>
      <c r="N388" s="145" t="s">
        <v>40</v>
      </c>
      <c r="P388" s="146">
        <f>O388*H388</f>
        <v>0</v>
      </c>
      <c r="Q388" s="146">
        <v>0</v>
      </c>
      <c r="R388" s="146">
        <f>Q388*H388</f>
        <v>0</v>
      </c>
      <c r="S388" s="146">
        <v>0</v>
      </c>
      <c r="T388" s="147">
        <f>S388*H388</f>
        <v>0</v>
      </c>
      <c r="AR388" s="148" t="s">
        <v>236</v>
      </c>
      <c r="AT388" s="148" t="s">
        <v>138</v>
      </c>
      <c r="AU388" s="148" t="s">
        <v>83</v>
      </c>
      <c r="AY388" s="17" t="s">
        <v>135</v>
      </c>
      <c r="BE388" s="149">
        <f>IF(N388="základní",J388,0)</f>
        <v>0</v>
      </c>
      <c r="BF388" s="149">
        <f>IF(N388="snížená",J388,0)</f>
        <v>0</v>
      </c>
      <c r="BG388" s="149">
        <f>IF(N388="zákl. přenesená",J388,0)</f>
        <v>0</v>
      </c>
      <c r="BH388" s="149">
        <f>IF(N388="sníž. přenesená",J388,0)</f>
        <v>0</v>
      </c>
      <c r="BI388" s="149">
        <f>IF(N388="nulová",J388,0)</f>
        <v>0</v>
      </c>
      <c r="BJ388" s="17" t="s">
        <v>81</v>
      </c>
      <c r="BK388" s="149">
        <f>ROUND(I388*H388,2)</f>
        <v>0</v>
      </c>
      <c r="BL388" s="17" t="s">
        <v>236</v>
      </c>
      <c r="BM388" s="148" t="s">
        <v>531</v>
      </c>
    </row>
    <row r="389" spans="2:47" s="1" customFormat="1" ht="28.8">
      <c r="B389" s="32"/>
      <c r="D389" s="150" t="s">
        <v>145</v>
      </c>
      <c r="F389" s="151" t="s">
        <v>532</v>
      </c>
      <c r="I389" s="152"/>
      <c r="L389" s="32"/>
      <c r="M389" s="153"/>
      <c r="T389" s="55"/>
      <c r="AT389" s="17" t="s">
        <v>145</v>
      </c>
      <c r="AU389" s="17" t="s">
        <v>83</v>
      </c>
    </row>
    <row r="390" spans="2:63" s="11" customFormat="1" ht="25.95" customHeight="1">
      <c r="B390" s="124"/>
      <c r="D390" s="125" t="s">
        <v>74</v>
      </c>
      <c r="E390" s="126" t="s">
        <v>533</v>
      </c>
      <c r="F390" s="126" t="s">
        <v>534</v>
      </c>
      <c r="I390" s="127"/>
      <c r="J390" s="128">
        <f>BK390</f>
        <v>0</v>
      </c>
      <c r="L390" s="124"/>
      <c r="M390" s="129"/>
      <c r="P390" s="130">
        <f>SUM(P391:P396)</f>
        <v>0</v>
      </c>
      <c r="R390" s="130">
        <f>SUM(R391:R396)</f>
        <v>0</v>
      </c>
      <c r="T390" s="131">
        <f>SUM(T391:T396)</f>
        <v>0</v>
      </c>
      <c r="AR390" s="125" t="s">
        <v>143</v>
      </c>
      <c r="AT390" s="132" t="s">
        <v>74</v>
      </c>
      <c r="AU390" s="132" t="s">
        <v>75</v>
      </c>
      <c r="AY390" s="125" t="s">
        <v>135</v>
      </c>
      <c r="BK390" s="133">
        <f>SUM(BK391:BK396)</f>
        <v>0</v>
      </c>
    </row>
    <row r="391" spans="2:65" s="1" customFormat="1" ht="16.5" customHeight="1">
      <c r="B391" s="136"/>
      <c r="C391" s="137" t="s">
        <v>535</v>
      </c>
      <c r="D391" s="137" t="s">
        <v>138</v>
      </c>
      <c r="E391" s="138" t="s">
        <v>536</v>
      </c>
      <c r="F391" s="139" t="s">
        <v>537</v>
      </c>
      <c r="G391" s="140" t="s">
        <v>538</v>
      </c>
      <c r="H391" s="141">
        <v>80</v>
      </c>
      <c r="I391" s="142"/>
      <c r="J391" s="143">
        <f>ROUND(I391*H391,2)</f>
        <v>0</v>
      </c>
      <c r="K391" s="139" t="s">
        <v>142</v>
      </c>
      <c r="L391" s="32"/>
      <c r="M391" s="144" t="s">
        <v>1</v>
      </c>
      <c r="N391" s="145" t="s">
        <v>40</v>
      </c>
      <c r="P391" s="146">
        <f>O391*H391</f>
        <v>0</v>
      </c>
      <c r="Q391" s="146">
        <v>0</v>
      </c>
      <c r="R391" s="146">
        <f>Q391*H391</f>
        <v>0</v>
      </c>
      <c r="S391" s="146">
        <v>0</v>
      </c>
      <c r="T391" s="147">
        <f>S391*H391</f>
        <v>0</v>
      </c>
      <c r="AR391" s="148" t="s">
        <v>539</v>
      </c>
      <c r="AT391" s="148" t="s">
        <v>138</v>
      </c>
      <c r="AU391" s="148" t="s">
        <v>81</v>
      </c>
      <c r="AY391" s="17" t="s">
        <v>135</v>
      </c>
      <c r="BE391" s="149">
        <f>IF(N391="základní",J391,0)</f>
        <v>0</v>
      </c>
      <c r="BF391" s="149">
        <f>IF(N391="snížená",J391,0)</f>
        <v>0</v>
      </c>
      <c r="BG391" s="149">
        <f>IF(N391="zákl. přenesená",J391,0)</f>
        <v>0</v>
      </c>
      <c r="BH391" s="149">
        <f>IF(N391="sníž. přenesená",J391,0)</f>
        <v>0</v>
      </c>
      <c r="BI391" s="149">
        <f>IF(N391="nulová",J391,0)</f>
        <v>0</v>
      </c>
      <c r="BJ391" s="17" t="s">
        <v>81</v>
      </c>
      <c r="BK391" s="149">
        <f>ROUND(I391*H391,2)</f>
        <v>0</v>
      </c>
      <c r="BL391" s="17" t="s">
        <v>539</v>
      </c>
      <c r="BM391" s="148" t="s">
        <v>540</v>
      </c>
    </row>
    <row r="392" spans="2:47" s="1" customFormat="1" ht="19.2">
      <c r="B392" s="32"/>
      <c r="D392" s="150" t="s">
        <v>145</v>
      </c>
      <c r="F392" s="151" t="s">
        <v>541</v>
      </c>
      <c r="I392" s="152"/>
      <c r="L392" s="32"/>
      <c r="M392" s="153"/>
      <c r="T392" s="55"/>
      <c r="AT392" s="17" t="s">
        <v>145</v>
      </c>
      <c r="AU392" s="17" t="s">
        <v>81</v>
      </c>
    </row>
    <row r="393" spans="2:51" s="13" customFormat="1" ht="12">
      <c r="B393" s="160"/>
      <c r="D393" s="150" t="s">
        <v>147</v>
      </c>
      <c r="E393" s="161" t="s">
        <v>1</v>
      </c>
      <c r="F393" s="162">
        <v>80</v>
      </c>
      <c r="H393" s="163">
        <v>80</v>
      </c>
      <c r="I393" s="164"/>
      <c r="L393" s="160"/>
      <c r="M393" s="165"/>
      <c r="T393" s="166"/>
      <c r="AT393" s="161" t="s">
        <v>147</v>
      </c>
      <c r="AU393" s="161" t="s">
        <v>81</v>
      </c>
      <c r="AV393" s="13" t="s">
        <v>83</v>
      </c>
      <c r="AW393" s="13" t="s">
        <v>32</v>
      </c>
      <c r="AX393" s="13" t="s">
        <v>81</v>
      </c>
      <c r="AY393" s="161" t="s">
        <v>135</v>
      </c>
    </row>
    <row r="394" spans="2:65" s="1" customFormat="1" ht="16.5" customHeight="1">
      <c r="B394" s="136"/>
      <c r="C394" s="137" t="s">
        <v>542</v>
      </c>
      <c r="D394" s="137" t="s">
        <v>138</v>
      </c>
      <c r="E394" s="138" t="s">
        <v>543</v>
      </c>
      <c r="F394" s="139" t="s">
        <v>544</v>
      </c>
      <c r="G394" s="140" t="s">
        <v>538</v>
      </c>
      <c r="H394" s="141">
        <v>50</v>
      </c>
      <c r="I394" s="142"/>
      <c r="J394" s="143">
        <f>ROUND(I394*H394,2)</f>
        <v>0</v>
      </c>
      <c r="K394" s="139" t="s">
        <v>142</v>
      </c>
      <c r="L394" s="32"/>
      <c r="M394" s="144" t="s">
        <v>1</v>
      </c>
      <c r="N394" s="145" t="s">
        <v>40</v>
      </c>
      <c r="P394" s="146">
        <f>O394*H394</f>
        <v>0</v>
      </c>
      <c r="Q394" s="146">
        <v>0</v>
      </c>
      <c r="R394" s="146">
        <f>Q394*H394</f>
        <v>0</v>
      </c>
      <c r="S394" s="146">
        <v>0</v>
      </c>
      <c r="T394" s="147">
        <f>S394*H394</f>
        <v>0</v>
      </c>
      <c r="AR394" s="148" t="s">
        <v>539</v>
      </c>
      <c r="AT394" s="148" t="s">
        <v>138</v>
      </c>
      <c r="AU394" s="148" t="s">
        <v>81</v>
      </c>
      <c r="AY394" s="17" t="s">
        <v>135</v>
      </c>
      <c r="BE394" s="149">
        <f>IF(N394="základní",J394,0)</f>
        <v>0</v>
      </c>
      <c r="BF394" s="149">
        <f>IF(N394="snížená",J394,0)</f>
        <v>0</v>
      </c>
      <c r="BG394" s="149">
        <f>IF(N394="zákl. přenesená",J394,0)</f>
        <v>0</v>
      </c>
      <c r="BH394" s="149">
        <f>IF(N394="sníž. přenesená",J394,0)</f>
        <v>0</v>
      </c>
      <c r="BI394" s="149">
        <f>IF(N394="nulová",J394,0)</f>
        <v>0</v>
      </c>
      <c r="BJ394" s="17" t="s">
        <v>81</v>
      </c>
      <c r="BK394" s="149">
        <f>ROUND(I394*H394,2)</f>
        <v>0</v>
      </c>
      <c r="BL394" s="17" t="s">
        <v>539</v>
      </c>
      <c r="BM394" s="148" t="s">
        <v>545</v>
      </c>
    </row>
    <row r="395" spans="2:47" s="1" customFormat="1" ht="19.2">
      <c r="B395" s="32"/>
      <c r="D395" s="150" t="s">
        <v>145</v>
      </c>
      <c r="F395" s="151" t="s">
        <v>546</v>
      </c>
      <c r="I395" s="152"/>
      <c r="L395" s="32"/>
      <c r="M395" s="153"/>
      <c r="T395" s="55"/>
      <c r="AT395" s="17" t="s">
        <v>145</v>
      </c>
      <c r="AU395" s="17" t="s">
        <v>81</v>
      </c>
    </row>
    <row r="396" spans="2:51" s="13" customFormat="1" ht="12">
      <c r="B396" s="160"/>
      <c r="D396" s="150" t="s">
        <v>147</v>
      </c>
      <c r="E396" s="161" t="s">
        <v>1</v>
      </c>
      <c r="F396" s="162">
        <v>50</v>
      </c>
      <c r="H396" s="163">
        <v>50</v>
      </c>
      <c r="I396" s="164"/>
      <c r="L396" s="160"/>
      <c r="M396" s="193"/>
      <c r="N396" s="194"/>
      <c r="O396" s="194"/>
      <c r="P396" s="194"/>
      <c r="Q396" s="194"/>
      <c r="R396" s="194"/>
      <c r="S396" s="194"/>
      <c r="T396" s="195"/>
      <c r="AT396" s="161" t="s">
        <v>147</v>
      </c>
      <c r="AU396" s="161" t="s">
        <v>81</v>
      </c>
      <c r="AV396" s="13" t="s">
        <v>83</v>
      </c>
      <c r="AW396" s="13" t="s">
        <v>32</v>
      </c>
      <c r="AX396" s="13" t="s">
        <v>81</v>
      </c>
      <c r="AY396" s="161" t="s">
        <v>135</v>
      </c>
    </row>
    <row r="397" spans="2:12" s="1" customFormat="1" ht="6.9" customHeight="1">
      <c r="B397" s="44"/>
      <c r="C397" s="45"/>
      <c r="D397" s="45"/>
      <c r="E397" s="45"/>
      <c r="F397" s="45"/>
      <c r="G397" s="45"/>
      <c r="H397" s="45"/>
      <c r="I397" s="45"/>
      <c r="J397" s="45"/>
      <c r="K397" s="45"/>
      <c r="L397" s="32"/>
    </row>
  </sheetData>
  <autoFilter ref="C134:K396"/>
  <mergeCells count="12">
    <mergeCell ref="E127:H127"/>
    <mergeCell ref="L2:V2"/>
    <mergeCell ref="E85:H85"/>
    <mergeCell ref="E87:H87"/>
    <mergeCell ref="E89:H89"/>
    <mergeCell ref="E123:H123"/>
    <mergeCell ref="E125:H125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BM359"/>
  <sheetViews>
    <sheetView showGridLines="0" workbookViewId="0" topLeftCell="A1">
      <selection activeCell="E4" sqref="E4"/>
    </sheetView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" customHeight="1">
      <c r="L2" s="207" t="s">
        <v>5</v>
      </c>
      <c r="M2" s="208"/>
      <c r="N2" s="208"/>
      <c r="O2" s="208"/>
      <c r="P2" s="208"/>
      <c r="Q2" s="208"/>
      <c r="R2" s="208"/>
      <c r="S2" s="208"/>
      <c r="T2" s="208"/>
      <c r="U2" s="208"/>
      <c r="V2" s="208"/>
      <c r="AT2" s="17" t="s">
        <v>91</v>
      </c>
    </row>
    <row r="3" spans="2:46" ht="6.9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83</v>
      </c>
    </row>
    <row r="4" spans="2:46" ht="24.9" customHeight="1">
      <c r="B4" s="20"/>
      <c r="D4" s="21" t="s">
        <v>95</v>
      </c>
      <c r="L4" s="20"/>
      <c r="M4" s="92" t="s">
        <v>10</v>
      </c>
      <c r="AT4" s="17" t="s">
        <v>3</v>
      </c>
    </row>
    <row r="5" spans="2:12" ht="6.9" customHeight="1">
      <c r="B5" s="20"/>
      <c r="L5" s="20"/>
    </row>
    <row r="6" spans="2:12" ht="12" customHeight="1">
      <c r="B6" s="20"/>
      <c r="D6" s="27" t="s">
        <v>16</v>
      </c>
      <c r="L6" s="20"/>
    </row>
    <row r="7" spans="2:12" ht="16.5" customHeight="1">
      <c r="B7" s="20"/>
      <c r="E7" s="251" t="str">
        <f>'Rekapitulace stavby'!K6</f>
        <v>MŠ RAFÍK, rekonstrukce elektroinstalace, vč. stavebních úprav</v>
      </c>
      <c r="F7" s="252"/>
      <c r="G7" s="252"/>
      <c r="H7" s="252"/>
      <c r="L7" s="20"/>
    </row>
    <row r="8" spans="2:12" ht="12" customHeight="1">
      <c r="B8" s="20"/>
      <c r="D8" s="27" t="s">
        <v>96</v>
      </c>
      <c r="L8" s="20"/>
    </row>
    <row r="9" spans="2:12" s="1" customFormat="1" ht="16.5" customHeight="1">
      <c r="B9" s="32"/>
      <c r="E9" s="251" t="s">
        <v>97</v>
      </c>
      <c r="F9" s="250"/>
      <c r="G9" s="250"/>
      <c r="H9" s="250"/>
      <c r="L9" s="32"/>
    </row>
    <row r="10" spans="2:12" s="1" customFormat="1" ht="12" customHeight="1">
      <c r="B10" s="32"/>
      <c r="D10" s="27" t="s">
        <v>98</v>
      </c>
      <c r="L10" s="32"/>
    </row>
    <row r="11" spans="2:12" s="1" customFormat="1" ht="16.5" customHeight="1">
      <c r="B11" s="32"/>
      <c r="E11" s="229" t="s">
        <v>547</v>
      </c>
      <c r="F11" s="250"/>
      <c r="G11" s="250"/>
      <c r="H11" s="250"/>
      <c r="L11" s="32"/>
    </row>
    <row r="12" spans="2:12" s="1" customFormat="1" ht="12">
      <c r="B12" s="32"/>
      <c r="L12" s="32"/>
    </row>
    <row r="13" spans="2:12" s="1" customFormat="1" ht="12" customHeight="1">
      <c r="B13" s="32"/>
      <c r="D13" s="27" t="s">
        <v>18</v>
      </c>
      <c r="F13" s="25" t="s">
        <v>1</v>
      </c>
      <c r="I13" s="27" t="s">
        <v>19</v>
      </c>
      <c r="J13" s="25" t="s">
        <v>1</v>
      </c>
      <c r="L13" s="32"/>
    </row>
    <row r="14" spans="2:12" s="1" customFormat="1" ht="12" customHeight="1">
      <c r="B14" s="32"/>
      <c r="D14" s="27" t="s">
        <v>20</v>
      </c>
      <c r="F14" s="25" t="s">
        <v>21</v>
      </c>
      <c r="I14" s="27" t="s">
        <v>22</v>
      </c>
      <c r="J14" s="52" t="str">
        <f>'Rekapitulace stavby'!AN8</f>
        <v>6. 5. 2022</v>
      </c>
      <c r="L14" s="32"/>
    </row>
    <row r="15" spans="2:12" s="1" customFormat="1" ht="10.95" customHeight="1">
      <c r="B15" s="32"/>
      <c r="L15" s="32"/>
    </row>
    <row r="16" spans="2:12" s="1" customFormat="1" ht="12" customHeight="1">
      <c r="B16" s="32"/>
      <c r="D16" s="27" t="s">
        <v>24</v>
      </c>
      <c r="I16" s="27" t="s">
        <v>25</v>
      </c>
      <c r="J16" s="25" t="str">
        <f>IF('Rekapitulace stavby'!AN10="","",'Rekapitulace stavby'!AN10)</f>
        <v/>
      </c>
      <c r="L16" s="32"/>
    </row>
    <row r="17" spans="2:12" s="1" customFormat="1" ht="18" customHeight="1">
      <c r="B17" s="32"/>
      <c r="E17" s="25" t="str">
        <f>IF('Rekapitulace stavby'!E11="","",'Rekapitulace stavby'!E11)</f>
        <v>Městský úřad Bohumín</v>
      </c>
      <c r="I17" s="27" t="s">
        <v>27</v>
      </c>
      <c r="J17" s="25" t="str">
        <f>IF('Rekapitulace stavby'!AN11="","",'Rekapitulace stavby'!AN11)</f>
        <v/>
      </c>
      <c r="L17" s="32"/>
    </row>
    <row r="18" spans="2:12" s="1" customFormat="1" ht="6.9" customHeight="1">
      <c r="B18" s="32"/>
      <c r="L18" s="32"/>
    </row>
    <row r="19" spans="2:12" s="1" customFormat="1" ht="12" customHeight="1">
      <c r="B19" s="32"/>
      <c r="D19" s="27" t="s">
        <v>28</v>
      </c>
      <c r="I19" s="27" t="s">
        <v>25</v>
      </c>
      <c r="J19" s="28" t="str">
        <f>'Rekapitulace stavby'!AN13</f>
        <v>Vyplň údaj</v>
      </c>
      <c r="L19" s="32"/>
    </row>
    <row r="20" spans="2:12" s="1" customFormat="1" ht="18" customHeight="1">
      <c r="B20" s="32"/>
      <c r="E20" s="253" t="str">
        <f>'Rekapitulace stavby'!E14</f>
        <v>Vyplň údaj</v>
      </c>
      <c r="F20" s="219"/>
      <c r="G20" s="219"/>
      <c r="H20" s="219"/>
      <c r="I20" s="27" t="s">
        <v>27</v>
      </c>
      <c r="J20" s="28" t="str">
        <f>'Rekapitulace stavby'!AN14</f>
        <v>Vyplň údaj</v>
      </c>
      <c r="L20" s="32"/>
    </row>
    <row r="21" spans="2:12" s="1" customFormat="1" ht="6.9" customHeight="1">
      <c r="B21" s="32"/>
      <c r="L21" s="32"/>
    </row>
    <row r="22" spans="2:12" s="1" customFormat="1" ht="12" customHeight="1">
      <c r="B22" s="32"/>
      <c r="D22" s="27" t="s">
        <v>30</v>
      </c>
      <c r="I22" s="27" t="s">
        <v>25</v>
      </c>
      <c r="J22" s="25" t="str">
        <f>IF('Rekapitulace stavby'!AN16="","",'Rekapitulace stavby'!AN16)</f>
        <v/>
      </c>
      <c r="L22" s="32"/>
    </row>
    <row r="23" spans="2:12" s="1" customFormat="1" ht="18" customHeight="1">
      <c r="B23" s="32"/>
      <c r="E23" s="25" t="str">
        <f>IF('Rekapitulace stavby'!E17="","",'Rekapitulace stavby'!E17)</f>
        <v>RP Projekt s.r.o.</v>
      </c>
      <c r="I23" s="27" t="s">
        <v>27</v>
      </c>
      <c r="J23" s="25" t="str">
        <f>IF('Rekapitulace stavby'!AN17="","",'Rekapitulace stavby'!AN17)</f>
        <v/>
      </c>
      <c r="L23" s="32"/>
    </row>
    <row r="24" spans="2:12" s="1" customFormat="1" ht="6.9" customHeight="1">
      <c r="B24" s="32"/>
      <c r="L24" s="32"/>
    </row>
    <row r="25" spans="2:12" s="1" customFormat="1" ht="12" customHeight="1">
      <c r="B25" s="32"/>
      <c r="D25" s="27" t="s">
        <v>33</v>
      </c>
      <c r="I25" s="27" t="s">
        <v>25</v>
      </c>
      <c r="J25" s="25" t="str">
        <f>IF('Rekapitulace stavby'!AN19="","",'Rekapitulace stavby'!AN19)</f>
        <v/>
      </c>
      <c r="L25" s="32"/>
    </row>
    <row r="26" spans="2:12" s="1" customFormat="1" ht="18" customHeight="1">
      <c r="B26" s="32"/>
      <c r="E26" s="25" t="str">
        <f>IF('Rekapitulace stavby'!E20="","",'Rekapitulace stavby'!E20)</f>
        <v xml:space="preserve"> </v>
      </c>
      <c r="I26" s="27" t="s">
        <v>27</v>
      </c>
      <c r="J26" s="25" t="str">
        <f>IF('Rekapitulace stavby'!AN20="","",'Rekapitulace stavby'!AN20)</f>
        <v/>
      </c>
      <c r="L26" s="32"/>
    </row>
    <row r="27" spans="2:12" s="1" customFormat="1" ht="6.9" customHeight="1">
      <c r="B27" s="32"/>
      <c r="L27" s="32"/>
    </row>
    <row r="28" spans="2:12" s="1" customFormat="1" ht="12" customHeight="1">
      <c r="B28" s="32"/>
      <c r="D28" s="27" t="s">
        <v>34</v>
      </c>
      <c r="L28" s="32"/>
    </row>
    <row r="29" spans="2:12" s="7" customFormat="1" ht="16.5" customHeight="1">
      <c r="B29" s="93"/>
      <c r="E29" s="223" t="s">
        <v>1</v>
      </c>
      <c r="F29" s="223"/>
      <c r="G29" s="223"/>
      <c r="H29" s="223"/>
      <c r="L29" s="93"/>
    </row>
    <row r="30" spans="2:12" s="1" customFormat="1" ht="6.9" customHeight="1">
      <c r="B30" s="32"/>
      <c r="L30" s="32"/>
    </row>
    <row r="31" spans="2:12" s="1" customFormat="1" ht="6.9" customHeight="1">
      <c r="B31" s="32"/>
      <c r="D31" s="53"/>
      <c r="E31" s="53"/>
      <c r="F31" s="53"/>
      <c r="G31" s="53"/>
      <c r="H31" s="53"/>
      <c r="I31" s="53"/>
      <c r="J31" s="53"/>
      <c r="K31" s="53"/>
      <c r="L31" s="32"/>
    </row>
    <row r="32" spans="2:12" s="1" customFormat="1" ht="25.35" customHeight="1">
      <c r="B32" s="32"/>
      <c r="D32" s="94" t="s">
        <v>35</v>
      </c>
      <c r="J32" s="65">
        <f>ROUND(J127,2)</f>
        <v>0</v>
      </c>
      <c r="L32" s="32"/>
    </row>
    <row r="33" spans="2:12" s="1" customFormat="1" ht="6.9" customHeight="1">
      <c r="B33" s="32"/>
      <c r="D33" s="53"/>
      <c r="E33" s="53"/>
      <c r="F33" s="53"/>
      <c r="G33" s="53"/>
      <c r="H33" s="53"/>
      <c r="I33" s="53"/>
      <c r="J33" s="53"/>
      <c r="K33" s="53"/>
      <c r="L33" s="32"/>
    </row>
    <row r="34" spans="2:12" s="1" customFormat="1" ht="14.4" customHeight="1">
      <c r="B34" s="32"/>
      <c r="F34" s="35" t="s">
        <v>37</v>
      </c>
      <c r="I34" s="35" t="s">
        <v>36</v>
      </c>
      <c r="J34" s="35" t="s">
        <v>38</v>
      </c>
      <c r="L34" s="32"/>
    </row>
    <row r="35" spans="2:12" s="1" customFormat="1" ht="14.4" customHeight="1">
      <c r="B35" s="32"/>
      <c r="D35" s="95" t="s">
        <v>39</v>
      </c>
      <c r="E35" s="27" t="s">
        <v>40</v>
      </c>
      <c r="F35" s="85">
        <f>ROUND((SUM(BE127:BE358)),2)</f>
        <v>0</v>
      </c>
      <c r="I35" s="96">
        <v>0.21</v>
      </c>
      <c r="J35" s="85">
        <f>ROUND(((SUM(BE127:BE358))*I35),2)</f>
        <v>0</v>
      </c>
      <c r="L35" s="32"/>
    </row>
    <row r="36" spans="2:12" s="1" customFormat="1" ht="14.4" customHeight="1">
      <c r="B36" s="32"/>
      <c r="E36" s="27" t="s">
        <v>41</v>
      </c>
      <c r="F36" s="85">
        <f>ROUND((SUM(BF127:BF358)),2)</f>
        <v>0</v>
      </c>
      <c r="I36" s="96">
        <v>0.15</v>
      </c>
      <c r="J36" s="85">
        <f>ROUND(((SUM(BF127:BF358))*I36),2)</f>
        <v>0</v>
      </c>
      <c r="L36" s="32"/>
    </row>
    <row r="37" spans="2:12" s="1" customFormat="1" ht="14.4" customHeight="1" hidden="1">
      <c r="B37" s="32"/>
      <c r="E37" s="27" t="s">
        <v>42</v>
      </c>
      <c r="F37" s="85">
        <f>ROUND((SUM(BG127:BG358)),2)</f>
        <v>0</v>
      </c>
      <c r="I37" s="96">
        <v>0.21</v>
      </c>
      <c r="J37" s="85">
        <f>0</f>
        <v>0</v>
      </c>
      <c r="L37" s="32"/>
    </row>
    <row r="38" spans="2:12" s="1" customFormat="1" ht="14.4" customHeight="1" hidden="1">
      <c r="B38" s="32"/>
      <c r="E38" s="27" t="s">
        <v>43</v>
      </c>
      <c r="F38" s="85">
        <f>ROUND((SUM(BH127:BH358)),2)</f>
        <v>0</v>
      </c>
      <c r="I38" s="96">
        <v>0.15</v>
      </c>
      <c r="J38" s="85">
        <f>0</f>
        <v>0</v>
      </c>
      <c r="L38" s="32"/>
    </row>
    <row r="39" spans="2:12" s="1" customFormat="1" ht="14.4" customHeight="1" hidden="1">
      <c r="B39" s="32"/>
      <c r="E39" s="27" t="s">
        <v>44</v>
      </c>
      <c r="F39" s="85">
        <f>ROUND((SUM(BI127:BI358)),2)</f>
        <v>0</v>
      </c>
      <c r="I39" s="96">
        <v>0</v>
      </c>
      <c r="J39" s="85">
        <f>0</f>
        <v>0</v>
      </c>
      <c r="L39" s="32"/>
    </row>
    <row r="40" spans="2:12" s="1" customFormat="1" ht="6.9" customHeight="1">
      <c r="B40" s="32"/>
      <c r="L40" s="32"/>
    </row>
    <row r="41" spans="2:12" s="1" customFormat="1" ht="25.35" customHeight="1">
      <c r="B41" s="32"/>
      <c r="C41" s="97"/>
      <c r="D41" s="98" t="s">
        <v>45</v>
      </c>
      <c r="E41" s="56"/>
      <c r="F41" s="56"/>
      <c r="G41" s="99" t="s">
        <v>46</v>
      </c>
      <c r="H41" s="100" t="s">
        <v>47</v>
      </c>
      <c r="I41" s="56"/>
      <c r="J41" s="101">
        <f>SUM(J32:J39)</f>
        <v>0</v>
      </c>
      <c r="K41" s="102"/>
      <c r="L41" s="32"/>
    </row>
    <row r="42" spans="2:12" s="1" customFormat="1" ht="14.4" customHeight="1">
      <c r="B42" s="32"/>
      <c r="L42" s="32"/>
    </row>
    <row r="43" spans="2:12" ht="14.4" customHeight="1">
      <c r="B43" s="20"/>
      <c r="L43" s="20"/>
    </row>
    <row r="44" spans="2:12" ht="14.4" customHeight="1">
      <c r="B44" s="20"/>
      <c r="L44" s="20"/>
    </row>
    <row r="45" spans="2:12" ht="14.4" customHeight="1">
      <c r="B45" s="20"/>
      <c r="L45" s="20"/>
    </row>
    <row r="46" spans="2:12" ht="14.4" customHeight="1">
      <c r="B46" s="20"/>
      <c r="L46" s="20"/>
    </row>
    <row r="47" spans="2:12" ht="14.4" customHeight="1">
      <c r="B47" s="20"/>
      <c r="L47" s="20"/>
    </row>
    <row r="48" spans="2:12" ht="14.4" customHeight="1">
      <c r="B48" s="20"/>
      <c r="L48" s="20"/>
    </row>
    <row r="49" spans="2:12" ht="14.4" customHeight="1">
      <c r="B49" s="20"/>
      <c r="L49" s="20"/>
    </row>
    <row r="50" spans="2:12" s="1" customFormat="1" ht="14.4" customHeight="1">
      <c r="B50" s="32"/>
      <c r="D50" s="41" t="s">
        <v>48</v>
      </c>
      <c r="E50" s="42"/>
      <c r="F50" s="42"/>
      <c r="G50" s="41" t="s">
        <v>49</v>
      </c>
      <c r="H50" s="42"/>
      <c r="I50" s="42"/>
      <c r="J50" s="42"/>
      <c r="K50" s="42"/>
      <c r="L50" s="32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2:12" s="1" customFormat="1" ht="13.2">
      <c r="B61" s="32"/>
      <c r="D61" s="43" t="s">
        <v>50</v>
      </c>
      <c r="E61" s="34"/>
      <c r="F61" s="103" t="s">
        <v>51</v>
      </c>
      <c r="G61" s="43" t="s">
        <v>50</v>
      </c>
      <c r="H61" s="34"/>
      <c r="I61" s="34"/>
      <c r="J61" s="104" t="s">
        <v>51</v>
      </c>
      <c r="K61" s="34"/>
      <c r="L61" s="32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2:12" s="1" customFormat="1" ht="13.2">
      <c r="B65" s="32"/>
      <c r="D65" s="41" t="s">
        <v>52</v>
      </c>
      <c r="E65" s="42"/>
      <c r="F65" s="42"/>
      <c r="G65" s="41" t="s">
        <v>53</v>
      </c>
      <c r="H65" s="42"/>
      <c r="I65" s="42"/>
      <c r="J65" s="42"/>
      <c r="K65" s="42"/>
      <c r="L65" s="32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2:12" s="1" customFormat="1" ht="13.2">
      <c r="B76" s="32"/>
      <c r="D76" s="43" t="s">
        <v>50</v>
      </c>
      <c r="E76" s="34"/>
      <c r="F76" s="103" t="s">
        <v>51</v>
      </c>
      <c r="G76" s="43" t="s">
        <v>50</v>
      </c>
      <c r="H76" s="34"/>
      <c r="I76" s="34"/>
      <c r="J76" s="104" t="s">
        <v>51</v>
      </c>
      <c r="K76" s="34"/>
      <c r="L76" s="32"/>
    </row>
    <row r="77" spans="2:12" s="1" customFormat="1" ht="14.4" customHeight="1"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2"/>
    </row>
    <row r="81" spans="2:12" s="1" customFormat="1" ht="6.9" customHeight="1"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2"/>
    </row>
    <row r="82" spans="2:12" s="1" customFormat="1" ht="24.9" customHeight="1">
      <c r="B82" s="32"/>
      <c r="C82" s="21" t="s">
        <v>100</v>
      </c>
      <c r="L82" s="32"/>
    </row>
    <row r="83" spans="2:12" s="1" customFormat="1" ht="6.9" customHeight="1">
      <c r="B83" s="32"/>
      <c r="L83" s="32"/>
    </row>
    <row r="84" spans="2:12" s="1" customFormat="1" ht="12" customHeight="1">
      <c r="B84" s="32"/>
      <c r="C84" s="27" t="s">
        <v>16</v>
      </c>
      <c r="L84" s="32"/>
    </row>
    <row r="85" spans="2:12" s="1" customFormat="1" ht="16.5" customHeight="1">
      <c r="B85" s="32"/>
      <c r="E85" s="251" t="str">
        <f>E7</f>
        <v>MŠ RAFÍK, rekonstrukce elektroinstalace, vč. stavebních úprav</v>
      </c>
      <c r="F85" s="252"/>
      <c r="G85" s="252"/>
      <c r="H85" s="252"/>
      <c r="L85" s="32"/>
    </row>
    <row r="86" spans="2:12" ht="12" customHeight="1">
      <c r="B86" s="20"/>
      <c r="C86" s="27" t="s">
        <v>96</v>
      </c>
      <c r="L86" s="20"/>
    </row>
    <row r="87" spans="2:12" s="1" customFormat="1" ht="16.5" customHeight="1">
      <c r="B87" s="32"/>
      <c r="E87" s="251" t="s">
        <v>97</v>
      </c>
      <c r="F87" s="250"/>
      <c r="G87" s="250"/>
      <c r="H87" s="250"/>
      <c r="L87" s="32"/>
    </row>
    <row r="88" spans="2:12" s="1" customFormat="1" ht="12" customHeight="1">
      <c r="B88" s="32"/>
      <c r="C88" s="27" t="s">
        <v>98</v>
      </c>
      <c r="L88" s="32"/>
    </row>
    <row r="89" spans="2:12" s="1" customFormat="1" ht="16.5" customHeight="1">
      <c r="B89" s="32"/>
      <c r="E89" s="229" t="str">
        <f>E11</f>
        <v>002 - Elektroinstalce</v>
      </c>
      <c r="F89" s="250"/>
      <c r="G89" s="250"/>
      <c r="H89" s="250"/>
      <c r="L89" s="32"/>
    </row>
    <row r="90" spans="2:12" s="1" customFormat="1" ht="6.9" customHeight="1">
      <c r="B90" s="32"/>
      <c r="L90" s="32"/>
    </row>
    <row r="91" spans="2:12" s="1" customFormat="1" ht="12" customHeight="1">
      <c r="B91" s="32"/>
      <c r="C91" s="27" t="s">
        <v>20</v>
      </c>
      <c r="F91" s="25" t="str">
        <f>F14</f>
        <v xml:space="preserve"> </v>
      </c>
      <c r="I91" s="27" t="s">
        <v>22</v>
      </c>
      <c r="J91" s="52" t="str">
        <f>IF(J14="","",J14)</f>
        <v>6. 5. 2022</v>
      </c>
      <c r="L91" s="32"/>
    </row>
    <row r="92" spans="2:12" s="1" customFormat="1" ht="6.9" customHeight="1">
      <c r="B92" s="32"/>
      <c r="L92" s="32"/>
    </row>
    <row r="93" spans="2:12" s="1" customFormat="1" ht="15.15" customHeight="1">
      <c r="B93" s="32"/>
      <c r="C93" s="27" t="s">
        <v>24</v>
      </c>
      <c r="F93" s="25" t="str">
        <f>E17</f>
        <v>Městský úřad Bohumín</v>
      </c>
      <c r="I93" s="27" t="s">
        <v>30</v>
      </c>
      <c r="J93" s="30" t="str">
        <f>E23</f>
        <v>RP Projekt s.r.o.</v>
      </c>
      <c r="L93" s="32"/>
    </row>
    <row r="94" spans="2:12" s="1" customFormat="1" ht="15.15" customHeight="1">
      <c r="B94" s="32"/>
      <c r="C94" s="27" t="s">
        <v>28</v>
      </c>
      <c r="F94" s="25" t="str">
        <f>IF(E20="","",E20)</f>
        <v>Vyplň údaj</v>
      </c>
      <c r="I94" s="27" t="s">
        <v>33</v>
      </c>
      <c r="J94" s="30" t="str">
        <f>E26</f>
        <v xml:space="preserve"> </v>
      </c>
      <c r="L94" s="32"/>
    </row>
    <row r="95" spans="2:12" s="1" customFormat="1" ht="10.35" customHeight="1">
      <c r="B95" s="32"/>
      <c r="L95" s="32"/>
    </row>
    <row r="96" spans="2:12" s="1" customFormat="1" ht="29.25" customHeight="1">
      <c r="B96" s="32"/>
      <c r="C96" s="105" t="s">
        <v>101</v>
      </c>
      <c r="D96" s="97"/>
      <c r="E96" s="97"/>
      <c r="F96" s="97"/>
      <c r="G96" s="97"/>
      <c r="H96" s="97"/>
      <c r="I96" s="97"/>
      <c r="J96" s="106" t="s">
        <v>102</v>
      </c>
      <c r="K96" s="97"/>
      <c r="L96" s="32"/>
    </row>
    <row r="97" spans="2:12" s="1" customFormat="1" ht="10.35" customHeight="1">
      <c r="B97" s="32"/>
      <c r="L97" s="32"/>
    </row>
    <row r="98" spans="2:47" s="1" customFormat="1" ht="22.95" customHeight="1">
      <c r="B98" s="32"/>
      <c r="C98" s="107" t="s">
        <v>103</v>
      </c>
      <c r="J98" s="65">
        <f>J127</f>
        <v>0</v>
      </c>
      <c r="L98" s="32"/>
      <c r="AU98" s="17" t="s">
        <v>104</v>
      </c>
    </row>
    <row r="99" spans="2:12" s="8" customFormat="1" ht="24.9" customHeight="1">
      <c r="B99" s="108"/>
      <c r="D99" s="109" t="s">
        <v>105</v>
      </c>
      <c r="E99" s="110"/>
      <c r="F99" s="110"/>
      <c r="G99" s="110"/>
      <c r="H99" s="110"/>
      <c r="I99" s="110"/>
      <c r="J99" s="111">
        <f>J128</f>
        <v>0</v>
      </c>
      <c r="L99" s="108"/>
    </row>
    <row r="100" spans="2:12" s="9" customFormat="1" ht="19.95" customHeight="1">
      <c r="B100" s="112"/>
      <c r="D100" s="113" t="s">
        <v>107</v>
      </c>
      <c r="E100" s="114"/>
      <c r="F100" s="114"/>
      <c r="G100" s="114"/>
      <c r="H100" s="114"/>
      <c r="I100" s="114"/>
      <c r="J100" s="115">
        <f>J129</f>
        <v>0</v>
      </c>
      <c r="L100" s="112"/>
    </row>
    <row r="101" spans="2:12" s="8" customFormat="1" ht="24.9" customHeight="1">
      <c r="B101" s="108"/>
      <c r="D101" s="109" t="s">
        <v>548</v>
      </c>
      <c r="E101" s="110"/>
      <c r="F101" s="110"/>
      <c r="G101" s="110"/>
      <c r="H101" s="110"/>
      <c r="I101" s="110"/>
      <c r="J101" s="111">
        <f>J150</f>
        <v>0</v>
      </c>
      <c r="L101" s="108"/>
    </row>
    <row r="102" spans="2:12" s="9" customFormat="1" ht="19.95" customHeight="1">
      <c r="B102" s="112"/>
      <c r="D102" s="113" t="s">
        <v>549</v>
      </c>
      <c r="E102" s="114"/>
      <c r="F102" s="114"/>
      <c r="G102" s="114"/>
      <c r="H102" s="114"/>
      <c r="I102" s="114"/>
      <c r="J102" s="115">
        <f>J151</f>
        <v>0</v>
      </c>
      <c r="L102" s="112"/>
    </row>
    <row r="103" spans="2:12" s="9" customFormat="1" ht="19.95" customHeight="1">
      <c r="B103" s="112"/>
      <c r="D103" s="113" t="s">
        <v>550</v>
      </c>
      <c r="E103" s="114"/>
      <c r="F103" s="114"/>
      <c r="G103" s="114"/>
      <c r="H103" s="114"/>
      <c r="I103" s="114"/>
      <c r="J103" s="115">
        <f>J246</f>
        <v>0</v>
      </c>
      <c r="L103" s="112"/>
    </row>
    <row r="104" spans="2:12" s="9" customFormat="1" ht="19.95" customHeight="1">
      <c r="B104" s="112"/>
      <c r="D104" s="113" t="s">
        <v>551</v>
      </c>
      <c r="E104" s="114"/>
      <c r="F104" s="114"/>
      <c r="G104" s="114"/>
      <c r="H104" s="114"/>
      <c r="I104" s="114"/>
      <c r="J104" s="115">
        <f>J263</f>
        <v>0</v>
      </c>
      <c r="L104" s="112"/>
    </row>
    <row r="105" spans="2:12" s="8" customFormat="1" ht="24.9" customHeight="1">
      <c r="B105" s="108"/>
      <c r="D105" s="109" t="s">
        <v>552</v>
      </c>
      <c r="E105" s="110"/>
      <c r="F105" s="110"/>
      <c r="G105" s="110"/>
      <c r="H105" s="110"/>
      <c r="I105" s="110"/>
      <c r="J105" s="111">
        <f>J352</f>
        <v>0</v>
      </c>
      <c r="L105" s="108"/>
    </row>
    <row r="106" spans="2:12" s="1" customFormat="1" ht="21.75" customHeight="1">
      <c r="B106" s="32"/>
      <c r="L106" s="32"/>
    </row>
    <row r="107" spans="2:12" s="1" customFormat="1" ht="6.9" customHeight="1">
      <c r="B107" s="44"/>
      <c r="C107" s="45"/>
      <c r="D107" s="45"/>
      <c r="E107" s="45"/>
      <c r="F107" s="45"/>
      <c r="G107" s="45"/>
      <c r="H107" s="45"/>
      <c r="I107" s="45"/>
      <c r="J107" s="45"/>
      <c r="K107" s="45"/>
      <c r="L107" s="32"/>
    </row>
    <row r="111" spans="2:12" s="1" customFormat="1" ht="6.9" customHeight="1">
      <c r="B111" s="46"/>
      <c r="C111" s="47"/>
      <c r="D111" s="47"/>
      <c r="E111" s="47"/>
      <c r="F111" s="47"/>
      <c r="G111" s="47"/>
      <c r="H111" s="47"/>
      <c r="I111" s="47"/>
      <c r="J111" s="47"/>
      <c r="K111" s="47"/>
      <c r="L111" s="32"/>
    </row>
    <row r="112" spans="2:12" s="1" customFormat="1" ht="24.9" customHeight="1">
      <c r="B112" s="32"/>
      <c r="C112" s="21" t="s">
        <v>120</v>
      </c>
      <c r="L112" s="32"/>
    </row>
    <row r="113" spans="2:12" s="1" customFormat="1" ht="6.9" customHeight="1">
      <c r="B113" s="32"/>
      <c r="L113" s="32"/>
    </row>
    <row r="114" spans="2:12" s="1" customFormat="1" ht="12" customHeight="1">
      <c r="B114" s="32"/>
      <c r="C114" s="27" t="s">
        <v>16</v>
      </c>
      <c r="L114" s="32"/>
    </row>
    <row r="115" spans="2:12" s="1" customFormat="1" ht="16.5" customHeight="1">
      <c r="B115" s="32"/>
      <c r="E115" s="251" t="str">
        <f>E7</f>
        <v>MŠ RAFÍK, rekonstrukce elektroinstalace, vč. stavebních úprav</v>
      </c>
      <c r="F115" s="252"/>
      <c r="G115" s="252"/>
      <c r="H115" s="252"/>
      <c r="L115" s="32"/>
    </row>
    <row r="116" spans="2:12" ht="12" customHeight="1">
      <c r="B116" s="20"/>
      <c r="C116" s="27" t="s">
        <v>96</v>
      </c>
      <c r="L116" s="20"/>
    </row>
    <row r="117" spans="2:12" s="1" customFormat="1" ht="16.5" customHeight="1">
      <c r="B117" s="32"/>
      <c r="E117" s="251" t="s">
        <v>97</v>
      </c>
      <c r="F117" s="250"/>
      <c r="G117" s="250"/>
      <c r="H117" s="250"/>
      <c r="L117" s="32"/>
    </row>
    <row r="118" spans="2:12" s="1" customFormat="1" ht="12" customHeight="1">
      <c r="B118" s="32"/>
      <c r="C118" s="27" t="s">
        <v>98</v>
      </c>
      <c r="L118" s="32"/>
    </row>
    <row r="119" spans="2:12" s="1" customFormat="1" ht="16.5" customHeight="1">
      <c r="B119" s="32"/>
      <c r="E119" s="229" t="str">
        <f>E11</f>
        <v>002 - Elektroinstalce</v>
      </c>
      <c r="F119" s="250"/>
      <c r="G119" s="250"/>
      <c r="H119" s="250"/>
      <c r="L119" s="32"/>
    </row>
    <row r="120" spans="2:12" s="1" customFormat="1" ht="6.9" customHeight="1">
      <c r="B120" s="32"/>
      <c r="L120" s="32"/>
    </row>
    <row r="121" spans="2:12" s="1" customFormat="1" ht="12" customHeight="1">
      <c r="B121" s="32"/>
      <c r="C121" s="27" t="s">
        <v>20</v>
      </c>
      <c r="F121" s="25" t="str">
        <f>F14</f>
        <v xml:space="preserve"> </v>
      </c>
      <c r="I121" s="27" t="s">
        <v>22</v>
      </c>
      <c r="J121" s="52" t="str">
        <f>IF(J14="","",J14)</f>
        <v>6. 5. 2022</v>
      </c>
      <c r="L121" s="32"/>
    </row>
    <row r="122" spans="2:12" s="1" customFormat="1" ht="6.9" customHeight="1">
      <c r="B122" s="32"/>
      <c r="L122" s="32"/>
    </row>
    <row r="123" spans="2:12" s="1" customFormat="1" ht="15.15" customHeight="1">
      <c r="B123" s="32"/>
      <c r="C123" s="27" t="s">
        <v>24</v>
      </c>
      <c r="F123" s="25" t="str">
        <f>E17</f>
        <v>Městský úřad Bohumín</v>
      </c>
      <c r="I123" s="27" t="s">
        <v>30</v>
      </c>
      <c r="J123" s="30" t="str">
        <f>E23</f>
        <v>RP Projekt s.r.o.</v>
      </c>
      <c r="L123" s="32"/>
    </row>
    <row r="124" spans="2:12" s="1" customFormat="1" ht="15.15" customHeight="1">
      <c r="B124" s="32"/>
      <c r="C124" s="27" t="s">
        <v>28</v>
      </c>
      <c r="F124" s="25" t="str">
        <f>IF(E20="","",E20)</f>
        <v>Vyplň údaj</v>
      </c>
      <c r="I124" s="27" t="s">
        <v>33</v>
      </c>
      <c r="J124" s="30" t="str">
        <f>E26</f>
        <v xml:space="preserve"> </v>
      </c>
      <c r="L124" s="32"/>
    </row>
    <row r="125" spans="2:12" s="1" customFormat="1" ht="10.35" customHeight="1">
      <c r="B125" s="32"/>
      <c r="L125" s="32"/>
    </row>
    <row r="126" spans="2:20" s="10" customFormat="1" ht="29.25" customHeight="1">
      <c r="B126" s="116"/>
      <c r="C126" s="117" t="s">
        <v>121</v>
      </c>
      <c r="D126" s="118" t="s">
        <v>60</v>
      </c>
      <c r="E126" s="118" t="s">
        <v>56</v>
      </c>
      <c r="F126" s="118" t="s">
        <v>57</v>
      </c>
      <c r="G126" s="118" t="s">
        <v>122</v>
      </c>
      <c r="H126" s="118" t="s">
        <v>123</v>
      </c>
      <c r="I126" s="118" t="s">
        <v>124</v>
      </c>
      <c r="J126" s="118" t="s">
        <v>102</v>
      </c>
      <c r="K126" s="119" t="s">
        <v>125</v>
      </c>
      <c r="L126" s="116"/>
      <c r="M126" s="58" t="s">
        <v>1</v>
      </c>
      <c r="N126" s="59" t="s">
        <v>39</v>
      </c>
      <c r="O126" s="59" t="s">
        <v>126</v>
      </c>
      <c r="P126" s="59" t="s">
        <v>127</v>
      </c>
      <c r="Q126" s="59" t="s">
        <v>128</v>
      </c>
      <c r="R126" s="59" t="s">
        <v>129</v>
      </c>
      <c r="S126" s="59" t="s">
        <v>130</v>
      </c>
      <c r="T126" s="60" t="s">
        <v>131</v>
      </c>
    </row>
    <row r="127" spans="2:63" s="1" customFormat="1" ht="22.95" customHeight="1">
      <c r="B127" s="32"/>
      <c r="C127" s="63" t="s">
        <v>132</v>
      </c>
      <c r="J127" s="120">
        <f>BK127</f>
        <v>0</v>
      </c>
      <c r="L127" s="32"/>
      <c r="M127" s="61"/>
      <c r="N127" s="53"/>
      <c r="O127" s="53"/>
      <c r="P127" s="121">
        <f>P128+P150+P352</f>
        <v>0</v>
      </c>
      <c r="Q127" s="53"/>
      <c r="R127" s="121">
        <f>R128+R150+R352</f>
        <v>0</v>
      </c>
      <c r="S127" s="53"/>
      <c r="T127" s="122">
        <f>T128+T150+T352</f>
        <v>0</v>
      </c>
      <c r="AT127" s="17" t="s">
        <v>74</v>
      </c>
      <c r="AU127" s="17" t="s">
        <v>104</v>
      </c>
      <c r="BK127" s="123">
        <f>BK128+BK150+BK352</f>
        <v>0</v>
      </c>
    </row>
    <row r="128" spans="2:63" s="11" customFormat="1" ht="25.95" customHeight="1">
      <c r="B128" s="124"/>
      <c r="D128" s="125" t="s">
        <v>74</v>
      </c>
      <c r="E128" s="126" t="s">
        <v>133</v>
      </c>
      <c r="F128" s="126" t="s">
        <v>134</v>
      </c>
      <c r="I128" s="127"/>
      <c r="J128" s="128">
        <f>BK128</f>
        <v>0</v>
      </c>
      <c r="L128" s="124"/>
      <c r="M128" s="129"/>
      <c r="P128" s="130">
        <f>P129</f>
        <v>0</v>
      </c>
      <c r="R128" s="130">
        <f>R129</f>
        <v>0</v>
      </c>
      <c r="T128" s="131">
        <f>T129</f>
        <v>0</v>
      </c>
      <c r="AR128" s="125" t="s">
        <v>81</v>
      </c>
      <c r="AT128" s="132" t="s">
        <v>74</v>
      </c>
      <c r="AU128" s="132" t="s">
        <v>75</v>
      </c>
      <c r="AY128" s="125" t="s">
        <v>135</v>
      </c>
      <c r="BK128" s="133">
        <f>BK129</f>
        <v>0</v>
      </c>
    </row>
    <row r="129" spans="2:63" s="11" customFormat="1" ht="22.95" customHeight="1">
      <c r="B129" s="124"/>
      <c r="D129" s="125" t="s">
        <v>74</v>
      </c>
      <c r="E129" s="134" t="s">
        <v>149</v>
      </c>
      <c r="F129" s="134" t="s">
        <v>150</v>
      </c>
      <c r="I129" s="127"/>
      <c r="J129" s="135">
        <f>BK129</f>
        <v>0</v>
      </c>
      <c r="L129" s="124"/>
      <c r="M129" s="129"/>
      <c r="P129" s="130">
        <f>SUM(P130:P149)</f>
        <v>0</v>
      </c>
      <c r="R129" s="130">
        <f>SUM(R130:R149)</f>
        <v>0</v>
      </c>
      <c r="T129" s="131">
        <f>SUM(T130:T149)</f>
        <v>0</v>
      </c>
      <c r="AR129" s="125" t="s">
        <v>81</v>
      </c>
      <c r="AT129" s="132" t="s">
        <v>74</v>
      </c>
      <c r="AU129" s="132" t="s">
        <v>81</v>
      </c>
      <c r="AY129" s="125" t="s">
        <v>135</v>
      </c>
      <c r="BK129" s="133">
        <f>SUM(BK130:BK149)</f>
        <v>0</v>
      </c>
    </row>
    <row r="130" spans="2:65" s="1" customFormat="1" ht="16.5" customHeight="1">
      <c r="B130" s="136"/>
      <c r="C130" s="137" t="s">
        <v>81</v>
      </c>
      <c r="D130" s="137" t="s">
        <v>138</v>
      </c>
      <c r="E130" s="138" t="s">
        <v>553</v>
      </c>
      <c r="F130" s="139" t="s">
        <v>554</v>
      </c>
      <c r="G130" s="140" t="s">
        <v>348</v>
      </c>
      <c r="H130" s="141">
        <v>250</v>
      </c>
      <c r="I130" s="142"/>
      <c r="J130" s="143">
        <f>ROUND(I130*H130,2)</f>
        <v>0</v>
      </c>
      <c r="K130" s="139" t="s">
        <v>1</v>
      </c>
      <c r="L130" s="32"/>
      <c r="M130" s="144" t="s">
        <v>1</v>
      </c>
      <c r="N130" s="145" t="s">
        <v>40</v>
      </c>
      <c r="P130" s="146">
        <f>O130*H130</f>
        <v>0</v>
      </c>
      <c r="Q130" s="146">
        <v>0</v>
      </c>
      <c r="R130" s="146">
        <f>Q130*H130</f>
        <v>0</v>
      </c>
      <c r="S130" s="146">
        <v>0</v>
      </c>
      <c r="T130" s="147">
        <f>S130*H130</f>
        <v>0</v>
      </c>
      <c r="AR130" s="148" t="s">
        <v>143</v>
      </c>
      <c r="AT130" s="148" t="s">
        <v>138</v>
      </c>
      <c r="AU130" s="148" t="s">
        <v>83</v>
      </c>
      <c r="AY130" s="17" t="s">
        <v>135</v>
      </c>
      <c r="BE130" s="149">
        <f>IF(N130="základní",J130,0)</f>
        <v>0</v>
      </c>
      <c r="BF130" s="149">
        <f>IF(N130="snížená",J130,0)</f>
        <v>0</v>
      </c>
      <c r="BG130" s="149">
        <f>IF(N130="zákl. přenesená",J130,0)</f>
        <v>0</v>
      </c>
      <c r="BH130" s="149">
        <f>IF(N130="sníž. přenesená",J130,0)</f>
        <v>0</v>
      </c>
      <c r="BI130" s="149">
        <f>IF(N130="nulová",J130,0)</f>
        <v>0</v>
      </c>
      <c r="BJ130" s="17" t="s">
        <v>81</v>
      </c>
      <c r="BK130" s="149">
        <f>ROUND(I130*H130,2)</f>
        <v>0</v>
      </c>
      <c r="BL130" s="17" t="s">
        <v>143</v>
      </c>
      <c r="BM130" s="148" t="s">
        <v>83</v>
      </c>
    </row>
    <row r="131" spans="2:47" s="1" customFormat="1" ht="12">
      <c r="B131" s="32"/>
      <c r="D131" s="150" t="s">
        <v>145</v>
      </c>
      <c r="F131" s="151" t="s">
        <v>554</v>
      </c>
      <c r="I131" s="152"/>
      <c r="L131" s="32"/>
      <c r="M131" s="153"/>
      <c r="T131" s="55"/>
      <c r="AT131" s="17" t="s">
        <v>145</v>
      </c>
      <c r="AU131" s="17" t="s">
        <v>83</v>
      </c>
    </row>
    <row r="132" spans="2:65" s="1" customFormat="1" ht="16.5" customHeight="1">
      <c r="B132" s="136"/>
      <c r="C132" s="137" t="s">
        <v>83</v>
      </c>
      <c r="D132" s="137" t="s">
        <v>138</v>
      </c>
      <c r="E132" s="138" t="s">
        <v>555</v>
      </c>
      <c r="F132" s="139" t="s">
        <v>556</v>
      </c>
      <c r="G132" s="140" t="s">
        <v>348</v>
      </c>
      <c r="H132" s="141">
        <v>200</v>
      </c>
      <c r="I132" s="142"/>
      <c r="J132" s="143">
        <f>ROUND(I132*H132,2)</f>
        <v>0</v>
      </c>
      <c r="K132" s="139" t="s">
        <v>1</v>
      </c>
      <c r="L132" s="32"/>
      <c r="M132" s="144" t="s">
        <v>1</v>
      </c>
      <c r="N132" s="145" t="s">
        <v>40</v>
      </c>
      <c r="P132" s="146">
        <f>O132*H132</f>
        <v>0</v>
      </c>
      <c r="Q132" s="146">
        <v>0</v>
      </c>
      <c r="R132" s="146">
        <f>Q132*H132</f>
        <v>0</v>
      </c>
      <c r="S132" s="146">
        <v>0</v>
      </c>
      <c r="T132" s="147">
        <f>S132*H132</f>
        <v>0</v>
      </c>
      <c r="AR132" s="148" t="s">
        <v>143</v>
      </c>
      <c r="AT132" s="148" t="s">
        <v>138</v>
      </c>
      <c r="AU132" s="148" t="s">
        <v>83</v>
      </c>
      <c r="AY132" s="17" t="s">
        <v>135</v>
      </c>
      <c r="BE132" s="149">
        <f>IF(N132="základní",J132,0)</f>
        <v>0</v>
      </c>
      <c r="BF132" s="149">
        <f>IF(N132="snížená",J132,0)</f>
        <v>0</v>
      </c>
      <c r="BG132" s="149">
        <f>IF(N132="zákl. přenesená",J132,0)</f>
        <v>0</v>
      </c>
      <c r="BH132" s="149">
        <f>IF(N132="sníž. přenesená",J132,0)</f>
        <v>0</v>
      </c>
      <c r="BI132" s="149">
        <f>IF(N132="nulová",J132,0)</f>
        <v>0</v>
      </c>
      <c r="BJ132" s="17" t="s">
        <v>81</v>
      </c>
      <c r="BK132" s="149">
        <f>ROUND(I132*H132,2)</f>
        <v>0</v>
      </c>
      <c r="BL132" s="17" t="s">
        <v>143</v>
      </c>
      <c r="BM132" s="148" t="s">
        <v>143</v>
      </c>
    </row>
    <row r="133" spans="2:47" s="1" customFormat="1" ht="12">
      <c r="B133" s="32"/>
      <c r="D133" s="150" t="s">
        <v>145</v>
      </c>
      <c r="F133" s="151" t="s">
        <v>556</v>
      </c>
      <c r="I133" s="152"/>
      <c r="L133" s="32"/>
      <c r="M133" s="153"/>
      <c r="T133" s="55"/>
      <c r="AT133" s="17" t="s">
        <v>145</v>
      </c>
      <c r="AU133" s="17" t="s">
        <v>83</v>
      </c>
    </row>
    <row r="134" spans="2:65" s="1" customFormat="1" ht="16.5" customHeight="1">
      <c r="B134" s="136"/>
      <c r="C134" s="137" t="s">
        <v>136</v>
      </c>
      <c r="D134" s="137" t="s">
        <v>138</v>
      </c>
      <c r="E134" s="138" t="s">
        <v>557</v>
      </c>
      <c r="F134" s="139" t="s">
        <v>558</v>
      </c>
      <c r="G134" s="140" t="s">
        <v>348</v>
      </c>
      <c r="H134" s="141">
        <v>10</v>
      </c>
      <c r="I134" s="142"/>
      <c r="J134" s="143">
        <f>ROUND(I134*H134,2)</f>
        <v>0</v>
      </c>
      <c r="K134" s="139" t="s">
        <v>1</v>
      </c>
      <c r="L134" s="32"/>
      <c r="M134" s="144" t="s">
        <v>1</v>
      </c>
      <c r="N134" s="145" t="s">
        <v>40</v>
      </c>
      <c r="P134" s="146">
        <f>O134*H134</f>
        <v>0</v>
      </c>
      <c r="Q134" s="146">
        <v>0</v>
      </c>
      <c r="R134" s="146">
        <f>Q134*H134</f>
        <v>0</v>
      </c>
      <c r="S134" s="146">
        <v>0</v>
      </c>
      <c r="T134" s="147">
        <f>S134*H134</f>
        <v>0</v>
      </c>
      <c r="AR134" s="148" t="s">
        <v>143</v>
      </c>
      <c r="AT134" s="148" t="s">
        <v>138</v>
      </c>
      <c r="AU134" s="148" t="s">
        <v>83</v>
      </c>
      <c r="AY134" s="17" t="s">
        <v>135</v>
      </c>
      <c r="BE134" s="149">
        <f>IF(N134="základní",J134,0)</f>
        <v>0</v>
      </c>
      <c r="BF134" s="149">
        <f>IF(N134="snížená",J134,0)</f>
        <v>0</v>
      </c>
      <c r="BG134" s="149">
        <f>IF(N134="zákl. přenesená",J134,0)</f>
        <v>0</v>
      </c>
      <c r="BH134" s="149">
        <f>IF(N134="sníž. přenesená",J134,0)</f>
        <v>0</v>
      </c>
      <c r="BI134" s="149">
        <f>IF(N134="nulová",J134,0)</f>
        <v>0</v>
      </c>
      <c r="BJ134" s="17" t="s">
        <v>81</v>
      </c>
      <c r="BK134" s="149">
        <f>ROUND(I134*H134,2)</f>
        <v>0</v>
      </c>
      <c r="BL134" s="17" t="s">
        <v>143</v>
      </c>
      <c r="BM134" s="148" t="s">
        <v>149</v>
      </c>
    </row>
    <row r="135" spans="2:47" s="1" customFormat="1" ht="12">
      <c r="B135" s="32"/>
      <c r="D135" s="150" t="s">
        <v>145</v>
      </c>
      <c r="F135" s="151" t="s">
        <v>558</v>
      </c>
      <c r="I135" s="152"/>
      <c r="L135" s="32"/>
      <c r="M135" s="153"/>
      <c r="T135" s="55"/>
      <c r="AT135" s="17" t="s">
        <v>145</v>
      </c>
      <c r="AU135" s="17" t="s">
        <v>83</v>
      </c>
    </row>
    <row r="136" spans="2:65" s="1" customFormat="1" ht="16.5" customHeight="1">
      <c r="B136" s="136"/>
      <c r="C136" s="137" t="s">
        <v>143</v>
      </c>
      <c r="D136" s="137" t="s">
        <v>138</v>
      </c>
      <c r="E136" s="138" t="s">
        <v>559</v>
      </c>
      <c r="F136" s="139" t="s">
        <v>560</v>
      </c>
      <c r="G136" s="140" t="s">
        <v>355</v>
      </c>
      <c r="H136" s="141">
        <v>275</v>
      </c>
      <c r="I136" s="142"/>
      <c r="J136" s="143">
        <f>ROUND(I136*H136,2)</f>
        <v>0</v>
      </c>
      <c r="K136" s="139" t="s">
        <v>1</v>
      </c>
      <c r="L136" s="32"/>
      <c r="M136" s="144" t="s">
        <v>1</v>
      </c>
      <c r="N136" s="145" t="s">
        <v>40</v>
      </c>
      <c r="P136" s="146">
        <f>O136*H136</f>
        <v>0</v>
      </c>
      <c r="Q136" s="146">
        <v>0</v>
      </c>
      <c r="R136" s="146">
        <f>Q136*H136</f>
        <v>0</v>
      </c>
      <c r="S136" s="146">
        <v>0</v>
      </c>
      <c r="T136" s="147">
        <f>S136*H136</f>
        <v>0</v>
      </c>
      <c r="AR136" s="148" t="s">
        <v>143</v>
      </c>
      <c r="AT136" s="148" t="s">
        <v>138</v>
      </c>
      <c r="AU136" s="148" t="s">
        <v>83</v>
      </c>
      <c r="AY136" s="17" t="s">
        <v>135</v>
      </c>
      <c r="BE136" s="149">
        <f>IF(N136="základní",J136,0)</f>
        <v>0</v>
      </c>
      <c r="BF136" s="149">
        <f>IF(N136="snížená",J136,0)</f>
        <v>0</v>
      </c>
      <c r="BG136" s="149">
        <f>IF(N136="zákl. přenesená",J136,0)</f>
        <v>0</v>
      </c>
      <c r="BH136" s="149">
        <f>IF(N136="sníž. přenesená",J136,0)</f>
        <v>0</v>
      </c>
      <c r="BI136" s="149">
        <f>IF(N136="nulová",J136,0)</f>
        <v>0</v>
      </c>
      <c r="BJ136" s="17" t="s">
        <v>81</v>
      </c>
      <c r="BK136" s="149">
        <f>ROUND(I136*H136,2)</f>
        <v>0</v>
      </c>
      <c r="BL136" s="17" t="s">
        <v>143</v>
      </c>
      <c r="BM136" s="148" t="s">
        <v>184</v>
      </c>
    </row>
    <row r="137" spans="2:47" s="1" customFormat="1" ht="12">
      <c r="B137" s="32"/>
      <c r="D137" s="150" t="s">
        <v>145</v>
      </c>
      <c r="F137" s="151" t="s">
        <v>560</v>
      </c>
      <c r="I137" s="152"/>
      <c r="L137" s="32"/>
      <c r="M137" s="153"/>
      <c r="T137" s="55"/>
      <c r="AT137" s="17" t="s">
        <v>145</v>
      </c>
      <c r="AU137" s="17" t="s">
        <v>83</v>
      </c>
    </row>
    <row r="138" spans="2:65" s="1" customFormat="1" ht="16.5" customHeight="1">
      <c r="B138" s="136"/>
      <c r="C138" s="137" t="s">
        <v>170</v>
      </c>
      <c r="D138" s="137" t="s">
        <v>138</v>
      </c>
      <c r="E138" s="138" t="s">
        <v>561</v>
      </c>
      <c r="F138" s="139" t="s">
        <v>562</v>
      </c>
      <c r="G138" s="140" t="s">
        <v>563</v>
      </c>
      <c r="H138" s="141">
        <v>5</v>
      </c>
      <c r="I138" s="142"/>
      <c r="J138" s="143">
        <f>ROUND(I138*H138,2)</f>
        <v>0</v>
      </c>
      <c r="K138" s="139" t="s">
        <v>1</v>
      </c>
      <c r="L138" s="32"/>
      <c r="M138" s="144" t="s">
        <v>1</v>
      </c>
      <c r="N138" s="145" t="s">
        <v>40</v>
      </c>
      <c r="P138" s="146">
        <f>O138*H138</f>
        <v>0</v>
      </c>
      <c r="Q138" s="146">
        <v>0</v>
      </c>
      <c r="R138" s="146">
        <f>Q138*H138</f>
        <v>0</v>
      </c>
      <c r="S138" s="146">
        <v>0</v>
      </c>
      <c r="T138" s="147">
        <f>S138*H138</f>
        <v>0</v>
      </c>
      <c r="AR138" s="148" t="s">
        <v>143</v>
      </c>
      <c r="AT138" s="148" t="s">
        <v>138</v>
      </c>
      <c r="AU138" s="148" t="s">
        <v>83</v>
      </c>
      <c r="AY138" s="17" t="s">
        <v>135</v>
      </c>
      <c r="BE138" s="149">
        <f>IF(N138="základní",J138,0)</f>
        <v>0</v>
      </c>
      <c r="BF138" s="149">
        <f>IF(N138="snížená",J138,0)</f>
        <v>0</v>
      </c>
      <c r="BG138" s="149">
        <f>IF(N138="zákl. přenesená",J138,0)</f>
        <v>0</v>
      </c>
      <c r="BH138" s="149">
        <f>IF(N138="sníž. přenesená",J138,0)</f>
        <v>0</v>
      </c>
      <c r="BI138" s="149">
        <f>IF(N138="nulová",J138,0)</f>
        <v>0</v>
      </c>
      <c r="BJ138" s="17" t="s">
        <v>81</v>
      </c>
      <c r="BK138" s="149">
        <f>ROUND(I138*H138,2)</f>
        <v>0</v>
      </c>
      <c r="BL138" s="17" t="s">
        <v>143</v>
      </c>
      <c r="BM138" s="148" t="s">
        <v>197</v>
      </c>
    </row>
    <row r="139" spans="2:47" s="1" customFormat="1" ht="12">
      <c r="B139" s="32"/>
      <c r="D139" s="150" t="s">
        <v>145</v>
      </c>
      <c r="F139" s="151" t="s">
        <v>562</v>
      </c>
      <c r="I139" s="152"/>
      <c r="L139" s="32"/>
      <c r="M139" s="153"/>
      <c r="T139" s="55"/>
      <c r="AT139" s="17" t="s">
        <v>145</v>
      </c>
      <c r="AU139" s="17" t="s">
        <v>83</v>
      </c>
    </row>
    <row r="140" spans="2:65" s="1" customFormat="1" ht="24.15" customHeight="1">
      <c r="B140" s="136"/>
      <c r="C140" s="137" t="s">
        <v>149</v>
      </c>
      <c r="D140" s="137" t="s">
        <v>138</v>
      </c>
      <c r="E140" s="138" t="s">
        <v>564</v>
      </c>
      <c r="F140" s="139" t="s">
        <v>565</v>
      </c>
      <c r="G140" s="140" t="s">
        <v>348</v>
      </c>
      <c r="H140" s="141">
        <v>460</v>
      </c>
      <c r="I140" s="142"/>
      <c r="J140" s="143">
        <f>ROUND(I140*H140,2)</f>
        <v>0</v>
      </c>
      <c r="K140" s="139" t="s">
        <v>1</v>
      </c>
      <c r="L140" s="32"/>
      <c r="M140" s="144" t="s">
        <v>1</v>
      </c>
      <c r="N140" s="145" t="s">
        <v>40</v>
      </c>
      <c r="P140" s="146">
        <f>O140*H140</f>
        <v>0</v>
      </c>
      <c r="Q140" s="146">
        <v>0</v>
      </c>
      <c r="R140" s="146">
        <f>Q140*H140</f>
        <v>0</v>
      </c>
      <c r="S140" s="146">
        <v>0</v>
      </c>
      <c r="T140" s="147">
        <f>S140*H140</f>
        <v>0</v>
      </c>
      <c r="AR140" s="148" t="s">
        <v>143</v>
      </c>
      <c r="AT140" s="148" t="s">
        <v>138</v>
      </c>
      <c r="AU140" s="148" t="s">
        <v>83</v>
      </c>
      <c r="AY140" s="17" t="s">
        <v>135</v>
      </c>
      <c r="BE140" s="149">
        <f>IF(N140="základní",J140,0)</f>
        <v>0</v>
      </c>
      <c r="BF140" s="149">
        <f>IF(N140="snížená",J140,0)</f>
        <v>0</v>
      </c>
      <c r="BG140" s="149">
        <f>IF(N140="zákl. přenesená",J140,0)</f>
        <v>0</v>
      </c>
      <c r="BH140" s="149">
        <f>IF(N140="sníž. přenesená",J140,0)</f>
        <v>0</v>
      </c>
      <c r="BI140" s="149">
        <f>IF(N140="nulová",J140,0)</f>
        <v>0</v>
      </c>
      <c r="BJ140" s="17" t="s">
        <v>81</v>
      </c>
      <c r="BK140" s="149">
        <f>ROUND(I140*H140,2)</f>
        <v>0</v>
      </c>
      <c r="BL140" s="17" t="s">
        <v>143</v>
      </c>
      <c r="BM140" s="148" t="s">
        <v>207</v>
      </c>
    </row>
    <row r="141" spans="2:47" s="1" customFormat="1" ht="12">
      <c r="B141" s="32"/>
      <c r="D141" s="150" t="s">
        <v>145</v>
      </c>
      <c r="F141" s="151" t="s">
        <v>565</v>
      </c>
      <c r="I141" s="152"/>
      <c r="L141" s="32"/>
      <c r="M141" s="153"/>
      <c r="T141" s="55"/>
      <c r="AT141" s="17" t="s">
        <v>145</v>
      </c>
      <c r="AU141" s="17" t="s">
        <v>83</v>
      </c>
    </row>
    <row r="142" spans="2:65" s="1" customFormat="1" ht="21.75" customHeight="1">
      <c r="B142" s="136"/>
      <c r="C142" s="137" t="s">
        <v>179</v>
      </c>
      <c r="D142" s="137" t="s">
        <v>138</v>
      </c>
      <c r="E142" s="138" t="s">
        <v>566</v>
      </c>
      <c r="F142" s="139" t="s">
        <v>567</v>
      </c>
      <c r="G142" s="140" t="s">
        <v>262</v>
      </c>
      <c r="H142" s="141">
        <v>7</v>
      </c>
      <c r="I142" s="142"/>
      <c r="J142" s="143">
        <f>ROUND(I142*H142,2)</f>
        <v>0</v>
      </c>
      <c r="K142" s="139" t="s">
        <v>1</v>
      </c>
      <c r="L142" s="32"/>
      <c r="M142" s="144" t="s">
        <v>1</v>
      </c>
      <c r="N142" s="145" t="s">
        <v>40</v>
      </c>
      <c r="P142" s="146">
        <f>O142*H142</f>
        <v>0</v>
      </c>
      <c r="Q142" s="146">
        <v>0</v>
      </c>
      <c r="R142" s="146">
        <f>Q142*H142</f>
        <v>0</v>
      </c>
      <c r="S142" s="146">
        <v>0</v>
      </c>
      <c r="T142" s="147">
        <f>S142*H142</f>
        <v>0</v>
      </c>
      <c r="AR142" s="148" t="s">
        <v>143</v>
      </c>
      <c r="AT142" s="148" t="s">
        <v>138</v>
      </c>
      <c r="AU142" s="148" t="s">
        <v>83</v>
      </c>
      <c r="AY142" s="17" t="s">
        <v>135</v>
      </c>
      <c r="BE142" s="149">
        <f>IF(N142="základní",J142,0)</f>
        <v>0</v>
      </c>
      <c r="BF142" s="149">
        <f>IF(N142="snížená",J142,0)</f>
        <v>0</v>
      </c>
      <c r="BG142" s="149">
        <f>IF(N142="zákl. přenesená",J142,0)</f>
        <v>0</v>
      </c>
      <c r="BH142" s="149">
        <f>IF(N142="sníž. přenesená",J142,0)</f>
        <v>0</v>
      </c>
      <c r="BI142" s="149">
        <f>IF(N142="nulová",J142,0)</f>
        <v>0</v>
      </c>
      <c r="BJ142" s="17" t="s">
        <v>81</v>
      </c>
      <c r="BK142" s="149">
        <f>ROUND(I142*H142,2)</f>
        <v>0</v>
      </c>
      <c r="BL142" s="17" t="s">
        <v>143</v>
      </c>
      <c r="BM142" s="148" t="s">
        <v>220</v>
      </c>
    </row>
    <row r="143" spans="2:47" s="1" customFormat="1" ht="12">
      <c r="B143" s="32"/>
      <c r="D143" s="150" t="s">
        <v>145</v>
      </c>
      <c r="F143" s="151" t="s">
        <v>567</v>
      </c>
      <c r="I143" s="152"/>
      <c r="L143" s="32"/>
      <c r="M143" s="153"/>
      <c r="T143" s="55"/>
      <c r="AT143" s="17" t="s">
        <v>145</v>
      </c>
      <c r="AU143" s="17" t="s">
        <v>83</v>
      </c>
    </row>
    <row r="144" spans="2:65" s="1" customFormat="1" ht="21.75" customHeight="1">
      <c r="B144" s="136"/>
      <c r="C144" s="137" t="s">
        <v>184</v>
      </c>
      <c r="D144" s="137" t="s">
        <v>138</v>
      </c>
      <c r="E144" s="138" t="s">
        <v>568</v>
      </c>
      <c r="F144" s="139" t="s">
        <v>569</v>
      </c>
      <c r="G144" s="140" t="s">
        <v>262</v>
      </c>
      <c r="H144" s="141">
        <v>7</v>
      </c>
      <c r="I144" s="142"/>
      <c r="J144" s="143">
        <f>ROUND(I144*H144,2)</f>
        <v>0</v>
      </c>
      <c r="K144" s="139" t="s">
        <v>1</v>
      </c>
      <c r="L144" s="32"/>
      <c r="M144" s="144" t="s">
        <v>1</v>
      </c>
      <c r="N144" s="145" t="s">
        <v>40</v>
      </c>
      <c r="P144" s="146">
        <f>O144*H144</f>
        <v>0</v>
      </c>
      <c r="Q144" s="146">
        <v>0</v>
      </c>
      <c r="R144" s="146">
        <f>Q144*H144</f>
        <v>0</v>
      </c>
      <c r="S144" s="146">
        <v>0</v>
      </c>
      <c r="T144" s="147">
        <f>S144*H144</f>
        <v>0</v>
      </c>
      <c r="AR144" s="148" t="s">
        <v>143</v>
      </c>
      <c r="AT144" s="148" t="s">
        <v>138</v>
      </c>
      <c r="AU144" s="148" t="s">
        <v>83</v>
      </c>
      <c r="AY144" s="17" t="s">
        <v>135</v>
      </c>
      <c r="BE144" s="149">
        <f>IF(N144="základní",J144,0)</f>
        <v>0</v>
      </c>
      <c r="BF144" s="149">
        <f>IF(N144="snížená",J144,0)</f>
        <v>0</v>
      </c>
      <c r="BG144" s="149">
        <f>IF(N144="zákl. přenesená",J144,0)</f>
        <v>0</v>
      </c>
      <c r="BH144" s="149">
        <f>IF(N144="sníž. přenesená",J144,0)</f>
        <v>0</v>
      </c>
      <c r="BI144" s="149">
        <f>IF(N144="nulová",J144,0)</f>
        <v>0</v>
      </c>
      <c r="BJ144" s="17" t="s">
        <v>81</v>
      </c>
      <c r="BK144" s="149">
        <f>ROUND(I144*H144,2)</f>
        <v>0</v>
      </c>
      <c r="BL144" s="17" t="s">
        <v>143</v>
      </c>
      <c r="BM144" s="148" t="s">
        <v>236</v>
      </c>
    </row>
    <row r="145" spans="2:47" s="1" customFormat="1" ht="12">
      <c r="B145" s="32"/>
      <c r="D145" s="150" t="s">
        <v>145</v>
      </c>
      <c r="F145" s="151" t="s">
        <v>569</v>
      </c>
      <c r="I145" s="152"/>
      <c r="L145" s="32"/>
      <c r="M145" s="153"/>
      <c r="T145" s="55"/>
      <c r="AT145" s="17" t="s">
        <v>145</v>
      </c>
      <c r="AU145" s="17" t="s">
        <v>83</v>
      </c>
    </row>
    <row r="146" spans="2:65" s="1" customFormat="1" ht="16.5" customHeight="1">
      <c r="B146" s="136"/>
      <c r="C146" s="137" t="s">
        <v>190</v>
      </c>
      <c r="D146" s="137" t="s">
        <v>138</v>
      </c>
      <c r="E146" s="138" t="s">
        <v>570</v>
      </c>
      <c r="F146" s="139" t="s">
        <v>571</v>
      </c>
      <c r="G146" s="140" t="s">
        <v>572</v>
      </c>
      <c r="H146" s="141">
        <v>10</v>
      </c>
      <c r="I146" s="142"/>
      <c r="J146" s="143">
        <f>ROUND(I146*H146,2)</f>
        <v>0</v>
      </c>
      <c r="K146" s="139" t="s">
        <v>1</v>
      </c>
      <c r="L146" s="32"/>
      <c r="M146" s="144" t="s">
        <v>1</v>
      </c>
      <c r="N146" s="145" t="s">
        <v>40</v>
      </c>
      <c r="P146" s="146">
        <f>O146*H146</f>
        <v>0</v>
      </c>
      <c r="Q146" s="146">
        <v>0</v>
      </c>
      <c r="R146" s="146">
        <f>Q146*H146</f>
        <v>0</v>
      </c>
      <c r="S146" s="146">
        <v>0</v>
      </c>
      <c r="T146" s="147">
        <f>S146*H146</f>
        <v>0</v>
      </c>
      <c r="AR146" s="148" t="s">
        <v>143</v>
      </c>
      <c r="AT146" s="148" t="s">
        <v>138</v>
      </c>
      <c r="AU146" s="148" t="s">
        <v>83</v>
      </c>
      <c r="AY146" s="17" t="s">
        <v>135</v>
      </c>
      <c r="BE146" s="149">
        <f>IF(N146="základní",J146,0)</f>
        <v>0</v>
      </c>
      <c r="BF146" s="149">
        <f>IF(N146="snížená",J146,0)</f>
        <v>0</v>
      </c>
      <c r="BG146" s="149">
        <f>IF(N146="zákl. přenesená",J146,0)</f>
        <v>0</v>
      </c>
      <c r="BH146" s="149">
        <f>IF(N146="sníž. přenesená",J146,0)</f>
        <v>0</v>
      </c>
      <c r="BI146" s="149">
        <f>IF(N146="nulová",J146,0)</f>
        <v>0</v>
      </c>
      <c r="BJ146" s="17" t="s">
        <v>81</v>
      </c>
      <c r="BK146" s="149">
        <f>ROUND(I146*H146,2)</f>
        <v>0</v>
      </c>
      <c r="BL146" s="17" t="s">
        <v>143</v>
      </c>
      <c r="BM146" s="148" t="s">
        <v>247</v>
      </c>
    </row>
    <row r="147" spans="2:47" s="1" customFormat="1" ht="12">
      <c r="B147" s="32"/>
      <c r="D147" s="150" t="s">
        <v>145</v>
      </c>
      <c r="F147" s="151" t="s">
        <v>571</v>
      </c>
      <c r="I147" s="152"/>
      <c r="L147" s="32"/>
      <c r="M147" s="153"/>
      <c r="T147" s="55"/>
      <c r="AT147" s="17" t="s">
        <v>145</v>
      </c>
      <c r="AU147" s="17" t="s">
        <v>83</v>
      </c>
    </row>
    <row r="148" spans="2:65" s="1" customFormat="1" ht="16.5" customHeight="1">
      <c r="B148" s="136"/>
      <c r="C148" s="137" t="s">
        <v>197</v>
      </c>
      <c r="D148" s="137" t="s">
        <v>138</v>
      </c>
      <c r="E148" s="138" t="s">
        <v>573</v>
      </c>
      <c r="F148" s="139" t="s">
        <v>574</v>
      </c>
      <c r="G148" s="140" t="s">
        <v>575</v>
      </c>
      <c r="H148" s="141">
        <v>1</v>
      </c>
      <c r="I148" s="142"/>
      <c r="J148" s="143">
        <f>ROUND(I148*H148,2)</f>
        <v>0</v>
      </c>
      <c r="K148" s="139" t="s">
        <v>1</v>
      </c>
      <c r="L148" s="32"/>
      <c r="M148" s="144" t="s">
        <v>1</v>
      </c>
      <c r="N148" s="145" t="s">
        <v>40</v>
      </c>
      <c r="P148" s="146">
        <f>O148*H148</f>
        <v>0</v>
      </c>
      <c r="Q148" s="146">
        <v>0</v>
      </c>
      <c r="R148" s="146">
        <f>Q148*H148</f>
        <v>0</v>
      </c>
      <c r="S148" s="146">
        <v>0</v>
      </c>
      <c r="T148" s="147">
        <f>S148*H148</f>
        <v>0</v>
      </c>
      <c r="AR148" s="148" t="s">
        <v>143</v>
      </c>
      <c r="AT148" s="148" t="s">
        <v>138</v>
      </c>
      <c r="AU148" s="148" t="s">
        <v>83</v>
      </c>
      <c r="AY148" s="17" t="s">
        <v>135</v>
      </c>
      <c r="BE148" s="149">
        <f>IF(N148="základní",J148,0)</f>
        <v>0</v>
      </c>
      <c r="BF148" s="149">
        <f>IF(N148="snížená",J148,0)</f>
        <v>0</v>
      </c>
      <c r="BG148" s="149">
        <f>IF(N148="zákl. přenesená",J148,0)</f>
        <v>0</v>
      </c>
      <c r="BH148" s="149">
        <f>IF(N148="sníž. přenesená",J148,0)</f>
        <v>0</v>
      </c>
      <c r="BI148" s="149">
        <f>IF(N148="nulová",J148,0)</f>
        <v>0</v>
      </c>
      <c r="BJ148" s="17" t="s">
        <v>81</v>
      </c>
      <c r="BK148" s="149">
        <f>ROUND(I148*H148,2)</f>
        <v>0</v>
      </c>
      <c r="BL148" s="17" t="s">
        <v>143</v>
      </c>
      <c r="BM148" s="148" t="s">
        <v>259</v>
      </c>
    </row>
    <row r="149" spans="2:47" s="1" customFormat="1" ht="12">
      <c r="B149" s="32"/>
      <c r="D149" s="150" t="s">
        <v>145</v>
      </c>
      <c r="F149" s="151" t="s">
        <v>574</v>
      </c>
      <c r="I149" s="152"/>
      <c r="L149" s="32"/>
      <c r="M149" s="153"/>
      <c r="T149" s="55"/>
      <c r="AT149" s="17" t="s">
        <v>145</v>
      </c>
      <c r="AU149" s="17" t="s">
        <v>83</v>
      </c>
    </row>
    <row r="150" spans="2:63" s="11" customFormat="1" ht="25.95" customHeight="1">
      <c r="B150" s="124"/>
      <c r="D150" s="125" t="s">
        <v>74</v>
      </c>
      <c r="E150" s="126" t="s">
        <v>314</v>
      </c>
      <c r="F150" s="126" t="s">
        <v>576</v>
      </c>
      <c r="I150" s="127"/>
      <c r="J150" s="128">
        <f>BK150</f>
        <v>0</v>
      </c>
      <c r="L150" s="124"/>
      <c r="M150" s="129"/>
      <c r="P150" s="130">
        <f>P151+P246+P263</f>
        <v>0</v>
      </c>
      <c r="R150" s="130">
        <f>R151+R246+R263</f>
        <v>0</v>
      </c>
      <c r="T150" s="131">
        <f>T151+T246+T263</f>
        <v>0</v>
      </c>
      <c r="AR150" s="125" t="s">
        <v>136</v>
      </c>
      <c r="AT150" s="132" t="s">
        <v>74</v>
      </c>
      <c r="AU150" s="132" t="s">
        <v>75</v>
      </c>
      <c r="AY150" s="125" t="s">
        <v>135</v>
      </c>
      <c r="BK150" s="133">
        <f>BK151+BK246+BK263</f>
        <v>0</v>
      </c>
    </row>
    <row r="151" spans="2:63" s="11" customFormat="1" ht="22.95" customHeight="1">
      <c r="B151" s="124"/>
      <c r="D151" s="125" t="s">
        <v>74</v>
      </c>
      <c r="E151" s="134" t="s">
        <v>577</v>
      </c>
      <c r="F151" s="134" t="s">
        <v>578</v>
      </c>
      <c r="I151" s="127"/>
      <c r="J151" s="135">
        <f>BK151</f>
        <v>0</v>
      </c>
      <c r="L151" s="124"/>
      <c r="M151" s="129"/>
      <c r="P151" s="130">
        <f>SUM(P152:P245)</f>
        <v>0</v>
      </c>
      <c r="R151" s="130">
        <f>SUM(R152:R245)</f>
        <v>0</v>
      </c>
      <c r="T151" s="131">
        <f>SUM(T152:T245)</f>
        <v>0</v>
      </c>
      <c r="AR151" s="125" t="s">
        <v>81</v>
      </c>
      <c r="AT151" s="132" t="s">
        <v>74</v>
      </c>
      <c r="AU151" s="132" t="s">
        <v>81</v>
      </c>
      <c r="AY151" s="125" t="s">
        <v>135</v>
      </c>
      <c r="BK151" s="133">
        <f>SUM(BK152:BK245)</f>
        <v>0</v>
      </c>
    </row>
    <row r="152" spans="2:65" s="1" customFormat="1" ht="16.5" customHeight="1">
      <c r="B152" s="136"/>
      <c r="C152" s="137" t="s">
        <v>203</v>
      </c>
      <c r="D152" s="137" t="s">
        <v>138</v>
      </c>
      <c r="E152" s="138" t="s">
        <v>579</v>
      </c>
      <c r="F152" s="139" t="s">
        <v>580</v>
      </c>
      <c r="G152" s="140" t="s">
        <v>348</v>
      </c>
      <c r="H152" s="141">
        <v>10</v>
      </c>
      <c r="I152" s="142"/>
      <c r="J152" s="143">
        <f>ROUND(I152*H152,2)</f>
        <v>0</v>
      </c>
      <c r="K152" s="139" t="s">
        <v>1</v>
      </c>
      <c r="L152" s="32"/>
      <c r="M152" s="144" t="s">
        <v>1</v>
      </c>
      <c r="N152" s="145" t="s">
        <v>40</v>
      </c>
      <c r="P152" s="146">
        <f>O152*H152</f>
        <v>0</v>
      </c>
      <c r="Q152" s="146">
        <v>0</v>
      </c>
      <c r="R152" s="146">
        <f>Q152*H152</f>
        <v>0</v>
      </c>
      <c r="S152" s="146">
        <v>0</v>
      </c>
      <c r="T152" s="147">
        <f>S152*H152</f>
        <v>0</v>
      </c>
      <c r="AR152" s="148" t="s">
        <v>581</v>
      </c>
      <c r="AT152" s="148" t="s">
        <v>138</v>
      </c>
      <c r="AU152" s="148" t="s">
        <v>83</v>
      </c>
      <c r="AY152" s="17" t="s">
        <v>135</v>
      </c>
      <c r="BE152" s="149">
        <f>IF(N152="základní",J152,0)</f>
        <v>0</v>
      </c>
      <c r="BF152" s="149">
        <f>IF(N152="snížená",J152,0)</f>
        <v>0</v>
      </c>
      <c r="BG152" s="149">
        <f>IF(N152="zákl. přenesená",J152,0)</f>
        <v>0</v>
      </c>
      <c r="BH152" s="149">
        <f>IF(N152="sníž. přenesená",J152,0)</f>
        <v>0</v>
      </c>
      <c r="BI152" s="149">
        <f>IF(N152="nulová",J152,0)</f>
        <v>0</v>
      </c>
      <c r="BJ152" s="17" t="s">
        <v>81</v>
      </c>
      <c r="BK152" s="149">
        <f>ROUND(I152*H152,2)</f>
        <v>0</v>
      </c>
      <c r="BL152" s="17" t="s">
        <v>581</v>
      </c>
      <c r="BM152" s="148" t="s">
        <v>270</v>
      </c>
    </row>
    <row r="153" spans="2:47" s="1" customFormat="1" ht="12">
      <c r="B153" s="32"/>
      <c r="D153" s="150" t="s">
        <v>145</v>
      </c>
      <c r="F153" s="151" t="s">
        <v>580</v>
      </c>
      <c r="I153" s="152"/>
      <c r="L153" s="32"/>
      <c r="M153" s="153"/>
      <c r="T153" s="55"/>
      <c r="AT153" s="17" t="s">
        <v>145</v>
      </c>
      <c r="AU153" s="17" t="s">
        <v>83</v>
      </c>
    </row>
    <row r="154" spans="2:65" s="1" customFormat="1" ht="21.75" customHeight="1">
      <c r="B154" s="136"/>
      <c r="C154" s="137" t="s">
        <v>207</v>
      </c>
      <c r="D154" s="137" t="s">
        <v>138</v>
      </c>
      <c r="E154" s="138" t="s">
        <v>582</v>
      </c>
      <c r="F154" s="139" t="s">
        <v>583</v>
      </c>
      <c r="G154" s="140" t="s">
        <v>348</v>
      </c>
      <c r="H154" s="141">
        <v>200</v>
      </c>
      <c r="I154" s="142"/>
      <c r="J154" s="143">
        <f>ROUND(I154*H154,2)</f>
        <v>0</v>
      </c>
      <c r="K154" s="139" t="s">
        <v>1</v>
      </c>
      <c r="L154" s="32"/>
      <c r="M154" s="144" t="s">
        <v>1</v>
      </c>
      <c r="N154" s="145" t="s">
        <v>40</v>
      </c>
      <c r="P154" s="146">
        <f>O154*H154</f>
        <v>0</v>
      </c>
      <c r="Q154" s="146">
        <v>0</v>
      </c>
      <c r="R154" s="146">
        <f>Q154*H154</f>
        <v>0</v>
      </c>
      <c r="S154" s="146">
        <v>0</v>
      </c>
      <c r="T154" s="147">
        <f>S154*H154</f>
        <v>0</v>
      </c>
      <c r="AR154" s="148" t="s">
        <v>581</v>
      </c>
      <c r="AT154" s="148" t="s">
        <v>138</v>
      </c>
      <c r="AU154" s="148" t="s">
        <v>83</v>
      </c>
      <c r="AY154" s="17" t="s">
        <v>135</v>
      </c>
      <c r="BE154" s="149">
        <f>IF(N154="základní",J154,0)</f>
        <v>0</v>
      </c>
      <c r="BF154" s="149">
        <f>IF(N154="snížená",J154,0)</f>
        <v>0</v>
      </c>
      <c r="BG154" s="149">
        <f>IF(N154="zákl. přenesená",J154,0)</f>
        <v>0</v>
      </c>
      <c r="BH154" s="149">
        <f>IF(N154="sníž. přenesená",J154,0)</f>
        <v>0</v>
      </c>
      <c r="BI154" s="149">
        <f>IF(N154="nulová",J154,0)</f>
        <v>0</v>
      </c>
      <c r="BJ154" s="17" t="s">
        <v>81</v>
      </c>
      <c r="BK154" s="149">
        <f>ROUND(I154*H154,2)</f>
        <v>0</v>
      </c>
      <c r="BL154" s="17" t="s">
        <v>581</v>
      </c>
      <c r="BM154" s="148" t="s">
        <v>282</v>
      </c>
    </row>
    <row r="155" spans="2:47" s="1" customFormat="1" ht="12">
      <c r="B155" s="32"/>
      <c r="D155" s="150" t="s">
        <v>145</v>
      </c>
      <c r="F155" s="151" t="s">
        <v>583</v>
      </c>
      <c r="I155" s="152"/>
      <c r="L155" s="32"/>
      <c r="M155" s="153"/>
      <c r="T155" s="55"/>
      <c r="AT155" s="17" t="s">
        <v>145</v>
      </c>
      <c r="AU155" s="17" t="s">
        <v>83</v>
      </c>
    </row>
    <row r="156" spans="2:65" s="1" customFormat="1" ht="21.75" customHeight="1">
      <c r="B156" s="136"/>
      <c r="C156" s="137" t="s">
        <v>212</v>
      </c>
      <c r="D156" s="137" t="s">
        <v>138</v>
      </c>
      <c r="E156" s="138" t="s">
        <v>584</v>
      </c>
      <c r="F156" s="139" t="s">
        <v>585</v>
      </c>
      <c r="G156" s="140" t="s">
        <v>348</v>
      </c>
      <c r="H156" s="141">
        <v>50</v>
      </c>
      <c r="I156" s="142"/>
      <c r="J156" s="143">
        <f>ROUND(I156*H156,2)</f>
        <v>0</v>
      </c>
      <c r="K156" s="139" t="s">
        <v>1</v>
      </c>
      <c r="L156" s="32"/>
      <c r="M156" s="144" t="s">
        <v>1</v>
      </c>
      <c r="N156" s="145" t="s">
        <v>40</v>
      </c>
      <c r="P156" s="146">
        <f>O156*H156</f>
        <v>0</v>
      </c>
      <c r="Q156" s="146">
        <v>0</v>
      </c>
      <c r="R156" s="146">
        <f>Q156*H156</f>
        <v>0</v>
      </c>
      <c r="S156" s="146">
        <v>0</v>
      </c>
      <c r="T156" s="147">
        <f>S156*H156</f>
        <v>0</v>
      </c>
      <c r="AR156" s="148" t="s">
        <v>581</v>
      </c>
      <c r="AT156" s="148" t="s">
        <v>138</v>
      </c>
      <c r="AU156" s="148" t="s">
        <v>83</v>
      </c>
      <c r="AY156" s="17" t="s">
        <v>135</v>
      </c>
      <c r="BE156" s="149">
        <f>IF(N156="základní",J156,0)</f>
        <v>0</v>
      </c>
      <c r="BF156" s="149">
        <f>IF(N156="snížená",J156,0)</f>
        <v>0</v>
      </c>
      <c r="BG156" s="149">
        <f>IF(N156="zákl. přenesená",J156,0)</f>
        <v>0</v>
      </c>
      <c r="BH156" s="149">
        <f>IF(N156="sníž. přenesená",J156,0)</f>
        <v>0</v>
      </c>
      <c r="BI156" s="149">
        <f>IF(N156="nulová",J156,0)</f>
        <v>0</v>
      </c>
      <c r="BJ156" s="17" t="s">
        <v>81</v>
      </c>
      <c r="BK156" s="149">
        <f>ROUND(I156*H156,2)</f>
        <v>0</v>
      </c>
      <c r="BL156" s="17" t="s">
        <v>581</v>
      </c>
      <c r="BM156" s="148" t="s">
        <v>298</v>
      </c>
    </row>
    <row r="157" spans="2:47" s="1" customFormat="1" ht="12">
      <c r="B157" s="32"/>
      <c r="D157" s="150" t="s">
        <v>145</v>
      </c>
      <c r="F157" s="151" t="s">
        <v>585</v>
      </c>
      <c r="I157" s="152"/>
      <c r="L157" s="32"/>
      <c r="M157" s="153"/>
      <c r="T157" s="55"/>
      <c r="AT157" s="17" t="s">
        <v>145</v>
      </c>
      <c r="AU157" s="17" t="s">
        <v>83</v>
      </c>
    </row>
    <row r="158" spans="2:65" s="1" customFormat="1" ht="16.5" customHeight="1">
      <c r="B158" s="136"/>
      <c r="C158" s="137" t="s">
        <v>220</v>
      </c>
      <c r="D158" s="137" t="s">
        <v>138</v>
      </c>
      <c r="E158" s="138" t="s">
        <v>586</v>
      </c>
      <c r="F158" s="139" t="s">
        <v>587</v>
      </c>
      <c r="G158" s="140" t="s">
        <v>348</v>
      </c>
      <c r="H158" s="141">
        <v>50</v>
      </c>
      <c r="I158" s="142"/>
      <c r="J158" s="143">
        <f>ROUND(I158*H158,2)</f>
        <v>0</v>
      </c>
      <c r="K158" s="139" t="s">
        <v>1</v>
      </c>
      <c r="L158" s="32"/>
      <c r="M158" s="144" t="s">
        <v>1</v>
      </c>
      <c r="N158" s="145" t="s">
        <v>40</v>
      </c>
      <c r="P158" s="146">
        <f>O158*H158</f>
        <v>0</v>
      </c>
      <c r="Q158" s="146">
        <v>0</v>
      </c>
      <c r="R158" s="146">
        <f>Q158*H158</f>
        <v>0</v>
      </c>
      <c r="S158" s="146">
        <v>0</v>
      </c>
      <c r="T158" s="147">
        <f>S158*H158</f>
        <v>0</v>
      </c>
      <c r="AR158" s="148" t="s">
        <v>581</v>
      </c>
      <c r="AT158" s="148" t="s">
        <v>138</v>
      </c>
      <c r="AU158" s="148" t="s">
        <v>83</v>
      </c>
      <c r="AY158" s="17" t="s">
        <v>135</v>
      </c>
      <c r="BE158" s="149">
        <f>IF(N158="základní",J158,0)</f>
        <v>0</v>
      </c>
      <c r="BF158" s="149">
        <f>IF(N158="snížená",J158,0)</f>
        <v>0</v>
      </c>
      <c r="BG158" s="149">
        <f>IF(N158="zákl. přenesená",J158,0)</f>
        <v>0</v>
      </c>
      <c r="BH158" s="149">
        <f>IF(N158="sníž. přenesená",J158,0)</f>
        <v>0</v>
      </c>
      <c r="BI158" s="149">
        <f>IF(N158="nulová",J158,0)</f>
        <v>0</v>
      </c>
      <c r="BJ158" s="17" t="s">
        <v>81</v>
      </c>
      <c r="BK158" s="149">
        <f>ROUND(I158*H158,2)</f>
        <v>0</v>
      </c>
      <c r="BL158" s="17" t="s">
        <v>581</v>
      </c>
      <c r="BM158" s="148" t="s">
        <v>313</v>
      </c>
    </row>
    <row r="159" spans="2:47" s="1" customFormat="1" ht="12">
      <c r="B159" s="32"/>
      <c r="D159" s="150" t="s">
        <v>145</v>
      </c>
      <c r="F159" s="151" t="s">
        <v>587</v>
      </c>
      <c r="I159" s="152"/>
      <c r="L159" s="32"/>
      <c r="M159" s="153"/>
      <c r="T159" s="55"/>
      <c r="AT159" s="17" t="s">
        <v>145</v>
      </c>
      <c r="AU159" s="17" t="s">
        <v>83</v>
      </c>
    </row>
    <row r="160" spans="2:65" s="1" customFormat="1" ht="16.5" customHeight="1">
      <c r="B160" s="136"/>
      <c r="C160" s="137" t="s">
        <v>8</v>
      </c>
      <c r="D160" s="137" t="s">
        <v>138</v>
      </c>
      <c r="E160" s="138" t="s">
        <v>588</v>
      </c>
      <c r="F160" s="139" t="s">
        <v>589</v>
      </c>
      <c r="G160" s="140" t="s">
        <v>348</v>
      </c>
      <c r="H160" s="141">
        <v>150</v>
      </c>
      <c r="I160" s="142"/>
      <c r="J160" s="143">
        <f>ROUND(I160*H160,2)</f>
        <v>0</v>
      </c>
      <c r="K160" s="139" t="s">
        <v>1</v>
      </c>
      <c r="L160" s="32"/>
      <c r="M160" s="144" t="s">
        <v>1</v>
      </c>
      <c r="N160" s="145" t="s">
        <v>40</v>
      </c>
      <c r="P160" s="146">
        <f>O160*H160</f>
        <v>0</v>
      </c>
      <c r="Q160" s="146">
        <v>0</v>
      </c>
      <c r="R160" s="146">
        <f>Q160*H160</f>
        <v>0</v>
      </c>
      <c r="S160" s="146">
        <v>0</v>
      </c>
      <c r="T160" s="147">
        <f>S160*H160</f>
        <v>0</v>
      </c>
      <c r="AR160" s="148" t="s">
        <v>581</v>
      </c>
      <c r="AT160" s="148" t="s">
        <v>138</v>
      </c>
      <c r="AU160" s="148" t="s">
        <v>83</v>
      </c>
      <c r="AY160" s="17" t="s">
        <v>135</v>
      </c>
      <c r="BE160" s="149">
        <f>IF(N160="základní",J160,0)</f>
        <v>0</v>
      </c>
      <c r="BF160" s="149">
        <f>IF(N160="snížená",J160,0)</f>
        <v>0</v>
      </c>
      <c r="BG160" s="149">
        <f>IF(N160="zákl. přenesená",J160,0)</f>
        <v>0</v>
      </c>
      <c r="BH160" s="149">
        <f>IF(N160="sníž. přenesená",J160,0)</f>
        <v>0</v>
      </c>
      <c r="BI160" s="149">
        <f>IF(N160="nulová",J160,0)</f>
        <v>0</v>
      </c>
      <c r="BJ160" s="17" t="s">
        <v>81</v>
      </c>
      <c r="BK160" s="149">
        <f>ROUND(I160*H160,2)</f>
        <v>0</v>
      </c>
      <c r="BL160" s="17" t="s">
        <v>581</v>
      </c>
      <c r="BM160" s="148" t="s">
        <v>331</v>
      </c>
    </row>
    <row r="161" spans="2:47" s="1" customFormat="1" ht="12">
      <c r="B161" s="32"/>
      <c r="D161" s="150" t="s">
        <v>145</v>
      </c>
      <c r="F161" s="151" t="s">
        <v>589</v>
      </c>
      <c r="I161" s="152"/>
      <c r="L161" s="32"/>
      <c r="M161" s="153"/>
      <c r="T161" s="55"/>
      <c r="AT161" s="17" t="s">
        <v>145</v>
      </c>
      <c r="AU161" s="17" t="s">
        <v>83</v>
      </c>
    </row>
    <row r="162" spans="2:65" s="1" customFormat="1" ht="21.75" customHeight="1">
      <c r="B162" s="136"/>
      <c r="C162" s="137" t="s">
        <v>236</v>
      </c>
      <c r="D162" s="137" t="s">
        <v>138</v>
      </c>
      <c r="E162" s="138" t="s">
        <v>590</v>
      </c>
      <c r="F162" s="139" t="s">
        <v>591</v>
      </c>
      <c r="G162" s="140" t="s">
        <v>348</v>
      </c>
      <c r="H162" s="141">
        <v>3300</v>
      </c>
      <c r="I162" s="142"/>
      <c r="J162" s="143">
        <f>ROUND(I162*H162,2)</f>
        <v>0</v>
      </c>
      <c r="K162" s="139" t="s">
        <v>1</v>
      </c>
      <c r="L162" s="32"/>
      <c r="M162" s="144" t="s">
        <v>1</v>
      </c>
      <c r="N162" s="145" t="s">
        <v>40</v>
      </c>
      <c r="P162" s="146">
        <f>O162*H162</f>
        <v>0</v>
      </c>
      <c r="Q162" s="146">
        <v>0</v>
      </c>
      <c r="R162" s="146">
        <f>Q162*H162</f>
        <v>0</v>
      </c>
      <c r="S162" s="146">
        <v>0</v>
      </c>
      <c r="T162" s="147">
        <f>S162*H162</f>
        <v>0</v>
      </c>
      <c r="AR162" s="148" t="s">
        <v>581</v>
      </c>
      <c r="AT162" s="148" t="s">
        <v>138</v>
      </c>
      <c r="AU162" s="148" t="s">
        <v>83</v>
      </c>
      <c r="AY162" s="17" t="s">
        <v>135</v>
      </c>
      <c r="BE162" s="149">
        <f>IF(N162="základní",J162,0)</f>
        <v>0</v>
      </c>
      <c r="BF162" s="149">
        <f>IF(N162="snížená",J162,0)</f>
        <v>0</v>
      </c>
      <c r="BG162" s="149">
        <f>IF(N162="zákl. přenesená",J162,0)</f>
        <v>0</v>
      </c>
      <c r="BH162" s="149">
        <f>IF(N162="sníž. přenesená",J162,0)</f>
        <v>0</v>
      </c>
      <c r="BI162" s="149">
        <f>IF(N162="nulová",J162,0)</f>
        <v>0</v>
      </c>
      <c r="BJ162" s="17" t="s">
        <v>81</v>
      </c>
      <c r="BK162" s="149">
        <f>ROUND(I162*H162,2)</f>
        <v>0</v>
      </c>
      <c r="BL162" s="17" t="s">
        <v>581</v>
      </c>
      <c r="BM162" s="148" t="s">
        <v>317</v>
      </c>
    </row>
    <row r="163" spans="2:47" s="1" customFormat="1" ht="12">
      <c r="B163" s="32"/>
      <c r="D163" s="150" t="s">
        <v>145</v>
      </c>
      <c r="F163" s="151" t="s">
        <v>591</v>
      </c>
      <c r="I163" s="152"/>
      <c r="L163" s="32"/>
      <c r="M163" s="153"/>
      <c r="T163" s="55"/>
      <c r="AT163" s="17" t="s">
        <v>145</v>
      </c>
      <c r="AU163" s="17" t="s">
        <v>83</v>
      </c>
    </row>
    <row r="164" spans="2:65" s="1" customFormat="1" ht="21.75" customHeight="1">
      <c r="B164" s="136"/>
      <c r="C164" s="137" t="s">
        <v>241</v>
      </c>
      <c r="D164" s="137" t="s">
        <v>138</v>
      </c>
      <c r="E164" s="138" t="s">
        <v>592</v>
      </c>
      <c r="F164" s="139" t="s">
        <v>593</v>
      </c>
      <c r="G164" s="140" t="s">
        <v>348</v>
      </c>
      <c r="H164" s="141">
        <v>3100</v>
      </c>
      <c r="I164" s="142"/>
      <c r="J164" s="143">
        <f>ROUND(I164*H164,2)</f>
        <v>0</v>
      </c>
      <c r="K164" s="139" t="s">
        <v>1</v>
      </c>
      <c r="L164" s="32"/>
      <c r="M164" s="144" t="s">
        <v>1</v>
      </c>
      <c r="N164" s="145" t="s">
        <v>40</v>
      </c>
      <c r="P164" s="146">
        <f>O164*H164</f>
        <v>0</v>
      </c>
      <c r="Q164" s="146">
        <v>0</v>
      </c>
      <c r="R164" s="146">
        <f>Q164*H164</f>
        <v>0</v>
      </c>
      <c r="S164" s="146">
        <v>0</v>
      </c>
      <c r="T164" s="147">
        <f>S164*H164</f>
        <v>0</v>
      </c>
      <c r="AR164" s="148" t="s">
        <v>581</v>
      </c>
      <c r="AT164" s="148" t="s">
        <v>138</v>
      </c>
      <c r="AU164" s="148" t="s">
        <v>83</v>
      </c>
      <c r="AY164" s="17" t="s">
        <v>135</v>
      </c>
      <c r="BE164" s="149">
        <f>IF(N164="základní",J164,0)</f>
        <v>0</v>
      </c>
      <c r="BF164" s="149">
        <f>IF(N164="snížená",J164,0)</f>
        <v>0</v>
      </c>
      <c r="BG164" s="149">
        <f>IF(N164="zákl. přenesená",J164,0)</f>
        <v>0</v>
      </c>
      <c r="BH164" s="149">
        <f>IF(N164="sníž. přenesená",J164,0)</f>
        <v>0</v>
      </c>
      <c r="BI164" s="149">
        <f>IF(N164="nulová",J164,0)</f>
        <v>0</v>
      </c>
      <c r="BJ164" s="17" t="s">
        <v>81</v>
      </c>
      <c r="BK164" s="149">
        <f>ROUND(I164*H164,2)</f>
        <v>0</v>
      </c>
      <c r="BL164" s="17" t="s">
        <v>581</v>
      </c>
      <c r="BM164" s="148" t="s">
        <v>363</v>
      </c>
    </row>
    <row r="165" spans="2:47" s="1" customFormat="1" ht="12">
      <c r="B165" s="32"/>
      <c r="D165" s="150" t="s">
        <v>145</v>
      </c>
      <c r="F165" s="151" t="s">
        <v>593</v>
      </c>
      <c r="I165" s="152"/>
      <c r="L165" s="32"/>
      <c r="M165" s="153"/>
      <c r="T165" s="55"/>
      <c r="AT165" s="17" t="s">
        <v>145</v>
      </c>
      <c r="AU165" s="17" t="s">
        <v>83</v>
      </c>
    </row>
    <row r="166" spans="2:65" s="1" customFormat="1" ht="21.75" customHeight="1">
      <c r="B166" s="136"/>
      <c r="C166" s="137" t="s">
        <v>247</v>
      </c>
      <c r="D166" s="137" t="s">
        <v>138</v>
      </c>
      <c r="E166" s="138" t="s">
        <v>594</v>
      </c>
      <c r="F166" s="139" t="s">
        <v>595</v>
      </c>
      <c r="G166" s="140" t="s">
        <v>348</v>
      </c>
      <c r="H166" s="141">
        <v>100</v>
      </c>
      <c r="I166" s="142"/>
      <c r="J166" s="143">
        <f>ROUND(I166*H166,2)</f>
        <v>0</v>
      </c>
      <c r="K166" s="139" t="s">
        <v>1</v>
      </c>
      <c r="L166" s="32"/>
      <c r="M166" s="144" t="s">
        <v>1</v>
      </c>
      <c r="N166" s="145" t="s">
        <v>40</v>
      </c>
      <c r="P166" s="146">
        <f>O166*H166</f>
        <v>0</v>
      </c>
      <c r="Q166" s="146">
        <v>0</v>
      </c>
      <c r="R166" s="146">
        <f>Q166*H166</f>
        <v>0</v>
      </c>
      <c r="S166" s="146">
        <v>0</v>
      </c>
      <c r="T166" s="147">
        <f>S166*H166</f>
        <v>0</v>
      </c>
      <c r="AR166" s="148" t="s">
        <v>581</v>
      </c>
      <c r="AT166" s="148" t="s">
        <v>138</v>
      </c>
      <c r="AU166" s="148" t="s">
        <v>83</v>
      </c>
      <c r="AY166" s="17" t="s">
        <v>135</v>
      </c>
      <c r="BE166" s="149">
        <f>IF(N166="základní",J166,0)</f>
        <v>0</v>
      </c>
      <c r="BF166" s="149">
        <f>IF(N166="snížená",J166,0)</f>
        <v>0</v>
      </c>
      <c r="BG166" s="149">
        <f>IF(N166="zákl. přenesená",J166,0)</f>
        <v>0</v>
      </c>
      <c r="BH166" s="149">
        <f>IF(N166="sníž. přenesená",J166,0)</f>
        <v>0</v>
      </c>
      <c r="BI166" s="149">
        <f>IF(N166="nulová",J166,0)</f>
        <v>0</v>
      </c>
      <c r="BJ166" s="17" t="s">
        <v>81</v>
      </c>
      <c r="BK166" s="149">
        <f>ROUND(I166*H166,2)</f>
        <v>0</v>
      </c>
      <c r="BL166" s="17" t="s">
        <v>581</v>
      </c>
      <c r="BM166" s="148" t="s">
        <v>373</v>
      </c>
    </row>
    <row r="167" spans="2:47" s="1" customFormat="1" ht="12">
      <c r="B167" s="32"/>
      <c r="D167" s="150" t="s">
        <v>145</v>
      </c>
      <c r="F167" s="151" t="s">
        <v>595</v>
      </c>
      <c r="I167" s="152"/>
      <c r="L167" s="32"/>
      <c r="M167" s="153"/>
      <c r="T167" s="55"/>
      <c r="AT167" s="17" t="s">
        <v>145</v>
      </c>
      <c r="AU167" s="17" t="s">
        <v>83</v>
      </c>
    </row>
    <row r="168" spans="2:65" s="1" customFormat="1" ht="21.75" customHeight="1">
      <c r="B168" s="136"/>
      <c r="C168" s="137" t="s">
        <v>253</v>
      </c>
      <c r="D168" s="137" t="s">
        <v>138</v>
      </c>
      <c r="E168" s="138" t="s">
        <v>596</v>
      </c>
      <c r="F168" s="139" t="s">
        <v>597</v>
      </c>
      <c r="G168" s="140" t="s">
        <v>348</v>
      </c>
      <c r="H168" s="141">
        <v>200</v>
      </c>
      <c r="I168" s="142"/>
      <c r="J168" s="143">
        <f>ROUND(I168*H168,2)</f>
        <v>0</v>
      </c>
      <c r="K168" s="139" t="s">
        <v>1</v>
      </c>
      <c r="L168" s="32"/>
      <c r="M168" s="144" t="s">
        <v>1</v>
      </c>
      <c r="N168" s="145" t="s">
        <v>40</v>
      </c>
      <c r="P168" s="146">
        <f>O168*H168</f>
        <v>0</v>
      </c>
      <c r="Q168" s="146">
        <v>0</v>
      </c>
      <c r="R168" s="146">
        <f>Q168*H168</f>
        <v>0</v>
      </c>
      <c r="S168" s="146">
        <v>0</v>
      </c>
      <c r="T168" s="147">
        <f>S168*H168</f>
        <v>0</v>
      </c>
      <c r="AR168" s="148" t="s">
        <v>581</v>
      </c>
      <c r="AT168" s="148" t="s">
        <v>138</v>
      </c>
      <c r="AU168" s="148" t="s">
        <v>83</v>
      </c>
      <c r="AY168" s="17" t="s">
        <v>135</v>
      </c>
      <c r="BE168" s="149">
        <f>IF(N168="základní",J168,0)</f>
        <v>0</v>
      </c>
      <c r="BF168" s="149">
        <f>IF(N168="snížená",J168,0)</f>
        <v>0</v>
      </c>
      <c r="BG168" s="149">
        <f>IF(N168="zákl. přenesená",J168,0)</f>
        <v>0</v>
      </c>
      <c r="BH168" s="149">
        <f>IF(N168="sníž. přenesená",J168,0)</f>
        <v>0</v>
      </c>
      <c r="BI168" s="149">
        <f>IF(N168="nulová",J168,0)</f>
        <v>0</v>
      </c>
      <c r="BJ168" s="17" t="s">
        <v>81</v>
      </c>
      <c r="BK168" s="149">
        <f>ROUND(I168*H168,2)</f>
        <v>0</v>
      </c>
      <c r="BL168" s="17" t="s">
        <v>581</v>
      </c>
      <c r="BM168" s="148" t="s">
        <v>383</v>
      </c>
    </row>
    <row r="169" spans="2:47" s="1" customFormat="1" ht="12">
      <c r="B169" s="32"/>
      <c r="D169" s="150" t="s">
        <v>145</v>
      </c>
      <c r="F169" s="151" t="s">
        <v>597</v>
      </c>
      <c r="I169" s="152"/>
      <c r="L169" s="32"/>
      <c r="M169" s="153"/>
      <c r="T169" s="55"/>
      <c r="AT169" s="17" t="s">
        <v>145</v>
      </c>
      <c r="AU169" s="17" t="s">
        <v>83</v>
      </c>
    </row>
    <row r="170" spans="2:65" s="1" customFormat="1" ht="21.75" customHeight="1">
      <c r="B170" s="136"/>
      <c r="C170" s="137" t="s">
        <v>259</v>
      </c>
      <c r="D170" s="137" t="s">
        <v>138</v>
      </c>
      <c r="E170" s="138" t="s">
        <v>598</v>
      </c>
      <c r="F170" s="139" t="s">
        <v>599</v>
      </c>
      <c r="G170" s="140" t="s">
        <v>348</v>
      </c>
      <c r="H170" s="141">
        <v>180</v>
      </c>
      <c r="I170" s="142"/>
      <c r="J170" s="143">
        <f>ROUND(I170*H170,2)</f>
        <v>0</v>
      </c>
      <c r="K170" s="139" t="s">
        <v>1</v>
      </c>
      <c r="L170" s="32"/>
      <c r="M170" s="144" t="s">
        <v>1</v>
      </c>
      <c r="N170" s="145" t="s">
        <v>40</v>
      </c>
      <c r="P170" s="146">
        <f>O170*H170</f>
        <v>0</v>
      </c>
      <c r="Q170" s="146">
        <v>0</v>
      </c>
      <c r="R170" s="146">
        <f>Q170*H170</f>
        <v>0</v>
      </c>
      <c r="S170" s="146">
        <v>0</v>
      </c>
      <c r="T170" s="147">
        <f>S170*H170</f>
        <v>0</v>
      </c>
      <c r="AR170" s="148" t="s">
        <v>581</v>
      </c>
      <c r="AT170" s="148" t="s">
        <v>138</v>
      </c>
      <c r="AU170" s="148" t="s">
        <v>83</v>
      </c>
      <c r="AY170" s="17" t="s">
        <v>135</v>
      </c>
      <c r="BE170" s="149">
        <f>IF(N170="základní",J170,0)</f>
        <v>0</v>
      </c>
      <c r="BF170" s="149">
        <f>IF(N170="snížená",J170,0)</f>
        <v>0</v>
      </c>
      <c r="BG170" s="149">
        <f>IF(N170="zákl. přenesená",J170,0)</f>
        <v>0</v>
      </c>
      <c r="BH170" s="149">
        <f>IF(N170="sníž. přenesená",J170,0)</f>
        <v>0</v>
      </c>
      <c r="BI170" s="149">
        <f>IF(N170="nulová",J170,0)</f>
        <v>0</v>
      </c>
      <c r="BJ170" s="17" t="s">
        <v>81</v>
      </c>
      <c r="BK170" s="149">
        <f>ROUND(I170*H170,2)</f>
        <v>0</v>
      </c>
      <c r="BL170" s="17" t="s">
        <v>581</v>
      </c>
      <c r="BM170" s="148" t="s">
        <v>395</v>
      </c>
    </row>
    <row r="171" spans="2:47" s="1" customFormat="1" ht="12">
      <c r="B171" s="32"/>
      <c r="D171" s="150" t="s">
        <v>145</v>
      </c>
      <c r="F171" s="151" t="s">
        <v>599</v>
      </c>
      <c r="I171" s="152"/>
      <c r="L171" s="32"/>
      <c r="M171" s="153"/>
      <c r="T171" s="55"/>
      <c r="AT171" s="17" t="s">
        <v>145</v>
      </c>
      <c r="AU171" s="17" t="s">
        <v>83</v>
      </c>
    </row>
    <row r="172" spans="2:65" s="1" customFormat="1" ht="21.75" customHeight="1">
      <c r="B172" s="136"/>
      <c r="C172" s="137" t="s">
        <v>7</v>
      </c>
      <c r="D172" s="137" t="s">
        <v>138</v>
      </c>
      <c r="E172" s="138" t="s">
        <v>600</v>
      </c>
      <c r="F172" s="139" t="s">
        <v>601</v>
      </c>
      <c r="G172" s="140" t="s">
        <v>348</v>
      </c>
      <c r="H172" s="141">
        <v>120</v>
      </c>
      <c r="I172" s="142"/>
      <c r="J172" s="143">
        <f>ROUND(I172*H172,2)</f>
        <v>0</v>
      </c>
      <c r="K172" s="139" t="s">
        <v>1</v>
      </c>
      <c r="L172" s="32"/>
      <c r="M172" s="144" t="s">
        <v>1</v>
      </c>
      <c r="N172" s="145" t="s">
        <v>40</v>
      </c>
      <c r="P172" s="146">
        <f>O172*H172</f>
        <v>0</v>
      </c>
      <c r="Q172" s="146">
        <v>0</v>
      </c>
      <c r="R172" s="146">
        <f>Q172*H172</f>
        <v>0</v>
      </c>
      <c r="S172" s="146">
        <v>0</v>
      </c>
      <c r="T172" s="147">
        <f>S172*H172</f>
        <v>0</v>
      </c>
      <c r="AR172" s="148" t="s">
        <v>581</v>
      </c>
      <c r="AT172" s="148" t="s">
        <v>138</v>
      </c>
      <c r="AU172" s="148" t="s">
        <v>83</v>
      </c>
      <c r="AY172" s="17" t="s">
        <v>135</v>
      </c>
      <c r="BE172" s="149">
        <f>IF(N172="základní",J172,0)</f>
        <v>0</v>
      </c>
      <c r="BF172" s="149">
        <f>IF(N172="snížená",J172,0)</f>
        <v>0</v>
      </c>
      <c r="BG172" s="149">
        <f>IF(N172="zákl. přenesená",J172,0)</f>
        <v>0</v>
      </c>
      <c r="BH172" s="149">
        <f>IF(N172="sníž. přenesená",J172,0)</f>
        <v>0</v>
      </c>
      <c r="BI172" s="149">
        <f>IF(N172="nulová",J172,0)</f>
        <v>0</v>
      </c>
      <c r="BJ172" s="17" t="s">
        <v>81</v>
      </c>
      <c r="BK172" s="149">
        <f>ROUND(I172*H172,2)</f>
        <v>0</v>
      </c>
      <c r="BL172" s="17" t="s">
        <v>581</v>
      </c>
      <c r="BM172" s="148" t="s">
        <v>407</v>
      </c>
    </row>
    <row r="173" spans="2:47" s="1" customFormat="1" ht="12">
      <c r="B173" s="32"/>
      <c r="D173" s="150" t="s">
        <v>145</v>
      </c>
      <c r="F173" s="151" t="s">
        <v>601</v>
      </c>
      <c r="I173" s="152"/>
      <c r="L173" s="32"/>
      <c r="M173" s="153"/>
      <c r="T173" s="55"/>
      <c r="AT173" s="17" t="s">
        <v>145</v>
      </c>
      <c r="AU173" s="17" t="s">
        <v>83</v>
      </c>
    </row>
    <row r="174" spans="2:65" s="1" customFormat="1" ht="21.75" customHeight="1">
      <c r="B174" s="136"/>
      <c r="C174" s="137" t="s">
        <v>270</v>
      </c>
      <c r="D174" s="137" t="s">
        <v>138</v>
      </c>
      <c r="E174" s="138" t="s">
        <v>602</v>
      </c>
      <c r="F174" s="139" t="s">
        <v>603</v>
      </c>
      <c r="G174" s="140" t="s">
        <v>348</v>
      </c>
      <c r="H174" s="141">
        <v>15</v>
      </c>
      <c r="I174" s="142"/>
      <c r="J174" s="143">
        <f>ROUND(I174*H174,2)</f>
        <v>0</v>
      </c>
      <c r="K174" s="139" t="s">
        <v>1</v>
      </c>
      <c r="L174" s="32"/>
      <c r="M174" s="144" t="s">
        <v>1</v>
      </c>
      <c r="N174" s="145" t="s">
        <v>40</v>
      </c>
      <c r="P174" s="146">
        <f>O174*H174</f>
        <v>0</v>
      </c>
      <c r="Q174" s="146">
        <v>0</v>
      </c>
      <c r="R174" s="146">
        <f>Q174*H174</f>
        <v>0</v>
      </c>
      <c r="S174" s="146">
        <v>0</v>
      </c>
      <c r="T174" s="147">
        <f>S174*H174</f>
        <v>0</v>
      </c>
      <c r="AR174" s="148" t="s">
        <v>581</v>
      </c>
      <c r="AT174" s="148" t="s">
        <v>138</v>
      </c>
      <c r="AU174" s="148" t="s">
        <v>83</v>
      </c>
      <c r="AY174" s="17" t="s">
        <v>135</v>
      </c>
      <c r="BE174" s="149">
        <f>IF(N174="základní",J174,0)</f>
        <v>0</v>
      </c>
      <c r="BF174" s="149">
        <f>IF(N174="snížená",J174,0)</f>
        <v>0</v>
      </c>
      <c r="BG174" s="149">
        <f>IF(N174="zákl. přenesená",J174,0)</f>
        <v>0</v>
      </c>
      <c r="BH174" s="149">
        <f>IF(N174="sníž. přenesená",J174,0)</f>
        <v>0</v>
      </c>
      <c r="BI174" s="149">
        <f>IF(N174="nulová",J174,0)</f>
        <v>0</v>
      </c>
      <c r="BJ174" s="17" t="s">
        <v>81</v>
      </c>
      <c r="BK174" s="149">
        <f>ROUND(I174*H174,2)</f>
        <v>0</v>
      </c>
      <c r="BL174" s="17" t="s">
        <v>581</v>
      </c>
      <c r="BM174" s="148" t="s">
        <v>417</v>
      </c>
    </row>
    <row r="175" spans="2:47" s="1" customFormat="1" ht="12">
      <c r="B175" s="32"/>
      <c r="D175" s="150" t="s">
        <v>145</v>
      </c>
      <c r="F175" s="151" t="s">
        <v>603</v>
      </c>
      <c r="I175" s="152"/>
      <c r="L175" s="32"/>
      <c r="M175" s="153"/>
      <c r="T175" s="55"/>
      <c r="AT175" s="17" t="s">
        <v>145</v>
      </c>
      <c r="AU175" s="17" t="s">
        <v>83</v>
      </c>
    </row>
    <row r="176" spans="2:65" s="1" customFormat="1" ht="33" customHeight="1">
      <c r="B176" s="136"/>
      <c r="C176" s="137" t="s">
        <v>275</v>
      </c>
      <c r="D176" s="137" t="s">
        <v>138</v>
      </c>
      <c r="E176" s="138" t="s">
        <v>604</v>
      </c>
      <c r="F176" s="139" t="s">
        <v>605</v>
      </c>
      <c r="G176" s="140" t="s">
        <v>348</v>
      </c>
      <c r="H176" s="141">
        <v>300</v>
      </c>
      <c r="I176" s="142"/>
      <c r="J176" s="143">
        <f>ROUND(I176*H176,2)</f>
        <v>0</v>
      </c>
      <c r="K176" s="139" t="s">
        <v>1</v>
      </c>
      <c r="L176" s="32"/>
      <c r="M176" s="144" t="s">
        <v>1</v>
      </c>
      <c r="N176" s="145" t="s">
        <v>40</v>
      </c>
      <c r="P176" s="146">
        <f>O176*H176</f>
        <v>0</v>
      </c>
      <c r="Q176" s="146">
        <v>0</v>
      </c>
      <c r="R176" s="146">
        <f>Q176*H176</f>
        <v>0</v>
      </c>
      <c r="S176" s="146">
        <v>0</v>
      </c>
      <c r="T176" s="147">
        <f>S176*H176</f>
        <v>0</v>
      </c>
      <c r="AR176" s="148" t="s">
        <v>581</v>
      </c>
      <c r="AT176" s="148" t="s">
        <v>138</v>
      </c>
      <c r="AU176" s="148" t="s">
        <v>83</v>
      </c>
      <c r="AY176" s="17" t="s">
        <v>135</v>
      </c>
      <c r="BE176" s="149">
        <f>IF(N176="základní",J176,0)</f>
        <v>0</v>
      </c>
      <c r="BF176" s="149">
        <f>IF(N176="snížená",J176,0)</f>
        <v>0</v>
      </c>
      <c r="BG176" s="149">
        <f>IF(N176="zákl. přenesená",J176,0)</f>
        <v>0</v>
      </c>
      <c r="BH176" s="149">
        <f>IF(N176="sníž. přenesená",J176,0)</f>
        <v>0</v>
      </c>
      <c r="BI176" s="149">
        <f>IF(N176="nulová",J176,0)</f>
        <v>0</v>
      </c>
      <c r="BJ176" s="17" t="s">
        <v>81</v>
      </c>
      <c r="BK176" s="149">
        <f>ROUND(I176*H176,2)</f>
        <v>0</v>
      </c>
      <c r="BL176" s="17" t="s">
        <v>581</v>
      </c>
      <c r="BM176" s="148" t="s">
        <v>429</v>
      </c>
    </row>
    <row r="177" spans="2:47" s="1" customFormat="1" ht="19.2">
      <c r="B177" s="32"/>
      <c r="D177" s="150" t="s">
        <v>145</v>
      </c>
      <c r="F177" s="151" t="s">
        <v>605</v>
      </c>
      <c r="I177" s="152"/>
      <c r="L177" s="32"/>
      <c r="M177" s="153"/>
      <c r="T177" s="55"/>
      <c r="AT177" s="17" t="s">
        <v>145</v>
      </c>
      <c r="AU177" s="17" t="s">
        <v>83</v>
      </c>
    </row>
    <row r="178" spans="2:65" s="1" customFormat="1" ht="16.5" customHeight="1">
      <c r="B178" s="136"/>
      <c r="C178" s="137" t="s">
        <v>282</v>
      </c>
      <c r="D178" s="137" t="s">
        <v>138</v>
      </c>
      <c r="E178" s="138" t="s">
        <v>606</v>
      </c>
      <c r="F178" s="139" t="s">
        <v>607</v>
      </c>
      <c r="G178" s="140" t="s">
        <v>348</v>
      </c>
      <c r="H178" s="141">
        <v>150</v>
      </c>
      <c r="I178" s="142"/>
      <c r="J178" s="143">
        <f>ROUND(I178*H178,2)</f>
        <v>0</v>
      </c>
      <c r="K178" s="139" t="s">
        <v>1</v>
      </c>
      <c r="L178" s="32"/>
      <c r="M178" s="144" t="s">
        <v>1</v>
      </c>
      <c r="N178" s="145" t="s">
        <v>40</v>
      </c>
      <c r="P178" s="146">
        <f>O178*H178</f>
        <v>0</v>
      </c>
      <c r="Q178" s="146">
        <v>0</v>
      </c>
      <c r="R178" s="146">
        <f>Q178*H178</f>
        <v>0</v>
      </c>
      <c r="S178" s="146">
        <v>0</v>
      </c>
      <c r="T178" s="147">
        <f>S178*H178</f>
        <v>0</v>
      </c>
      <c r="AR178" s="148" t="s">
        <v>581</v>
      </c>
      <c r="AT178" s="148" t="s">
        <v>138</v>
      </c>
      <c r="AU178" s="148" t="s">
        <v>83</v>
      </c>
      <c r="AY178" s="17" t="s">
        <v>135</v>
      </c>
      <c r="BE178" s="149">
        <f>IF(N178="základní",J178,0)</f>
        <v>0</v>
      </c>
      <c r="BF178" s="149">
        <f>IF(N178="snížená",J178,0)</f>
        <v>0</v>
      </c>
      <c r="BG178" s="149">
        <f>IF(N178="zákl. přenesená",J178,0)</f>
        <v>0</v>
      </c>
      <c r="BH178" s="149">
        <f>IF(N178="sníž. přenesená",J178,0)</f>
        <v>0</v>
      </c>
      <c r="BI178" s="149">
        <f>IF(N178="nulová",J178,0)</f>
        <v>0</v>
      </c>
      <c r="BJ178" s="17" t="s">
        <v>81</v>
      </c>
      <c r="BK178" s="149">
        <f>ROUND(I178*H178,2)</f>
        <v>0</v>
      </c>
      <c r="BL178" s="17" t="s">
        <v>581</v>
      </c>
      <c r="BM178" s="148" t="s">
        <v>442</v>
      </c>
    </row>
    <row r="179" spans="2:47" s="1" customFormat="1" ht="12">
      <c r="B179" s="32"/>
      <c r="D179" s="150" t="s">
        <v>145</v>
      </c>
      <c r="F179" s="151" t="s">
        <v>607</v>
      </c>
      <c r="I179" s="152"/>
      <c r="L179" s="32"/>
      <c r="M179" s="153"/>
      <c r="T179" s="55"/>
      <c r="AT179" s="17" t="s">
        <v>145</v>
      </c>
      <c r="AU179" s="17" t="s">
        <v>83</v>
      </c>
    </row>
    <row r="180" spans="2:65" s="1" customFormat="1" ht="16.5" customHeight="1">
      <c r="B180" s="136"/>
      <c r="C180" s="137" t="s">
        <v>291</v>
      </c>
      <c r="D180" s="137" t="s">
        <v>138</v>
      </c>
      <c r="E180" s="138" t="s">
        <v>608</v>
      </c>
      <c r="F180" s="139" t="s">
        <v>609</v>
      </c>
      <c r="G180" s="140" t="s">
        <v>348</v>
      </c>
      <c r="H180" s="141">
        <v>50</v>
      </c>
      <c r="I180" s="142"/>
      <c r="J180" s="143">
        <f>ROUND(I180*H180,2)</f>
        <v>0</v>
      </c>
      <c r="K180" s="139" t="s">
        <v>1</v>
      </c>
      <c r="L180" s="32"/>
      <c r="M180" s="144" t="s">
        <v>1</v>
      </c>
      <c r="N180" s="145" t="s">
        <v>40</v>
      </c>
      <c r="P180" s="146">
        <f>O180*H180</f>
        <v>0</v>
      </c>
      <c r="Q180" s="146">
        <v>0</v>
      </c>
      <c r="R180" s="146">
        <f>Q180*H180</f>
        <v>0</v>
      </c>
      <c r="S180" s="146">
        <v>0</v>
      </c>
      <c r="T180" s="147">
        <f>S180*H180</f>
        <v>0</v>
      </c>
      <c r="AR180" s="148" t="s">
        <v>581</v>
      </c>
      <c r="AT180" s="148" t="s">
        <v>138</v>
      </c>
      <c r="AU180" s="148" t="s">
        <v>83</v>
      </c>
      <c r="AY180" s="17" t="s">
        <v>135</v>
      </c>
      <c r="BE180" s="149">
        <f>IF(N180="základní",J180,0)</f>
        <v>0</v>
      </c>
      <c r="BF180" s="149">
        <f>IF(N180="snížená",J180,0)</f>
        <v>0</v>
      </c>
      <c r="BG180" s="149">
        <f>IF(N180="zákl. přenesená",J180,0)</f>
        <v>0</v>
      </c>
      <c r="BH180" s="149">
        <f>IF(N180="sníž. přenesená",J180,0)</f>
        <v>0</v>
      </c>
      <c r="BI180" s="149">
        <f>IF(N180="nulová",J180,0)</f>
        <v>0</v>
      </c>
      <c r="BJ180" s="17" t="s">
        <v>81</v>
      </c>
      <c r="BK180" s="149">
        <f>ROUND(I180*H180,2)</f>
        <v>0</v>
      </c>
      <c r="BL180" s="17" t="s">
        <v>581</v>
      </c>
      <c r="BM180" s="148" t="s">
        <v>459</v>
      </c>
    </row>
    <row r="181" spans="2:47" s="1" customFormat="1" ht="12">
      <c r="B181" s="32"/>
      <c r="D181" s="150" t="s">
        <v>145</v>
      </c>
      <c r="F181" s="151" t="s">
        <v>609</v>
      </c>
      <c r="I181" s="152"/>
      <c r="L181" s="32"/>
      <c r="M181" s="153"/>
      <c r="T181" s="55"/>
      <c r="AT181" s="17" t="s">
        <v>145</v>
      </c>
      <c r="AU181" s="17" t="s">
        <v>83</v>
      </c>
    </row>
    <row r="182" spans="2:65" s="1" customFormat="1" ht="16.5" customHeight="1">
      <c r="B182" s="136"/>
      <c r="C182" s="137" t="s">
        <v>298</v>
      </c>
      <c r="D182" s="137" t="s">
        <v>138</v>
      </c>
      <c r="E182" s="138" t="s">
        <v>610</v>
      </c>
      <c r="F182" s="139" t="s">
        <v>611</v>
      </c>
      <c r="G182" s="140" t="s">
        <v>348</v>
      </c>
      <c r="H182" s="141">
        <v>160</v>
      </c>
      <c r="I182" s="142"/>
      <c r="J182" s="143">
        <f>ROUND(I182*H182,2)</f>
        <v>0</v>
      </c>
      <c r="K182" s="139" t="s">
        <v>1</v>
      </c>
      <c r="L182" s="32"/>
      <c r="M182" s="144" t="s">
        <v>1</v>
      </c>
      <c r="N182" s="145" t="s">
        <v>40</v>
      </c>
      <c r="P182" s="146">
        <f>O182*H182</f>
        <v>0</v>
      </c>
      <c r="Q182" s="146">
        <v>0</v>
      </c>
      <c r="R182" s="146">
        <f>Q182*H182</f>
        <v>0</v>
      </c>
      <c r="S182" s="146">
        <v>0</v>
      </c>
      <c r="T182" s="147">
        <f>S182*H182</f>
        <v>0</v>
      </c>
      <c r="AR182" s="148" t="s">
        <v>581</v>
      </c>
      <c r="AT182" s="148" t="s">
        <v>138</v>
      </c>
      <c r="AU182" s="148" t="s">
        <v>83</v>
      </c>
      <c r="AY182" s="17" t="s">
        <v>135</v>
      </c>
      <c r="BE182" s="149">
        <f>IF(N182="základní",J182,0)</f>
        <v>0</v>
      </c>
      <c r="BF182" s="149">
        <f>IF(N182="snížená",J182,0)</f>
        <v>0</v>
      </c>
      <c r="BG182" s="149">
        <f>IF(N182="zákl. přenesená",J182,0)</f>
        <v>0</v>
      </c>
      <c r="BH182" s="149">
        <f>IF(N182="sníž. přenesená",J182,0)</f>
        <v>0</v>
      </c>
      <c r="BI182" s="149">
        <f>IF(N182="nulová",J182,0)</f>
        <v>0</v>
      </c>
      <c r="BJ182" s="17" t="s">
        <v>81</v>
      </c>
      <c r="BK182" s="149">
        <f>ROUND(I182*H182,2)</f>
        <v>0</v>
      </c>
      <c r="BL182" s="17" t="s">
        <v>581</v>
      </c>
      <c r="BM182" s="148" t="s">
        <v>470</v>
      </c>
    </row>
    <row r="183" spans="2:47" s="1" customFormat="1" ht="12">
      <c r="B183" s="32"/>
      <c r="D183" s="150" t="s">
        <v>145</v>
      </c>
      <c r="F183" s="151" t="s">
        <v>611</v>
      </c>
      <c r="I183" s="152"/>
      <c r="L183" s="32"/>
      <c r="M183" s="153"/>
      <c r="T183" s="55"/>
      <c r="AT183" s="17" t="s">
        <v>145</v>
      </c>
      <c r="AU183" s="17" t="s">
        <v>83</v>
      </c>
    </row>
    <row r="184" spans="2:65" s="1" customFormat="1" ht="24.15" customHeight="1">
      <c r="B184" s="136"/>
      <c r="C184" s="137" t="s">
        <v>303</v>
      </c>
      <c r="D184" s="137" t="s">
        <v>138</v>
      </c>
      <c r="E184" s="138" t="s">
        <v>612</v>
      </c>
      <c r="F184" s="139" t="s">
        <v>613</v>
      </c>
      <c r="G184" s="140" t="s">
        <v>355</v>
      </c>
      <c r="H184" s="141">
        <v>1</v>
      </c>
      <c r="I184" s="142"/>
      <c r="J184" s="143">
        <f>ROUND(I184*H184,2)</f>
        <v>0</v>
      </c>
      <c r="K184" s="139" t="s">
        <v>1</v>
      </c>
      <c r="L184" s="32"/>
      <c r="M184" s="144" t="s">
        <v>1</v>
      </c>
      <c r="N184" s="145" t="s">
        <v>40</v>
      </c>
      <c r="P184" s="146">
        <f>O184*H184</f>
        <v>0</v>
      </c>
      <c r="Q184" s="146">
        <v>0</v>
      </c>
      <c r="R184" s="146">
        <f>Q184*H184</f>
        <v>0</v>
      </c>
      <c r="S184" s="146">
        <v>0</v>
      </c>
      <c r="T184" s="147">
        <f>S184*H184</f>
        <v>0</v>
      </c>
      <c r="AR184" s="148" t="s">
        <v>581</v>
      </c>
      <c r="AT184" s="148" t="s">
        <v>138</v>
      </c>
      <c r="AU184" s="148" t="s">
        <v>83</v>
      </c>
      <c r="AY184" s="17" t="s">
        <v>135</v>
      </c>
      <c r="BE184" s="149">
        <f>IF(N184="základní",J184,0)</f>
        <v>0</v>
      </c>
      <c r="BF184" s="149">
        <f>IF(N184="snížená",J184,0)</f>
        <v>0</v>
      </c>
      <c r="BG184" s="149">
        <f>IF(N184="zákl. přenesená",J184,0)</f>
        <v>0</v>
      </c>
      <c r="BH184" s="149">
        <f>IF(N184="sníž. přenesená",J184,0)</f>
        <v>0</v>
      </c>
      <c r="BI184" s="149">
        <f>IF(N184="nulová",J184,0)</f>
        <v>0</v>
      </c>
      <c r="BJ184" s="17" t="s">
        <v>81</v>
      </c>
      <c r="BK184" s="149">
        <f>ROUND(I184*H184,2)</f>
        <v>0</v>
      </c>
      <c r="BL184" s="17" t="s">
        <v>581</v>
      </c>
      <c r="BM184" s="148" t="s">
        <v>480</v>
      </c>
    </row>
    <row r="185" spans="2:47" s="1" customFormat="1" ht="19.2">
      <c r="B185" s="32"/>
      <c r="D185" s="150" t="s">
        <v>145</v>
      </c>
      <c r="F185" s="151" t="s">
        <v>613</v>
      </c>
      <c r="I185" s="152"/>
      <c r="L185" s="32"/>
      <c r="M185" s="153"/>
      <c r="T185" s="55"/>
      <c r="AT185" s="17" t="s">
        <v>145</v>
      </c>
      <c r="AU185" s="17" t="s">
        <v>83</v>
      </c>
    </row>
    <row r="186" spans="2:65" s="1" customFormat="1" ht="24.15" customHeight="1">
      <c r="B186" s="136"/>
      <c r="C186" s="137" t="s">
        <v>313</v>
      </c>
      <c r="D186" s="137" t="s">
        <v>138</v>
      </c>
      <c r="E186" s="138" t="s">
        <v>614</v>
      </c>
      <c r="F186" s="139" t="s">
        <v>615</v>
      </c>
      <c r="G186" s="140" t="s">
        <v>355</v>
      </c>
      <c r="H186" s="141">
        <v>3</v>
      </c>
      <c r="I186" s="142"/>
      <c r="J186" s="143">
        <f>ROUND(I186*H186,2)</f>
        <v>0</v>
      </c>
      <c r="K186" s="139" t="s">
        <v>1</v>
      </c>
      <c r="L186" s="32"/>
      <c r="M186" s="144" t="s">
        <v>1</v>
      </c>
      <c r="N186" s="145" t="s">
        <v>40</v>
      </c>
      <c r="P186" s="146">
        <f>O186*H186</f>
        <v>0</v>
      </c>
      <c r="Q186" s="146">
        <v>0</v>
      </c>
      <c r="R186" s="146">
        <f>Q186*H186</f>
        <v>0</v>
      </c>
      <c r="S186" s="146">
        <v>0</v>
      </c>
      <c r="T186" s="147">
        <f>S186*H186</f>
        <v>0</v>
      </c>
      <c r="AR186" s="148" t="s">
        <v>581</v>
      </c>
      <c r="AT186" s="148" t="s">
        <v>138</v>
      </c>
      <c r="AU186" s="148" t="s">
        <v>83</v>
      </c>
      <c r="AY186" s="17" t="s">
        <v>135</v>
      </c>
      <c r="BE186" s="149">
        <f>IF(N186="základní",J186,0)</f>
        <v>0</v>
      </c>
      <c r="BF186" s="149">
        <f>IF(N186="snížená",J186,0)</f>
        <v>0</v>
      </c>
      <c r="BG186" s="149">
        <f>IF(N186="zákl. přenesená",J186,0)</f>
        <v>0</v>
      </c>
      <c r="BH186" s="149">
        <f>IF(N186="sníž. přenesená",J186,0)</f>
        <v>0</v>
      </c>
      <c r="BI186" s="149">
        <f>IF(N186="nulová",J186,0)</f>
        <v>0</v>
      </c>
      <c r="BJ186" s="17" t="s">
        <v>81</v>
      </c>
      <c r="BK186" s="149">
        <f>ROUND(I186*H186,2)</f>
        <v>0</v>
      </c>
      <c r="BL186" s="17" t="s">
        <v>581</v>
      </c>
      <c r="BM186" s="148" t="s">
        <v>491</v>
      </c>
    </row>
    <row r="187" spans="2:47" s="1" customFormat="1" ht="19.2">
      <c r="B187" s="32"/>
      <c r="D187" s="150" t="s">
        <v>145</v>
      </c>
      <c r="F187" s="151" t="s">
        <v>615</v>
      </c>
      <c r="I187" s="152"/>
      <c r="L187" s="32"/>
      <c r="M187" s="153"/>
      <c r="T187" s="55"/>
      <c r="AT187" s="17" t="s">
        <v>145</v>
      </c>
      <c r="AU187" s="17" t="s">
        <v>83</v>
      </c>
    </row>
    <row r="188" spans="2:65" s="1" customFormat="1" ht="16.5" customHeight="1">
      <c r="B188" s="136"/>
      <c r="C188" s="137" t="s">
        <v>324</v>
      </c>
      <c r="D188" s="137" t="s">
        <v>138</v>
      </c>
      <c r="E188" s="138" t="s">
        <v>616</v>
      </c>
      <c r="F188" s="139" t="s">
        <v>617</v>
      </c>
      <c r="G188" s="140" t="s">
        <v>355</v>
      </c>
      <c r="H188" s="141">
        <v>78</v>
      </c>
      <c r="I188" s="142"/>
      <c r="J188" s="143">
        <f>ROUND(I188*H188,2)</f>
        <v>0</v>
      </c>
      <c r="K188" s="139" t="s">
        <v>1</v>
      </c>
      <c r="L188" s="32"/>
      <c r="M188" s="144" t="s">
        <v>1</v>
      </c>
      <c r="N188" s="145" t="s">
        <v>40</v>
      </c>
      <c r="P188" s="146">
        <f>O188*H188</f>
        <v>0</v>
      </c>
      <c r="Q188" s="146">
        <v>0</v>
      </c>
      <c r="R188" s="146">
        <f>Q188*H188</f>
        <v>0</v>
      </c>
      <c r="S188" s="146">
        <v>0</v>
      </c>
      <c r="T188" s="147">
        <f>S188*H188</f>
        <v>0</v>
      </c>
      <c r="AR188" s="148" t="s">
        <v>581</v>
      </c>
      <c r="AT188" s="148" t="s">
        <v>138</v>
      </c>
      <c r="AU188" s="148" t="s">
        <v>83</v>
      </c>
      <c r="AY188" s="17" t="s">
        <v>135</v>
      </c>
      <c r="BE188" s="149">
        <f>IF(N188="základní",J188,0)</f>
        <v>0</v>
      </c>
      <c r="BF188" s="149">
        <f>IF(N188="snížená",J188,0)</f>
        <v>0</v>
      </c>
      <c r="BG188" s="149">
        <f>IF(N188="zákl. přenesená",J188,0)</f>
        <v>0</v>
      </c>
      <c r="BH188" s="149">
        <f>IF(N188="sníž. přenesená",J188,0)</f>
        <v>0</v>
      </c>
      <c r="BI188" s="149">
        <f>IF(N188="nulová",J188,0)</f>
        <v>0</v>
      </c>
      <c r="BJ188" s="17" t="s">
        <v>81</v>
      </c>
      <c r="BK188" s="149">
        <f>ROUND(I188*H188,2)</f>
        <v>0</v>
      </c>
      <c r="BL188" s="17" t="s">
        <v>581</v>
      </c>
      <c r="BM188" s="148" t="s">
        <v>505</v>
      </c>
    </row>
    <row r="189" spans="2:47" s="1" customFormat="1" ht="12">
      <c r="B189" s="32"/>
      <c r="D189" s="150" t="s">
        <v>145</v>
      </c>
      <c r="F189" s="151" t="s">
        <v>617</v>
      </c>
      <c r="I189" s="152"/>
      <c r="L189" s="32"/>
      <c r="M189" s="153"/>
      <c r="T189" s="55"/>
      <c r="AT189" s="17" t="s">
        <v>145</v>
      </c>
      <c r="AU189" s="17" t="s">
        <v>83</v>
      </c>
    </row>
    <row r="190" spans="2:65" s="1" customFormat="1" ht="21.75" customHeight="1">
      <c r="B190" s="136"/>
      <c r="C190" s="137" t="s">
        <v>331</v>
      </c>
      <c r="D190" s="137" t="s">
        <v>138</v>
      </c>
      <c r="E190" s="138" t="s">
        <v>618</v>
      </c>
      <c r="F190" s="139" t="s">
        <v>619</v>
      </c>
      <c r="G190" s="140" t="s">
        <v>355</v>
      </c>
      <c r="H190" s="141">
        <v>11</v>
      </c>
      <c r="I190" s="142"/>
      <c r="J190" s="143">
        <f>ROUND(I190*H190,2)</f>
        <v>0</v>
      </c>
      <c r="K190" s="139" t="s">
        <v>1</v>
      </c>
      <c r="L190" s="32"/>
      <c r="M190" s="144" t="s">
        <v>1</v>
      </c>
      <c r="N190" s="145" t="s">
        <v>40</v>
      </c>
      <c r="P190" s="146">
        <f>O190*H190</f>
        <v>0</v>
      </c>
      <c r="Q190" s="146">
        <v>0</v>
      </c>
      <c r="R190" s="146">
        <f>Q190*H190</f>
        <v>0</v>
      </c>
      <c r="S190" s="146">
        <v>0</v>
      </c>
      <c r="T190" s="147">
        <f>S190*H190</f>
        <v>0</v>
      </c>
      <c r="AR190" s="148" t="s">
        <v>581</v>
      </c>
      <c r="AT190" s="148" t="s">
        <v>138</v>
      </c>
      <c r="AU190" s="148" t="s">
        <v>83</v>
      </c>
      <c r="AY190" s="17" t="s">
        <v>135</v>
      </c>
      <c r="BE190" s="149">
        <f>IF(N190="základní",J190,0)</f>
        <v>0</v>
      </c>
      <c r="BF190" s="149">
        <f>IF(N190="snížená",J190,0)</f>
        <v>0</v>
      </c>
      <c r="BG190" s="149">
        <f>IF(N190="zákl. přenesená",J190,0)</f>
        <v>0</v>
      </c>
      <c r="BH190" s="149">
        <f>IF(N190="sníž. přenesená",J190,0)</f>
        <v>0</v>
      </c>
      <c r="BI190" s="149">
        <f>IF(N190="nulová",J190,0)</f>
        <v>0</v>
      </c>
      <c r="BJ190" s="17" t="s">
        <v>81</v>
      </c>
      <c r="BK190" s="149">
        <f>ROUND(I190*H190,2)</f>
        <v>0</v>
      </c>
      <c r="BL190" s="17" t="s">
        <v>581</v>
      </c>
      <c r="BM190" s="148" t="s">
        <v>516</v>
      </c>
    </row>
    <row r="191" spans="2:47" s="1" customFormat="1" ht="12">
      <c r="B191" s="32"/>
      <c r="D191" s="150" t="s">
        <v>145</v>
      </c>
      <c r="F191" s="151" t="s">
        <v>619</v>
      </c>
      <c r="I191" s="152"/>
      <c r="L191" s="32"/>
      <c r="M191" s="153"/>
      <c r="T191" s="55"/>
      <c r="AT191" s="17" t="s">
        <v>145</v>
      </c>
      <c r="AU191" s="17" t="s">
        <v>83</v>
      </c>
    </row>
    <row r="192" spans="2:65" s="1" customFormat="1" ht="21.75" customHeight="1">
      <c r="B192" s="136"/>
      <c r="C192" s="137" t="s">
        <v>338</v>
      </c>
      <c r="D192" s="137" t="s">
        <v>138</v>
      </c>
      <c r="E192" s="138" t="s">
        <v>620</v>
      </c>
      <c r="F192" s="139" t="s">
        <v>621</v>
      </c>
      <c r="G192" s="140" t="s">
        <v>355</v>
      </c>
      <c r="H192" s="141">
        <v>14</v>
      </c>
      <c r="I192" s="142"/>
      <c r="J192" s="143">
        <f>ROUND(I192*H192,2)</f>
        <v>0</v>
      </c>
      <c r="K192" s="139" t="s">
        <v>1</v>
      </c>
      <c r="L192" s="32"/>
      <c r="M192" s="144" t="s">
        <v>1</v>
      </c>
      <c r="N192" s="145" t="s">
        <v>40</v>
      </c>
      <c r="P192" s="146">
        <f>O192*H192</f>
        <v>0</v>
      </c>
      <c r="Q192" s="146">
        <v>0</v>
      </c>
      <c r="R192" s="146">
        <f>Q192*H192</f>
        <v>0</v>
      </c>
      <c r="S192" s="146">
        <v>0</v>
      </c>
      <c r="T192" s="147">
        <f>S192*H192</f>
        <v>0</v>
      </c>
      <c r="AR192" s="148" t="s">
        <v>581</v>
      </c>
      <c r="AT192" s="148" t="s">
        <v>138</v>
      </c>
      <c r="AU192" s="148" t="s">
        <v>83</v>
      </c>
      <c r="AY192" s="17" t="s">
        <v>135</v>
      </c>
      <c r="BE192" s="149">
        <f>IF(N192="základní",J192,0)</f>
        <v>0</v>
      </c>
      <c r="BF192" s="149">
        <f>IF(N192="snížená",J192,0)</f>
        <v>0</v>
      </c>
      <c r="BG192" s="149">
        <f>IF(N192="zákl. přenesená",J192,0)</f>
        <v>0</v>
      </c>
      <c r="BH192" s="149">
        <f>IF(N192="sníž. přenesená",J192,0)</f>
        <v>0</v>
      </c>
      <c r="BI192" s="149">
        <f>IF(N192="nulová",J192,0)</f>
        <v>0</v>
      </c>
      <c r="BJ192" s="17" t="s">
        <v>81</v>
      </c>
      <c r="BK192" s="149">
        <f>ROUND(I192*H192,2)</f>
        <v>0</v>
      </c>
      <c r="BL192" s="17" t="s">
        <v>581</v>
      </c>
      <c r="BM192" s="148" t="s">
        <v>528</v>
      </c>
    </row>
    <row r="193" spans="2:47" s="1" customFormat="1" ht="12">
      <c r="B193" s="32"/>
      <c r="D193" s="150" t="s">
        <v>145</v>
      </c>
      <c r="F193" s="151" t="s">
        <v>621</v>
      </c>
      <c r="I193" s="152"/>
      <c r="L193" s="32"/>
      <c r="M193" s="153"/>
      <c r="T193" s="55"/>
      <c r="AT193" s="17" t="s">
        <v>145</v>
      </c>
      <c r="AU193" s="17" t="s">
        <v>83</v>
      </c>
    </row>
    <row r="194" spans="2:65" s="1" customFormat="1" ht="16.5" customHeight="1">
      <c r="B194" s="136"/>
      <c r="C194" s="137" t="s">
        <v>317</v>
      </c>
      <c r="D194" s="137" t="s">
        <v>138</v>
      </c>
      <c r="E194" s="138" t="s">
        <v>622</v>
      </c>
      <c r="F194" s="139" t="s">
        <v>623</v>
      </c>
      <c r="G194" s="140" t="s">
        <v>355</v>
      </c>
      <c r="H194" s="141">
        <v>2</v>
      </c>
      <c r="I194" s="142"/>
      <c r="J194" s="143">
        <f>ROUND(I194*H194,2)</f>
        <v>0</v>
      </c>
      <c r="K194" s="139" t="s">
        <v>1</v>
      </c>
      <c r="L194" s="32"/>
      <c r="M194" s="144" t="s">
        <v>1</v>
      </c>
      <c r="N194" s="145" t="s">
        <v>40</v>
      </c>
      <c r="P194" s="146">
        <f>O194*H194</f>
        <v>0</v>
      </c>
      <c r="Q194" s="146">
        <v>0</v>
      </c>
      <c r="R194" s="146">
        <f>Q194*H194</f>
        <v>0</v>
      </c>
      <c r="S194" s="146">
        <v>0</v>
      </c>
      <c r="T194" s="147">
        <f>S194*H194</f>
        <v>0</v>
      </c>
      <c r="AR194" s="148" t="s">
        <v>581</v>
      </c>
      <c r="AT194" s="148" t="s">
        <v>138</v>
      </c>
      <c r="AU194" s="148" t="s">
        <v>83</v>
      </c>
      <c r="AY194" s="17" t="s">
        <v>135</v>
      </c>
      <c r="BE194" s="149">
        <f>IF(N194="základní",J194,0)</f>
        <v>0</v>
      </c>
      <c r="BF194" s="149">
        <f>IF(N194="snížená",J194,0)</f>
        <v>0</v>
      </c>
      <c r="BG194" s="149">
        <f>IF(N194="zákl. přenesená",J194,0)</f>
        <v>0</v>
      </c>
      <c r="BH194" s="149">
        <f>IF(N194="sníž. přenesená",J194,0)</f>
        <v>0</v>
      </c>
      <c r="BI194" s="149">
        <f>IF(N194="nulová",J194,0)</f>
        <v>0</v>
      </c>
      <c r="BJ194" s="17" t="s">
        <v>81</v>
      </c>
      <c r="BK194" s="149">
        <f>ROUND(I194*H194,2)</f>
        <v>0</v>
      </c>
      <c r="BL194" s="17" t="s">
        <v>581</v>
      </c>
      <c r="BM194" s="148" t="s">
        <v>542</v>
      </c>
    </row>
    <row r="195" spans="2:47" s="1" customFormat="1" ht="12">
      <c r="B195" s="32"/>
      <c r="D195" s="150" t="s">
        <v>145</v>
      </c>
      <c r="F195" s="151" t="s">
        <v>623</v>
      </c>
      <c r="I195" s="152"/>
      <c r="L195" s="32"/>
      <c r="M195" s="153"/>
      <c r="T195" s="55"/>
      <c r="AT195" s="17" t="s">
        <v>145</v>
      </c>
      <c r="AU195" s="17" t="s">
        <v>83</v>
      </c>
    </row>
    <row r="196" spans="2:65" s="1" customFormat="1" ht="16.5" customHeight="1">
      <c r="B196" s="136"/>
      <c r="C196" s="137" t="s">
        <v>352</v>
      </c>
      <c r="D196" s="137" t="s">
        <v>138</v>
      </c>
      <c r="E196" s="138" t="s">
        <v>624</v>
      </c>
      <c r="F196" s="139" t="s">
        <v>625</v>
      </c>
      <c r="G196" s="140" t="s">
        <v>355</v>
      </c>
      <c r="H196" s="141">
        <v>2</v>
      </c>
      <c r="I196" s="142"/>
      <c r="J196" s="143">
        <f>ROUND(I196*H196,2)</f>
        <v>0</v>
      </c>
      <c r="K196" s="139" t="s">
        <v>1</v>
      </c>
      <c r="L196" s="32"/>
      <c r="M196" s="144" t="s">
        <v>1</v>
      </c>
      <c r="N196" s="145" t="s">
        <v>40</v>
      </c>
      <c r="P196" s="146">
        <f>O196*H196</f>
        <v>0</v>
      </c>
      <c r="Q196" s="146">
        <v>0</v>
      </c>
      <c r="R196" s="146">
        <f>Q196*H196</f>
        <v>0</v>
      </c>
      <c r="S196" s="146">
        <v>0</v>
      </c>
      <c r="T196" s="147">
        <f>S196*H196</f>
        <v>0</v>
      </c>
      <c r="AR196" s="148" t="s">
        <v>581</v>
      </c>
      <c r="AT196" s="148" t="s">
        <v>138</v>
      </c>
      <c r="AU196" s="148" t="s">
        <v>83</v>
      </c>
      <c r="AY196" s="17" t="s">
        <v>135</v>
      </c>
      <c r="BE196" s="149">
        <f>IF(N196="základní",J196,0)</f>
        <v>0</v>
      </c>
      <c r="BF196" s="149">
        <f>IF(N196="snížená",J196,0)</f>
        <v>0</v>
      </c>
      <c r="BG196" s="149">
        <f>IF(N196="zákl. přenesená",J196,0)</f>
        <v>0</v>
      </c>
      <c r="BH196" s="149">
        <f>IF(N196="sníž. přenesená",J196,0)</f>
        <v>0</v>
      </c>
      <c r="BI196" s="149">
        <f>IF(N196="nulová",J196,0)</f>
        <v>0</v>
      </c>
      <c r="BJ196" s="17" t="s">
        <v>81</v>
      </c>
      <c r="BK196" s="149">
        <f>ROUND(I196*H196,2)</f>
        <v>0</v>
      </c>
      <c r="BL196" s="17" t="s">
        <v>581</v>
      </c>
      <c r="BM196" s="148" t="s">
        <v>626</v>
      </c>
    </row>
    <row r="197" spans="2:47" s="1" customFormat="1" ht="12">
      <c r="B197" s="32"/>
      <c r="D197" s="150" t="s">
        <v>145</v>
      </c>
      <c r="F197" s="151" t="s">
        <v>625</v>
      </c>
      <c r="I197" s="152"/>
      <c r="L197" s="32"/>
      <c r="M197" s="153"/>
      <c r="T197" s="55"/>
      <c r="AT197" s="17" t="s">
        <v>145</v>
      </c>
      <c r="AU197" s="17" t="s">
        <v>83</v>
      </c>
    </row>
    <row r="198" spans="2:65" s="1" customFormat="1" ht="16.5" customHeight="1">
      <c r="B198" s="136"/>
      <c r="C198" s="137" t="s">
        <v>363</v>
      </c>
      <c r="D198" s="137" t="s">
        <v>138</v>
      </c>
      <c r="E198" s="138" t="s">
        <v>627</v>
      </c>
      <c r="F198" s="139" t="s">
        <v>628</v>
      </c>
      <c r="G198" s="140" t="s">
        <v>355</v>
      </c>
      <c r="H198" s="141">
        <v>4</v>
      </c>
      <c r="I198" s="142"/>
      <c r="J198" s="143">
        <f>ROUND(I198*H198,2)</f>
        <v>0</v>
      </c>
      <c r="K198" s="139" t="s">
        <v>1</v>
      </c>
      <c r="L198" s="32"/>
      <c r="M198" s="144" t="s">
        <v>1</v>
      </c>
      <c r="N198" s="145" t="s">
        <v>40</v>
      </c>
      <c r="P198" s="146">
        <f>O198*H198</f>
        <v>0</v>
      </c>
      <c r="Q198" s="146">
        <v>0</v>
      </c>
      <c r="R198" s="146">
        <f>Q198*H198</f>
        <v>0</v>
      </c>
      <c r="S198" s="146">
        <v>0</v>
      </c>
      <c r="T198" s="147">
        <f>S198*H198</f>
        <v>0</v>
      </c>
      <c r="AR198" s="148" t="s">
        <v>581</v>
      </c>
      <c r="AT198" s="148" t="s">
        <v>138</v>
      </c>
      <c r="AU198" s="148" t="s">
        <v>83</v>
      </c>
      <c r="AY198" s="17" t="s">
        <v>135</v>
      </c>
      <c r="BE198" s="149">
        <f>IF(N198="základní",J198,0)</f>
        <v>0</v>
      </c>
      <c r="BF198" s="149">
        <f>IF(N198="snížená",J198,0)</f>
        <v>0</v>
      </c>
      <c r="BG198" s="149">
        <f>IF(N198="zákl. přenesená",J198,0)</f>
        <v>0</v>
      </c>
      <c r="BH198" s="149">
        <f>IF(N198="sníž. přenesená",J198,0)</f>
        <v>0</v>
      </c>
      <c r="BI198" s="149">
        <f>IF(N198="nulová",J198,0)</f>
        <v>0</v>
      </c>
      <c r="BJ198" s="17" t="s">
        <v>81</v>
      </c>
      <c r="BK198" s="149">
        <f>ROUND(I198*H198,2)</f>
        <v>0</v>
      </c>
      <c r="BL198" s="17" t="s">
        <v>581</v>
      </c>
      <c r="BM198" s="148" t="s">
        <v>629</v>
      </c>
    </row>
    <row r="199" spans="2:47" s="1" customFormat="1" ht="12">
      <c r="B199" s="32"/>
      <c r="D199" s="150" t="s">
        <v>145</v>
      </c>
      <c r="F199" s="151" t="s">
        <v>628</v>
      </c>
      <c r="I199" s="152"/>
      <c r="L199" s="32"/>
      <c r="M199" s="153"/>
      <c r="T199" s="55"/>
      <c r="AT199" s="17" t="s">
        <v>145</v>
      </c>
      <c r="AU199" s="17" t="s">
        <v>83</v>
      </c>
    </row>
    <row r="200" spans="2:65" s="1" customFormat="1" ht="16.5" customHeight="1">
      <c r="B200" s="136"/>
      <c r="C200" s="137" t="s">
        <v>368</v>
      </c>
      <c r="D200" s="137" t="s">
        <v>138</v>
      </c>
      <c r="E200" s="138" t="s">
        <v>630</v>
      </c>
      <c r="F200" s="139" t="s">
        <v>631</v>
      </c>
      <c r="G200" s="140" t="s">
        <v>355</v>
      </c>
      <c r="H200" s="141">
        <v>2</v>
      </c>
      <c r="I200" s="142"/>
      <c r="J200" s="143">
        <f>ROUND(I200*H200,2)</f>
        <v>0</v>
      </c>
      <c r="K200" s="139" t="s">
        <v>1</v>
      </c>
      <c r="L200" s="32"/>
      <c r="M200" s="144" t="s">
        <v>1</v>
      </c>
      <c r="N200" s="145" t="s">
        <v>40</v>
      </c>
      <c r="P200" s="146">
        <f>O200*H200</f>
        <v>0</v>
      </c>
      <c r="Q200" s="146">
        <v>0</v>
      </c>
      <c r="R200" s="146">
        <f>Q200*H200</f>
        <v>0</v>
      </c>
      <c r="S200" s="146">
        <v>0</v>
      </c>
      <c r="T200" s="147">
        <f>S200*H200</f>
        <v>0</v>
      </c>
      <c r="AR200" s="148" t="s">
        <v>581</v>
      </c>
      <c r="AT200" s="148" t="s">
        <v>138</v>
      </c>
      <c r="AU200" s="148" t="s">
        <v>83</v>
      </c>
      <c r="AY200" s="17" t="s">
        <v>135</v>
      </c>
      <c r="BE200" s="149">
        <f>IF(N200="základní",J200,0)</f>
        <v>0</v>
      </c>
      <c r="BF200" s="149">
        <f>IF(N200="snížená",J200,0)</f>
        <v>0</v>
      </c>
      <c r="BG200" s="149">
        <f>IF(N200="zákl. přenesená",J200,0)</f>
        <v>0</v>
      </c>
      <c r="BH200" s="149">
        <f>IF(N200="sníž. přenesená",J200,0)</f>
        <v>0</v>
      </c>
      <c r="BI200" s="149">
        <f>IF(N200="nulová",J200,0)</f>
        <v>0</v>
      </c>
      <c r="BJ200" s="17" t="s">
        <v>81</v>
      </c>
      <c r="BK200" s="149">
        <f>ROUND(I200*H200,2)</f>
        <v>0</v>
      </c>
      <c r="BL200" s="17" t="s">
        <v>581</v>
      </c>
      <c r="BM200" s="148" t="s">
        <v>632</v>
      </c>
    </row>
    <row r="201" spans="2:47" s="1" customFormat="1" ht="12">
      <c r="B201" s="32"/>
      <c r="D201" s="150" t="s">
        <v>145</v>
      </c>
      <c r="F201" s="151" t="s">
        <v>631</v>
      </c>
      <c r="I201" s="152"/>
      <c r="L201" s="32"/>
      <c r="M201" s="153"/>
      <c r="T201" s="55"/>
      <c r="AT201" s="17" t="s">
        <v>145</v>
      </c>
      <c r="AU201" s="17" t="s">
        <v>83</v>
      </c>
    </row>
    <row r="202" spans="2:65" s="1" customFormat="1" ht="21.75" customHeight="1">
      <c r="B202" s="136"/>
      <c r="C202" s="137" t="s">
        <v>373</v>
      </c>
      <c r="D202" s="137" t="s">
        <v>138</v>
      </c>
      <c r="E202" s="138" t="s">
        <v>633</v>
      </c>
      <c r="F202" s="139" t="s">
        <v>634</v>
      </c>
      <c r="G202" s="140" t="s">
        <v>355</v>
      </c>
      <c r="H202" s="141">
        <v>230</v>
      </c>
      <c r="I202" s="142"/>
      <c r="J202" s="143">
        <f>ROUND(I202*H202,2)</f>
        <v>0</v>
      </c>
      <c r="K202" s="139" t="s">
        <v>1</v>
      </c>
      <c r="L202" s="32"/>
      <c r="M202" s="144" t="s">
        <v>1</v>
      </c>
      <c r="N202" s="145" t="s">
        <v>40</v>
      </c>
      <c r="P202" s="146">
        <f>O202*H202</f>
        <v>0</v>
      </c>
      <c r="Q202" s="146">
        <v>0</v>
      </c>
      <c r="R202" s="146">
        <f>Q202*H202</f>
        <v>0</v>
      </c>
      <c r="S202" s="146">
        <v>0</v>
      </c>
      <c r="T202" s="147">
        <f>S202*H202</f>
        <v>0</v>
      </c>
      <c r="AR202" s="148" t="s">
        <v>581</v>
      </c>
      <c r="AT202" s="148" t="s">
        <v>138</v>
      </c>
      <c r="AU202" s="148" t="s">
        <v>83</v>
      </c>
      <c r="AY202" s="17" t="s">
        <v>135</v>
      </c>
      <c r="BE202" s="149">
        <f>IF(N202="základní",J202,0)</f>
        <v>0</v>
      </c>
      <c r="BF202" s="149">
        <f>IF(N202="snížená",J202,0)</f>
        <v>0</v>
      </c>
      <c r="BG202" s="149">
        <f>IF(N202="zákl. přenesená",J202,0)</f>
        <v>0</v>
      </c>
      <c r="BH202" s="149">
        <f>IF(N202="sníž. přenesená",J202,0)</f>
        <v>0</v>
      </c>
      <c r="BI202" s="149">
        <f>IF(N202="nulová",J202,0)</f>
        <v>0</v>
      </c>
      <c r="BJ202" s="17" t="s">
        <v>81</v>
      </c>
      <c r="BK202" s="149">
        <f>ROUND(I202*H202,2)</f>
        <v>0</v>
      </c>
      <c r="BL202" s="17" t="s">
        <v>581</v>
      </c>
      <c r="BM202" s="148" t="s">
        <v>635</v>
      </c>
    </row>
    <row r="203" spans="2:47" s="1" customFormat="1" ht="12">
      <c r="B203" s="32"/>
      <c r="D203" s="150" t="s">
        <v>145</v>
      </c>
      <c r="F203" s="151" t="s">
        <v>634</v>
      </c>
      <c r="I203" s="152"/>
      <c r="L203" s="32"/>
      <c r="M203" s="153"/>
      <c r="T203" s="55"/>
      <c r="AT203" s="17" t="s">
        <v>145</v>
      </c>
      <c r="AU203" s="17" t="s">
        <v>83</v>
      </c>
    </row>
    <row r="204" spans="2:65" s="1" customFormat="1" ht="21.75" customHeight="1">
      <c r="B204" s="136"/>
      <c r="C204" s="137" t="s">
        <v>378</v>
      </c>
      <c r="D204" s="137" t="s">
        <v>138</v>
      </c>
      <c r="E204" s="138" t="s">
        <v>636</v>
      </c>
      <c r="F204" s="139" t="s">
        <v>637</v>
      </c>
      <c r="G204" s="140" t="s">
        <v>355</v>
      </c>
      <c r="H204" s="141">
        <v>12</v>
      </c>
      <c r="I204" s="142"/>
      <c r="J204" s="143">
        <f>ROUND(I204*H204,2)</f>
        <v>0</v>
      </c>
      <c r="K204" s="139" t="s">
        <v>1</v>
      </c>
      <c r="L204" s="32"/>
      <c r="M204" s="144" t="s">
        <v>1</v>
      </c>
      <c r="N204" s="145" t="s">
        <v>40</v>
      </c>
      <c r="P204" s="146">
        <f>O204*H204</f>
        <v>0</v>
      </c>
      <c r="Q204" s="146">
        <v>0</v>
      </c>
      <c r="R204" s="146">
        <f>Q204*H204</f>
        <v>0</v>
      </c>
      <c r="S204" s="146">
        <v>0</v>
      </c>
      <c r="T204" s="147">
        <f>S204*H204</f>
        <v>0</v>
      </c>
      <c r="AR204" s="148" t="s">
        <v>581</v>
      </c>
      <c r="AT204" s="148" t="s">
        <v>138</v>
      </c>
      <c r="AU204" s="148" t="s">
        <v>83</v>
      </c>
      <c r="AY204" s="17" t="s">
        <v>135</v>
      </c>
      <c r="BE204" s="149">
        <f>IF(N204="základní",J204,0)</f>
        <v>0</v>
      </c>
      <c r="BF204" s="149">
        <f>IF(N204="snížená",J204,0)</f>
        <v>0</v>
      </c>
      <c r="BG204" s="149">
        <f>IF(N204="zákl. přenesená",J204,0)</f>
        <v>0</v>
      </c>
      <c r="BH204" s="149">
        <f>IF(N204="sníž. přenesená",J204,0)</f>
        <v>0</v>
      </c>
      <c r="BI204" s="149">
        <f>IF(N204="nulová",J204,0)</f>
        <v>0</v>
      </c>
      <c r="BJ204" s="17" t="s">
        <v>81</v>
      </c>
      <c r="BK204" s="149">
        <f>ROUND(I204*H204,2)</f>
        <v>0</v>
      </c>
      <c r="BL204" s="17" t="s">
        <v>581</v>
      </c>
      <c r="BM204" s="148" t="s">
        <v>638</v>
      </c>
    </row>
    <row r="205" spans="2:47" s="1" customFormat="1" ht="12">
      <c r="B205" s="32"/>
      <c r="D205" s="150" t="s">
        <v>145</v>
      </c>
      <c r="F205" s="151" t="s">
        <v>637</v>
      </c>
      <c r="I205" s="152"/>
      <c r="L205" s="32"/>
      <c r="M205" s="153"/>
      <c r="T205" s="55"/>
      <c r="AT205" s="17" t="s">
        <v>145</v>
      </c>
      <c r="AU205" s="17" t="s">
        <v>83</v>
      </c>
    </row>
    <row r="206" spans="2:65" s="1" customFormat="1" ht="21.75" customHeight="1">
      <c r="B206" s="136"/>
      <c r="C206" s="137" t="s">
        <v>383</v>
      </c>
      <c r="D206" s="137" t="s">
        <v>138</v>
      </c>
      <c r="E206" s="138" t="s">
        <v>639</v>
      </c>
      <c r="F206" s="139" t="s">
        <v>640</v>
      </c>
      <c r="G206" s="140" t="s">
        <v>355</v>
      </c>
      <c r="H206" s="141">
        <v>1</v>
      </c>
      <c r="I206" s="142"/>
      <c r="J206" s="143">
        <f>ROUND(I206*H206,2)</f>
        <v>0</v>
      </c>
      <c r="K206" s="139" t="s">
        <v>1</v>
      </c>
      <c r="L206" s="32"/>
      <c r="M206" s="144" t="s">
        <v>1</v>
      </c>
      <c r="N206" s="145" t="s">
        <v>40</v>
      </c>
      <c r="P206" s="146">
        <f>O206*H206</f>
        <v>0</v>
      </c>
      <c r="Q206" s="146">
        <v>0</v>
      </c>
      <c r="R206" s="146">
        <f>Q206*H206</f>
        <v>0</v>
      </c>
      <c r="S206" s="146">
        <v>0</v>
      </c>
      <c r="T206" s="147">
        <f>S206*H206</f>
        <v>0</v>
      </c>
      <c r="AR206" s="148" t="s">
        <v>581</v>
      </c>
      <c r="AT206" s="148" t="s">
        <v>138</v>
      </c>
      <c r="AU206" s="148" t="s">
        <v>83</v>
      </c>
      <c r="AY206" s="17" t="s">
        <v>135</v>
      </c>
      <c r="BE206" s="149">
        <f>IF(N206="základní",J206,0)</f>
        <v>0</v>
      </c>
      <c r="BF206" s="149">
        <f>IF(N206="snížená",J206,0)</f>
        <v>0</v>
      </c>
      <c r="BG206" s="149">
        <f>IF(N206="zákl. přenesená",J206,0)</f>
        <v>0</v>
      </c>
      <c r="BH206" s="149">
        <f>IF(N206="sníž. přenesená",J206,0)</f>
        <v>0</v>
      </c>
      <c r="BI206" s="149">
        <f>IF(N206="nulová",J206,0)</f>
        <v>0</v>
      </c>
      <c r="BJ206" s="17" t="s">
        <v>81</v>
      </c>
      <c r="BK206" s="149">
        <f>ROUND(I206*H206,2)</f>
        <v>0</v>
      </c>
      <c r="BL206" s="17" t="s">
        <v>581</v>
      </c>
      <c r="BM206" s="148" t="s">
        <v>641</v>
      </c>
    </row>
    <row r="207" spans="2:47" s="1" customFormat="1" ht="12">
      <c r="B207" s="32"/>
      <c r="D207" s="150" t="s">
        <v>145</v>
      </c>
      <c r="F207" s="151" t="s">
        <v>640</v>
      </c>
      <c r="I207" s="152"/>
      <c r="L207" s="32"/>
      <c r="M207" s="153"/>
      <c r="T207" s="55"/>
      <c r="AT207" s="17" t="s">
        <v>145</v>
      </c>
      <c r="AU207" s="17" t="s">
        <v>83</v>
      </c>
    </row>
    <row r="208" spans="2:65" s="1" customFormat="1" ht="21.75" customHeight="1">
      <c r="B208" s="136"/>
      <c r="C208" s="137" t="s">
        <v>390</v>
      </c>
      <c r="D208" s="137" t="s">
        <v>138</v>
      </c>
      <c r="E208" s="138" t="s">
        <v>642</v>
      </c>
      <c r="F208" s="139" t="s">
        <v>643</v>
      </c>
      <c r="G208" s="140" t="s">
        <v>355</v>
      </c>
      <c r="H208" s="141">
        <v>4</v>
      </c>
      <c r="I208" s="142"/>
      <c r="J208" s="143">
        <f>ROUND(I208*H208,2)</f>
        <v>0</v>
      </c>
      <c r="K208" s="139" t="s">
        <v>1</v>
      </c>
      <c r="L208" s="32"/>
      <c r="M208" s="144" t="s">
        <v>1</v>
      </c>
      <c r="N208" s="145" t="s">
        <v>40</v>
      </c>
      <c r="P208" s="146">
        <f>O208*H208</f>
        <v>0</v>
      </c>
      <c r="Q208" s="146">
        <v>0</v>
      </c>
      <c r="R208" s="146">
        <f>Q208*H208</f>
        <v>0</v>
      </c>
      <c r="S208" s="146">
        <v>0</v>
      </c>
      <c r="T208" s="147">
        <f>S208*H208</f>
        <v>0</v>
      </c>
      <c r="AR208" s="148" t="s">
        <v>581</v>
      </c>
      <c r="AT208" s="148" t="s">
        <v>138</v>
      </c>
      <c r="AU208" s="148" t="s">
        <v>83</v>
      </c>
      <c r="AY208" s="17" t="s">
        <v>135</v>
      </c>
      <c r="BE208" s="149">
        <f>IF(N208="základní",J208,0)</f>
        <v>0</v>
      </c>
      <c r="BF208" s="149">
        <f>IF(N208="snížená",J208,0)</f>
        <v>0</v>
      </c>
      <c r="BG208" s="149">
        <f>IF(N208="zákl. přenesená",J208,0)</f>
        <v>0</v>
      </c>
      <c r="BH208" s="149">
        <f>IF(N208="sníž. přenesená",J208,0)</f>
        <v>0</v>
      </c>
      <c r="BI208" s="149">
        <f>IF(N208="nulová",J208,0)</f>
        <v>0</v>
      </c>
      <c r="BJ208" s="17" t="s">
        <v>81</v>
      </c>
      <c r="BK208" s="149">
        <f>ROUND(I208*H208,2)</f>
        <v>0</v>
      </c>
      <c r="BL208" s="17" t="s">
        <v>581</v>
      </c>
      <c r="BM208" s="148" t="s">
        <v>644</v>
      </c>
    </row>
    <row r="209" spans="2:47" s="1" customFormat="1" ht="12">
      <c r="B209" s="32"/>
      <c r="D209" s="150" t="s">
        <v>145</v>
      </c>
      <c r="F209" s="151" t="s">
        <v>643</v>
      </c>
      <c r="I209" s="152"/>
      <c r="L209" s="32"/>
      <c r="M209" s="153"/>
      <c r="T209" s="55"/>
      <c r="AT209" s="17" t="s">
        <v>145</v>
      </c>
      <c r="AU209" s="17" t="s">
        <v>83</v>
      </c>
    </row>
    <row r="210" spans="2:65" s="1" customFormat="1" ht="16.5" customHeight="1">
      <c r="B210" s="136"/>
      <c r="C210" s="137" t="s">
        <v>395</v>
      </c>
      <c r="D210" s="137" t="s">
        <v>138</v>
      </c>
      <c r="E210" s="138" t="s">
        <v>645</v>
      </c>
      <c r="F210" s="139" t="s">
        <v>646</v>
      </c>
      <c r="G210" s="140" t="s">
        <v>355</v>
      </c>
      <c r="H210" s="141">
        <v>92</v>
      </c>
      <c r="I210" s="142"/>
      <c r="J210" s="143">
        <f>ROUND(I210*H210,2)</f>
        <v>0</v>
      </c>
      <c r="K210" s="139" t="s">
        <v>1</v>
      </c>
      <c r="L210" s="32"/>
      <c r="M210" s="144" t="s">
        <v>1</v>
      </c>
      <c r="N210" s="145" t="s">
        <v>40</v>
      </c>
      <c r="P210" s="146">
        <f>O210*H210</f>
        <v>0</v>
      </c>
      <c r="Q210" s="146">
        <v>0</v>
      </c>
      <c r="R210" s="146">
        <f>Q210*H210</f>
        <v>0</v>
      </c>
      <c r="S210" s="146">
        <v>0</v>
      </c>
      <c r="T210" s="147">
        <f>S210*H210</f>
        <v>0</v>
      </c>
      <c r="AR210" s="148" t="s">
        <v>581</v>
      </c>
      <c r="AT210" s="148" t="s">
        <v>138</v>
      </c>
      <c r="AU210" s="148" t="s">
        <v>83</v>
      </c>
      <c r="AY210" s="17" t="s">
        <v>135</v>
      </c>
      <c r="BE210" s="149">
        <f>IF(N210="základní",J210,0)</f>
        <v>0</v>
      </c>
      <c r="BF210" s="149">
        <f>IF(N210="snížená",J210,0)</f>
        <v>0</v>
      </c>
      <c r="BG210" s="149">
        <f>IF(N210="zákl. přenesená",J210,0)</f>
        <v>0</v>
      </c>
      <c r="BH210" s="149">
        <f>IF(N210="sníž. přenesená",J210,0)</f>
        <v>0</v>
      </c>
      <c r="BI210" s="149">
        <f>IF(N210="nulová",J210,0)</f>
        <v>0</v>
      </c>
      <c r="BJ210" s="17" t="s">
        <v>81</v>
      </c>
      <c r="BK210" s="149">
        <f>ROUND(I210*H210,2)</f>
        <v>0</v>
      </c>
      <c r="BL210" s="17" t="s">
        <v>581</v>
      </c>
      <c r="BM210" s="148" t="s">
        <v>647</v>
      </c>
    </row>
    <row r="211" spans="2:47" s="1" customFormat="1" ht="12">
      <c r="B211" s="32"/>
      <c r="D211" s="150" t="s">
        <v>145</v>
      </c>
      <c r="F211" s="151" t="s">
        <v>646</v>
      </c>
      <c r="I211" s="152"/>
      <c r="L211" s="32"/>
      <c r="M211" s="153"/>
      <c r="T211" s="55"/>
      <c r="AT211" s="17" t="s">
        <v>145</v>
      </c>
      <c r="AU211" s="17" t="s">
        <v>83</v>
      </c>
    </row>
    <row r="212" spans="2:65" s="1" customFormat="1" ht="16.5" customHeight="1">
      <c r="B212" s="136"/>
      <c r="C212" s="137" t="s">
        <v>402</v>
      </c>
      <c r="D212" s="137" t="s">
        <v>138</v>
      </c>
      <c r="E212" s="138" t="s">
        <v>648</v>
      </c>
      <c r="F212" s="139" t="s">
        <v>649</v>
      </c>
      <c r="G212" s="140" t="s">
        <v>355</v>
      </c>
      <c r="H212" s="141">
        <v>11</v>
      </c>
      <c r="I212" s="142"/>
      <c r="J212" s="143">
        <f>ROUND(I212*H212,2)</f>
        <v>0</v>
      </c>
      <c r="K212" s="139" t="s">
        <v>1</v>
      </c>
      <c r="L212" s="32"/>
      <c r="M212" s="144" t="s">
        <v>1</v>
      </c>
      <c r="N212" s="145" t="s">
        <v>40</v>
      </c>
      <c r="P212" s="146">
        <f>O212*H212</f>
        <v>0</v>
      </c>
      <c r="Q212" s="146">
        <v>0</v>
      </c>
      <c r="R212" s="146">
        <f>Q212*H212</f>
        <v>0</v>
      </c>
      <c r="S212" s="146">
        <v>0</v>
      </c>
      <c r="T212" s="147">
        <f>S212*H212</f>
        <v>0</v>
      </c>
      <c r="AR212" s="148" t="s">
        <v>581</v>
      </c>
      <c r="AT212" s="148" t="s">
        <v>138</v>
      </c>
      <c r="AU212" s="148" t="s">
        <v>83</v>
      </c>
      <c r="AY212" s="17" t="s">
        <v>135</v>
      </c>
      <c r="BE212" s="149">
        <f>IF(N212="základní",J212,0)</f>
        <v>0</v>
      </c>
      <c r="BF212" s="149">
        <f>IF(N212="snížená",J212,0)</f>
        <v>0</v>
      </c>
      <c r="BG212" s="149">
        <f>IF(N212="zákl. přenesená",J212,0)</f>
        <v>0</v>
      </c>
      <c r="BH212" s="149">
        <f>IF(N212="sníž. přenesená",J212,0)</f>
        <v>0</v>
      </c>
      <c r="BI212" s="149">
        <f>IF(N212="nulová",J212,0)</f>
        <v>0</v>
      </c>
      <c r="BJ212" s="17" t="s">
        <v>81</v>
      </c>
      <c r="BK212" s="149">
        <f>ROUND(I212*H212,2)</f>
        <v>0</v>
      </c>
      <c r="BL212" s="17" t="s">
        <v>581</v>
      </c>
      <c r="BM212" s="148" t="s">
        <v>650</v>
      </c>
    </row>
    <row r="213" spans="2:47" s="1" customFormat="1" ht="12">
      <c r="B213" s="32"/>
      <c r="D213" s="150" t="s">
        <v>145</v>
      </c>
      <c r="F213" s="151" t="s">
        <v>649</v>
      </c>
      <c r="I213" s="152"/>
      <c r="L213" s="32"/>
      <c r="M213" s="153"/>
      <c r="T213" s="55"/>
      <c r="AT213" s="17" t="s">
        <v>145</v>
      </c>
      <c r="AU213" s="17" t="s">
        <v>83</v>
      </c>
    </row>
    <row r="214" spans="2:65" s="1" customFormat="1" ht="16.5" customHeight="1">
      <c r="B214" s="136"/>
      <c r="C214" s="137" t="s">
        <v>407</v>
      </c>
      <c r="D214" s="137" t="s">
        <v>138</v>
      </c>
      <c r="E214" s="138" t="s">
        <v>651</v>
      </c>
      <c r="F214" s="139" t="s">
        <v>652</v>
      </c>
      <c r="G214" s="140" t="s">
        <v>355</v>
      </c>
      <c r="H214" s="141">
        <v>125</v>
      </c>
      <c r="I214" s="142"/>
      <c r="J214" s="143">
        <f>ROUND(I214*H214,2)</f>
        <v>0</v>
      </c>
      <c r="K214" s="139" t="s">
        <v>1</v>
      </c>
      <c r="L214" s="32"/>
      <c r="M214" s="144" t="s">
        <v>1</v>
      </c>
      <c r="N214" s="145" t="s">
        <v>40</v>
      </c>
      <c r="P214" s="146">
        <f>O214*H214</f>
        <v>0</v>
      </c>
      <c r="Q214" s="146">
        <v>0</v>
      </c>
      <c r="R214" s="146">
        <f>Q214*H214</f>
        <v>0</v>
      </c>
      <c r="S214" s="146">
        <v>0</v>
      </c>
      <c r="T214" s="147">
        <f>S214*H214</f>
        <v>0</v>
      </c>
      <c r="AR214" s="148" t="s">
        <v>581</v>
      </c>
      <c r="AT214" s="148" t="s">
        <v>138</v>
      </c>
      <c r="AU214" s="148" t="s">
        <v>83</v>
      </c>
      <c r="AY214" s="17" t="s">
        <v>135</v>
      </c>
      <c r="BE214" s="149">
        <f>IF(N214="základní",J214,0)</f>
        <v>0</v>
      </c>
      <c r="BF214" s="149">
        <f>IF(N214="snížená",J214,0)</f>
        <v>0</v>
      </c>
      <c r="BG214" s="149">
        <f>IF(N214="zákl. přenesená",J214,0)</f>
        <v>0</v>
      </c>
      <c r="BH214" s="149">
        <f>IF(N214="sníž. přenesená",J214,0)</f>
        <v>0</v>
      </c>
      <c r="BI214" s="149">
        <f>IF(N214="nulová",J214,0)</f>
        <v>0</v>
      </c>
      <c r="BJ214" s="17" t="s">
        <v>81</v>
      </c>
      <c r="BK214" s="149">
        <f>ROUND(I214*H214,2)</f>
        <v>0</v>
      </c>
      <c r="BL214" s="17" t="s">
        <v>581</v>
      </c>
      <c r="BM214" s="148" t="s">
        <v>653</v>
      </c>
    </row>
    <row r="215" spans="2:47" s="1" customFormat="1" ht="12">
      <c r="B215" s="32"/>
      <c r="D215" s="150" t="s">
        <v>145</v>
      </c>
      <c r="F215" s="151" t="s">
        <v>652</v>
      </c>
      <c r="I215" s="152"/>
      <c r="L215" s="32"/>
      <c r="M215" s="153"/>
      <c r="T215" s="55"/>
      <c r="AT215" s="17" t="s">
        <v>145</v>
      </c>
      <c r="AU215" s="17" t="s">
        <v>83</v>
      </c>
    </row>
    <row r="216" spans="2:65" s="1" customFormat="1" ht="16.5" customHeight="1">
      <c r="B216" s="136"/>
      <c r="C216" s="137" t="s">
        <v>412</v>
      </c>
      <c r="D216" s="137" t="s">
        <v>138</v>
      </c>
      <c r="E216" s="138" t="s">
        <v>654</v>
      </c>
      <c r="F216" s="139" t="s">
        <v>655</v>
      </c>
      <c r="G216" s="140" t="s">
        <v>355</v>
      </c>
      <c r="H216" s="141">
        <v>17</v>
      </c>
      <c r="I216" s="142"/>
      <c r="J216" s="143">
        <f>ROUND(I216*H216,2)</f>
        <v>0</v>
      </c>
      <c r="K216" s="139" t="s">
        <v>1</v>
      </c>
      <c r="L216" s="32"/>
      <c r="M216" s="144" t="s">
        <v>1</v>
      </c>
      <c r="N216" s="145" t="s">
        <v>40</v>
      </c>
      <c r="P216" s="146">
        <f>O216*H216</f>
        <v>0</v>
      </c>
      <c r="Q216" s="146">
        <v>0</v>
      </c>
      <c r="R216" s="146">
        <f>Q216*H216</f>
        <v>0</v>
      </c>
      <c r="S216" s="146">
        <v>0</v>
      </c>
      <c r="T216" s="147">
        <f>S216*H216</f>
        <v>0</v>
      </c>
      <c r="AR216" s="148" t="s">
        <v>581</v>
      </c>
      <c r="AT216" s="148" t="s">
        <v>138</v>
      </c>
      <c r="AU216" s="148" t="s">
        <v>83</v>
      </c>
      <c r="AY216" s="17" t="s">
        <v>135</v>
      </c>
      <c r="BE216" s="149">
        <f>IF(N216="základní",J216,0)</f>
        <v>0</v>
      </c>
      <c r="BF216" s="149">
        <f>IF(N216="snížená",J216,0)</f>
        <v>0</v>
      </c>
      <c r="BG216" s="149">
        <f>IF(N216="zákl. přenesená",J216,0)</f>
        <v>0</v>
      </c>
      <c r="BH216" s="149">
        <f>IF(N216="sníž. přenesená",J216,0)</f>
        <v>0</v>
      </c>
      <c r="BI216" s="149">
        <f>IF(N216="nulová",J216,0)</f>
        <v>0</v>
      </c>
      <c r="BJ216" s="17" t="s">
        <v>81</v>
      </c>
      <c r="BK216" s="149">
        <f>ROUND(I216*H216,2)</f>
        <v>0</v>
      </c>
      <c r="BL216" s="17" t="s">
        <v>581</v>
      </c>
      <c r="BM216" s="148" t="s">
        <v>656</v>
      </c>
    </row>
    <row r="217" spans="2:47" s="1" customFormat="1" ht="12">
      <c r="B217" s="32"/>
      <c r="D217" s="150" t="s">
        <v>145</v>
      </c>
      <c r="F217" s="151" t="s">
        <v>655</v>
      </c>
      <c r="I217" s="152"/>
      <c r="L217" s="32"/>
      <c r="M217" s="153"/>
      <c r="T217" s="55"/>
      <c r="AT217" s="17" t="s">
        <v>145</v>
      </c>
      <c r="AU217" s="17" t="s">
        <v>83</v>
      </c>
    </row>
    <row r="218" spans="2:65" s="1" customFormat="1" ht="21.75" customHeight="1">
      <c r="B218" s="136"/>
      <c r="C218" s="137" t="s">
        <v>417</v>
      </c>
      <c r="D218" s="137" t="s">
        <v>138</v>
      </c>
      <c r="E218" s="138" t="s">
        <v>657</v>
      </c>
      <c r="F218" s="139" t="s">
        <v>658</v>
      </c>
      <c r="G218" s="140" t="s">
        <v>355</v>
      </c>
      <c r="H218" s="141">
        <v>1</v>
      </c>
      <c r="I218" s="142"/>
      <c r="J218" s="143">
        <f>ROUND(I218*H218,2)</f>
        <v>0</v>
      </c>
      <c r="K218" s="139" t="s">
        <v>1</v>
      </c>
      <c r="L218" s="32"/>
      <c r="M218" s="144" t="s">
        <v>1</v>
      </c>
      <c r="N218" s="145" t="s">
        <v>40</v>
      </c>
      <c r="P218" s="146">
        <f>O218*H218</f>
        <v>0</v>
      </c>
      <c r="Q218" s="146">
        <v>0</v>
      </c>
      <c r="R218" s="146">
        <f>Q218*H218</f>
        <v>0</v>
      </c>
      <c r="S218" s="146">
        <v>0</v>
      </c>
      <c r="T218" s="147">
        <f>S218*H218</f>
        <v>0</v>
      </c>
      <c r="AR218" s="148" t="s">
        <v>581</v>
      </c>
      <c r="AT218" s="148" t="s">
        <v>138</v>
      </c>
      <c r="AU218" s="148" t="s">
        <v>83</v>
      </c>
      <c r="AY218" s="17" t="s">
        <v>135</v>
      </c>
      <c r="BE218" s="149">
        <f>IF(N218="základní",J218,0)</f>
        <v>0</v>
      </c>
      <c r="BF218" s="149">
        <f>IF(N218="snížená",J218,0)</f>
        <v>0</v>
      </c>
      <c r="BG218" s="149">
        <f>IF(N218="zákl. přenesená",J218,0)</f>
        <v>0</v>
      </c>
      <c r="BH218" s="149">
        <f>IF(N218="sníž. přenesená",J218,0)</f>
        <v>0</v>
      </c>
      <c r="BI218" s="149">
        <f>IF(N218="nulová",J218,0)</f>
        <v>0</v>
      </c>
      <c r="BJ218" s="17" t="s">
        <v>81</v>
      </c>
      <c r="BK218" s="149">
        <f>ROUND(I218*H218,2)</f>
        <v>0</v>
      </c>
      <c r="BL218" s="17" t="s">
        <v>581</v>
      </c>
      <c r="BM218" s="148" t="s">
        <v>659</v>
      </c>
    </row>
    <row r="219" spans="2:47" s="1" customFormat="1" ht="12">
      <c r="B219" s="32"/>
      <c r="D219" s="150" t="s">
        <v>145</v>
      </c>
      <c r="F219" s="151" t="s">
        <v>658</v>
      </c>
      <c r="I219" s="152"/>
      <c r="L219" s="32"/>
      <c r="M219" s="153"/>
      <c r="T219" s="55"/>
      <c r="AT219" s="17" t="s">
        <v>145</v>
      </c>
      <c r="AU219" s="17" t="s">
        <v>83</v>
      </c>
    </row>
    <row r="220" spans="2:65" s="1" customFormat="1" ht="16.5" customHeight="1">
      <c r="B220" s="136"/>
      <c r="C220" s="137" t="s">
        <v>424</v>
      </c>
      <c r="D220" s="137" t="s">
        <v>138</v>
      </c>
      <c r="E220" s="138" t="s">
        <v>660</v>
      </c>
      <c r="F220" s="139" t="s">
        <v>661</v>
      </c>
      <c r="G220" s="140" t="s">
        <v>355</v>
      </c>
      <c r="H220" s="141">
        <v>500</v>
      </c>
      <c r="I220" s="142"/>
      <c r="J220" s="143">
        <f>ROUND(I220*H220,2)</f>
        <v>0</v>
      </c>
      <c r="K220" s="139" t="s">
        <v>1</v>
      </c>
      <c r="L220" s="32"/>
      <c r="M220" s="144" t="s">
        <v>1</v>
      </c>
      <c r="N220" s="145" t="s">
        <v>40</v>
      </c>
      <c r="P220" s="146">
        <f>O220*H220</f>
        <v>0</v>
      </c>
      <c r="Q220" s="146">
        <v>0</v>
      </c>
      <c r="R220" s="146">
        <f>Q220*H220</f>
        <v>0</v>
      </c>
      <c r="S220" s="146">
        <v>0</v>
      </c>
      <c r="T220" s="147">
        <f>S220*H220</f>
        <v>0</v>
      </c>
      <c r="AR220" s="148" t="s">
        <v>581</v>
      </c>
      <c r="AT220" s="148" t="s">
        <v>138</v>
      </c>
      <c r="AU220" s="148" t="s">
        <v>83</v>
      </c>
      <c r="AY220" s="17" t="s">
        <v>135</v>
      </c>
      <c r="BE220" s="149">
        <f>IF(N220="základní",J220,0)</f>
        <v>0</v>
      </c>
      <c r="BF220" s="149">
        <f>IF(N220="snížená",J220,0)</f>
        <v>0</v>
      </c>
      <c r="BG220" s="149">
        <f>IF(N220="zákl. přenesená",J220,0)</f>
        <v>0</v>
      </c>
      <c r="BH220" s="149">
        <f>IF(N220="sníž. přenesená",J220,0)</f>
        <v>0</v>
      </c>
      <c r="BI220" s="149">
        <f>IF(N220="nulová",J220,0)</f>
        <v>0</v>
      </c>
      <c r="BJ220" s="17" t="s">
        <v>81</v>
      </c>
      <c r="BK220" s="149">
        <f>ROUND(I220*H220,2)</f>
        <v>0</v>
      </c>
      <c r="BL220" s="17" t="s">
        <v>581</v>
      </c>
      <c r="BM220" s="148" t="s">
        <v>662</v>
      </c>
    </row>
    <row r="221" spans="2:47" s="1" customFormat="1" ht="12">
      <c r="B221" s="32"/>
      <c r="D221" s="150" t="s">
        <v>145</v>
      </c>
      <c r="F221" s="151" t="s">
        <v>661</v>
      </c>
      <c r="I221" s="152"/>
      <c r="L221" s="32"/>
      <c r="M221" s="153"/>
      <c r="T221" s="55"/>
      <c r="AT221" s="17" t="s">
        <v>145</v>
      </c>
      <c r="AU221" s="17" t="s">
        <v>83</v>
      </c>
    </row>
    <row r="222" spans="2:65" s="1" customFormat="1" ht="16.5" customHeight="1">
      <c r="B222" s="136"/>
      <c r="C222" s="137" t="s">
        <v>429</v>
      </c>
      <c r="D222" s="137" t="s">
        <v>138</v>
      </c>
      <c r="E222" s="138" t="s">
        <v>663</v>
      </c>
      <c r="F222" s="139" t="s">
        <v>664</v>
      </c>
      <c r="G222" s="140" t="s">
        <v>355</v>
      </c>
      <c r="H222" s="141">
        <v>50</v>
      </c>
      <c r="I222" s="142"/>
      <c r="J222" s="143">
        <f>ROUND(I222*H222,2)</f>
        <v>0</v>
      </c>
      <c r="K222" s="139" t="s">
        <v>1</v>
      </c>
      <c r="L222" s="32"/>
      <c r="M222" s="144" t="s">
        <v>1</v>
      </c>
      <c r="N222" s="145" t="s">
        <v>40</v>
      </c>
      <c r="P222" s="146">
        <f>O222*H222</f>
        <v>0</v>
      </c>
      <c r="Q222" s="146">
        <v>0</v>
      </c>
      <c r="R222" s="146">
        <f>Q222*H222</f>
        <v>0</v>
      </c>
      <c r="S222" s="146">
        <v>0</v>
      </c>
      <c r="T222" s="147">
        <f>S222*H222</f>
        <v>0</v>
      </c>
      <c r="AR222" s="148" t="s">
        <v>581</v>
      </c>
      <c r="AT222" s="148" t="s">
        <v>138</v>
      </c>
      <c r="AU222" s="148" t="s">
        <v>83</v>
      </c>
      <c r="AY222" s="17" t="s">
        <v>135</v>
      </c>
      <c r="BE222" s="149">
        <f>IF(N222="základní",J222,0)</f>
        <v>0</v>
      </c>
      <c r="BF222" s="149">
        <f>IF(N222="snížená",J222,0)</f>
        <v>0</v>
      </c>
      <c r="BG222" s="149">
        <f>IF(N222="zákl. přenesená",J222,0)</f>
        <v>0</v>
      </c>
      <c r="BH222" s="149">
        <f>IF(N222="sníž. přenesená",J222,0)</f>
        <v>0</v>
      </c>
      <c r="BI222" s="149">
        <f>IF(N222="nulová",J222,0)</f>
        <v>0</v>
      </c>
      <c r="BJ222" s="17" t="s">
        <v>81</v>
      </c>
      <c r="BK222" s="149">
        <f>ROUND(I222*H222,2)</f>
        <v>0</v>
      </c>
      <c r="BL222" s="17" t="s">
        <v>581</v>
      </c>
      <c r="BM222" s="148" t="s">
        <v>665</v>
      </c>
    </row>
    <row r="223" spans="2:47" s="1" customFormat="1" ht="12">
      <c r="B223" s="32"/>
      <c r="D223" s="150" t="s">
        <v>145</v>
      </c>
      <c r="F223" s="151" t="s">
        <v>664</v>
      </c>
      <c r="I223" s="152"/>
      <c r="L223" s="32"/>
      <c r="M223" s="153"/>
      <c r="T223" s="55"/>
      <c r="AT223" s="17" t="s">
        <v>145</v>
      </c>
      <c r="AU223" s="17" t="s">
        <v>83</v>
      </c>
    </row>
    <row r="224" spans="2:65" s="1" customFormat="1" ht="16.5" customHeight="1">
      <c r="B224" s="136"/>
      <c r="C224" s="137" t="s">
        <v>437</v>
      </c>
      <c r="D224" s="137" t="s">
        <v>138</v>
      </c>
      <c r="E224" s="138" t="s">
        <v>666</v>
      </c>
      <c r="F224" s="139" t="s">
        <v>667</v>
      </c>
      <c r="G224" s="140" t="s">
        <v>355</v>
      </c>
      <c r="H224" s="141">
        <v>275</v>
      </c>
      <c r="I224" s="142"/>
      <c r="J224" s="143">
        <f>ROUND(I224*H224,2)</f>
        <v>0</v>
      </c>
      <c r="K224" s="139" t="s">
        <v>1</v>
      </c>
      <c r="L224" s="32"/>
      <c r="M224" s="144" t="s">
        <v>1</v>
      </c>
      <c r="N224" s="145" t="s">
        <v>40</v>
      </c>
      <c r="P224" s="146">
        <f>O224*H224</f>
        <v>0</v>
      </c>
      <c r="Q224" s="146">
        <v>0</v>
      </c>
      <c r="R224" s="146">
        <f>Q224*H224</f>
        <v>0</v>
      </c>
      <c r="S224" s="146">
        <v>0</v>
      </c>
      <c r="T224" s="147">
        <f>S224*H224</f>
        <v>0</v>
      </c>
      <c r="AR224" s="148" t="s">
        <v>581</v>
      </c>
      <c r="AT224" s="148" t="s">
        <v>138</v>
      </c>
      <c r="AU224" s="148" t="s">
        <v>83</v>
      </c>
      <c r="AY224" s="17" t="s">
        <v>135</v>
      </c>
      <c r="BE224" s="149">
        <f>IF(N224="základní",J224,0)</f>
        <v>0</v>
      </c>
      <c r="BF224" s="149">
        <f>IF(N224="snížená",J224,0)</f>
        <v>0</v>
      </c>
      <c r="BG224" s="149">
        <f>IF(N224="zákl. přenesená",J224,0)</f>
        <v>0</v>
      </c>
      <c r="BH224" s="149">
        <f>IF(N224="sníž. přenesená",J224,0)</f>
        <v>0</v>
      </c>
      <c r="BI224" s="149">
        <f>IF(N224="nulová",J224,0)</f>
        <v>0</v>
      </c>
      <c r="BJ224" s="17" t="s">
        <v>81</v>
      </c>
      <c r="BK224" s="149">
        <f>ROUND(I224*H224,2)</f>
        <v>0</v>
      </c>
      <c r="BL224" s="17" t="s">
        <v>581</v>
      </c>
      <c r="BM224" s="148" t="s">
        <v>668</v>
      </c>
    </row>
    <row r="225" spans="2:47" s="1" customFormat="1" ht="12">
      <c r="B225" s="32"/>
      <c r="D225" s="150" t="s">
        <v>145</v>
      </c>
      <c r="F225" s="151" t="s">
        <v>667</v>
      </c>
      <c r="I225" s="152"/>
      <c r="L225" s="32"/>
      <c r="M225" s="153"/>
      <c r="T225" s="55"/>
      <c r="AT225" s="17" t="s">
        <v>145</v>
      </c>
      <c r="AU225" s="17" t="s">
        <v>83</v>
      </c>
    </row>
    <row r="226" spans="2:65" s="1" customFormat="1" ht="16.5" customHeight="1">
      <c r="B226" s="136"/>
      <c r="C226" s="137" t="s">
        <v>442</v>
      </c>
      <c r="D226" s="137" t="s">
        <v>138</v>
      </c>
      <c r="E226" s="138" t="s">
        <v>669</v>
      </c>
      <c r="F226" s="139" t="s">
        <v>670</v>
      </c>
      <c r="G226" s="140" t="s">
        <v>671</v>
      </c>
      <c r="H226" s="141">
        <v>20</v>
      </c>
      <c r="I226" s="142"/>
      <c r="J226" s="143">
        <f>ROUND(I226*H226,2)</f>
        <v>0</v>
      </c>
      <c r="K226" s="139" t="s">
        <v>1</v>
      </c>
      <c r="L226" s="32"/>
      <c r="M226" s="144" t="s">
        <v>1</v>
      </c>
      <c r="N226" s="145" t="s">
        <v>40</v>
      </c>
      <c r="P226" s="146">
        <f>O226*H226</f>
        <v>0</v>
      </c>
      <c r="Q226" s="146">
        <v>0</v>
      </c>
      <c r="R226" s="146">
        <f>Q226*H226</f>
        <v>0</v>
      </c>
      <c r="S226" s="146">
        <v>0</v>
      </c>
      <c r="T226" s="147">
        <f>S226*H226</f>
        <v>0</v>
      </c>
      <c r="AR226" s="148" t="s">
        <v>581</v>
      </c>
      <c r="AT226" s="148" t="s">
        <v>138</v>
      </c>
      <c r="AU226" s="148" t="s">
        <v>83</v>
      </c>
      <c r="AY226" s="17" t="s">
        <v>135</v>
      </c>
      <c r="BE226" s="149">
        <f>IF(N226="základní",J226,0)</f>
        <v>0</v>
      </c>
      <c r="BF226" s="149">
        <f>IF(N226="snížená",J226,0)</f>
        <v>0</v>
      </c>
      <c r="BG226" s="149">
        <f>IF(N226="zákl. přenesená",J226,0)</f>
        <v>0</v>
      </c>
      <c r="BH226" s="149">
        <f>IF(N226="sníž. přenesená",J226,0)</f>
        <v>0</v>
      </c>
      <c r="BI226" s="149">
        <f>IF(N226="nulová",J226,0)</f>
        <v>0</v>
      </c>
      <c r="BJ226" s="17" t="s">
        <v>81</v>
      </c>
      <c r="BK226" s="149">
        <f>ROUND(I226*H226,2)</f>
        <v>0</v>
      </c>
      <c r="BL226" s="17" t="s">
        <v>581</v>
      </c>
      <c r="BM226" s="148" t="s">
        <v>672</v>
      </c>
    </row>
    <row r="227" spans="2:47" s="1" customFormat="1" ht="12">
      <c r="B227" s="32"/>
      <c r="D227" s="150" t="s">
        <v>145</v>
      </c>
      <c r="F227" s="151" t="s">
        <v>670</v>
      </c>
      <c r="I227" s="152"/>
      <c r="L227" s="32"/>
      <c r="M227" s="153"/>
      <c r="T227" s="55"/>
      <c r="AT227" s="17" t="s">
        <v>145</v>
      </c>
      <c r="AU227" s="17" t="s">
        <v>83</v>
      </c>
    </row>
    <row r="228" spans="2:65" s="1" customFormat="1" ht="16.5" customHeight="1">
      <c r="B228" s="136"/>
      <c r="C228" s="137" t="s">
        <v>449</v>
      </c>
      <c r="D228" s="137" t="s">
        <v>138</v>
      </c>
      <c r="E228" s="138" t="s">
        <v>673</v>
      </c>
      <c r="F228" s="139" t="s">
        <v>674</v>
      </c>
      <c r="G228" s="140" t="s">
        <v>355</v>
      </c>
      <c r="H228" s="141">
        <v>86</v>
      </c>
      <c r="I228" s="142"/>
      <c r="J228" s="143">
        <f>ROUND(I228*H228,2)</f>
        <v>0</v>
      </c>
      <c r="K228" s="139" t="s">
        <v>1</v>
      </c>
      <c r="L228" s="32"/>
      <c r="M228" s="144" t="s">
        <v>1</v>
      </c>
      <c r="N228" s="145" t="s">
        <v>40</v>
      </c>
      <c r="P228" s="146">
        <f>O228*H228</f>
        <v>0</v>
      </c>
      <c r="Q228" s="146">
        <v>0</v>
      </c>
      <c r="R228" s="146">
        <f>Q228*H228</f>
        <v>0</v>
      </c>
      <c r="S228" s="146">
        <v>0</v>
      </c>
      <c r="T228" s="147">
        <f>S228*H228</f>
        <v>0</v>
      </c>
      <c r="AR228" s="148" t="s">
        <v>581</v>
      </c>
      <c r="AT228" s="148" t="s">
        <v>138</v>
      </c>
      <c r="AU228" s="148" t="s">
        <v>83</v>
      </c>
      <c r="AY228" s="17" t="s">
        <v>135</v>
      </c>
      <c r="BE228" s="149">
        <f>IF(N228="základní",J228,0)</f>
        <v>0</v>
      </c>
      <c r="BF228" s="149">
        <f>IF(N228="snížená",J228,0)</f>
        <v>0</v>
      </c>
      <c r="BG228" s="149">
        <f>IF(N228="zákl. přenesená",J228,0)</f>
        <v>0</v>
      </c>
      <c r="BH228" s="149">
        <f>IF(N228="sníž. přenesená",J228,0)</f>
        <v>0</v>
      </c>
      <c r="BI228" s="149">
        <f>IF(N228="nulová",J228,0)</f>
        <v>0</v>
      </c>
      <c r="BJ228" s="17" t="s">
        <v>81</v>
      </c>
      <c r="BK228" s="149">
        <f>ROUND(I228*H228,2)</f>
        <v>0</v>
      </c>
      <c r="BL228" s="17" t="s">
        <v>581</v>
      </c>
      <c r="BM228" s="148" t="s">
        <v>675</v>
      </c>
    </row>
    <row r="229" spans="2:47" s="1" customFormat="1" ht="12">
      <c r="B229" s="32"/>
      <c r="D229" s="150" t="s">
        <v>145</v>
      </c>
      <c r="F229" s="151" t="s">
        <v>674</v>
      </c>
      <c r="I229" s="152"/>
      <c r="L229" s="32"/>
      <c r="M229" s="153"/>
      <c r="T229" s="55"/>
      <c r="AT229" s="17" t="s">
        <v>145</v>
      </c>
      <c r="AU229" s="17" t="s">
        <v>83</v>
      </c>
    </row>
    <row r="230" spans="2:65" s="1" customFormat="1" ht="16.5" customHeight="1">
      <c r="B230" s="136"/>
      <c r="C230" s="137" t="s">
        <v>459</v>
      </c>
      <c r="D230" s="137" t="s">
        <v>138</v>
      </c>
      <c r="E230" s="138" t="s">
        <v>676</v>
      </c>
      <c r="F230" s="139" t="s">
        <v>677</v>
      </c>
      <c r="G230" s="140" t="s">
        <v>355</v>
      </c>
      <c r="H230" s="141">
        <v>13</v>
      </c>
      <c r="I230" s="142"/>
      <c r="J230" s="143">
        <f>ROUND(I230*H230,2)</f>
        <v>0</v>
      </c>
      <c r="K230" s="139" t="s">
        <v>1</v>
      </c>
      <c r="L230" s="32"/>
      <c r="M230" s="144" t="s">
        <v>1</v>
      </c>
      <c r="N230" s="145" t="s">
        <v>40</v>
      </c>
      <c r="P230" s="146">
        <f>O230*H230</f>
        <v>0</v>
      </c>
      <c r="Q230" s="146">
        <v>0</v>
      </c>
      <c r="R230" s="146">
        <f>Q230*H230</f>
        <v>0</v>
      </c>
      <c r="S230" s="146">
        <v>0</v>
      </c>
      <c r="T230" s="147">
        <f>S230*H230</f>
        <v>0</v>
      </c>
      <c r="AR230" s="148" t="s">
        <v>581</v>
      </c>
      <c r="AT230" s="148" t="s">
        <v>138</v>
      </c>
      <c r="AU230" s="148" t="s">
        <v>83</v>
      </c>
      <c r="AY230" s="17" t="s">
        <v>135</v>
      </c>
      <c r="BE230" s="149">
        <f>IF(N230="základní",J230,0)</f>
        <v>0</v>
      </c>
      <c r="BF230" s="149">
        <f>IF(N230="snížená",J230,0)</f>
        <v>0</v>
      </c>
      <c r="BG230" s="149">
        <f>IF(N230="zákl. přenesená",J230,0)</f>
        <v>0</v>
      </c>
      <c r="BH230" s="149">
        <f>IF(N230="sníž. přenesená",J230,0)</f>
        <v>0</v>
      </c>
      <c r="BI230" s="149">
        <f>IF(N230="nulová",J230,0)</f>
        <v>0</v>
      </c>
      <c r="BJ230" s="17" t="s">
        <v>81</v>
      </c>
      <c r="BK230" s="149">
        <f>ROUND(I230*H230,2)</f>
        <v>0</v>
      </c>
      <c r="BL230" s="17" t="s">
        <v>581</v>
      </c>
      <c r="BM230" s="148" t="s">
        <v>678</v>
      </c>
    </row>
    <row r="231" spans="2:47" s="1" customFormat="1" ht="12">
      <c r="B231" s="32"/>
      <c r="D231" s="150" t="s">
        <v>145</v>
      </c>
      <c r="F231" s="151" t="s">
        <v>677</v>
      </c>
      <c r="I231" s="152"/>
      <c r="L231" s="32"/>
      <c r="M231" s="153"/>
      <c r="T231" s="55"/>
      <c r="AT231" s="17" t="s">
        <v>145</v>
      </c>
      <c r="AU231" s="17" t="s">
        <v>83</v>
      </c>
    </row>
    <row r="232" spans="2:65" s="1" customFormat="1" ht="16.5" customHeight="1">
      <c r="B232" s="136"/>
      <c r="C232" s="137" t="s">
        <v>464</v>
      </c>
      <c r="D232" s="137" t="s">
        <v>138</v>
      </c>
      <c r="E232" s="138" t="s">
        <v>679</v>
      </c>
      <c r="F232" s="139" t="s">
        <v>680</v>
      </c>
      <c r="G232" s="140" t="s">
        <v>355</v>
      </c>
      <c r="H232" s="141">
        <v>15</v>
      </c>
      <c r="I232" s="142"/>
      <c r="J232" s="143">
        <f>ROUND(I232*H232,2)</f>
        <v>0</v>
      </c>
      <c r="K232" s="139" t="s">
        <v>1</v>
      </c>
      <c r="L232" s="32"/>
      <c r="M232" s="144" t="s">
        <v>1</v>
      </c>
      <c r="N232" s="145" t="s">
        <v>40</v>
      </c>
      <c r="P232" s="146">
        <f>O232*H232</f>
        <v>0</v>
      </c>
      <c r="Q232" s="146">
        <v>0</v>
      </c>
      <c r="R232" s="146">
        <f>Q232*H232</f>
        <v>0</v>
      </c>
      <c r="S232" s="146">
        <v>0</v>
      </c>
      <c r="T232" s="147">
        <f>S232*H232</f>
        <v>0</v>
      </c>
      <c r="AR232" s="148" t="s">
        <v>581</v>
      </c>
      <c r="AT232" s="148" t="s">
        <v>138</v>
      </c>
      <c r="AU232" s="148" t="s">
        <v>83</v>
      </c>
      <c r="AY232" s="17" t="s">
        <v>135</v>
      </c>
      <c r="BE232" s="149">
        <f>IF(N232="základní",J232,0)</f>
        <v>0</v>
      </c>
      <c r="BF232" s="149">
        <f>IF(N232="snížená",J232,0)</f>
        <v>0</v>
      </c>
      <c r="BG232" s="149">
        <f>IF(N232="zákl. přenesená",J232,0)</f>
        <v>0</v>
      </c>
      <c r="BH232" s="149">
        <f>IF(N232="sníž. přenesená",J232,0)</f>
        <v>0</v>
      </c>
      <c r="BI232" s="149">
        <f>IF(N232="nulová",J232,0)</f>
        <v>0</v>
      </c>
      <c r="BJ232" s="17" t="s">
        <v>81</v>
      </c>
      <c r="BK232" s="149">
        <f>ROUND(I232*H232,2)</f>
        <v>0</v>
      </c>
      <c r="BL232" s="17" t="s">
        <v>581</v>
      </c>
      <c r="BM232" s="148" t="s">
        <v>681</v>
      </c>
    </row>
    <row r="233" spans="2:47" s="1" customFormat="1" ht="12">
      <c r="B233" s="32"/>
      <c r="D233" s="150" t="s">
        <v>145</v>
      </c>
      <c r="F233" s="151" t="s">
        <v>680</v>
      </c>
      <c r="I233" s="152"/>
      <c r="L233" s="32"/>
      <c r="M233" s="153"/>
      <c r="T233" s="55"/>
      <c r="AT233" s="17" t="s">
        <v>145</v>
      </c>
      <c r="AU233" s="17" t="s">
        <v>83</v>
      </c>
    </row>
    <row r="234" spans="2:65" s="1" customFormat="1" ht="16.5" customHeight="1">
      <c r="B234" s="136"/>
      <c r="C234" s="137" t="s">
        <v>470</v>
      </c>
      <c r="D234" s="137" t="s">
        <v>138</v>
      </c>
      <c r="E234" s="138" t="s">
        <v>682</v>
      </c>
      <c r="F234" s="139" t="s">
        <v>683</v>
      </c>
      <c r="G234" s="140" t="s">
        <v>355</v>
      </c>
      <c r="H234" s="141">
        <v>10</v>
      </c>
      <c r="I234" s="142"/>
      <c r="J234" s="143">
        <f>ROUND(I234*H234,2)</f>
        <v>0</v>
      </c>
      <c r="K234" s="139" t="s">
        <v>1</v>
      </c>
      <c r="L234" s="32"/>
      <c r="M234" s="144" t="s">
        <v>1</v>
      </c>
      <c r="N234" s="145" t="s">
        <v>40</v>
      </c>
      <c r="P234" s="146">
        <f>O234*H234</f>
        <v>0</v>
      </c>
      <c r="Q234" s="146">
        <v>0</v>
      </c>
      <c r="R234" s="146">
        <f>Q234*H234</f>
        <v>0</v>
      </c>
      <c r="S234" s="146">
        <v>0</v>
      </c>
      <c r="T234" s="147">
        <f>S234*H234</f>
        <v>0</v>
      </c>
      <c r="AR234" s="148" t="s">
        <v>581</v>
      </c>
      <c r="AT234" s="148" t="s">
        <v>138</v>
      </c>
      <c r="AU234" s="148" t="s">
        <v>83</v>
      </c>
      <c r="AY234" s="17" t="s">
        <v>135</v>
      </c>
      <c r="BE234" s="149">
        <f>IF(N234="základní",J234,0)</f>
        <v>0</v>
      </c>
      <c r="BF234" s="149">
        <f>IF(N234="snížená",J234,0)</f>
        <v>0</v>
      </c>
      <c r="BG234" s="149">
        <f>IF(N234="zákl. přenesená",J234,0)</f>
        <v>0</v>
      </c>
      <c r="BH234" s="149">
        <f>IF(N234="sníž. přenesená",J234,0)</f>
        <v>0</v>
      </c>
      <c r="BI234" s="149">
        <f>IF(N234="nulová",J234,0)</f>
        <v>0</v>
      </c>
      <c r="BJ234" s="17" t="s">
        <v>81</v>
      </c>
      <c r="BK234" s="149">
        <f>ROUND(I234*H234,2)</f>
        <v>0</v>
      </c>
      <c r="BL234" s="17" t="s">
        <v>581</v>
      </c>
      <c r="BM234" s="148" t="s">
        <v>684</v>
      </c>
    </row>
    <row r="235" spans="2:47" s="1" customFormat="1" ht="12">
      <c r="B235" s="32"/>
      <c r="D235" s="150" t="s">
        <v>145</v>
      </c>
      <c r="F235" s="151" t="s">
        <v>683</v>
      </c>
      <c r="I235" s="152"/>
      <c r="L235" s="32"/>
      <c r="M235" s="153"/>
      <c r="T235" s="55"/>
      <c r="AT235" s="17" t="s">
        <v>145</v>
      </c>
      <c r="AU235" s="17" t="s">
        <v>83</v>
      </c>
    </row>
    <row r="236" spans="2:65" s="1" customFormat="1" ht="16.5" customHeight="1">
      <c r="B236" s="136"/>
      <c r="C236" s="137" t="s">
        <v>475</v>
      </c>
      <c r="D236" s="137" t="s">
        <v>138</v>
      </c>
      <c r="E236" s="138" t="s">
        <v>685</v>
      </c>
      <c r="F236" s="139" t="s">
        <v>686</v>
      </c>
      <c r="G236" s="140" t="s">
        <v>355</v>
      </c>
      <c r="H236" s="141">
        <v>9</v>
      </c>
      <c r="I236" s="142"/>
      <c r="J236" s="143">
        <f>ROUND(I236*H236,2)</f>
        <v>0</v>
      </c>
      <c r="K236" s="139" t="s">
        <v>1</v>
      </c>
      <c r="L236" s="32"/>
      <c r="M236" s="144" t="s">
        <v>1</v>
      </c>
      <c r="N236" s="145" t="s">
        <v>40</v>
      </c>
      <c r="P236" s="146">
        <f>O236*H236</f>
        <v>0</v>
      </c>
      <c r="Q236" s="146">
        <v>0</v>
      </c>
      <c r="R236" s="146">
        <f>Q236*H236</f>
        <v>0</v>
      </c>
      <c r="S236" s="146">
        <v>0</v>
      </c>
      <c r="T236" s="147">
        <f>S236*H236</f>
        <v>0</v>
      </c>
      <c r="AR236" s="148" t="s">
        <v>581</v>
      </c>
      <c r="AT236" s="148" t="s">
        <v>138</v>
      </c>
      <c r="AU236" s="148" t="s">
        <v>83</v>
      </c>
      <c r="AY236" s="17" t="s">
        <v>135</v>
      </c>
      <c r="BE236" s="149">
        <f>IF(N236="základní",J236,0)</f>
        <v>0</v>
      </c>
      <c r="BF236" s="149">
        <f>IF(N236="snížená",J236,0)</f>
        <v>0</v>
      </c>
      <c r="BG236" s="149">
        <f>IF(N236="zákl. přenesená",J236,0)</f>
        <v>0</v>
      </c>
      <c r="BH236" s="149">
        <f>IF(N236="sníž. přenesená",J236,0)</f>
        <v>0</v>
      </c>
      <c r="BI236" s="149">
        <f>IF(N236="nulová",J236,0)</f>
        <v>0</v>
      </c>
      <c r="BJ236" s="17" t="s">
        <v>81</v>
      </c>
      <c r="BK236" s="149">
        <f>ROUND(I236*H236,2)</f>
        <v>0</v>
      </c>
      <c r="BL236" s="17" t="s">
        <v>581</v>
      </c>
      <c r="BM236" s="148" t="s">
        <v>687</v>
      </c>
    </row>
    <row r="237" spans="2:47" s="1" customFormat="1" ht="12">
      <c r="B237" s="32"/>
      <c r="D237" s="150" t="s">
        <v>145</v>
      </c>
      <c r="F237" s="151" t="s">
        <v>686</v>
      </c>
      <c r="I237" s="152"/>
      <c r="L237" s="32"/>
      <c r="M237" s="153"/>
      <c r="T237" s="55"/>
      <c r="AT237" s="17" t="s">
        <v>145</v>
      </c>
      <c r="AU237" s="17" t="s">
        <v>83</v>
      </c>
    </row>
    <row r="238" spans="2:65" s="1" customFormat="1" ht="16.5" customHeight="1">
      <c r="B238" s="136"/>
      <c r="C238" s="137" t="s">
        <v>480</v>
      </c>
      <c r="D238" s="137" t="s">
        <v>138</v>
      </c>
      <c r="E238" s="138" t="s">
        <v>688</v>
      </c>
      <c r="F238" s="139" t="s">
        <v>689</v>
      </c>
      <c r="G238" s="140" t="s">
        <v>355</v>
      </c>
      <c r="H238" s="141">
        <v>16</v>
      </c>
      <c r="I238" s="142"/>
      <c r="J238" s="143">
        <f>ROUND(I238*H238,2)</f>
        <v>0</v>
      </c>
      <c r="K238" s="139" t="s">
        <v>1</v>
      </c>
      <c r="L238" s="32"/>
      <c r="M238" s="144" t="s">
        <v>1</v>
      </c>
      <c r="N238" s="145" t="s">
        <v>40</v>
      </c>
      <c r="P238" s="146">
        <f>O238*H238</f>
        <v>0</v>
      </c>
      <c r="Q238" s="146">
        <v>0</v>
      </c>
      <c r="R238" s="146">
        <f>Q238*H238</f>
        <v>0</v>
      </c>
      <c r="S238" s="146">
        <v>0</v>
      </c>
      <c r="T238" s="147">
        <f>S238*H238</f>
        <v>0</v>
      </c>
      <c r="AR238" s="148" t="s">
        <v>581</v>
      </c>
      <c r="AT238" s="148" t="s">
        <v>138</v>
      </c>
      <c r="AU238" s="148" t="s">
        <v>83</v>
      </c>
      <c r="AY238" s="17" t="s">
        <v>135</v>
      </c>
      <c r="BE238" s="149">
        <f>IF(N238="základní",J238,0)</f>
        <v>0</v>
      </c>
      <c r="BF238" s="149">
        <f>IF(N238="snížená",J238,0)</f>
        <v>0</v>
      </c>
      <c r="BG238" s="149">
        <f>IF(N238="zákl. přenesená",J238,0)</f>
        <v>0</v>
      </c>
      <c r="BH238" s="149">
        <f>IF(N238="sníž. přenesená",J238,0)</f>
        <v>0</v>
      </c>
      <c r="BI238" s="149">
        <f>IF(N238="nulová",J238,0)</f>
        <v>0</v>
      </c>
      <c r="BJ238" s="17" t="s">
        <v>81</v>
      </c>
      <c r="BK238" s="149">
        <f>ROUND(I238*H238,2)</f>
        <v>0</v>
      </c>
      <c r="BL238" s="17" t="s">
        <v>581</v>
      </c>
      <c r="BM238" s="148" t="s">
        <v>690</v>
      </c>
    </row>
    <row r="239" spans="2:47" s="1" customFormat="1" ht="12">
      <c r="B239" s="32"/>
      <c r="D239" s="150" t="s">
        <v>145</v>
      </c>
      <c r="F239" s="151" t="s">
        <v>689</v>
      </c>
      <c r="I239" s="152"/>
      <c r="L239" s="32"/>
      <c r="M239" s="153"/>
      <c r="T239" s="55"/>
      <c r="AT239" s="17" t="s">
        <v>145</v>
      </c>
      <c r="AU239" s="17" t="s">
        <v>83</v>
      </c>
    </row>
    <row r="240" spans="2:65" s="1" customFormat="1" ht="16.5" customHeight="1">
      <c r="B240" s="136"/>
      <c r="C240" s="137" t="s">
        <v>486</v>
      </c>
      <c r="D240" s="137" t="s">
        <v>138</v>
      </c>
      <c r="E240" s="138" t="s">
        <v>691</v>
      </c>
      <c r="F240" s="139" t="s">
        <v>692</v>
      </c>
      <c r="G240" s="140" t="s">
        <v>355</v>
      </c>
      <c r="H240" s="141">
        <v>2</v>
      </c>
      <c r="I240" s="142"/>
      <c r="J240" s="143">
        <f>ROUND(I240*H240,2)</f>
        <v>0</v>
      </c>
      <c r="K240" s="139" t="s">
        <v>1</v>
      </c>
      <c r="L240" s="32"/>
      <c r="M240" s="144" t="s">
        <v>1</v>
      </c>
      <c r="N240" s="145" t="s">
        <v>40</v>
      </c>
      <c r="P240" s="146">
        <f>O240*H240</f>
        <v>0</v>
      </c>
      <c r="Q240" s="146">
        <v>0</v>
      </c>
      <c r="R240" s="146">
        <f>Q240*H240</f>
        <v>0</v>
      </c>
      <c r="S240" s="146">
        <v>0</v>
      </c>
      <c r="T240" s="147">
        <f>S240*H240</f>
        <v>0</v>
      </c>
      <c r="AR240" s="148" t="s">
        <v>581</v>
      </c>
      <c r="AT240" s="148" t="s">
        <v>138</v>
      </c>
      <c r="AU240" s="148" t="s">
        <v>83</v>
      </c>
      <c r="AY240" s="17" t="s">
        <v>135</v>
      </c>
      <c r="BE240" s="149">
        <f>IF(N240="základní",J240,0)</f>
        <v>0</v>
      </c>
      <c r="BF240" s="149">
        <f>IF(N240="snížená",J240,0)</f>
        <v>0</v>
      </c>
      <c r="BG240" s="149">
        <f>IF(N240="zákl. přenesená",J240,0)</f>
        <v>0</v>
      </c>
      <c r="BH240" s="149">
        <f>IF(N240="sníž. přenesená",J240,0)</f>
        <v>0</v>
      </c>
      <c r="BI240" s="149">
        <f>IF(N240="nulová",J240,0)</f>
        <v>0</v>
      </c>
      <c r="BJ240" s="17" t="s">
        <v>81</v>
      </c>
      <c r="BK240" s="149">
        <f>ROUND(I240*H240,2)</f>
        <v>0</v>
      </c>
      <c r="BL240" s="17" t="s">
        <v>581</v>
      </c>
      <c r="BM240" s="148" t="s">
        <v>693</v>
      </c>
    </row>
    <row r="241" spans="2:47" s="1" customFormat="1" ht="12">
      <c r="B241" s="32"/>
      <c r="D241" s="150" t="s">
        <v>145</v>
      </c>
      <c r="F241" s="151" t="s">
        <v>692</v>
      </c>
      <c r="I241" s="152"/>
      <c r="L241" s="32"/>
      <c r="M241" s="153"/>
      <c r="T241" s="55"/>
      <c r="AT241" s="17" t="s">
        <v>145</v>
      </c>
      <c r="AU241" s="17" t="s">
        <v>83</v>
      </c>
    </row>
    <row r="242" spans="2:65" s="1" customFormat="1" ht="16.5" customHeight="1">
      <c r="B242" s="136"/>
      <c r="C242" s="137" t="s">
        <v>491</v>
      </c>
      <c r="D242" s="137" t="s">
        <v>138</v>
      </c>
      <c r="E242" s="138" t="s">
        <v>694</v>
      </c>
      <c r="F242" s="139" t="s">
        <v>695</v>
      </c>
      <c r="G242" s="140" t="s">
        <v>355</v>
      </c>
      <c r="H242" s="141">
        <v>6</v>
      </c>
      <c r="I242" s="142"/>
      <c r="J242" s="143">
        <f>ROUND(I242*H242,2)</f>
        <v>0</v>
      </c>
      <c r="K242" s="139" t="s">
        <v>1</v>
      </c>
      <c r="L242" s="32"/>
      <c r="M242" s="144" t="s">
        <v>1</v>
      </c>
      <c r="N242" s="145" t="s">
        <v>40</v>
      </c>
      <c r="P242" s="146">
        <f>O242*H242</f>
        <v>0</v>
      </c>
      <c r="Q242" s="146">
        <v>0</v>
      </c>
      <c r="R242" s="146">
        <f>Q242*H242</f>
        <v>0</v>
      </c>
      <c r="S242" s="146">
        <v>0</v>
      </c>
      <c r="T242" s="147">
        <f>S242*H242</f>
        <v>0</v>
      </c>
      <c r="AR242" s="148" t="s">
        <v>581</v>
      </c>
      <c r="AT242" s="148" t="s">
        <v>138</v>
      </c>
      <c r="AU242" s="148" t="s">
        <v>83</v>
      </c>
      <c r="AY242" s="17" t="s">
        <v>135</v>
      </c>
      <c r="BE242" s="149">
        <f>IF(N242="základní",J242,0)</f>
        <v>0</v>
      </c>
      <c r="BF242" s="149">
        <f>IF(N242="snížená",J242,0)</f>
        <v>0</v>
      </c>
      <c r="BG242" s="149">
        <f>IF(N242="zákl. přenesená",J242,0)</f>
        <v>0</v>
      </c>
      <c r="BH242" s="149">
        <f>IF(N242="sníž. přenesená",J242,0)</f>
        <v>0</v>
      </c>
      <c r="BI242" s="149">
        <f>IF(N242="nulová",J242,0)</f>
        <v>0</v>
      </c>
      <c r="BJ242" s="17" t="s">
        <v>81</v>
      </c>
      <c r="BK242" s="149">
        <f>ROUND(I242*H242,2)</f>
        <v>0</v>
      </c>
      <c r="BL242" s="17" t="s">
        <v>581</v>
      </c>
      <c r="BM242" s="148" t="s">
        <v>696</v>
      </c>
    </row>
    <row r="243" spans="2:47" s="1" customFormat="1" ht="12">
      <c r="B243" s="32"/>
      <c r="D243" s="150" t="s">
        <v>145</v>
      </c>
      <c r="F243" s="151" t="s">
        <v>695</v>
      </c>
      <c r="I243" s="152"/>
      <c r="L243" s="32"/>
      <c r="M243" s="153"/>
      <c r="T243" s="55"/>
      <c r="AT243" s="17" t="s">
        <v>145</v>
      </c>
      <c r="AU243" s="17" t="s">
        <v>83</v>
      </c>
    </row>
    <row r="244" spans="2:65" s="1" customFormat="1" ht="16.5" customHeight="1">
      <c r="B244" s="136"/>
      <c r="C244" s="137" t="s">
        <v>498</v>
      </c>
      <c r="D244" s="137" t="s">
        <v>138</v>
      </c>
      <c r="E244" s="138" t="s">
        <v>697</v>
      </c>
      <c r="F244" s="139" t="s">
        <v>698</v>
      </c>
      <c r="G244" s="140" t="s">
        <v>355</v>
      </c>
      <c r="H244" s="141">
        <v>13</v>
      </c>
      <c r="I244" s="142"/>
      <c r="J244" s="143">
        <f>ROUND(I244*H244,2)</f>
        <v>0</v>
      </c>
      <c r="K244" s="139" t="s">
        <v>1</v>
      </c>
      <c r="L244" s="32"/>
      <c r="M244" s="144" t="s">
        <v>1</v>
      </c>
      <c r="N244" s="145" t="s">
        <v>40</v>
      </c>
      <c r="P244" s="146">
        <f>O244*H244</f>
        <v>0</v>
      </c>
      <c r="Q244" s="146">
        <v>0</v>
      </c>
      <c r="R244" s="146">
        <f>Q244*H244</f>
        <v>0</v>
      </c>
      <c r="S244" s="146">
        <v>0</v>
      </c>
      <c r="T244" s="147">
        <f>S244*H244</f>
        <v>0</v>
      </c>
      <c r="AR244" s="148" t="s">
        <v>581</v>
      </c>
      <c r="AT244" s="148" t="s">
        <v>138</v>
      </c>
      <c r="AU244" s="148" t="s">
        <v>83</v>
      </c>
      <c r="AY244" s="17" t="s">
        <v>135</v>
      </c>
      <c r="BE244" s="149">
        <f>IF(N244="základní",J244,0)</f>
        <v>0</v>
      </c>
      <c r="BF244" s="149">
        <f>IF(N244="snížená",J244,0)</f>
        <v>0</v>
      </c>
      <c r="BG244" s="149">
        <f>IF(N244="zákl. přenesená",J244,0)</f>
        <v>0</v>
      </c>
      <c r="BH244" s="149">
        <f>IF(N244="sníž. přenesená",J244,0)</f>
        <v>0</v>
      </c>
      <c r="BI244" s="149">
        <f>IF(N244="nulová",J244,0)</f>
        <v>0</v>
      </c>
      <c r="BJ244" s="17" t="s">
        <v>81</v>
      </c>
      <c r="BK244" s="149">
        <f>ROUND(I244*H244,2)</f>
        <v>0</v>
      </c>
      <c r="BL244" s="17" t="s">
        <v>581</v>
      </c>
      <c r="BM244" s="148" t="s">
        <v>699</v>
      </c>
    </row>
    <row r="245" spans="2:47" s="1" customFormat="1" ht="12">
      <c r="B245" s="32"/>
      <c r="D245" s="150" t="s">
        <v>145</v>
      </c>
      <c r="F245" s="151" t="s">
        <v>698</v>
      </c>
      <c r="I245" s="152"/>
      <c r="L245" s="32"/>
      <c r="M245" s="153"/>
      <c r="T245" s="55"/>
      <c r="AT245" s="17" t="s">
        <v>145</v>
      </c>
      <c r="AU245" s="17" t="s">
        <v>83</v>
      </c>
    </row>
    <row r="246" spans="2:63" s="11" customFormat="1" ht="22.95" customHeight="1">
      <c r="B246" s="124"/>
      <c r="D246" s="125" t="s">
        <v>74</v>
      </c>
      <c r="E246" s="134" t="s">
        <v>700</v>
      </c>
      <c r="F246" s="134" t="s">
        <v>701</v>
      </c>
      <c r="I246" s="127"/>
      <c r="J246" s="135">
        <f>BK246</f>
        <v>0</v>
      </c>
      <c r="L246" s="124"/>
      <c r="M246" s="129"/>
      <c r="P246" s="130">
        <f>SUM(P247:P262)</f>
        <v>0</v>
      </c>
      <c r="R246" s="130">
        <f>SUM(R247:R262)</f>
        <v>0</v>
      </c>
      <c r="T246" s="131">
        <f>SUM(T247:T262)</f>
        <v>0</v>
      </c>
      <c r="AR246" s="125" t="s">
        <v>81</v>
      </c>
      <c r="AT246" s="132" t="s">
        <v>74</v>
      </c>
      <c r="AU246" s="132" t="s">
        <v>81</v>
      </c>
      <c r="AY246" s="125" t="s">
        <v>135</v>
      </c>
      <c r="BK246" s="133">
        <f>SUM(BK247:BK262)</f>
        <v>0</v>
      </c>
    </row>
    <row r="247" spans="2:65" s="1" customFormat="1" ht="16.5" customHeight="1">
      <c r="B247" s="136"/>
      <c r="C247" s="137" t="s">
        <v>505</v>
      </c>
      <c r="D247" s="137" t="s">
        <v>138</v>
      </c>
      <c r="E247" s="138" t="s">
        <v>702</v>
      </c>
      <c r="F247" s="139" t="s">
        <v>703</v>
      </c>
      <c r="G247" s="140" t="s">
        <v>572</v>
      </c>
      <c r="H247" s="141">
        <v>48</v>
      </c>
      <c r="I247" s="142"/>
      <c r="J247" s="143">
        <f>ROUND(I247*H247,2)</f>
        <v>0</v>
      </c>
      <c r="K247" s="139" t="s">
        <v>1</v>
      </c>
      <c r="L247" s="32"/>
      <c r="M247" s="144" t="s">
        <v>1</v>
      </c>
      <c r="N247" s="145" t="s">
        <v>40</v>
      </c>
      <c r="P247" s="146">
        <f>O247*H247</f>
        <v>0</v>
      </c>
      <c r="Q247" s="146">
        <v>0</v>
      </c>
      <c r="R247" s="146">
        <f>Q247*H247</f>
        <v>0</v>
      </c>
      <c r="S247" s="146">
        <v>0</v>
      </c>
      <c r="T247" s="147">
        <f>S247*H247</f>
        <v>0</v>
      </c>
      <c r="AR247" s="148" t="s">
        <v>143</v>
      </c>
      <c r="AT247" s="148" t="s">
        <v>138</v>
      </c>
      <c r="AU247" s="148" t="s">
        <v>83</v>
      </c>
      <c r="AY247" s="17" t="s">
        <v>135</v>
      </c>
      <c r="BE247" s="149">
        <f>IF(N247="základní",J247,0)</f>
        <v>0</v>
      </c>
      <c r="BF247" s="149">
        <f>IF(N247="snížená",J247,0)</f>
        <v>0</v>
      </c>
      <c r="BG247" s="149">
        <f>IF(N247="zákl. přenesená",J247,0)</f>
        <v>0</v>
      </c>
      <c r="BH247" s="149">
        <f>IF(N247="sníž. přenesená",J247,0)</f>
        <v>0</v>
      </c>
      <c r="BI247" s="149">
        <f>IF(N247="nulová",J247,0)</f>
        <v>0</v>
      </c>
      <c r="BJ247" s="17" t="s">
        <v>81</v>
      </c>
      <c r="BK247" s="149">
        <f>ROUND(I247*H247,2)</f>
        <v>0</v>
      </c>
      <c r="BL247" s="17" t="s">
        <v>143</v>
      </c>
      <c r="BM247" s="148" t="s">
        <v>704</v>
      </c>
    </row>
    <row r="248" spans="2:47" s="1" customFormat="1" ht="12">
      <c r="B248" s="32"/>
      <c r="D248" s="150" t="s">
        <v>145</v>
      </c>
      <c r="F248" s="151" t="s">
        <v>703</v>
      </c>
      <c r="I248" s="152"/>
      <c r="L248" s="32"/>
      <c r="M248" s="153"/>
      <c r="T248" s="55"/>
      <c r="AT248" s="17" t="s">
        <v>145</v>
      </c>
      <c r="AU248" s="17" t="s">
        <v>83</v>
      </c>
    </row>
    <row r="249" spans="2:65" s="1" customFormat="1" ht="16.5" customHeight="1">
      <c r="B249" s="136"/>
      <c r="C249" s="137" t="s">
        <v>510</v>
      </c>
      <c r="D249" s="137" t="s">
        <v>138</v>
      </c>
      <c r="E249" s="138" t="s">
        <v>705</v>
      </c>
      <c r="F249" s="139" t="s">
        <v>706</v>
      </c>
      <c r="G249" s="140" t="s">
        <v>348</v>
      </c>
      <c r="H249" s="141">
        <v>100</v>
      </c>
      <c r="I249" s="142"/>
      <c r="J249" s="143">
        <f>ROUND(I249*H249,2)</f>
        <v>0</v>
      </c>
      <c r="K249" s="139" t="s">
        <v>1</v>
      </c>
      <c r="L249" s="32"/>
      <c r="M249" s="144" t="s">
        <v>1</v>
      </c>
      <c r="N249" s="145" t="s">
        <v>40</v>
      </c>
      <c r="P249" s="146">
        <f>O249*H249</f>
        <v>0</v>
      </c>
      <c r="Q249" s="146">
        <v>0</v>
      </c>
      <c r="R249" s="146">
        <f>Q249*H249</f>
        <v>0</v>
      </c>
      <c r="S249" s="146">
        <v>0</v>
      </c>
      <c r="T249" s="147">
        <f>S249*H249</f>
        <v>0</v>
      </c>
      <c r="AR249" s="148" t="s">
        <v>143</v>
      </c>
      <c r="AT249" s="148" t="s">
        <v>138</v>
      </c>
      <c r="AU249" s="148" t="s">
        <v>83</v>
      </c>
      <c r="AY249" s="17" t="s">
        <v>135</v>
      </c>
      <c r="BE249" s="149">
        <f>IF(N249="základní",J249,0)</f>
        <v>0</v>
      </c>
      <c r="BF249" s="149">
        <f>IF(N249="snížená",J249,0)</f>
        <v>0</v>
      </c>
      <c r="BG249" s="149">
        <f>IF(N249="zákl. přenesená",J249,0)</f>
        <v>0</v>
      </c>
      <c r="BH249" s="149">
        <f>IF(N249="sníž. přenesená",J249,0)</f>
        <v>0</v>
      </c>
      <c r="BI249" s="149">
        <f>IF(N249="nulová",J249,0)</f>
        <v>0</v>
      </c>
      <c r="BJ249" s="17" t="s">
        <v>81</v>
      </c>
      <c r="BK249" s="149">
        <f>ROUND(I249*H249,2)</f>
        <v>0</v>
      </c>
      <c r="BL249" s="17" t="s">
        <v>143</v>
      </c>
      <c r="BM249" s="148" t="s">
        <v>707</v>
      </c>
    </row>
    <row r="250" spans="2:47" s="1" customFormat="1" ht="12">
      <c r="B250" s="32"/>
      <c r="D250" s="150" t="s">
        <v>145</v>
      </c>
      <c r="F250" s="151" t="s">
        <v>706</v>
      </c>
      <c r="I250" s="152"/>
      <c r="L250" s="32"/>
      <c r="M250" s="153"/>
      <c r="T250" s="55"/>
      <c r="AT250" s="17" t="s">
        <v>145</v>
      </c>
      <c r="AU250" s="17" t="s">
        <v>83</v>
      </c>
    </row>
    <row r="251" spans="2:65" s="1" customFormat="1" ht="16.5" customHeight="1">
      <c r="B251" s="136"/>
      <c r="C251" s="137" t="s">
        <v>516</v>
      </c>
      <c r="D251" s="137" t="s">
        <v>138</v>
      </c>
      <c r="E251" s="138" t="s">
        <v>708</v>
      </c>
      <c r="F251" s="139" t="s">
        <v>709</v>
      </c>
      <c r="G251" s="140" t="s">
        <v>348</v>
      </c>
      <c r="H251" s="141">
        <v>100</v>
      </c>
      <c r="I251" s="142"/>
      <c r="J251" s="143">
        <f>ROUND(I251*H251,2)</f>
        <v>0</v>
      </c>
      <c r="K251" s="139" t="s">
        <v>1</v>
      </c>
      <c r="L251" s="32"/>
      <c r="M251" s="144" t="s">
        <v>1</v>
      </c>
      <c r="N251" s="145" t="s">
        <v>40</v>
      </c>
      <c r="P251" s="146">
        <f>O251*H251</f>
        <v>0</v>
      </c>
      <c r="Q251" s="146">
        <v>0</v>
      </c>
      <c r="R251" s="146">
        <f>Q251*H251</f>
        <v>0</v>
      </c>
      <c r="S251" s="146">
        <v>0</v>
      </c>
      <c r="T251" s="147">
        <f>S251*H251</f>
        <v>0</v>
      </c>
      <c r="AR251" s="148" t="s">
        <v>143</v>
      </c>
      <c r="AT251" s="148" t="s">
        <v>138</v>
      </c>
      <c r="AU251" s="148" t="s">
        <v>83</v>
      </c>
      <c r="AY251" s="17" t="s">
        <v>135</v>
      </c>
      <c r="BE251" s="149">
        <f>IF(N251="základní",J251,0)</f>
        <v>0</v>
      </c>
      <c r="BF251" s="149">
        <f>IF(N251="snížená",J251,0)</f>
        <v>0</v>
      </c>
      <c r="BG251" s="149">
        <f>IF(N251="zákl. přenesená",J251,0)</f>
        <v>0</v>
      </c>
      <c r="BH251" s="149">
        <f>IF(N251="sníž. přenesená",J251,0)</f>
        <v>0</v>
      </c>
      <c r="BI251" s="149">
        <f>IF(N251="nulová",J251,0)</f>
        <v>0</v>
      </c>
      <c r="BJ251" s="17" t="s">
        <v>81</v>
      </c>
      <c r="BK251" s="149">
        <f>ROUND(I251*H251,2)</f>
        <v>0</v>
      </c>
      <c r="BL251" s="17" t="s">
        <v>143</v>
      </c>
      <c r="BM251" s="148" t="s">
        <v>710</v>
      </c>
    </row>
    <row r="252" spans="2:47" s="1" customFormat="1" ht="12">
      <c r="B252" s="32"/>
      <c r="D252" s="150" t="s">
        <v>145</v>
      </c>
      <c r="F252" s="151" t="s">
        <v>709</v>
      </c>
      <c r="I252" s="152"/>
      <c r="L252" s="32"/>
      <c r="M252" s="153"/>
      <c r="T252" s="55"/>
      <c r="AT252" s="17" t="s">
        <v>145</v>
      </c>
      <c r="AU252" s="17" t="s">
        <v>83</v>
      </c>
    </row>
    <row r="253" spans="2:65" s="1" customFormat="1" ht="16.5" customHeight="1">
      <c r="B253" s="136"/>
      <c r="C253" s="137" t="s">
        <v>523</v>
      </c>
      <c r="D253" s="137" t="s">
        <v>138</v>
      </c>
      <c r="E253" s="138" t="s">
        <v>711</v>
      </c>
      <c r="F253" s="139" t="s">
        <v>712</v>
      </c>
      <c r="G253" s="140" t="s">
        <v>348</v>
      </c>
      <c r="H253" s="141">
        <v>100</v>
      </c>
      <c r="I253" s="142"/>
      <c r="J253" s="143">
        <f>ROUND(I253*H253,2)</f>
        <v>0</v>
      </c>
      <c r="K253" s="139" t="s">
        <v>1</v>
      </c>
      <c r="L253" s="32"/>
      <c r="M253" s="144" t="s">
        <v>1</v>
      </c>
      <c r="N253" s="145" t="s">
        <v>40</v>
      </c>
      <c r="P253" s="146">
        <f>O253*H253</f>
        <v>0</v>
      </c>
      <c r="Q253" s="146">
        <v>0</v>
      </c>
      <c r="R253" s="146">
        <f>Q253*H253</f>
        <v>0</v>
      </c>
      <c r="S253" s="146">
        <v>0</v>
      </c>
      <c r="T253" s="147">
        <f>S253*H253</f>
        <v>0</v>
      </c>
      <c r="AR253" s="148" t="s">
        <v>143</v>
      </c>
      <c r="AT253" s="148" t="s">
        <v>138</v>
      </c>
      <c r="AU253" s="148" t="s">
        <v>83</v>
      </c>
      <c r="AY253" s="17" t="s">
        <v>135</v>
      </c>
      <c r="BE253" s="149">
        <f>IF(N253="základní",J253,0)</f>
        <v>0</v>
      </c>
      <c r="BF253" s="149">
        <f>IF(N253="snížená",J253,0)</f>
        <v>0</v>
      </c>
      <c r="BG253" s="149">
        <f>IF(N253="zákl. přenesená",J253,0)</f>
        <v>0</v>
      </c>
      <c r="BH253" s="149">
        <f>IF(N253="sníž. přenesená",J253,0)</f>
        <v>0</v>
      </c>
      <c r="BI253" s="149">
        <f>IF(N253="nulová",J253,0)</f>
        <v>0</v>
      </c>
      <c r="BJ253" s="17" t="s">
        <v>81</v>
      </c>
      <c r="BK253" s="149">
        <f>ROUND(I253*H253,2)</f>
        <v>0</v>
      </c>
      <c r="BL253" s="17" t="s">
        <v>143</v>
      </c>
      <c r="BM253" s="148" t="s">
        <v>713</v>
      </c>
    </row>
    <row r="254" spans="2:47" s="1" customFormat="1" ht="12">
      <c r="B254" s="32"/>
      <c r="D254" s="150" t="s">
        <v>145</v>
      </c>
      <c r="F254" s="151" t="s">
        <v>712</v>
      </c>
      <c r="I254" s="152"/>
      <c r="L254" s="32"/>
      <c r="M254" s="153"/>
      <c r="T254" s="55"/>
      <c r="AT254" s="17" t="s">
        <v>145</v>
      </c>
      <c r="AU254" s="17" t="s">
        <v>83</v>
      </c>
    </row>
    <row r="255" spans="2:65" s="1" customFormat="1" ht="16.5" customHeight="1">
      <c r="B255" s="136"/>
      <c r="C255" s="137" t="s">
        <v>528</v>
      </c>
      <c r="D255" s="137" t="s">
        <v>138</v>
      </c>
      <c r="E255" s="138" t="s">
        <v>714</v>
      </c>
      <c r="F255" s="139" t="s">
        <v>715</v>
      </c>
      <c r="G255" s="140" t="s">
        <v>348</v>
      </c>
      <c r="H255" s="141">
        <v>500</v>
      </c>
      <c r="I255" s="142"/>
      <c r="J255" s="143">
        <f>ROUND(I255*H255,2)</f>
        <v>0</v>
      </c>
      <c r="K255" s="139" t="s">
        <v>1</v>
      </c>
      <c r="L255" s="32"/>
      <c r="M255" s="144" t="s">
        <v>1</v>
      </c>
      <c r="N255" s="145" t="s">
        <v>40</v>
      </c>
      <c r="P255" s="146">
        <f>O255*H255</f>
        <v>0</v>
      </c>
      <c r="Q255" s="146">
        <v>0</v>
      </c>
      <c r="R255" s="146">
        <f>Q255*H255</f>
        <v>0</v>
      </c>
      <c r="S255" s="146">
        <v>0</v>
      </c>
      <c r="T255" s="147">
        <f>S255*H255</f>
        <v>0</v>
      </c>
      <c r="AR255" s="148" t="s">
        <v>143</v>
      </c>
      <c r="AT255" s="148" t="s">
        <v>138</v>
      </c>
      <c r="AU255" s="148" t="s">
        <v>83</v>
      </c>
      <c r="AY255" s="17" t="s">
        <v>135</v>
      </c>
      <c r="BE255" s="149">
        <f>IF(N255="základní",J255,0)</f>
        <v>0</v>
      </c>
      <c r="BF255" s="149">
        <f>IF(N255="snížená",J255,0)</f>
        <v>0</v>
      </c>
      <c r="BG255" s="149">
        <f>IF(N255="zákl. přenesená",J255,0)</f>
        <v>0</v>
      </c>
      <c r="BH255" s="149">
        <f>IF(N255="sníž. přenesená",J255,0)</f>
        <v>0</v>
      </c>
      <c r="BI255" s="149">
        <f>IF(N255="nulová",J255,0)</f>
        <v>0</v>
      </c>
      <c r="BJ255" s="17" t="s">
        <v>81</v>
      </c>
      <c r="BK255" s="149">
        <f>ROUND(I255*H255,2)</f>
        <v>0</v>
      </c>
      <c r="BL255" s="17" t="s">
        <v>143</v>
      </c>
      <c r="BM255" s="148" t="s">
        <v>716</v>
      </c>
    </row>
    <row r="256" spans="2:47" s="1" customFormat="1" ht="12">
      <c r="B256" s="32"/>
      <c r="D256" s="150" t="s">
        <v>145</v>
      </c>
      <c r="F256" s="151" t="s">
        <v>715</v>
      </c>
      <c r="I256" s="152"/>
      <c r="L256" s="32"/>
      <c r="M256" s="153"/>
      <c r="T256" s="55"/>
      <c r="AT256" s="17" t="s">
        <v>145</v>
      </c>
      <c r="AU256" s="17" t="s">
        <v>83</v>
      </c>
    </row>
    <row r="257" spans="2:65" s="1" customFormat="1" ht="16.5" customHeight="1">
      <c r="B257" s="136"/>
      <c r="C257" s="137" t="s">
        <v>535</v>
      </c>
      <c r="D257" s="137" t="s">
        <v>138</v>
      </c>
      <c r="E257" s="138" t="s">
        <v>717</v>
      </c>
      <c r="F257" s="139" t="s">
        <v>718</v>
      </c>
      <c r="G257" s="140" t="s">
        <v>355</v>
      </c>
      <c r="H257" s="141">
        <v>6</v>
      </c>
      <c r="I257" s="142"/>
      <c r="J257" s="143">
        <f>ROUND(I257*H257,2)</f>
        <v>0</v>
      </c>
      <c r="K257" s="139" t="s">
        <v>1</v>
      </c>
      <c r="L257" s="32"/>
      <c r="M257" s="144" t="s">
        <v>1</v>
      </c>
      <c r="N257" s="145" t="s">
        <v>40</v>
      </c>
      <c r="P257" s="146">
        <f>O257*H257</f>
        <v>0</v>
      </c>
      <c r="Q257" s="146">
        <v>0</v>
      </c>
      <c r="R257" s="146">
        <f>Q257*H257</f>
        <v>0</v>
      </c>
      <c r="S257" s="146">
        <v>0</v>
      </c>
      <c r="T257" s="147">
        <f>S257*H257</f>
        <v>0</v>
      </c>
      <c r="AR257" s="148" t="s">
        <v>143</v>
      </c>
      <c r="AT257" s="148" t="s">
        <v>138</v>
      </c>
      <c r="AU257" s="148" t="s">
        <v>83</v>
      </c>
      <c r="AY257" s="17" t="s">
        <v>135</v>
      </c>
      <c r="BE257" s="149">
        <f>IF(N257="základní",J257,0)</f>
        <v>0</v>
      </c>
      <c r="BF257" s="149">
        <f>IF(N257="snížená",J257,0)</f>
        <v>0</v>
      </c>
      <c r="BG257" s="149">
        <f>IF(N257="zákl. přenesená",J257,0)</f>
        <v>0</v>
      </c>
      <c r="BH257" s="149">
        <f>IF(N257="sníž. přenesená",J257,0)</f>
        <v>0</v>
      </c>
      <c r="BI257" s="149">
        <f>IF(N257="nulová",J257,0)</f>
        <v>0</v>
      </c>
      <c r="BJ257" s="17" t="s">
        <v>81</v>
      </c>
      <c r="BK257" s="149">
        <f>ROUND(I257*H257,2)</f>
        <v>0</v>
      </c>
      <c r="BL257" s="17" t="s">
        <v>143</v>
      </c>
      <c r="BM257" s="148" t="s">
        <v>719</v>
      </c>
    </row>
    <row r="258" spans="2:47" s="1" customFormat="1" ht="12">
      <c r="B258" s="32"/>
      <c r="D258" s="150" t="s">
        <v>145</v>
      </c>
      <c r="F258" s="151" t="s">
        <v>718</v>
      </c>
      <c r="I258" s="152"/>
      <c r="L258" s="32"/>
      <c r="M258" s="153"/>
      <c r="T258" s="55"/>
      <c r="AT258" s="17" t="s">
        <v>145</v>
      </c>
      <c r="AU258" s="17" t="s">
        <v>83</v>
      </c>
    </row>
    <row r="259" spans="2:65" s="1" customFormat="1" ht="16.5" customHeight="1">
      <c r="B259" s="136"/>
      <c r="C259" s="137" t="s">
        <v>542</v>
      </c>
      <c r="D259" s="137" t="s">
        <v>138</v>
      </c>
      <c r="E259" s="138" t="s">
        <v>720</v>
      </c>
      <c r="F259" s="139" t="s">
        <v>721</v>
      </c>
      <c r="G259" s="140" t="s">
        <v>348</v>
      </c>
      <c r="H259" s="141">
        <v>300</v>
      </c>
      <c r="I259" s="142"/>
      <c r="J259" s="143">
        <f>ROUND(I259*H259,2)</f>
        <v>0</v>
      </c>
      <c r="K259" s="139" t="s">
        <v>1</v>
      </c>
      <c r="L259" s="32"/>
      <c r="M259" s="144" t="s">
        <v>1</v>
      </c>
      <c r="N259" s="145" t="s">
        <v>40</v>
      </c>
      <c r="P259" s="146">
        <f>O259*H259</f>
        <v>0</v>
      </c>
      <c r="Q259" s="146">
        <v>0</v>
      </c>
      <c r="R259" s="146">
        <f>Q259*H259</f>
        <v>0</v>
      </c>
      <c r="S259" s="146">
        <v>0</v>
      </c>
      <c r="T259" s="147">
        <f>S259*H259</f>
        <v>0</v>
      </c>
      <c r="AR259" s="148" t="s">
        <v>143</v>
      </c>
      <c r="AT259" s="148" t="s">
        <v>138</v>
      </c>
      <c r="AU259" s="148" t="s">
        <v>83</v>
      </c>
      <c r="AY259" s="17" t="s">
        <v>135</v>
      </c>
      <c r="BE259" s="149">
        <f>IF(N259="základní",J259,0)</f>
        <v>0</v>
      </c>
      <c r="BF259" s="149">
        <f>IF(N259="snížená",J259,0)</f>
        <v>0</v>
      </c>
      <c r="BG259" s="149">
        <f>IF(N259="zákl. přenesená",J259,0)</f>
        <v>0</v>
      </c>
      <c r="BH259" s="149">
        <f>IF(N259="sníž. přenesená",J259,0)</f>
        <v>0</v>
      </c>
      <c r="BI259" s="149">
        <f>IF(N259="nulová",J259,0)</f>
        <v>0</v>
      </c>
      <c r="BJ259" s="17" t="s">
        <v>81</v>
      </c>
      <c r="BK259" s="149">
        <f>ROUND(I259*H259,2)</f>
        <v>0</v>
      </c>
      <c r="BL259" s="17" t="s">
        <v>143</v>
      </c>
      <c r="BM259" s="148" t="s">
        <v>581</v>
      </c>
    </row>
    <row r="260" spans="2:47" s="1" customFormat="1" ht="12">
      <c r="B260" s="32"/>
      <c r="D260" s="150" t="s">
        <v>145</v>
      </c>
      <c r="F260" s="151" t="s">
        <v>721</v>
      </c>
      <c r="I260" s="152"/>
      <c r="L260" s="32"/>
      <c r="M260" s="153"/>
      <c r="T260" s="55"/>
      <c r="AT260" s="17" t="s">
        <v>145</v>
      </c>
      <c r="AU260" s="17" t="s">
        <v>83</v>
      </c>
    </row>
    <row r="261" spans="2:65" s="1" customFormat="1" ht="16.5" customHeight="1">
      <c r="B261" s="136"/>
      <c r="C261" s="137" t="s">
        <v>722</v>
      </c>
      <c r="D261" s="137" t="s">
        <v>138</v>
      </c>
      <c r="E261" s="138" t="s">
        <v>723</v>
      </c>
      <c r="F261" s="139" t="s">
        <v>724</v>
      </c>
      <c r="G261" s="140" t="s">
        <v>348</v>
      </c>
      <c r="H261" s="141">
        <v>200</v>
      </c>
      <c r="I261" s="142"/>
      <c r="J261" s="143">
        <f>ROUND(I261*H261,2)</f>
        <v>0</v>
      </c>
      <c r="K261" s="139" t="s">
        <v>1</v>
      </c>
      <c r="L261" s="32"/>
      <c r="M261" s="144" t="s">
        <v>1</v>
      </c>
      <c r="N261" s="145" t="s">
        <v>40</v>
      </c>
      <c r="P261" s="146">
        <f>O261*H261</f>
        <v>0</v>
      </c>
      <c r="Q261" s="146">
        <v>0</v>
      </c>
      <c r="R261" s="146">
        <f>Q261*H261</f>
        <v>0</v>
      </c>
      <c r="S261" s="146">
        <v>0</v>
      </c>
      <c r="T261" s="147">
        <f>S261*H261</f>
        <v>0</v>
      </c>
      <c r="AR261" s="148" t="s">
        <v>143</v>
      </c>
      <c r="AT261" s="148" t="s">
        <v>138</v>
      </c>
      <c r="AU261" s="148" t="s">
        <v>83</v>
      </c>
      <c r="AY261" s="17" t="s">
        <v>135</v>
      </c>
      <c r="BE261" s="149">
        <f>IF(N261="základní",J261,0)</f>
        <v>0</v>
      </c>
      <c r="BF261" s="149">
        <f>IF(N261="snížená",J261,0)</f>
        <v>0</v>
      </c>
      <c r="BG261" s="149">
        <f>IF(N261="zákl. přenesená",J261,0)</f>
        <v>0</v>
      </c>
      <c r="BH261" s="149">
        <f>IF(N261="sníž. přenesená",J261,0)</f>
        <v>0</v>
      </c>
      <c r="BI261" s="149">
        <f>IF(N261="nulová",J261,0)</f>
        <v>0</v>
      </c>
      <c r="BJ261" s="17" t="s">
        <v>81</v>
      </c>
      <c r="BK261" s="149">
        <f>ROUND(I261*H261,2)</f>
        <v>0</v>
      </c>
      <c r="BL261" s="17" t="s">
        <v>143</v>
      </c>
      <c r="BM261" s="148" t="s">
        <v>401</v>
      </c>
    </row>
    <row r="262" spans="2:47" s="1" customFormat="1" ht="12">
      <c r="B262" s="32"/>
      <c r="D262" s="150" t="s">
        <v>145</v>
      </c>
      <c r="F262" s="151" t="s">
        <v>724</v>
      </c>
      <c r="I262" s="152"/>
      <c r="L262" s="32"/>
      <c r="M262" s="153"/>
      <c r="T262" s="55"/>
      <c r="AT262" s="17" t="s">
        <v>145</v>
      </c>
      <c r="AU262" s="17" t="s">
        <v>83</v>
      </c>
    </row>
    <row r="263" spans="2:63" s="11" customFormat="1" ht="22.95" customHeight="1">
      <c r="B263" s="124"/>
      <c r="D263" s="125" t="s">
        <v>74</v>
      </c>
      <c r="E263" s="134" t="s">
        <v>725</v>
      </c>
      <c r="F263" s="134" t="s">
        <v>726</v>
      </c>
      <c r="I263" s="127"/>
      <c r="J263" s="135">
        <f>BK263</f>
        <v>0</v>
      </c>
      <c r="L263" s="124"/>
      <c r="M263" s="129"/>
      <c r="P263" s="130">
        <f>SUM(P264:P351)</f>
        <v>0</v>
      </c>
      <c r="R263" s="130">
        <f>SUM(R264:R351)</f>
        <v>0</v>
      </c>
      <c r="T263" s="131">
        <f>SUM(T264:T351)</f>
        <v>0</v>
      </c>
      <c r="AR263" s="125" t="s">
        <v>81</v>
      </c>
      <c r="AT263" s="132" t="s">
        <v>74</v>
      </c>
      <c r="AU263" s="132" t="s">
        <v>81</v>
      </c>
      <c r="AY263" s="125" t="s">
        <v>135</v>
      </c>
      <c r="BK263" s="133">
        <f>SUM(BK264:BK351)</f>
        <v>0</v>
      </c>
    </row>
    <row r="264" spans="2:65" s="1" customFormat="1" ht="16.5" customHeight="1">
      <c r="B264" s="136"/>
      <c r="C264" s="137" t="s">
        <v>626</v>
      </c>
      <c r="D264" s="137" t="s">
        <v>138</v>
      </c>
      <c r="E264" s="138" t="s">
        <v>727</v>
      </c>
      <c r="F264" s="139" t="s">
        <v>728</v>
      </c>
      <c r="G264" s="140" t="s">
        <v>572</v>
      </c>
      <c r="H264" s="141">
        <v>250</v>
      </c>
      <c r="I264" s="142"/>
      <c r="J264" s="143">
        <f>ROUND(I264*H264,2)</f>
        <v>0</v>
      </c>
      <c r="K264" s="139" t="s">
        <v>1</v>
      </c>
      <c r="L264" s="32"/>
      <c r="M264" s="144" t="s">
        <v>1</v>
      </c>
      <c r="N264" s="145" t="s">
        <v>40</v>
      </c>
      <c r="P264" s="146">
        <f>O264*H264</f>
        <v>0</v>
      </c>
      <c r="Q264" s="146">
        <v>0</v>
      </c>
      <c r="R264" s="146">
        <f>Q264*H264</f>
        <v>0</v>
      </c>
      <c r="S264" s="146">
        <v>0</v>
      </c>
      <c r="T264" s="147">
        <f>S264*H264</f>
        <v>0</v>
      </c>
      <c r="AR264" s="148" t="s">
        <v>143</v>
      </c>
      <c r="AT264" s="148" t="s">
        <v>138</v>
      </c>
      <c r="AU264" s="148" t="s">
        <v>83</v>
      </c>
      <c r="AY264" s="17" t="s">
        <v>135</v>
      </c>
      <c r="BE264" s="149">
        <f>IF(N264="základní",J264,0)</f>
        <v>0</v>
      </c>
      <c r="BF264" s="149">
        <f>IF(N264="snížená",J264,0)</f>
        <v>0</v>
      </c>
      <c r="BG264" s="149">
        <f>IF(N264="zákl. přenesená",J264,0)</f>
        <v>0</v>
      </c>
      <c r="BH264" s="149">
        <f>IF(N264="sníž. přenesená",J264,0)</f>
        <v>0</v>
      </c>
      <c r="BI264" s="149">
        <f>IF(N264="nulová",J264,0)</f>
        <v>0</v>
      </c>
      <c r="BJ264" s="17" t="s">
        <v>81</v>
      </c>
      <c r="BK264" s="149">
        <f>ROUND(I264*H264,2)</f>
        <v>0</v>
      </c>
      <c r="BL264" s="17" t="s">
        <v>143</v>
      </c>
      <c r="BM264" s="148" t="s">
        <v>729</v>
      </c>
    </row>
    <row r="265" spans="2:47" s="1" customFormat="1" ht="12">
      <c r="B265" s="32"/>
      <c r="D265" s="150" t="s">
        <v>145</v>
      </c>
      <c r="F265" s="151" t="s">
        <v>728</v>
      </c>
      <c r="I265" s="152"/>
      <c r="L265" s="32"/>
      <c r="M265" s="153"/>
      <c r="T265" s="55"/>
      <c r="AT265" s="17" t="s">
        <v>145</v>
      </c>
      <c r="AU265" s="17" t="s">
        <v>83</v>
      </c>
    </row>
    <row r="266" spans="2:65" s="1" customFormat="1" ht="24.15" customHeight="1">
      <c r="B266" s="136"/>
      <c r="C266" s="137" t="s">
        <v>730</v>
      </c>
      <c r="D266" s="137" t="s">
        <v>138</v>
      </c>
      <c r="E266" s="138" t="s">
        <v>731</v>
      </c>
      <c r="F266" s="139" t="s">
        <v>732</v>
      </c>
      <c r="G266" s="140" t="s">
        <v>348</v>
      </c>
      <c r="H266" s="141">
        <v>10</v>
      </c>
      <c r="I266" s="142"/>
      <c r="J266" s="143">
        <f>ROUND(I266*H266,2)</f>
        <v>0</v>
      </c>
      <c r="K266" s="139" t="s">
        <v>1</v>
      </c>
      <c r="L266" s="32"/>
      <c r="M266" s="144" t="s">
        <v>1</v>
      </c>
      <c r="N266" s="145" t="s">
        <v>40</v>
      </c>
      <c r="P266" s="146">
        <f>O266*H266</f>
        <v>0</v>
      </c>
      <c r="Q266" s="146">
        <v>0</v>
      </c>
      <c r="R266" s="146">
        <f>Q266*H266</f>
        <v>0</v>
      </c>
      <c r="S266" s="146">
        <v>0</v>
      </c>
      <c r="T266" s="147">
        <f>S266*H266</f>
        <v>0</v>
      </c>
      <c r="AR266" s="148" t="s">
        <v>143</v>
      </c>
      <c r="AT266" s="148" t="s">
        <v>138</v>
      </c>
      <c r="AU266" s="148" t="s">
        <v>83</v>
      </c>
      <c r="AY266" s="17" t="s">
        <v>135</v>
      </c>
      <c r="BE266" s="149">
        <f>IF(N266="základní",J266,0)</f>
        <v>0</v>
      </c>
      <c r="BF266" s="149">
        <f>IF(N266="snížená",J266,0)</f>
        <v>0</v>
      </c>
      <c r="BG266" s="149">
        <f>IF(N266="zákl. přenesená",J266,0)</f>
        <v>0</v>
      </c>
      <c r="BH266" s="149">
        <f>IF(N266="sníž. přenesená",J266,0)</f>
        <v>0</v>
      </c>
      <c r="BI266" s="149">
        <f>IF(N266="nulová",J266,0)</f>
        <v>0</v>
      </c>
      <c r="BJ266" s="17" t="s">
        <v>81</v>
      </c>
      <c r="BK266" s="149">
        <f>ROUND(I266*H266,2)</f>
        <v>0</v>
      </c>
      <c r="BL266" s="17" t="s">
        <v>143</v>
      </c>
      <c r="BM266" s="148" t="s">
        <v>733</v>
      </c>
    </row>
    <row r="267" spans="2:47" s="1" customFormat="1" ht="12">
      <c r="B267" s="32"/>
      <c r="D267" s="150" t="s">
        <v>145</v>
      </c>
      <c r="F267" s="151" t="s">
        <v>732</v>
      </c>
      <c r="I267" s="152"/>
      <c r="L267" s="32"/>
      <c r="M267" s="153"/>
      <c r="T267" s="55"/>
      <c r="AT267" s="17" t="s">
        <v>145</v>
      </c>
      <c r="AU267" s="17" t="s">
        <v>83</v>
      </c>
    </row>
    <row r="268" spans="2:65" s="1" customFormat="1" ht="21.75" customHeight="1">
      <c r="B268" s="136"/>
      <c r="C268" s="137" t="s">
        <v>629</v>
      </c>
      <c r="D268" s="137" t="s">
        <v>138</v>
      </c>
      <c r="E268" s="138" t="s">
        <v>734</v>
      </c>
      <c r="F268" s="139" t="s">
        <v>735</v>
      </c>
      <c r="G268" s="140" t="s">
        <v>348</v>
      </c>
      <c r="H268" s="141">
        <v>200</v>
      </c>
      <c r="I268" s="142"/>
      <c r="J268" s="143">
        <f>ROUND(I268*H268,2)</f>
        <v>0</v>
      </c>
      <c r="K268" s="139" t="s">
        <v>1</v>
      </c>
      <c r="L268" s="32"/>
      <c r="M268" s="144" t="s">
        <v>1</v>
      </c>
      <c r="N268" s="145" t="s">
        <v>40</v>
      </c>
      <c r="P268" s="146">
        <f>O268*H268</f>
        <v>0</v>
      </c>
      <c r="Q268" s="146">
        <v>0</v>
      </c>
      <c r="R268" s="146">
        <f>Q268*H268</f>
        <v>0</v>
      </c>
      <c r="S268" s="146">
        <v>0</v>
      </c>
      <c r="T268" s="147">
        <f>S268*H268</f>
        <v>0</v>
      </c>
      <c r="AR268" s="148" t="s">
        <v>143</v>
      </c>
      <c r="AT268" s="148" t="s">
        <v>138</v>
      </c>
      <c r="AU268" s="148" t="s">
        <v>83</v>
      </c>
      <c r="AY268" s="17" t="s">
        <v>135</v>
      </c>
      <c r="BE268" s="149">
        <f>IF(N268="základní",J268,0)</f>
        <v>0</v>
      </c>
      <c r="BF268" s="149">
        <f>IF(N268="snížená",J268,0)</f>
        <v>0</v>
      </c>
      <c r="BG268" s="149">
        <f>IF(N268="zákl. přenesená",J268,0)</f>
        <v>0</v>
      </c>
      <c r="BH268" s="149">
        <f>IF(N268="sníž. přenesená",J268,0)</f>
        <v>0</v>
      </c>
      <c r="BI268" s="149">
        <f>IF(N268="nulová",J268,0)</f>
        <v>0</v>
      </c>
      <c r="BJ268" s="17" t="s">
        <v>81</v>
      </c>
      <c r="BK268" s="149">
        <f>ROUND(I268*H268,2)</f>
        <v>0</v>
      </c>
      <c r="BL268" s="17" t="s">
        <v>143</v>
      </c>
      <c r="BM268" s="148" t="s">
        <v>736</v>
      </c>
    </row>
    <row r="269" spans="2:47" s="1" customFormat="1" ht="12">
      <c r="B269" s="32"/>
      <c r="D269" s="150" t="s">
        <v>145</v>
      </c>
      <c r="F269" s="151" t="s">
        <v>735</v>
      </c>
      <c r="I269" s="152"/>
      <c r="L269" s="32"/>
      <c r="M269" s="153"/>
      <c r="T269" s="55"/>
      <c r="AT269" s="17" t="s">
        <v>145</v>
      </c>
      <c r="AU269" s="17" t="s">
        <v>83</v>
      </c>
    </row>
    <row r="270" spans="2:65" s="1" customFormat="1" ht="21.75" customHeight="1">
      <c r="B270" s="136"/>
      <c r="C270" s="137" t="s">
        <v>737</v>
      </c>
      <c r="D270" s="137" t="s">
        <v>138</v>
      </c>
      <c r="E270" s="138" t="s">
        <v>738</v>
      </c>
      <c r="F270" s="139" t="s">
        <v>739</v>
      </c>
      <c r="G270" s="140" t="s">
        <v>348</v>
      </c>
      <c r="H270" s="141">
        <v>50</v>
      </c>
      <c r="I270" s="142"/>
      <c r="J270" s="143">
        <f>ROUND(I270*H270,2)</f>
        <v>0</v>
      </c>
      <c r="K270" s="139" t="s">
        <v>1</v>
      </c>
      <c r="L270" s="32"/>
      <c r="M270" s="144" t="s">
        <v>1</v>
      </c>
      <c r="N270" s="145" t="s">
        <v>40</v>
      </c>
      <c r="P270" s="146">
        <f>O270*H270</f>
        <v>0</v>
      </c>
      <c r="Q270" s="146">
        <v>0</v>
      </c>
      <c r="R270" s="146">
        <f>Q270*H270</f>
        <v>0</v>
      </c>
      <c r="S270" s="146">
        <v>0</v>
      </c>
      <c r="T270" s="147">
        <f>S270*H270</f>
        <v>0</v>
      </c>
      <c r="AR270" s="148" t="s">
        <v>143</v>
      </c>
      <c r="AT270" s="148" t="s">
        <v>138</v>
      </c>
      <c r="AU270" s="148" t="s">
        <v>83</v>
      </c>
      <c r="AY270" s="17" t="s">
        <v>135</v>
      </c>
      <c r="BE270" s="149">
        <f>IF(N270="základní",J270,0)</f>
        <v>0</v>
      </c>
      <c r="BF270" s="149">
        <f>IF(N270="snížená",J270,0)</f>
        <v>0</v>
      </c>
      <c r="BG270" s="149">
        <f>IF(N270="zákl. přenesená",J270,0)</f>
        <v>0</v>
      </c>
      <c r="BH270" s="149">
        <f>IF(N270="sníž. přenesená",J270,0)</f>
        <v>0</v>
      </c>
      <c r="BI270" s="149">
        <f>IF(N270="nulová",J270,0)</f>
        <v>0</v>
      </c>
      <c r="BJ270" s="17" t="s">
        <v>81</v>
      </c>
      <c r="BK270" s="149">
        <f>ROUND(I270*H270,2)</f>
        <v>0</v>
      </c>
      <c r="BL270" s="17" t="s">
        <v>143</v>
      </c>
      <c r="BM270" s="148" t="s">
        <v>740</v>
      </c>
    </row>
    <row r="271" spans="2:47" s="1" customFormat="1" ht="12">
      <c r="B271" s="32"/>
      <c r="D271" s="150" t="s">
        <v>145</v>
      </c>
      <c r="F271" s="151" t="s">
        <v>739</v>
      </c>
      <c r="I271" s="152"/>
      <c r="L271" s="32"/>
      <c r="M271" s="153"/>
      <c r="T271" s="55"/>
      <c r="AT271" s="17" t="s">
        <v>145</v>
      </c>
      <c r="AU271" s="17" t="s">
        <v>83</v>
      </c>
    </row>
    <row r="272" spans="2:65" s="1" customFormat="1" ht="16.5" customHeight="1">
      <c r="B272" s="136"/>
      <c r="C272" s="137" t="s">
        <v>632</v>
      </c>
      <c r="D272" s="137" t="s">
        <v>138</v>
      </c>
      <c r="E272" s="138" t="s">
        <v>741</v>
      </c>
      <c r="F272" s="139" t="s">
        <v>742</v>
      </c>
      <c r="G272" s="140" t="s">
        <v>348</v>
      </c>
      <c r="H272" s="141">
        <v>50</v>
      </c>
      <c r="I272" s="142"/>
      <c r="J272" s="143">
        <f>ROUND(I272*H272,2)</f>
        <v>0</v>
      </c>
      <c r="K272" s="139" t="s">
        <v>1</v>
      </c>
      <c r="L272" s="32"/>
      <c r="M272" s="144" t="s">
        <v>1</v>
      </c>
      <c r="N272" s="145" t="s">
        <v>40</v>
      </c>
      <c r="P272" s="146">
        <f>O272*H272</f>
        <v>0</v>
      </c>
      <c r="Q272" s="146">
        <v>0</v>
      </c>
      <c r="R272" s="146">
        <f>Q272*H272</f>
        <v>0</v>
      </c>
      <c r="S272" s="146">
        <v>0</v>
      </c>
      <c r="T272" s="147">
        <f>S272*H272</f>
        <v>0</v>
      </c>
      <c r="AR272" s="148" t="s">
        <v>143</v>
      </c>
      <c r="AT272" s="148" t="s">
        <v>138</v>
      </c>
      <c r="AU272" s="148" t="s">
        <v>83</v>
      </c>
      <c r="AY272" s="17" t="s">
        <v>135</v>
      </c>
      <c r="BE272" s="149">
        <f>IF(N272="základní",J272,0)</f>
        <v>0</v>
      </c>
      <c r="BF272" s="149">
        <f>IF(N272="snížená",J272,0)</f>
        <v>0</v>
      </c>
      <c r="BG272" s="149">
        <f>IF(N272="zákl. přenesená",J272,0)</f>
        <v>0</v>
      </c>
      <c r="BH272" s="149">
        <f>IF(N272="sníž. přenesená",J272,0)</f>
        <v>0</v>
      </c>
      <c r="BI272" s="149">
        <f>IF(N272="nulová",J272,0)</f>
        <v>0</v>
      </c>
      <c r="BJ272" s="17" t="s">
        <v>81</v>
      </c>
      <c r="BK272" s="149">
        <f>ROUND(I272*H272,2)</f>
        <v>0</v>
      </c>
      <c r="BL272" s="17" t="s">
        <v>143</v>
      </c>
      <c r="BM272" s="148" t="s">
        <v>743</v>
      </c>
    </row>
    <row r="273" spans="2:47" s="1" customFormat="1" ht="12">
      <c r="B273" s="32"/>
      <c r="D273" s="150" t="s">
        <v>145</v>
      </c>
      <c r="F273" s="151" t="s">
        <v>742</v>
      </c>
      <c r="I273" s="152"/>
      <c r="L273" s="32"/>
      <c r="M273" s="153"/>
      <c r="T273" s="55"/>
      <c r="AT273" s="17" t="s">
        <v>145</v>
      </c>
      <c r="AU273" s="17" t="s">
        <v>83</v>
      </c>
    </row>
    <row r="274" spans="2:65" s="1" customFormat="1" ht="21.75" customHeight="1">
      <c r="B274" s="136"/>
      <c r="C274" s="137" t="s">
        <v>744</v>
      </c>
      <c r="D274" s="137" t="s">
        <v>138</v>
      </c>
      <c r="E274" s="138" t="s">
        <v>745</v>
      </c>
      <c r="F274" s="139" t="s">
        <v>746</v>
      </c>
      <c r="G274" s="140" t="s">
        <v>348</v>
      </c>
      <c r="H274" s="141">
        <v>100</v>
      </c>
      <c r="I274" s="142"/>
      <c r="J274" s="143">
        <f>ROUND(I274*H274,2)</f>
        <v>0</v>
      </c>
      <c r="K274" s="139" t="s">
        <v>1</v>
      </c>
      <c r="L274" s="32"/>
      <c r="M274" s="144" t="s">
        <v>1</v>
      </c>
      <c r="N274" s="145" t="s">
        <v>40</v>
      </c>
      <c r="P274" s="146">
        <f>O274*H274</f>
        <v>0</v>
      </c>
      <c r="Q274" s="146">
        <v>0</v>
      </c>
      <c r="R274" s="146">
        <f>Q274*H274</f>
        <v>0</v>
      </c>
      <c r="S274" s="146">
        <v>0</v>
      </c>
      <c r="T274" s="147">
        <f>S274*H274</f>
        <v>0</v>
      </c>
      <c r="AR274" s="148" t="s">
        <v>143</v>
      </c>
      <c r="AT274" s="148" t="s">
        <v>138</v>
      </c>
      <c r="AU274" s="148" t="s">
        <v>83</v>
      </c>
      <c r="AY274" s="17" t="s">
        <v>135</v>
      </c>
      <c r="BE274" s="149">
        <f>IF(N274="základní",J274,0)</f>
        <v>0</v>
      </c>
      <c r="BF274" s="149">
        <f>IF(N274="snížená",J274,0)</f>
        <v>0</v>
      </c>
      <c r="BG274" s="149">
        <f>IF(N274="zákl. přenesená",J274,0)</f>
        <v>0</v>
      </c>
      <c r="BH274" s="149">
        <f>IF(N274="sníž. přenesená",J274,0)</f>
        <v>0</v>
      </c>
      <c r="BI274" s="149">
        <f>IF(N274="nulová",J274,0)</f>
        <v>0</v>
      </c>
      <c r="BJ274" s="17" t="s">
        <v>81</v>
      </c>
      <c r="BK274" s="149">
        <f>ROUND(I274*H274,2)</f>
        <v>0</v>
      </c>
      <c r="BL274" s="17" t="s">
        <v>143</v>
      </c>
      <c r="BM274" s="148" t="s">
        <v>747</v>
      </c>
    </row>
    <row r="275" spans="2:47" s="1" customFormat="1" ht="12">
      <c r="B275" s="32"/>
      <c r="D275" s="150" t="s">
        <v>145</v>
      </c>
      <c r="F275" s="151" t="s">
        <v>746</v>
      </c>
      <c r="I275" s="152"/>
      <c r="L275" s="32"/>
      <c r="M275" s="153"/>
      <c r="T275" s="55"/>
      <c r="AT275" s="17" t="s">
        <v>145</v>
      </c>
      <c r="AU275" s="17" t="s">
        <v>83</v>
      </c>
    </row>
    <row r="276" spans="2:65" s="1" customFormat="1" ht="24.15" customHeight="1">
      <c r="B276" s="136"/>
      <c r="C276" s="137" t="s">
        <v>635</v>
      </c>
      <c r="D276" s="137" t="s">
        <v>138</v>
      </c>
      <c r="E276" s="138" t="s">
        <v>748</v>
      </c>
      <c r="F276" s="139" t="s">
        <v>749</v>
      </c>
      <c r="G276" s="140" t="s">
        <v>355</v>
      </c>
      <c r="H276" s="141">
        <v>500</v>
      </c>
      <c r="I276" s="142"/>
      <c r="J276" s="143">
        <f>ROUND(I276*H276,2)</f>
        <v>0</v>
      </c>
      <c r="K276" s="139" t="s">
        <v>1</v>
      </c>
      <c r="L276" s="32"/>
      <c r="M276" s="144" t="s">
        <v>1</v>
      </c>
      <c r="N276" s="145" t="s">
        <v>40</v>
      </c>
      <c r="P276" s="146">
        <f>O276*H276</f>
        <v>0</v>
      </c>
      <c r="Q276" s="146">
        <v>0</v>
      </c>
      <c r="R276" s="146">
        <f>Q276*H276</f>
        <v>0</v>
      </c>
      <c r="S276" s="146">
        <v>0</v>
      </c>
      <c r="T276" s="147">
        <f>S276*H276</f>
        <v>0</v>
      </c>
      <c r="AR276" s="148" t="s">
        <v>143</v>
      </c>
      <c r="AT276" s="148" t="s">
        <v>138</v>
      </c>
      <c r="AU276" s="148" t="s">
        <v>83</v>
      </c>
      <c r="AY276" s="17" t="s">
        <v>135</v>
      </c>
      <c r="BE276" s="149">
        <f>IF(N276="základní",J276,0)</f>
        <v>0</v>
      </c>
      <c r="BF276" s="149">
        <f>IF(N276="snížená",J276,0)</f>
        <v>0</v>
      </c>
      <c r="BG276" s="149">
        <f>IF(N276="zákl. přenesená",J276,0)</f>
        <v>0</v>
      </c>
      <c r="BH276" s="149">
        <f>IF(N276="sníž. přenesená",J276,0)</f>
        <v>0</v>
      </c>
      <c r="BI276" s="149">
        <f>IF(N276="nulová",J276,0)</f>
        <v>0</v>
      </c>
      <c r="BJ276" s="17" t="s">
        <v>81</v>
      </c>
      <c r="BK276" s="149">
        <f>ROUND(I276*H276,2)</f>
        <v>0</v>
      </c>
      <c r="BL276" s="17" t="s">
        <v>143</v>
      </c>
      <c r="BM276" s="148" t="s">
        <v>750</v>
      </c>
    </row>
    <row r="277" spans="2:47" s="1" customFormat="1" ht="12">
      <c r="B277" s="32"/>
      <c r="D277" s="150" t="s">
        <v>145</v>
      </c>
      <c r="F277" s="151" t="s">
        <v>749</v>
      </c>
      <c r="I277" s="152"/>
      <c r="L277" s="32"/>
      <c r="M277" s="153"/>
      <c r="T277" s="55"/>
      <c r="AT277" s="17" t="s">
        <v>145</v>
      </c>
      <c r="AU277" s="17" t="s">
        <v>83</v>
      </c>
    </row>
    <row r="278" spans="2:65" s="1" customFormat="1" ht="16.5" customHeight="1">
      <c r="B278" s="136"/>
      <c r="C278" s="137" t="s">
        <v>751</v>
      </c>
      <c r="D278" s="137" t="s">
        <v>138</v>
      </c>
      <c r="E278" s="138" t="s">
        <v>752</v>
      </c>
      <c r="F278" s="139" t="s">
        <v>753</v>
      </c>
      <c r="G278" s="140" t="s">
        <v>355</v>
      </c>
      <c r="H278" s="141">
        <v>50</v>
      </c>
      <c r="I278" s="142"/>
      <c r="J278" s="143">
        <f>ROUND(I278*H278,2)</f>
        <v>0</v>
      </c>
      <c r="K278" s="139" t="s">
        <v>1</v>
      </c>
      <c r="L278" s="32"/>
      <c r="M278" s="144" t="s">
        <v>1</v>
      </c>
      <c r="N278" s="145" t="s">
        <v>40</v>
      </c>
      <c r="P278" s="146">
        <f>O278*H278</f>
        <v>0</v>
      </c>
      <c r="Q278" s="146">
        <v>0</v>
      </c>
      <c r="R278" s="146">
        <f>Q278*H278</f>
        <v>0</v>
      </c>
      <c r="S278" s="146">
        <v>0</v>
      </c>
      <c r="T278" s="147">
        <f>S278*H278</f>
        <v>0</v>
      </c>
      <c r="AR278" s="148" t="s">
        <v>143</v>
      </c>
      <c r="AT278" s="148" t="s">
        <v>138</v>
      </c>
      <c r="AU278" s="148" t="s">
        <v>83</v>
      </c>
      <c r="AY278" s="17" t="s">
        <v>135</v>
      </c>
      <c r="BE278" s="149">
        <f>IF(N278="základní",J278,0)</f>
        <v>0</v>
      </c>
      <c r="BF278" s="149">
        <f>IF(N278="snížená",J278,0)</f>
        <v>0</v>
      </c>
      <c r="BG278" s="149">
        <f>IF(N278="zákl. přenesená",J278,0)</f>
        <v>0</v>
      </c>
      <c r="BH278" s="149">
        <f>IF(N278="sníž. přenesená",J278,0)</f>
        <v>0</v>
      </c>
      <c r="BI278" s="149">
        <f>IF(N278="nulová",J278,0)</f>
        <v>0</v>
      </c>
      <c r="BJ278" s="17" t="s">
        <v>81</v>
      </c>
      <c r="BK278" s="149">
        <f>ROUND(I278*H278,2)</f>
        <v>0</v>
      </c>
      <c r="BL278" s="17" t="s">
        <v>143</v>
      </c>
      <c r="BM278" s="148" t="s">
        <v>754</v>
      </c>
    </row>
    <row r="279" spans="2:47" s="1" customFormat="1" ht="12">
      <c r="B279" s="32"/>
      <c r="D279" s="150" t="s">
        <v>145</v>
      </c>
      <c r="F279" s="151" t="s">
        <v>753</v>
      </c>
      <c r="I279" s="152"/>
      <c r="L279" s="32"/>
      <c r="M279" s="153"/>
      <c r="T279" s="55"/>
      <c r="AT279" s="17" t="s">
        <v>145</v>
      </c>
      <c r="AU279" s="17" t="s">
        <v>83</v>
      </c>
    </row>
    <row r="280" spans="2:65" s="1" customFormat="1" ht="21.75" customHeight="1">
      <c r="B280" s="136"/>
      <c r="C280" s="137" t="s">
        <v>638</v>
      </c>
      <c r="D280" s="137" t="s">
        <v>138</v>
      </c>
      <c r="E280" s="138" t="s">
        <v>755</v>
      </c>
      <c r="F280" s="139" t="s">
        <v>756</v>
      </c>
      <c r="G280" s="140" t="s">
        <v>355</v>
      </c>
      <c r="H280" s="141">
        <v>275</v>
      </c>
      <c r="I280" s="142"/>
      <c r="J280" s="143">
        <f>ROUND(I280*H280,2)</f>
        <v>0</v>
      </c>
      <c r="K280" s="139" t="s">
        <v>1</v>
      </c>
      <c r="L280" s="32"/>
      <c r="M280" s="144" t="s">
        <v>1</v>
      </c>
      <c r="N280" s="145" t="s">
        <v>40</v>
      </c>
      <c r="P280" s="146">
        <f>O280*H280</f>
        <v>0</v>
      </c>
      <c r="Q280" s="146">
        <v>0</v>
      </c>
      <c r="R280" s="146">
        <f>Q280*H280</f>
        <v>0</v>
      </c>
      <c r="S280" s="146">
        <v>0</v>
      </c>
      <c r="T280" s="147">
        <f>S280*H280</f>
        <v>0</v>
      </c>
      <c r="AR280" s="148" t="s">
        <v>143</v>
      </c>
      <c r="AT280" s="148" t="s">
        <v>138</v>
      </c>
      <c r="AU280" s="148" t="s">
        <v>83</v>
      </c>
      <c r="AY280" s="17" t="s">
        <v>135</v>
      </c>
      <c r="BE280" s="149">
        <f>IF(N280="základní",J280,0)</f>
        <v>0</v>
      </c>
      <c r="BF280" s="149">
        <f>IF(N280="snížená",J280,0)</f>
        <v>0</v>
      </c>
      <c r="BG280" s="149">
        <f>IF(N280="zákl. přenesená",J280,0)</f>
        <v>0</v>
      </c>
      <c r="BH280" s="149">
        <f>IF(N280="sníž. přenesená",J280,0)</f>
        <v>0</v>
      </c>
      <c r="BI280" s="149">
        <f>IF(N280="nulová",J280,0)</f>
        <v>0</v>
      </c>
      <c r="BJ280" s="17" t="s">
        <v>81</v>
      </c>
      <c r="BK280" s="149">
        <f>ROUND(I280*H280,2)</f>
        <v>0</v>
      </c>
      <c r="BL280" s="17" t="s">
        <v>143</v>
      </c>
      <c r="BM280" s="148" t="s">
        <v>757</v>
      </c>
    </row>
    <row r="281" spans="2:47" s="1" customFormat="1" ht="12">
      <c r="B281" s="32"/>
      <c r="D281" s="150" t="s">
        <v>145</v>
      </c>
      <c r="F281" s="151" t="s">
        <v>756</v>
      </c>
      <c r="I281" s="152"/>
      <c r="L281" s="32"/>
      <c r="M281" s="153"/>
      <c r="T281" s="55"/>
      <c r="AT281" s="17" t="s">
        <v>145</v>
      </c>
      <c r="AU281" s="17" t="s">
        <v>83</v>
      </c>
    </row>
    <row r="282" spans="2:65" s="1" customFormat="1" ht="21.75" customHeight="1">
      <c r="B282" s="136"/>
      <c r="C282" s="137" t="s">
        <v>758</v>
      </c>
      <c r="D282" s="137" t="s">
        <v>138</v>
      </c>
      <c r="E282" s="138" t="s">
        <v>759</v>
      </c>
      <c r="F282" s="139" t="s">
        <v>760</v>
      </c>
      <c r="G282" s="140" t="s">
        <v>348</v>
      </c>
      <c r="H282" s="141">
        <v>120</v>
      </c>
      <c r="I282" s="142"/>
      <c r="J282" s="143">
        <f>ROUND(I282*H282,2)</f>
        <v>0</v>
      </c>
      <c r="K282" s="139" t="s">
        <v>1</v>
      </c>
      <c r="L282" s="32"/>
      <c r="M282" s="144" t="s">
        <v>1</v>
      </c>
      <c r="N282" s="145" t="s">
        <v>40</v>
      </c>
      <c r="P282" s="146">
        <f>O282*H282</f>
        <v>0</v>
      </c>
      <c r="Q282" s="146">
        <v>0</v>
      </c>
      <c r="R282" s="146">
        <f>Q282*H282</f>
        <v>0</v>
      </c>
      <c r="S282" s="146">
        <v>0</v>
      </c>
      <c r="T282" s="147">
        <f>S282*H282</f>
        <v>0</v>
      </c>
      <c r="AR282" s="148" t="s">
        <v>143</v>
      </c>
      <c r="AT282" s="148" t="s">
        <v>138</v>
      </c>
      <c r="AU282" s="148" t="s">
        <v>83</v>
      </c>
      <c r="AY282" s="17" t="s">
        <v>135</v>
      </c>
      <c r="BE282" s="149">
        <f>IF(N282="základní",J282,0)</f>
        <v>0</v>
      </c>
      <c r="BF282" s="149">
        <f>IF(N282="snížená",J282,0)</f>
        <v>0</v>
      </c>
      <c r="BG282" s="149">
        <f>IF(N282="zákl. přenesená",J282,0)</f>
        <v>0</v>
      </c>
      <c r="BH282" s="149">
        <f>IF(N282="sníž. přenesená",J282,0)</f>
        <v>0</v>
      </c>
      <c r="BI282" s="149">
        <f>IF(N282="nulová",J282,0)</f>
        <v>0</v>
      </c>
      <c r="BJ282" s="17" t="s">
        <v>81</v>
      </c>
      <c r="BK282" s="149">
        <f>ROUND(I282*H282,2)</f>
        <v>0</v>
      </c>
      <c r="BL282" s="17" t="s">
        <v>143</v>
      </c>
      <c r="BM282" s="148" t="s">
        <v>761</v>
      </c>
    </row>
    <row r="283" spans="2:47" s="1" customFormat="1" ht="12">
      <c r="B283" s="32"/>
      <c r="D283" s="150" t="s">
        <v>145</v>
      </c>
      <c r="F283" s="151" t="s">
        <v>760</v>
      </c>
      <c r="I283" s="152"/>
      <c r="L283" s="32"/>
      <c r="M283" s="153"/>
      <c r="T283" s="55"/>
      <c r="AT283" s="17" t="s">
        <v>145</v>
      </c>
      <c r="AU283" s="17" t="s">
        <v>83</v>
      </c>
    </row>
    <row r="284" spans="2:65" s="1" customFormat="1" ht="16.5" customHeight="1">
      <c r="B284" s="136"/>
      <c r="C284" s="137" t="s">
        <v>641</v>
      </c>
      <c r="D284" s="137" t="s">
        <v>138</v>
      </c>
      <c r="E284" s="138" t="s">
        <v>762</v>
      </c>
      <c r="F284" s="139" t="s">
        <v>763</v>
      </c>
      <c r="G284" s="140" t="s">
        <v>348</v>
      </c>
      <c r="H284" s="141">
        <v>3300</v>
      </c>
      <c r="I284" s="142"/>
      <c r="J284" s="143">
        <f>ROUND(I284*H284,2)</f>
        <v>0</v>
      </c>
      <c r="K284" s="139" t="s">
        <v>1</v>
      </c>
      <c r="L284" s="32"/>
      <c r="M284" s="144" t="s">
        <v>1</v>
      </c>
      <c r="N284" s="145" t="s">
        <v>40</v>
      </c>
      <c r="P284" s="146">
        <f>O284*H284</f>
        <v>0</v>
      </c>
      <c r="Q284" s="146">
        <v>0</v>
      </c>
      <c r="R284" s="146">
        <f>Q284*H284</f>
        <v>0</v>
      </c>
      <c r="S284" s="146">
        <v>0</v>
      </c>
      <c r="T284" s="147">
        <f>S284*H284</f>
        <v>0</v>
      </c>
      <c r="AR284" s="148" t="s">
        <v>143</v>
      </c>
      <c r="AT284" s="148" t="s">
        <v>138</v>
      </c>
      <c r="AU284" s="148" t="s">
        <v>83</v>
      </c>
      <c r="AY284" s="17" t="s">
        <v>135</v>
      </c>
      <c r="BE284" s="149">
        <f>IF(N284="základní",J284,0)</f>
        <v>0</v>
      </c>
      <c r="BF284" s="149">
        <f>IF(N284="snížená",J284,0)</f>
        <v>0</v>
      </c>
      <c r="BG284" s="149">
        <f>IF(N284="zákl. přenesená",J284,0)</f>
        <v>0</v>
      </c>
      <c r="BH284" s="149">
        <f>IF(N284="sníž. přenesená",J284,0)</f>
        <v>0</v>
      </c>
      <c r="BI284" s="149">
        <f>IF(N284="nulová",J284,0)</f>
        <v>0</v>
      </c>
      <c r="BJ284" s="17" t="s">
        <v>81</v>
      </c>
      <c r="BK284" s="149">
        <f>ROUND(I284*H284,2)</f>
        <v>0</v>
      </c>
      <c r="BL284" s="17" t="s">
        <v>143</v>
      </c>
      <c r="BM284" s="148" t="s">
        <v>764</v>
      </c>
    </row>
    <row r="285" spans="2:47" s="1" customFormat="1" ht="12">
      <c r="B285" s="32"/>
      <c r="D285" s="150" t="s">
        <v>145</v>
      </c>
      <c r="F285" s="151" t="s">
        <v>763</v>
      </c>
      <c r="I285" s="152"/>
      <c r="L285" s="32"/>
      <c r="M285" s="153"/>
      <c r="T285" s="55"/>
      <c r="AT285" s="17" t="s">
        <v>145</v>
      </c>
      <c r="AU285" s="17" t="s">
        <v>83</v>
      </c>
    </row>
    <row r="286" spans="2:65" s="1" customFormat="1" ht="16.5" customHeight="1">
      <c r="B286" s="136"/>
      <c r="C286" s="137" t="s">
        <v>765</v>
      </c>
      <c r="D286" s="137" t="s">
        <v>138</v>
      </c>
      <c r="E286" s="138" t="s">
        <v>766</v>
      </c>
      <c r="F286" s="139" t="s">
        <v>767</v>
      </c>
      <c r="G286" s="140" t="s">
        <v>348</v>
      </c>
      <c r="H286" s="141">
        <v>3100</v>
      </c>
      <c r="I286" s="142"/>
      <c r="J286" s="143">
        <f>ROUND(I286*H286,2)</f>
        <v>0</v>
      </c>
      <c r="K286" s="139" t="s">
        <v>1</v>
      </c>
      <c r="L286" s="32"/>
      <c r="M286" s="144" t="s">
        <v>1</v>
      </c>
      <c r="N286" s="145" t="s">
        <v>40</v>
      </c>
      <c r="P286" s="146">
        <f>O286*H286</f>
        <v>0</v>
      </c>
      <c r="Q286" s="146">
        <v>0</v>
      </c>
      <c r="R286" s="146">
        <f>Q286*H286</f>
        <v>0</v>
      </c>
      <c r="S286" s="146">
        <v>0</v>
      </c>
      <c r="T286" s="147">
        <f>S286*H286</f>
        <v>0</v>
      </c>
      <c r="AR286" s="148" t="s">
        <v>143</v>
      </c>
      <c r="AT286" s="148" t="s">
        <v>138</v>
      </c>
      <c r="AU286" s="148" t="s">
        <v>83</v>
      </c>
      <c r="AY286" s="17" t="s">
        <v>135</v>
      </c>
      <c r="BE286" s="149">
        <f>IF(N286="základní",J286,0)</f>
        <v>0</v>
      </c>
      <c r="BF286" s="149">
        <f>IF(N286="snížená",J286,0)</f>
        <v>0</v>
      </c>
      <c r="BG286" s="149">
        <f>IF(N286="zákl. přenesená",J286,0)</f>
        <v>0</v>
      </c>
      <c r="BH286" s="149">
        <f>IF(N286="sníž. přenesená",J286,0)</f>
        <v>0</v>
      </c>
      <c r="BI286" s="149">
        <f>IF(N286="nulová",J286,0)</f>
        <v>0</v>
      </c>
      <c r="BJ286" s="17" t="s">
        <v>81</v>
      </c>
      <c r="BK286" s="149">
        <f>ROUND(I286*H286,2)</f>
        <v>0</v>
      </c>
      <c r="BL286" s="17" t="s">
        <v>143</v>
      </c>
      <c r="BM286" s="148" t="s">
        <v>768</v>
      </c>
    </row>
    <row r="287" spans="2:47" s="1" customFormat="1" ht="12">
      <c r="B287" s="32"/>
      <c r="D287" s="150" t="s">
        <v>145</v>
      </c>
      <c r="F287" s="151" t="s">
        <v>767</v>
      </c>
      <c r="I287" s="152"/>
      <c r="L287" s="32"/>
      <c r="M287" s="153"/>
      <c r="T287" s="55"/>
      <c r="AT287" s="17" t="s">
        <v>145</v>
      </c>
      <c r="AU287" s="17" t="s">
        <v>83</v>
      </c>
    </row>
    <row r="288" spans="2:65" s="1" customFormat="1" ht="16.5" customHeight="1">
      <c r="B288" s="136"/>
      <c r="C288" s="137" t="s">
        <v>644</v>
      </c>
      <c r="D288" s="137" t="s">
        <v>138</v>
      </c>
      <c r="E288" s="138" t="s">
        <v>769</v>
      </c>
      <c r="F288" s="139" t="s">
        <v>770</v>
      </c>
      <c r="G288" s="140" t="s">
        <v>348</v>
      </c>
      <c r="H288" s="141">
        <v>70</v>
      </c>
      <c r="I288" s="142"/>
      <c r="J288" s="143">
        <f>ROUND(I288*H288,2)</f>
        <v>0</v>
      </c>
      <c r="K288" s="139" t="s">
        <v>1</v>
      </c>
      <c r="L288" s="32"/>
      <c r="M288" s="144" t="s">
        <v>1</v>
      </c>
      <c r="N288" s="145" t="s">
        <v>40</v>
      </c>
      <c r="P288" s="146">
        <f>O288*H288</f>
        <v>0</v>
      </c>
      <c r="Q288" s="146">
        <v>0</v>
      </c>
      <c r="R288" s="146">
        <f>Q288*H288</f>
        <v>0</v>
      </c>
      <c r="S288" s="146">
        <v>0</v>
      </c>
      <c r="T288" s="147">
        <f>S288*H288</f>
        <v>0</v>
      </c>
      <c r="AR288" s="148" t="s">
        <v>143</v>
      </c>
      <c r="AT288" s="148" t="s">
        <v>138</v>
      </c>
      <c r="AU288" s="148" t="s">
        <v>83</v>
      </c>
      <c r="AY288" s="17" t="s">
        <v>135</v>
      </c>
      <c r="BE288" s="149">
        <f>IF(N288="základní",J288,0)</f>
        <v>0</v>
      </c>
      <c r="BF288" s="149">
        <f>IF(N288="snížená",J288,0)</f>
        <v>0</v>
      </c>
      <c r="BG288" s="149">
        <f>IF(N288="zákl. přenesená",J288,0)</f>
        <v>0</v>
      </c>
      <c r="BH288" s="149">
        <f>IF(N288="sníž. přenesená",J288,0)</f>
        <v>0</v>
      </c>
      <c r="BI288" s="149">
        <f>IF(N288="nulová",J288,0)</f>
        <v>0</v>
      </c>
      <c r="BJ288" s="17" t="s">
        <v>81</v>
      </c>
      <c r="BK288" s="149">
        <f>ROUND(I288*H288,2)</f>
        <v>0</v>
      </c>
      <c r="BL288" s="17" t="s">
        <v>143</v>
      </c>
      <c r="BM288" s="148" t="s">
        <v>771</v>
      </c>
    </row>
    <row r="289" spans="2:47" s="1" customFormat="1" ht="12">
      <c r="B289" s="32"/>
      <c r="D289" s="150" t="s">
        <v>145</v>
      </c>
      <c r="F289" s="151" t="s">
        <v>770</v>
      </c>
      <c r="I289" s="152"/>
      <c r="L289" s="32"/>
      <c r="M289" s="153"/>
      <c r="T289" s="55"/>
      <c r="AT289" s="17" t="s">
        <v>145</v>
      </c>
      <c r="AU289" s="17" t="s">
        <v>83</v>
      </c>
    </row>
    <row r="290" spans="2:65" s="1" customFormat="1" ht="16.5" customHeight="1">
      <c r="B290" s="136"/>
      <c r="C290" s="137" t="s">
        <v>772</v>
      </c>
      <c r="D290" s="137" t="s">
        <v>138</v>
      </c>
      <c r="E290" s="138" t="s">
        <v>773</v>
      </c>
      <c r="F290" s="139" t="s">
        <v>774</v>
      </c>
      <c r="G290" s="140" t="s">
        <v>348</v>
      </c>
      <c r="H290" s="141">
        <v>100</v>
      </c>
      <c r="I290" s="142"/>
      <c r="J290" s="143">
        <f>ROUND(I290*H290,2)</f>
        <v>0</v>
      </c>
      <c r="K290" s="139" t="s">
        <v>1</v>
      </c>
      <c r="L290" s="32"/>
      <c r="M290" s="144" t="s">
        <v>1</v>
      </c>
      <c r="N290" s="145" t="s">
        <v>40</v>
      </c>
      <c r="P290" s="146">
        <f>O290*H290</f>
        <v>0</v>
      </c>
      <c r="Q290" s="146">
        <v>0</v>
      </c>
      <c r="R290" s="146">
        <f>Q290*H290</f>
        <v>0</v>
      </c>
      <c r="S290" s="146">
        <v>0</v>
      </c>
      <c r="T290" s="147">
        <f>S290*H290</f>
        <v>0</v>
      </c>
      <c r="AR290" s="148" t="s">
        <v>143</v>
      </c>
      <c r="AT290" s="148" t="s">
        <v>138</v>
      </c>
      <c r="AU290" s="148" t="s">
        <v>83</v>
      </c>
      <c r="AY290" s="17" t="s">
        <v>135</v>
      </c>
      <c r="BE290" s="149">
        <f>IF(N290="základní",J290,0)</f>
        <v>0</v>
      </c>
      <c r="BF290" s="149">
        <f>IF(N290="snížená",J290,0)</f>
        <v>0</v>
      </c>
      <c r="BG290" s="149">
        <f>IF(N290="zákl. přenesená",J290,0)</f>
        <v>0</v>
      </c>
      <c r="BH290" s="149">
        <f>IF(N290="sníž. přenesená",J290,0)</f>
        <v>0</v>
      </c>
      <c r="BI290" s="149">
        <f>IF(N290="nulová",J290,0)</f>
        <v>0</v>
      </c>
      <c r="BJ290" s="17" t="s">
        <v>81</v>
      </c>
      <c r="BK290" s="149">
        <f>ROUND(I290*H290,2)</f>
        <v>0</v>
      </c>
      <c r="BL290" s="17" t="s">
        <v>143</v>
      </c>
      <c r="BM290" s="148" t="s">
        <v>775</v>
      </c>
    </row>
    <row r="291" spans="2:47" s="1" customFormat="1" ht="12">
      <c r="B291" s="32"/>
      <c r="D291" s="150" t="s">
        <v>145</v>
      </c>
      <c r="F291" s="151" t="s">
        <v>774</v>
      </c>
      <c r="I291" s="152"/>
      <c r="L291" s="32"/>
      <c r="M291" s="153"/>
      <c r="T291" s="55"/>
      <c r="AT291" s="17" t="s">
        <v>145</v>
      </c>
      <c r="AU291" s="17" t="s">
        <v>83</v>
      </c>
    </row>
    <row r="292" spans="2:65" s="1" customFormat="1" ht="16.5" customHeight="1">
      <c r="B292" s="136"/>
      <c r="C292" s="137" t="s">
        <v>647</v>
      </c>
      <c r="D292" s="137" t="s">
        <v>138</v>
      </c>
      <c r="E292" s="138" t="s">
        <v>776</v>
      </c>
      <c r="F292" s="139" t="s">
        <v>777</v>
      </c>
      <c r="G292" s="140" t="s">
        <v>348</v>
      </c>
      <c r="H292" s="141">
        <v>160</v>
      </c>
      <c r="I292" s="142"/>
      <c r="J292" s="143">
        <f>ROUND(I292*H292,2)</f>
        <v>0</v>
      </c>
      <c r="K292" s="139" t="s">
        <v>1</v>
      </c>
      <c r="L292" s="32"/>
      <c r="M292" s="144" t="s">
        <v>1</v>
      </c>
      <c r="N292" s="145" t="s">
        <v>40</v>
      </c>
      <c r="P292" s="146">
        <f>O292*H292</f>
        <v>0</v>
      </c>
      <c r="Q292" s="146">
        <v>0</v>
      </c>
      <c r="R292" s="146">
        <f>Q292*H292</f>
        <v>0</v>
      </c>
      <c r="S292" s="146">
        <v>0</v>
      </c>
      <c r="T292" s="147">
        <f>S292*H292</f>
        <v>0</v>
      </c>
      <c r="AR292" s="148" t="s">
        <v>143</v>
      </c>
      <c r="AT292" s="148" t="s">
        <v>138</v>
      </c>
      <c r="AU292" s="148" t="s">
        <v>83</v>
      </c>
      <c r="AY292" s="17" t="s">
        <v>135</v>
      </c>
      <c r="BE292" s="149">
        <f>IF(N292="základní",J292,0)</f>
        <v>0</v>
      </c>
      <c r="BF292" s="149">
        <f>IF(N292="snížená",J292,0)</f>
        <v>0</v>
      </c>
      <c r="BG292" s="149">
        <f>IF(N292="zákl. přenesená",J292,0)</f>
        <v>0</v>
      </c>
      <c r="BH292" s="149">
        <f>IF(N292="sníž. přenesená",J292,0)</f>
        <v>0</v>
      </c>
      <c r="BI292" s="149">
        <f>IF(N292="nulová",J292,0)</f>
        <v>0</v>
      </c>
      <c r="BJ292" s="17" t="s">
        <v>81</v>
      </c>
      <c r="BK292" s="149">
        <f>ROUND(I292*H292,2)</f>
        <v>0</v>
      </c>
      <c r="BL292" s="17" t="s">
        <v>143</v>
      </c>
      <c r="BM292" s="148" t="s">
        <v>778</v>
      </c>
    </row>
    <row r="293" spans="2:47" s="1" customFormat="1" ht="12">
      <c r="B293" s="32"/>
      <c r="D293" s="150" t="s">
        <v>145</v>
      </c>
      <c r="F293" s="151" t="s">
        <v>777</v>
      </c>
      <c r="I293" s="152"/>
      <c r="L293" s="32"/>
      <c r="M293" s="153"/>
      <c r="T293" s="55"/>
      <c r="AT293" s="17" t="s">
        <v>145</v>
      </c>
      <c r="AU293" s="17" t="s">
        <v>83</v>
      </c>
    </row>
    <row r="294" spans="2:65" s="1" customFormat="1" ht="16.5" customHeight="1">
      <c r="B294" s="136"/>
      <c r="C294" s="137" t="s">
        <v>779</v>
      </c>
      <c r="D294" s="137" t="s">
        <v>138</v>
      </c>
      <c r="E294" s="138" t="s">
        <v>780</v>
      </c>
      <c r="F294" s="139" t="s">
        <v>781</v>
      </c>
      <c r="G294" s="140" t="s">
        <v>348</v>
      </c>
      <c r="H294" s="141">
        <v>100</v>
      </c>
      <c r="I294" s="142"/>
      <c r="J294" s="143">
        <f>ROUND(I294*H294,2)</f>
        <v>0</v>
      </c>
      <c r="K294" s="139" t="s">
        <v>1</v>
      </c>
      <c r="L294" s="32"/>
      <c r="M294" s="144" t="s">
        <v>1</v>
      </c>
      <c r="N294" s="145" t="s">
        <v>40</v>
      </c>
      <c r="P294" s="146">
        <f>O294*H294</f>
        <v>0</v>
      </c>
      <c r="Q294" s="146">
        <v>0</v>
      </c>
      <c r="R294" s="146">
        <f>Q294*H294</f>
        <v>0</v>
      </c>
      <c r="S294" s="146">
        <v>0</v>
      </c>
      <c r="T294" s="147">
        <f>S294*H294</f>
        <v>0</v>
      </c>
      <c r="AR294" s="148" t="s">
        <v>143</v>
      </c>
      <c r="AT294" s="148" t="s">
        <v>138</v>
      </c>
      <c r="AU294" s="148" t="s">
        <v>83</v>
      </c>
      <c r="AY294" s="17" t="s">
        <v>135</v>
      </c>
      <c r="BE294" s="149">
        <f>IF(N294="základní",J294,0)</f>
        <v>0</v>
      </c>
      <c r="BF294" s="149">
        <f>IF(N294="snížená",J294,0)</f>
        <v>0</v>
      </c>
      <c r="BG294" s="149">
        <f>IF(N294="zákl. přenesená",J294,0)</f>
        <v>0</v>
      </c>
      <c r="BH294" s="149">
        <f>IF(N294="sníž. přenesená",J294,0)</f>
        <v>0</v>
      </c>
      <c r="BI294" s="149">
        <f>IF(N294="nulová",J294,0)</f>
        <v>0</v>
      </c>
      <c r="BJ294" s="17" t="s">
        <v>81</v>
      </c>
      <c r="BK294" s="149">
        <f>ROUND(I294*H294,2)</f>
        <v>0</v>
      </c>
      <c r="BL294" s="17" t="s">
        <v>143</v>
      </c>
      <c r="BM294" s="148" t="s">
        <v>782</v>
      </c>
    </row>
    <row r="295" spans="2:47" s="1" customFormat="1" ht="12">
      <c r="B295" s="32"/>
      <c r="D295" s="150" t="s">
        <v>145</v>
      </c>
      <c r="F295" s="151" t="s">
        <v>781</v>
      </c>
      <c r="I295" s="152"/>
      <c r="L295" s="32"/>
      <c r="M295" s="153"/>
      <c r="T295" s="55"/>
      <c r="AT295" s="17" t="s">
        <v>145</v>
      </c>
      <c r="AU295" s="17" t="s">
        <v>83</v>
      </c>
    </row>
    <row r="296" spans="2:65" s="1" customFormat="1" ht="16.5" customHeight="1">
      <c r="B296" s="136"/>
      <c r="C296" s="137" t="s">
        <v>650</v>
      </c>
      <c r="D296" s="137" t="s">
        <v>138</v>
      </c>
      <c r="E296" s="138" t="s">
        <v>783</v>
      </c>
      <c r="F296" s="139" t="s">
        <v>784</v>
      </c>
      <c r="G296" s="140" t="s">
        <v>348</v>
      </c>
      <c r="H296" s="141">
        <v>15</v>
      </c>
      <c r="I296" s="142"/>
      <c r="J296" s="143">
        <f>ROUND(I296*H296,2)</f>
        <v>0</v>
      </c>
      <c r="K296" s="139" t="s">
        <v>1</v>
      </c>
      <c r="L296" s="32"/>
      <c r="M296" s="144" t="s">
        <v>1</v>
      </c>
      <c r="N296" s="145" t="s">
        <v>40</v>
      </c>
      <c r="P296" s="146">
        <f>O296*H296</f>
        <v>0</v>
      </c>
      <c r="Q296" s="146">
        <v>0</v>
      </c>
      <c r="R296" s="146">
        <f>Q296*H296</f>
        <v>0</v>
      </c>
      <c r="S296" s="146">
        <v>0</v>
      </c>
      <c r="T296" s="147">
        <f>S296*H296</f>
        <v>0</v>
      </c>
      <c r="AR296" s="148" t="s">
        <v>143</v>
      </c>
      <c r="AT296" s="148" t="s">
        <v>138</v>
      </c>
      <c r="AU296" s="148" t="s">
        <v>83</v>
      </c>
      <c r="AY296" s="17" t="s">
        <v>135</v>
      </c>
      <c r="BE296" s="149">
        <f>IF(N296="základní",J296,0)</f>
        <v>0</v>
      </c>
      <c r="BF296" s="149">
        <f>IF(N296="snížená",J296,0)</f>
        <v>0</v>
      </c>
      <c r="BG296" s="149">
        <f>IF(N296="zákl. přenesená",J296,0)</f>
        <v>0</v>
      </c>
      <c r="BH296" s="149">
        <f>IF(N296="sníž. přenesená",J296,0)</f>
        <v>0</v>
      </c>
      <c r="BI296" s="149">
        <f>IF(N296="nulová",J296,0)</f>
        <v>0</v>
      </c>
      <c r="BJ296" s="17" t="s">
        <v>81</v>
      </c>
      <c r="BK296" s="149">
        <f>ROUND(I296*H296,2)</f>
        <v>0</v>
      </c>
      <c r="BL296" s="17" t="s">
        <v>143</v>
      </c>
      <c r="BM296" s="148" t="s">
        <v>785</v>
      </c>
    </row>
    <row r="297" spans="2:47" s="1" customFormat="1" ht="12">
      <c r="B297" s="32"/>
      <c r="D297" s="150" t="s">
        <v>145</v>
      </c>
      <c r="F297" s="151" t="s">
        <v>784</v>
      </c>
      <c r="I297" s="152"/>
      <c r="L297" s="32"/>
      <c r="M297" s="153"/>
      <c r="T297" s="55"/>
      <c r="AT297" s="17" t="s">
        <v>145</v>
      </c>
      <c r="AU297" s="17" t="s">
        <v>83</v>
      </c>
    </row>
    <row r="298" spans="2:65" s="1" customFormat="1" ht="16.5" customHeight="1">
      <c r="B298" s="136"/>
      <c r="C298" s="137" t="s">
        <v>786</v>
      </c>
      <c r="D298" s="137" t="s">
        <v>138</v>
      </c>
      <c r="E298" s="138" t="s">
        <v>787</v>
      </c>
      <c r="F298" s="139" t="s">
        <v>788</v>
      </c>
      <c r="G298" s="140" t="s">
        <v>348</v>
      </c>
      <c r="H298" s="141">
        <v>150</v>
      </c>
      <c r="I298" s="142"/>
      <c r="J298" s="143">
        <f>ROUND(I298*H298,2)</f>
        <v>0</v>
      </c>
      <c r="K298" s="139" t="s">
        <v>1</v>
      </c>
      <c r="L298" s="32"/>
      <c r="M298" s="144" t="s">
        <v>1</v>
      </c>
      <c r="N298" s="145" t="s">
        <v>40</v>
      </c>
      <c r="P298" s="146">
        <f>O298*H298</f>
        <v>0</v>
      </c>
      <c r="Q298" s="146">
        <v>0</v>
      </c>
      <c r="R298" s="146">
        <f>Q298*H298</f>
        <v>0</v>
      </c>
      <c r="S298" s="146">
        <v>0</v>
      </c>
      <c r="T298" s="147">
        <f>S298*H298</f>
        <v>0</v>
      </c>
      <c r="AR298" s="148" t="s">
        <v>143</v>
      </c>
      <c r="AT298" s="148" t="s">
        <v>138</v>
      </c>
      <c r="AU298" s="148" t="s">
        <v>83</v>
      </c>
      <c r="AY298" s="17" t="s">
        <v>135</v>
      </c>
      <c r="BE298" s="149">
        <f>IF(N298="základní",J298,0)</f>
        <v>0</v>
      </c>
      <c r="BF298" s="149">
        <f>IF(N298="snížená",J298,0)</f>
        <v>0</v>
      </c>
      <c r="BG298" s="149">
        <f>IF(N298="zákl. přenesená",J298,0)</f>
        <v>0</v>
      </c>
      <c r="BH298" s="149">
        <f>IF(N298="sníž. přenesená",J298,0)</f>
        <v>0</v>
      </c>
      <c r="BI298" s="149">
        <f>IF(N298="nulová",J298,0)</f>
        <v>0</v>
      </c>
      <c r="BJ298" s="17" t="s">
        <v>81</v>
      </c>
      <c r="BK298" s="149">
        <f>ROUND(I298*H298,2)</f>
        <v>0</v>
      </c>
      <c r="BL298" s="17" t="s">
        <v>143</v>
      </c>
      <c r="BM298" s="148" t="s">
        <v>789</v>
      </c>
    </row>
    <row r="299" spans="2:47" s="1" customFormat="1" ht="12">
      <c r="B299" s="32"/>
      <c r="D299" s="150" t="s">
        <v>145</v>
      </c>
      <c r="F299" s="151" t="s">
        <v>788</v>
      </c>
      <c r="I299" s="152"/>
      <c r="L299" s="32"/>
      <c r="M299" s="153"/>
      <c r="T299" s="55"/>
      <c r="AT299" s="17" t="s">
        <v>145</v>
      </c>
      <c r="AU299" s="17" t="s">
        <v>83</v>
      </c>
    </row>
    <row r="300" spans="2:65" s="1" customFormat="1" ht="16.5" customHeight="1">
      <c r="B300" s="136"/>
      <c r="C300" s="137" t="s">
        <v>653</v>
      </c>
      <c r="D300" s="137" t="s">
        <v>138</v>
      </c>
      <c r="E300" s="138" t="s">
        <v>790</v>
      </c>
      <c r="F300" s="139" t="s">
        <v>791</v>
      </c>
      <c r="G300" s="140" t="s">
        <v>348</v>
      </c>
      <c r="H300" s="141">
        <v>50</v>
      </c>
      <c r="I300" s="142"/>
      <c r="J300" s="143">
        <f>ROUND(I300*H300,2)</f>
        <v>0</v>
      </c>
      <c r="K300" s="139" t="s">
        <v>1</v>
      </c>
      <c r="L300" s="32"/>
      <c r="M300" s="144" t="s">
        <v>1</v>
      </c>
      <c r="N300" s="145" t="s">
        <v>40</v>
      </c>
      <c r="P300" s="146">
        <f>O300*H300</f>
        <v>0</v>
      </c>
      <c r="Q300" s="146">
        <v>0</v>
      </c>
      <c r="R300" s="146">
        <f>Q300*H300</f>
        <v>0</v>
      </c>
      <c r="S300" s="146">
        <v>0</v>
      </c>
      <c r="T300" s="147">
        <f>S300*H300</f>
        <v>0</v>
      </c>
      <c r="AR300" s="148" t="s">
        <v>143</v>
      </c>
      <c r="AT300" s="148" t="s">
        <v>138</v>
      </c>
      <c r="AU300" s="148" t="s">
        <v>83</v>
      </c>
      <c r="AY300" s="17" t="s">
        <v>135</v>
      </c>
      <c r="BE300" s="149">
        <f>IF(N300="základní",J300,0)</f>
        <v>0</v>
      </c>
      <c r="BF300" s="149">
        <f>IF(N300="snížená",J300,0)</f>
        <v>0</v>
      </c>
      <c r="BG300" s="149">
        <f>IF(N300="zákl. přenesená",J300,0)</f>
        <v>0</v>
      </c>
      <c r="BH300" s="149">
        <f>IF(N300="sníž. přenesená",J300,0)</f>
        <v>0</v>
      </c>
      <c r="BI300" s="149">
        <f>IF(N300="nulová",J300,0)</f>
        <v>0</v>
      </c>
      <c r="BJ300" s="17" t="s">
        <v>81</v>
      </c>
      <c r="BK300" s="149">
        <f>ROUND(I300*H300,2)</f>
        <v>0</v>
      </c>
      <c r="BL300" s="17" t="s">
        <v>143</v>
      </c>
      <c r="BM300" s="148" t="s">
        <v>792</v>
      </c>
    </row>
    <row r="301" spans="2:47" s="1" customFormat="1" ht="12">
      <c r="B301" s="32"/>
      <c r="D301" s="150" t="s">
        <v>145</v>
      </c>
      <c r="F301" s="151" t="s">
        <v>791</v>
      </c>
      <c r="I301" s="152"/>
      <c r="L301" s="32"/>
      <c r="M301" s="153"/>
      <c r="T301" s="55"/>
      <c r="AT301" s="17" t="s">
        <v>145</v>
      </c>
      <c r="AU301" s="17" t="s">
        <v>83</v>
      </c>
    </row>
    <row r="302" spans="2:65" s="1" customFormat="1" ht="16.5" customHeight="1">
      <c r="B302" s="136"/>
      <c r="C302" s="137" t="s">
        <v>793</v>
      </c>
      <c r="D302" s="137" t="s">
        <v>138</v>
      </c>
      <c r="E302" s="138" t="s">
        <v>794</v>
      </c>
      <c r="F302" s="139" t="s">
        <v>795</v>
      </c>
      <c r="G302" s="140" t="s">
        <v>348</v>
      </c>
      <c r="H302" s="141">
        <v>160</v>
      </c>
      <c r="I302" s="142"/>
      <c r="J302" s="143">
        <f>ROUND(I302*H302,2)</f>
        <v>0</v>
      </c>
      <c r="K302" s="139" t="s">
        <v>1</v>
      </c>
      <c r="L302" s="32"/>
      <c r="M302" s="144" t="s">
        <v>1</v>
      </c>
      <c r="N302" s="145" t="s">
        <v>40</v>
      </c>
      <c r="P302" s="146">
        <f>O302*H302</f>
        <v>0</v>
      </c>
      <c r="Q302" s="146">
        <v>0</v>
      </c>
      <c r="R302" s="146">
        <f>Q302*H302</f>
        <v>0</v>
      </c>
      <c r="S302" s="146">
        <v>0</v>
      </c>
      <c r="T302" s="147">
        <f>S302*H302</f>
        <v>0</v>
      </c>
      <c r="AR302" s="148" t="s">
        <v>143</v>
      </c>
      <c r="AT302" s="148" t="s">
        <v>138</v>
      </c>
      <c r="AU302" s="148" t="s">
        <v>83</v>
      </c>
      <c r="AY302" s="17" t="s">
        <v>135</v>
      </c>
      <c r="BE302" s="149">
        <f>IF(N302="základní",J302,0)</f>
        <v>0</v>
      </c>
      <c r="BF302" s="149">
        <f>IF(N302="snížená",J302,0)</f>
        <v>0</v>
      </c>
      <c r="BG302" s="149">
        <f>IF(N302="zákl. přenesená",J302,0)</f>
        <v>0</v>
      </c>
      <c r="BH302" s="149">
        <f>IF(N302="sníž. přenesená",J302,0)</f>
        <v>0</v>
      </c>
      <c r="BI302" s="149">
        <f>IF(N302="nulová",J302,0)</f>
        <v>0</v>
      </c>
      <c r="BJ302" s="17" t="s">
        <v>81</v>
      </c>
      <c r="BK302" s="149">
        <f>ROUND(I302*H302,2)</f>
        <v>0</v>
      </c>
      <c r="BL302" s="17" t="s">
        <v>143</v>
      </c>
      <c r="BM302" s="148" t="s">
        <v>796</v>
      </c>
    </row>
    <row r="303" spans="2:47" s="1" customFormat="1" ht="12">
      <c r="B303" s="32"/>
      <c r="D303" s="150" t="s">
        <v>145</v>
      </c>
      <c r="F303" s="151" t="s">
        <v>795</v>
      </c>
      <c r="I303" s="152"/>
      <c r="L303" s="32"/>
      <c r="M303" s="153"/>
      <c r="T303" s="55"/>
      <c r="AT303" s="17" t="s">
        <v>145</v>
      </c>
      <c r="AU303" s="17" t="s">
        <v>83</v>
      </c>
    </row>
    <row r="304" spans="2:65" s="1" customFormat="1" ht="16.5" customHeight="1">
      <c r="B304" s="136"/>
      <c r="C304" s="137" t="s">
        <v>656</v>
      </c>
      <c r="D304" s="137" t="s">
        <v>138</v>
      </c>
      <c r="E304" s="138" t="s">
        <v>797</v>
      </c>
      <c r="F304" s="139" t="s">
        <v>798</v>
      </c>
      <c r="G304" s="140" t="s">
        <v>348</v>
      </c>
      <c r="H304" s="141">
        <v>15</v>
      </c>
      <c r="I304" s="142"/>
      <c r="J304" s="143">
        <f>ROUND(I304*H304,2)</f>
        <v>0</v>
      </c>
      <c r="K304" s="139" t="s">
        <v>1</v>
      </c>
      <c r="L304" s="32"/>
      <c r="M304" s="144" t="s">
        <v>1</v>
      </c>
      <c r="N304" s="145" t="s">
        <v>40</v>
      </c>
      <c r="P304" s="146">
        <f>O304*H304</f>
        <v>0</v>
      </c>
      <c r="Q304" s="146">
        <v>0</v>
      </c>
      <c r="R304" s="146">
        <f>Q304*H304</f>
        <v>0</v>
      </c>
      <c r="S304" s="146">
        <v>0</v>
      </c>
      <c r="T304" s="147">
        <f>S304*H304</f>
        <v>0</v>
      </c>
      <c r="AR304" s="148" t="s">
        <v>143</v>
      </c>
      <c r="AT304" s="148" t="s">
        <v>138</v>
      </c>
      <c r="AU304" s="148" t="s">
        <v>83</v>
      </c>
      <c r="AY304" s="17" t="s">
        <v>135</v>
      </c>
      <c r="BE304" s="149">
        <f>IF(N304="základní",J304,0)</f>
        <v>0</v>
      </c>
      <c r="BF304" s="149">
        <f>IF(N304="snížená",J304,0)</f>
        <v>0</v>
      </c>
      <c r="BG304" s="149">
        <f>IF(N304="zákl. přenesená",J304,0)</f>
        <v>0</v>
      </c>
      <c r="BH304" s="149">
        <f>IF(N304="sníž. přenesená",J304,0)</f>
        <v>0</v>
      </c>
      <c r="BI304" s="149">
        <f>IF(N304="nulová",J304,0)</f>
        <v>0</v>
      </c>
      <c r="BJ304" s="17" t="s">
        <v>81</v>
      </c>
      <c r="BK304" s="149">
        <f>ROUND(I304*H304,2)</f>
        <v>0</v>
      </c>
      <c r="BL304" s="17" t="s">
        <v>143</v>
      </c>
      <c r="BM304" s="148" t="s">
        <v>799</v>
      </c>
    </row>
    <row r="305" spans="2:47" s="1" customFormat="1" ht="12">
      <c r="B305" s="32"/>
      <c r="D305" s="150" t="s">
        <v>145</v>
      </c>
      <c r="F305" s="151" t="s">
        <v>798</v>
      </c>
      <c r="I305" s="152"/>
      <c r="L305" s="32"/>
      <c r="M305" s="153"/>
      <c r="T305" s="55"/>
      <c r="AT305" s="17" t="s">
        <v>145</v>
      </c>
      <c r="AU305" s="17" t="s">
        <v>83</v>
      </c>
    </row>
    <row r="306" spans="2:65" s="1" customFormat="1" ht="21.75" customHeight="1">
      <c r="B306" s="136"/>
      <c r="C306" s="137" t="s">
        <v>800</v>
      </c>
      <c r="D306" s="137" t="s">
        <v>138</v>
      </c>
      <c r="E306" s="138" t="s">
        <v>801</v>
      </c>
      <c r="F306" s="139" t="s">
        <v>802</v>
      </c>
      <c r="G306" s="140" t="s">
        <v>355</v>
      </c>
      <c r="H306" s="141">
        <v>195</v>
      </c>
      <c r="I306" s="142"/>
      <c r="J306" s="143">
        <f>ROUND(I306*H306,2)</f>
        <v>0</v>
      </c>
      <c r="K306" s="139" t="s">
        <v>1</v>
      </c>
      <c r="L306" s="32"/>
      <c r="M306" s="144" t="s">
        <v>1</v>
      </c>
      <c r="N306" s="145" t="s">
        <v>40</v>
      </c>
      <c r="P306" s="146">
        <f>O306*H306</f>
        <v>0</v>
      </c>
      <c r="Q306" s="146">
        <v>0</v>
      </c>
      <c r="R306" s="146">
        <f>Q306*H306</f>
        <v>0</v>
      </c>
      <c r="S306" s="146">
        <v>0</v>
      </c>
      <c r="T306" s="147">
        <f>S306*H306</f>
        <v>0</v>
      </c>
      <c r="AR306" s="148" t="s">
        <v>143</v>
      </c>
      <c r="AT306" s="148" t="s">
        <v>138</v>
      </c>
      <c r="AU306" s="148" t="s">
        <v>83</v>
      </c>
      <c r="AY306" s="17" t="s">
        <v>135</v>
      </c>
      <c r="BE306" s="149">
        <f>IF(N306="základní",J306,0)</f>
        <v>0</v>
      </c>
      <c r="BF306" s="149">
        <f>IF(N306="snížená",J306,0)</f>
        <v>0</v>
      </c>
      <c r="BG306" s="149">
        <f>IF(N306="zákl. přenesená",J306,0)</f>
        <v>0</v>
      </c>
      <c r="BH306" s="149">
        <f>IF(N306="sníž. přenesená",J306,0)</f>
        <v>0</v>
      </c>
      <c r="BI306" s="149">
        <f>IF(N306="nulová",J306,0)</f>
        <v>0</v>
      </c>
      <c r="BJ306" s="17" t="s">
        <v>81</v>
      </c>
      <c r="BK306" s="149">
        <f>ROUND(I306*H306,2)</f>
        <v>0</v>
      </c>
      <c r="BL306" s="17" t="s">
        <v>143</v>
      </c>
      <c r="BM306" s="148" t="s">
        <v>803</v>
      </c>
    </row>
    <row r="307" spans="2:47" s="1" customFormat="1" ht="12">
      <c r="B307" s="32"/>
      <c r="D307" s="150" t="s">
        <v>145</v>
      </c>
      <c r="F307" s="151" t="s">
        <v>802</v>
      </c>
      <c r="I307" s="152"/>
      <c r="L307" s="32"/>
      <c r="M307" s="153"/>
      <c r="T307" s="55"/>
      <c r="AT307" s="17" t="s">
        <v>145</v>
      </c>
      <c r="AU307" s="17" t="s">
        <v>83</v>
      </c>
    </row>
    <row r="308" spans="2:65" s="1" customFormat="1" ht="21.75" customHeight="1">
      <c r="B308" s="136"/>
      <c r="C308" s="137" t="s">
        <v>659</v>
      </c>
      <c r="D308" s="137" t="s">
        <v>138</v>
      </c>
      <c r="E308" s="138" t="s">
        <v>804</v>
      </c>
      <c r="F308" s="139" t="s">
        <v>805</v>
      </c>
      <c r="G308" s="140" t="s">
        <v>355</v>
      </c>
      <c r="H308" s="141">
        <v>35</v>
      </c>
      <c r="I308" s="142"/>
      <c r="J308" s="143">
        <f>ROUND(I308*H308,2)</f>
        <v>0</v>
      </c>
      <c r="K308" s="139" t="s">
        <v>1</v>
      </c>
      <c r="L308" s="32"/>
      <c r="M308" s="144" t="s">
        <v>1</v>
      </c>
      <c r="N308" s="145" t="s">
        <v>40</v>
      </c>
      <c r="P308" s="146">
        <f>O308*H308</f>
        <v>0</v>
      </c>
      <c r="Q308" s="146">
        <v>0</v>
      </c>
      <c r="R308" s="146">
        <f>Q308*H308</f>
        <v>0</v>
      </c>
      <c r="S308" s="146">
        <v>0</v>
      </c>
      <c r="T308" s="147">
        <f>S308*H308</f>
        <v>0</v>
      </c>
      <c r="AR308" s="148" t="s">
        <v>143</v>
      </c>
      <c r="AT308" s="148" t="s">
        <v>138</v>
      </c>
      <c r="AU308" s="148" t="s">
        <v>83</v>
      </c>
      <c r="AY308" s="17" t="s">
        <v>135</v>
      </c>
      <c r="BE308" s="149">
        <f>IF(N308="základní",J308,0)</f>
        <v>0</v>
      </c>
      <c r="BF308" s="149">
        <f>IF(N308="snížená",J308,0)</f>
        <v>0</v>
      </c>
      <c r="BG308" s="149">
        <f>IF(N308="zákl. přenesená",J308,0)</f>
        <v>0</v>
      </c>
      <c r="BH308" s="149">
        <f>IF(N308="sníž. přenesená",J308,0)</f>
        <v>0</v>
      </c>
      <c r="BI308" s="149">
        <f>IF(N308="nulová",J308,0)</f>
        <v>0</v>
      </c>
      <c r="BJ308" s="17" t="s">
        <v>81</v>
      </c>
      <c r="BK308" s="149">
        <f>ROUND(I308*H308,2)</f>
        <v>0</v>
      </c>
      <c r="BL308" s="17" t="s">
        <v>143</v>
      </c>
      <c r="BM308" s="148" t="s">
        <v>806</v>
      </c>
    </row>
    <row r="309" spans="2:47" s="1" customFormat="1" ht="12">
      <c r="B309" s="32"/>
      <c r="D309" s="150" t="s">
        <v>145</v>
      </c>
      <c r="F309" s="151" t="s">
        <v>805</v>
      </c>
      <c r="I309" s="152"/>
      <c r="L309" s="32"/>
      <c r="M309" s="153"/>
      <c r="T309" s="55"/>
      <c r="AT309" s="17" t="s">
        <v>145</v>
      </c>
      <c r="AU309" s="17" t="s">
        <v>83</v>
      </c>
    </row>
    <row r="310" spans="2:65" s="1" customFormat="1" ht="21.75" customHeight="1">
      <c r="B310" s="136"/>
      <c r="C310" s="137" t="s">
        <v>807</v>
      </c>
      <c r="D310" s="137" t="s">
        <v>138</v>
      </c>
      <c r="E310" s="138" t="s">
        <v>808</v>
      </c>
      <c r="F310" s="139" t="s">
        <v>809</v>
      </c>
      <c r="G310" s="140" t="s">
        <v>355</v>
      </c>
      <c r="H310" s="141">
        <v>10</v>
      </c>
      <c r="I310" s="142"/>
      <c r="J310" s="143">
        <f>ROUND(I310*H310,2)</f>
        <v>0</v>
      </c>
      <c r="K310" s="139" t="s">
        <v>1</v>
      </c>
      <c r="L310" s="32"/>
      <c r="M310" s="144" t="s">
        <v>1</v>
      </c>
      <c r="N310" s="145" t="s">
        <v>40</v>
      </c>
      <c r="P310" s="146">
        <f>O310*H310</f>
        <v>0</v>
      </c>
      <c r="Q310" s="146">
        <v>0</v>
      </c>
      <c r="R310" s="146">
        <f>Q310*H310</f>
        <v>0</v>
      </c>
      <c r="S310" s="146">
        <v>0</v>
      </c>
      <c r="T310" s="147">
        <f>S310*H310</f>
        <v>0</v>
      </c>
      <c r="AR310" s="148" t="s">
        <v>143</v>
      </c>
      <c r="AT310" s="148" t="s">
        <v>138</v>
      </c>
      <c r="AU310" s="148" t="s">
        <v>83</v>
      </c>
      <c r="AY310" s="17" t="s">
        <v>135</v>
      </c>
      <c r="BE310" s="149">
        <f>IF(N310="základní",J310,0)</f>
        <v>0</v>
      </c>
      <c r="BF310" s="149">
        <f>IF(N310="snížená",J310,0)</f>
        <v>0</v>
      </c>
      <c r="BG310" s="149">
        <f>IF(N310="zákl. přenesená",J310,0)</f>
        <v>0</v>
      </c>
      <c r="BH310" s="149">
        <f>IF(N310="sníž. přenesená",J310,0)</f>
        <v>0</v>
      </c>
      <c r="BI310" s="149">
        <f>IF(N310="nulová",J310,0)</f>
        <v>0</v>
      </c>
      <c r="BJ310" s="17" t="s">
        <v>81</v>
      </c>
      <c r="BK310" s="149">
        <f>ROUND(I310*H310,2)</f>
        <v>0</v>
      </c>
      <c r="BL310" s="17" t="s">
        <v>143</v>
      </c>
      <c r="BM310" s="148" t="s">
        <v>810</v>
      </c>
    </row>
    <row r="311" spans="2:47" s="1" customFormat="1" ht="12">
      <c r="B311" s="32"/>
      <c r="D311" s="150" t="s">
        <v>145</v>
      </c>
      <c r="F311" s="151" t="s">
        <v>809</v>
      </c>
      <c r="I311" s="152"/>
      <c r="L311" s="32"/>
      <c r="M311" s="153"/>
      <c r="T311" s="55"/>
      <c r="AT311" s="17" t="s">
        <v>145</v>
      </c>
      <c r="AU311" s="17" t="s">
        <v>83</v>
      </c>
    </row>
    <row r="312" spans="2:65" s="1" customFormat="1" ht="21.75" customHeight="1">
      <c r="B312" s="136"/>
      <c r="C312" s="137" t="s">
        <v>662</v>
      </c>
      <c r="D312" s="137" t="s">
        <v>138</v>
      </c>
      <c r="E312" s="138" t="s">
        <v>811</v>
      </c>
      <c r="F312" s="139" t="s">
        <v>812</v>
      </c>
      <c r="G312" s="140" t="s">
        <v>355</v>
      </c>
      <c r="H312" s="141">
        <v>10</v>
      </c>
      <c r="I312" s="142"/>
      <c r="J312" s="143">
        <f>ROUND(I312*H312,2)</f>
        <v>0</v>
      </c>
      <c r="K312" s="139" t="s">
        <v>1</v>
      </c>
      <c r="L312" s="32"/>
      <c r="M312" s="144" t="s">
        <v>1</v>
      </c>
      <c r="N312" s="145" t="s">
        <v>40</v>
      </c>
      <c r="P312" s="146">
        <f>O312*H312</f>
        <v>0</v>
      </c>
      <c r="Q312" s="146">
        <v>0</v>
      </c>
      <c r="R312" s="146">
        <f>Q312*H312</f>
        <v>0</v>
      </c>
      <c r="S312" s="146">
        <v>0</v>
      </c>
      <c r="T312" s="147">
        <f>S312*H312</f>
        <v>0</v>
      </c>
      <c r="AR312" s="148" t="s">
        <v>143</v>
      </c>
      <c r="AT312" s="148" t="s">
        <v>138</v>
      </c>
      <c r="AU312" s="148" t="s">
        <v>83</v>
      </c>
      <c r="AY312" s="17" t="s">
        <v>135</v>
      </c>
      <c r="BE312" s="149">
        <f>IF(N312="základní",J312,0)</f>
        <v>0</v>
      </c>
      <c r="BF312" s="149">
        <f>IF(N312="snížená",J312,0)</f>
        <v>0</v>
      </c>
      <c r="BG312" s="149">
        <f>IF(N312="zákl. přenesená",J312,0)</f>
        <v>0</v>
      </c>
      <c r="BH312" s="149">
        <f>IF(N312="sníž. přenesená",J312,0)</f>
        <v>0</v>
      </c>
      <c r="BI312" s="149">
        <f>IF(N312="nulová",J312,0)</f>
        <v>0</v>
      </c>
      <c r="BJ312" s="17" t="s">
        <v>81</v>
      </c>
      <c r="BK312" s="149">
        <f>ROUND(I312*H312,2)</f>
        <v>0</v>
      </c>
      <c r="BL312" s="17" t="s">
        <v>143</v>
      </c>
      <c r="BM312" s="148" t="s">
        <v>813</v>
      </c>
    </row>
    <row r="313" spans="2:47" s="1" customFormat="1" ht="12">
      <c r="B313" s="32"/>
      <c r="D313" s="150" t="s">
        <v>145</v>
      </c>
      <c r="F313" s="151" t="s">
        <v>812</v>
      </c>
      <c r="I313" s="152"/>
      <c r="L313" s="32"/>
      <c r="M313" s="153"/>
      <c r="T313" s="55"/>
      <c r="AT313" s="17" t="s">
        <v>145</v>
      </c>
      <c r="AU313" s="17" t="s">
        <v>83</v>
      </c>
    </row>
    <row r="314" spans="2:65" s="1" customFormat="1" ht="21.75" customHeight="1">
      <c r="B314" s="136"/>
      <c r="C314" s="137" t="s">
        <v>814</v>
      </c>
      <c r="D314" s="137" t="s">
        <v>138</v>
      </c>
      <c r="E314" s="138" t="s">
        <v>815</v>
      </c>
      <c r="F314" s="139" t="s">
        <v>816</v>
      </c>
      <c r="G314" s="140" t="s">
        <v>355</v>
      </c>
      <c r="H314" s="141">
        <v>8</v>
      </c>
      <c r="I314" s="142"/>
      <c r="J314" s="143">
        <f>ROUND(I314*H314,2)</f>
        <v>0</v>
      </c>
      <c r="K314" s="139" t="s">
        <v>1</v>
      </c>
      <c r="L314" s="32"/>
      <c r="M314" s="144" t="s">
        <v>1</v>
      </c>
      <c r="N314" s="145" t="s">
        <v>40</v>
      </c>
      <c r="P314" s="146">
        <f>O314*H314</f>
        <v>0</v>
      </c>
      <c r="Q314" s="146">
        <v>0</v>
      </c>
      <c r="R314" s="146">
        <f>Q314*H314</f>
        <v>0</v>
      </c>
      <c r="S314" s="146">
        <v>0</v>
      </c>
      <c r="T314" s="147">
        <f>S314*H314</f>
        <v>0</v>
      </c>
      <c r="AR314" s="148" t="s">
        <v>143</v>
      </c>
      <c r="AT314" s="148" t="s">
        <v>138</v>
      </c>
      <c r="AU314" s="148" t="s">
        <v>83</v>
      </c>
      <c r="AY314" s="17" t="s">
        <v>135</v>
      </c>
      <c r="BE314" s="149">
        <f>IF(N314="základní",J314,0)</f>
        <v>0</v>
      </c>
      <c r="BF314" s="149">
        <f>IF(N314="snížená",J314,0)</f>
        <v>0</v>
      </c>
      <c r="BG314" s="149">
        <f>IF(N314="zákl. přenesená",J314,0)</f>
        <v>0</v>
      </c>
      <c r="BH314" s="149">
        <f>IF(N314="sníž. přenesená",J314,0)</f>
        <v>0</v>
      </c>
      <c r="BI314" s="149">
        <f>IF(N314="nulová",J314,0)</f>
        <v>0</v>
      </c>
      <c r="BJ314" s="17" t="s">
        <v>81</v>
      </c>
      <c r="BK314" s="149">
        <f>ROUND(I314*H314,2)</f>
        <v>0</v>
      </c>
      <c r="BL314" s="17" t="s">
        <v>143</v>
      </c>
      <c r="BM314" s="148" t="s">
        <v>817</v>
      </c>
    </row>
    <row r="315" spans="2:47" s="1" customFormat="1" ht="12">
      <c r="B315" s="32"/>
      <c r="D315" s="150" t="s">
        <v>145</v>
      </c>
      <c r="F315" s="151" t="s">
        <v>816</v>
      </c>
      <c r="I315" s="152"/>
      <c r="L315" s="32"/>
      <c r="M315" s="153"/>
      <c r="T315" s="55"/>
      <c r="AT315" s="17" t="s">
        <v>145</v>
      </c>
      <c r="AU315" s="17" t="s">
        <v>83</v>
      </c>
    </row>
    <row r="316" spans="2:65" s="1" customFormat="1" ht="24.15" customHeight="1">
      <c r="B316" s="136"/>
      <c r="C316" s="137" t="s">
        <v>665</v>
      </c>
      <c r="D316" s="137" t="s">
        <v>138</v>
      </c>
      <c r="E316" s="138" t="s">
        <v>818</v>
      </c>
      <c r="F316" s="139" t="s">
        <v>819</v>
      </c>
      <c r="G316" s="140" t="s">
        <v>355</v>
      </c>
      <c r="H316" s="141">
        <v>1</v>
      </c>
      <c r="I316" s="142"/>
      <c r="J316" s="143">
        <f>ROUND(I316*H316,2)</f>
        <v>0</v>
      </c>
      <c r="K316" s="139" t="s">
        <v>1</v>
      </c>
      <c r="L316" s="32"/>
      <c r="M316" s="144" t="s">
        <v>1</v>
      </c>
      <c r="N316" s="145" t="s">
        <v>40</v>
      </c>
      <c r="P316" s="146">
        <f>O316*H316</f>
        <v>0</v>
      </c>
      <c r="Q316" s="146">
        <v>0</v>
      </c>
      <c r="R316" s="146">
        <f>Q316*H316</f>
        <v>0</v>
      </c>
      <c r="S316" s="146">
        <v>0</v>
      </c>
      <c r="T316" s="147">
        <f>S316*H316</f>
        <v>0</v>
      </c>
      <c r="AR316" s="148" t="s">
        <v>143</v>
      </c>
      <c r="AT316" s="148" t="s">
        <v>138</v>
      </c>
      <c r="AU316" s="148" t="s">
        <v>83</v>
      </c>
      <c r="AY316" s="17" t="s">
        <v>135</v>
      </c>
      <c r="BE316" s="149">
        <f>IF(N316="základní",J316,0)</f>
        <v>0</v>
      </c>
      <c r="BF316" s="149">
        <f>IF(N316="snížená",J316,0)</f>
        <v>0</v>
      </c>
      <c r="BG316" s="149">
        <f>IF(N316="zákl. přenesená",J316,0)</f>
        <v>0</v>
      </c>
      <c r="BH316" s="149">
        <f>IF(N316="sníž. přenesená",J316,0)</f>
        <v>0</v>
      </c>
      <c r="BI316" s="149">
        <f>IF(N316="nulová",J316,0)</f>
        <v>0</v>
      </c>
      <c r="BJ316" s="17" t="s">
        <v>81</v>
      </c>
      <c r="BK316" s="149">
        <f>ROUND(I316*H316,2)</f>
        <v>0</v>
      </c>
      <c r="BL316" s="17" t="s">
        <v>143</v>
      </c>
      <c r="BM316" s="148" t="s">
        <v>820</v>
      </c>
    </row>
    <row r="317" spans="2:47" s="1" customFormat="1" ht="19.2">
      <c r="B317" s="32"/>
      <c r="D317" s="150" t="s">
        <v>145</v>
      </c>
      <c r="F317" s="151" t="s">
        <v>819</v>
      </c>
      <c r="I317" s="152"/>
      <c r="L317" s="32"/>
      <c r="M317" s="153"/>
      <c r="T317" s="55"/>
      <c r="AT317" s="17" t="s">
        <v>145</v>
      </c>
      <c r="AU317" s="17" t="s">
        <v>83</v>
      </c>
    </row>
    <row r="318" spans="2:65" s="1" customFormat="1" ht="16.5" customHeight="1">
      <c r="B318" s="136"/>
      <c r="C318" s="137" t="s">
        <v>821</v>
      </c>
      <c r="D318" s="137" t="s">
        <v>138</v>
      </c>
      <c r="E318" s="138" t="s">
        <v>822</v>
      </c>
      <c r="F318" s="139" t="s">
        <v>823</v>
      </c>
      <c r="G318" s="140" t="s">
        <v>355</v>
      </c>
      <c r="H318" s="141">
        <v>3</v>
      </c>
      <c r="I318" s="142"/>
      <c r="J318" s="143">
        <f>ROUND(I318*H318,2)</f>
        <v>0</v>
      </c>
      <c r="K318" s="139" t="s">
        <v>1</v>
      </c>
      <c r="L318" s="32"/>
      <c r="M318" s="144" t="s">
        <v>1</v>
      </c>
      <c r="N318" s="145" t="s">
        <v>40</v>
      </c>
      <c r="P318" s="146">
        <f>O318*H318</f>
        <v>0</v>
      </c>
      <c r="Q318" s="146">
        <v>0</v>
      </c>
      <c r="R318" s="146">
        <f>Q318*H318</f>
        <v>0</v>
      </c>
      <c r="S318" s="146">
        <v>0</v>
      </c>
      <c r="T318" s="147">
        <f>S318*H318</f>
        <v>0</v>
      </c>
      <c r="AR318" s="148" t="s">
        <v>143</v>
      </c>
      <c r="AT318" s="148" t="s">
        <v>138</v>
      </c>
      <c r="AU318" s="148" t="s">
        <v>83</v>
      </c>
      <c r="AY318" s="17" t="s">
        <v>135</v>
      </c>
      <c r="BE318" s="149">
        <f>IF(N318="základní",J318,0)</f>
        <v>0</v>
      </c>
      <c r="BF318" s="149">
        <f>IF(N318="snížená",J318,0)</f>
        <v>0</v>
      </c>
      <c r="BG318" s="149">
        <f>IF(N318="zákl. přenesená",J318,0)</f>
        <v>0</v>
      </c>
      <c r="BH318" s="149">
        <f>IF(N318="sníž. přenesená",J318,0)</f>
        <v>0</v>
      </c>
      <c r="BI318" s="149">
        <f>IF(N318="nulová",J318,0)</f>
        <v>0</v>
      </c>
      <c r="BJ318" s="17" t="s">
        <v>81</v>
      </c>
      <c r="BK318" s="149">
        <f>ROUND(I318*H318,2)</f>
        <v>0</v>
      </c>
      <c r="BL318" s="17" t="s">
        <v>143</v>
      </c>
      <c r="BM318" s="148" t="s">
        <v>824</v>
      </c>
    </row>
    <row r="319" spans="2:47" s="1" customFormat="1" ht="12">
      <c r="B319" s="32"/>
      <c r="D319" s="150" t="s">
        <v>145</v>
      </c>
      <c r="F319" s="151" t="s">
        <v>823</v>
      </c>
      <c r="I319" s="152"/>
      <c r="L319" s="32"/>
      <c r="M319" s="153"/>
      <c r="T319" s="55"/>
      <c r="AT319" s="17" t="s">
        <v>145</v>
      </c>
      <c r="AU319" s="17" t="s">
        <v>83</v>
      </c>
    </row>
    <row r="320" spans="2:65" s="1" customFormat="1" ht="16.5" customHeight="1">
      <c r="B320" s="136"/>
      <c r="C320" s="137" t="s">
        <v>668</v>
      </c>
      <c r="D320" s="137" t="s">
        <v>138</v>
      </c>
      <c r="E320" s="138" t="s">
        <v>825</v>
      </c>
      <c r="F320" s="139" t="s">
        <v>826</v>
      </c>
      <c r="G320" s="140" t="s">
        <v>355</v>
      </c>
      <c r="H320" s="141">
        <v>1</v>
      </c>
      <c r="I320" s="142"/>
      <c r="J320" s="143">
        <f>ROUND(I320*H320,2)</f>
        <v>0</v>
      </c>
      <c r="K320" s="139" t="s">
        <v>1</v>
      </c>
      <c r="L320" s="32"/>
      <c r="M320" s="144" t="s">
        <v>1</v>
      </c>
      <c r="N320" s="145" t="s">
        <v>40</v>
      </c>
      <c r="P320" s="146">
        <f>O320*H320</f>
        <v>0</v>
      </c>
      <c r="Q320" s="146">
        <v>0</v>
      </c>
      <c r="R320" s="146">
        <f>Q320*H320</f>
        <v>0</v>
      </c>
      <c r="S320" s="146">
        <v>0</v>
      </c>
      <c r="T320" s="147">
        <f>S320*H320</f>
        <v>0</v>
      </c>
      <c r="AR320" s="148" t="s">
        <v>143</v>
      </c>
      <c r="AT320" s="148" t="s">
        <v>138</v>
      </c>
      <c r="AU320" s="148" t="s">
        <v>83</v>
      </c>
      <c r="AY320" s="17" t="s">
        <v>135</v>
      </c>
      <c r="BE320" s="149">
        <f>IF(N320="základní",J320,0)</f>
        <v>0</v>
      </c>
      <c r="BF320" s="149">
        <f>IF(N320="snížená",J320,0)</f>
        <v>0</v>
      </c>
      <c r="BG320" s="149">
        <f>IF(N320="zákl. přenesená",J320,0)</f>
        <v>0</v>
      </c>
      <c r="BH320" s="149">
        <f>IF(N320="sníž. přenesená",J320,0)</f>
        <v>0</v>
      </c>
      <c r="BI320" s="149">
        <f>IF(N320="nulová",J320,0)</f>
        <v>0</v>
      </c>
      <c r="BJ320" s="17" t="s">
        <v>81</v>
      </c>
      <c r="BK320" s="149">
        <f>ROUND(I320*H320,2)</f>
        <v>0</v>
      </c>
      <c r="BL320" s="17" t="s">
        <v>143</v>
      </c>
      <c r="BM320" s="148" t="s">
        <v>827</v>
      </c>
    </row>
    <row r="321" spans="2:47" s="1" customFormat="1" ht="12">
      <c r="B321" s="32"/>
      <c r="D321" s="150" t="s">
        <v>145</v>
      </c>
      <c r="F321" s="151" t="s">
        <v>826</v>
      </c>
      <c r="I321" s="152"/>
      <c r="L321" s="32"/>
      <c r="M321" s="153"/>
      <c r="T321" s="55"/>
      <c r="AT321" s="17" t="s">
        <v>145</v>
      </c>
      <c r="AU321" s="17" t="s">
        <v>83</v>
      </c>
    </row>
    <row r="322" spans="2:65" s="1" customFormat="1" ht="24.15" customHeight="1">
      <c r="B322" s="136"/>
      <c r="C322" s="137" t="s">
        <v>828</v>
      </c>
      <c r="D322" s="137" t="s">
        <v>138</v>
      </c>
      <c r="E322" s="138" t="s">
        <v>829</v>
      </c>
      <c r="F322" s="139" t="s">
        <v>830</v>
      </c>
      <c r="G322" s="140" t="s">
        <v>355</v>
      </c>
      <c r="H322" s="141">
        <v>1</v>
      </c>
      <c r="I322" s="142"/>
      <c r="J322" s="143">
        <f>ROUND(I322*H322,2)</f>
        <v>0</v>
      </c>
      <c r="K322" s="139" t="s">
        <v>1</v>
      </c>
      <c r="L322" s="32"/>
      <c r="M322" s="144" t="s">
        <v>1</v>
      </c>
      <c r="N322" s="145" t="s">
        <v>40</v>
      </c>
      <c r="P322" s="146">
        <f>O322*H322</f>
        <v>0</v>
      </c>
      <c r="Q322" s="146">
        <v>0</v>
      </c>
      <c r="R322" s="146">
        <f>Q322*H322</f>
        <v>0</v>
      </c>
      <c r="S322" s="146">
        <v>0</v>
      </c>
      <c r="T322" s="147">
        <f>S322*H322</f>
        <v>0</v>
      </c>
      <c r="AR322" s="148" t="s">
        <v>143</v>
      </c>
      <c r="AT322" s="148" t="s">
        <v>138</v>
      </c>
      <c r="AU322" s="148" t="s">
        <v>83</v>
      </c>
      <c r="AY322" s="17" t="s">
        <v>135</v>
      </c>
      <c r="BE322" s="149">
        <f>IF(N322="základní",J322,0)</f>
        <v>0</v>
      </c>
      <c r="BF322" s="149">
        <f>IF(N322="snížená",J322,0)</f>
        <v>0</v>
      </c>
      <c r="BG322" s="149">
        <f>IF(N322="zákl. přenesená",J322,0)</f>
        <v>0</v>
      </c>
      <c r="BH322" s="149">
        <f>IF(N322="sníž. přenesená",J322,0)</f>
        <v>0</v>
      </c>
      <c r="BI322" s="149">
        <f>IF(N322="nulová",J322,0)</f>
        <v>0</v>
      </c>
      <c r="BJ322" s="17" t="s">
        <v>81</v>
      </c>
      <c r="BK322" s="149">
        <f>ROUND(I322*H322,2)</f>
        <v>0</v>
      </c>
      <c r="BL322" s="17" t="s">
        <v>143</v>
      </c>
      <c r="BM322" s="148" t="s">
        <v>831</v>
      </c>
    </row>
    <row r="323" spans="2:47" s="1" customFormat="1" ht="19.2">
      <c r="B323" s="32"/>
      <c r="D323" s="150" t="s">
        <v>145</v>
      </c>
      <c r="F323" s="151" t="s">
        <v>830</v>
      </c>
      <c r="I323" s="152"/>
      <c r="L323" s="32"/>
      <c r="M323" s="153"/>
      <c r="T323" s="55"/>
      <c r="AT323" s="17" t="s">
        <v>145</v>
      </c>
      <c r="AU323" s="17" t="s">
        <v>83</v>
      </c>
    </row>
    <row r="324" spans="2:65" s="1" customFormat="1" ht="16.5" customHeight="1">
      <c r="B324" s="136"/>
      <c r="C324" s="137" t="s">
        <v>672</v>
      </c>
      <c r="D324" s="137" t="s">
        <v>138</v>
      </c>
      <c r="E324" s="138" t="s">
        <v>832</v>
      </c>
      <c r="F324" s="139" t="s">
        <v>833</v>
      </c>
      <c r="G324" s="140" t="s">
        <v>355</v>
      </c>
      <c r="H324" s="141">
        <v>6</v>
      </c>
      <c r="I324" s="142"/>
      <c r="J324" s="143">
        <f>ROUND(I324*H324,2)</f>
        <v>0</v>
      </c>
      <c r="K324" s="139" t="s">
        <v>1</v>
      </c>
      <c r="L324" s="32"/>
      <c r="M324" s="144" t="s">
        <v>1</v>
      </c>
      <c r="N324" s="145" t="s">
        <v>40</v>
      </c>
      <c r="P324" s="146">
        <f>O324*H324</f>
        <v>0</v>
      </c>
      <c r="Q324" s="146">
        <v>0</v>
      </c>
      <c r="R324" s="146">
        <f>Q324*H324</f>
        <v>0</v>
      </c>
      <c r="S324" s="146">
        <v>0</v>
      </c>
      <c r="T324" s="147">
        <f>S324*H324</f>
        <v>0</v>
      </c>
      <c r="AR324" s="148" t="s">
        <v>143</v>
      </c>
      <c r="AT324" s="148" t="s">
        <v>138</v>
      </c>
      <c r="AU324" s="148" t="s">
        <v>83</v>
      </c>
      <c r="AY324" s="17" t="s">
        <v>135</v>
      </c>
      <c r="BE324" s="149">
        <f>IF(N324="základní",J324,0)</f>
        <v>0</v>
      </c>
      <c r="BF324" s="149">
        <f>IF(N324="snížená",J324,0)</f>
        <v>0</v>
      </c>
      <c r="BG324" s="149">
        <f>IF(N324="zákl. přenesená",J324,0)</f>
        <v>0</v>
      </c>
      <c r="BH324" s="149">
        <f>IF(N324="sníž. přenesená",J324,0)</f>
        <v>0</v>
      </c>
      <c r="BI324" s="149">
        <f>IF(N324="nulová",J324,0)</f>
        <v>0</v>
      </c>
      <c r="BJ324" s="17" t="s">
        <v>81</v>
      </c>
      <c r="BK324" s="149">
        <f>ROUND(I324*H324,2)</f>
        <v>0</v>
      </c>
      <c r="BL324" s="17" t="s">
        <v>143</v>
      </c>
      <c r="BM324" s="148" t="s">
        <v>834</v>
      </c>
    </row>
    <row r="325" spans="2:47" s="1" customFormat="1" ht="12">
      <c r="B325" s="32"/>
      <c r="D325" s="150" t="s">
        <v>145</v>
      </c>
      <c r="F325" s="151" t="s">
        <v>833</v>
      </c>
      <c r="I325" s="152"/>
      <c r="L325" s="32"/>
      <c r="M325" s="153"/>
      <c r="T325" s="55"/>
      <c r="AT325" s="17" t="s">
        <v>145</v>
      </c>
      <c r="AU325" s="17" t="s">
        <v>83</v>
      </c>
    </row>
    <row r="326" spans="2:65" s="1" customFormat="1" ht="16.5" customHeight="1">
      <c r="B326" s="136"/>
      <c r="C326" s="137" t="s">
        <v>835</v>
      </c>
      <c r="D326" s="137" t="s">
        <v>138</v>
      </c>
      <c r="E326" s="138" t="s">
        <v>836</v>
      </c>
      <c r="F326" s="139" t="s">
        <v>837</v>
      </c>
      <c r="G326" s="140" t="s">
        <v>355</v>
      </c>
      <c r="H326" s="141">
        <v>40</v>
      </c>
      <c r="I326" s="142"/>
      <c r="J326" s="143">
        <f>ROUND(I326*H326,2)</f>
        <v>0</v>
      </c>
      <c r="K326" s="139" t="s">
        <v>1</v>
      </c>
      <c r="L326" s="32"/>
      <c r="M326" s="144" t="s">
        <v>1</v>
      </c>
      <c r="N326" s="145" t="s">
        <v>40</v>
      </c>
      <c r="P326" s="146">
        <f>O326*H326</f>
        <v>0</v>
      </c>
      <c r="Q326" s="146">
        <v>0</v>
      </c>
      <c r="R326" s="146">
        <f>Q326*H326</f>
        <v>0</v>
      </c>
      <c r="S326" s="146">
        <v>0</v>
      </c>
      <c r="T326" s="147">
        <f>S326*H326</f>
        <v>0</v>
      </c>
      <c r="AR326" s="148" t="s">
        <v>143</v>
      </c>
      <c r="AT326" s="148" t="s">
        <v>138</v>
      </c>
      <c r="AU326" s="148" t="s">
        <v>83</v>
      </c>
      <c r="AY326" s="17" t="s">
        <v>135</v>
      </c>
      <c r="BE326" s="149">
        <f>IF(N326="základní",J326,0)</f>
        <v>0</v>
      </c>
      <c r="BF326" s="149">
        <f>IF(N326="snížená",J326,0)</f>
        <v>0</v>
      </c>
      <c r="BG326" s="149">
        <f>IF(N326="zákl. přenesená",J326,0)</f>
        <v>0</v>
      </c>
      <c r="BH326" s="149">
        <f>IF(N326="sníž. přenesená",J326,0)</f>
        <v>0</v>
      </c>
      <c r="BI326" s="149">
        <f>IF(N326="nulová",J326,0)</f>
        <v>0</v>
      </c>
      <c r="BJ326" s="17" t="s">
        <v>81</v>
      </c>
      <c r="BK326" s="149">
        <f>ROUND(I326*H326,2)</f>
        <v>0</v>
      </c>
      <c r="BL326" s="17" t="s">
        <v>143</v>
      </c>
      <c r="BM326" s="148" t="s">
        <v>838</v>
      </c>
    </row>
    <row r="327" spans="2:47" s="1" customFormat="1" ht="12">
      <c r="B327" s="32"/>
      <c r="D327" s="150" t="s">
        <v>145</v>
      </c>
      <c r="F327" s="151" t="s">
        <v>837</v>
      </c>
      <c r="I327" s="152"/>
      <c r="L327" s="32"/>
      <c r="M327" s="153"/>
      <c r="T327" s="55"/>
      <c r="AT327" s="17" t="s">
        <v>145</v>
      </c>
      <c r="AU327" s="17" t="s">
        <v>83</v>
      </c>
    </row>
    <row r="328" spans="2:65" s="1" customFormat="1" ht="16.5" customHeight="1">
      <c r="B328" s="136"/>
      <c r="C328" s="137" t="s">
        <v>675</v>
      </c>
      <c r="D328" s="137" t="s">
        <v>138</v>
      </c>
      <c r="E328" s="138" t="s">
        <v>839</v>
      </c>
      <c r="F328" s="139" t="s">
        <v>840</v>
      </c>
      <c r="G328" s="140" t="s">
        <v>355</v>
      </c>
      <c r="H328" s="141">
        <v>80</v>
      </c>
      <c r="I328" s="142"/>
      <c r="J328" s="143">
        <f>ROUND(I328*H328,2)</f>
        <v>0</v>
      </c>
      <c r="K328" s="139" t="s">
        <v>1</v>
      </c>
      <c r="L328" s="32"/>
      <c r="M328" s="144" t="s">
        <v>1</v>
      </c>
      <c r="N328" s="145" t="s">
        <v>40</v>
      </c>
      <c r="P328" s="146">
        <f>O328*H328</f>
        <v>0</v>
      </c>
      <c r="Q328" s="146">
        <v>0</v>
      </c>
      <c r="R328" s="146">
        <f>Q328*H328</f>
        <v>0</v>
      </c>
      <c r="S328" s="146">
        <v>0</v>
      </c>
      <c r="T328" s="147">
        <f>S328*H328</f>
        <v>0</v>
      </c>
      <c r="AR328" s="148" t="s">
        <v>143</v>
      </c>
      <c r="AT328" s="148" t="s">
        <v>138</v>
      </c>
      <c r="AU328" s="148" t="s">
        <v>83</v>
      </c>
      <c r="AY328" s="17" t="s">
        <v>135</v>
      </c>
      <c r="BE328" s="149">
        <f>IF(N328="základní",J328,0)</f>
        <v>0</v>
      </c>
      <c r="BF328" s="149">
        <f>IF(N328="snížená",J328,0)</f>
        <v>0</v>
      </c>
      <c r="BG328" s="149">
        <f>IF(N328="zákl. přenesená",J328,0)</f>
        <v>0</v>
      </c>
      <c r="BH328" s="149">
        <f>IF(N328="sníž. přenesená",J328,0)</f>
        <v>0</v>
      </c>
      <c r="BI328" s="149">
        <f>IF(N328="nulová",J328,0)</f>
        <v>0</v>
      </c>
      <c r="BJ328" s="17" t="s">
        <v>81</v>
      </c>
      <c r="BK328" s="149">
        <f>ROUND(I328*H328,2)</f>
        <v>0</v>
      </c>
      <c r="BL328" s="17" t="s">
        <v>143</v>
      </c>
      <c r="BM328" s="148" t="s">
        <v>841</v>
      </c>
    </row>
    <row r="329" spans="2:47" s="1" customFormat="1" ht="12">
      <c r="B329" s="32"/>
      <c r="D329" s="150" t="s">
        <v>145</v>
      </c>
      <c r="F329" s="151" t="s">
        <v>840</v>
      </c>
      <c r="I329" s="152"/>
      <c r="L329" s="32"/>
      <c r="M329" s="153"/>
      <c r="T329" s="55"/>
      <c r="AT329" s="17" t="s">
        <v>145</v>
      </c>
      <c r="AU329" s="17" t="s">
        <v>83</v>
      </c>
    </row>
    <row r="330" spans="2:65" s="1" customFormat="1" ht="16.5" customHeight="1">
      <c r="B330" s="136"/>
      <c r="C330" s="137" t="s">
        <v>842</v>
      </c>
      <c r="D330" s="137" t="s">
        <v>138</v>
      </c>
      <c r="E330" s="138" t="s">
        <v>843</v>
      </c>
      <c r="F330" s="139" t="s">
        <v>844</v>
      </c>
      <c r="G330" s="140" t="s">
        <v>355</v>
      </c>
      <c r="H330" s="141">
        <v>13</v>
      </c>
      <c r="I330" s="142"/>
      <c r="J330" s="143">
        <f>ROUND(I330*H330,2)</f>
        <v>0</v>
      </c>
      <c r="K330" s="139" t="s">
        <v>1</v>
      </c>
      <c r="L330" s="32"/>
      <c r="M330" s="144" t="s">
        <v>1</v>
      </c>
      <c r="N330" s="145" t="s">
        <v>40</v>
      </c>
      <c r="P330" s="146">
        <f>O330*H330</f>
        <v>0</v>
      </c>
      <c r="Q330" s="146">
        <v>0</v>
      </c>
      <c r="R330" s="146">
        <f>Q330*H330</f>
        <v>0</v>
      </c>
      <c r="S330" s="146">
        <v>0</v>
      </c>
      <c r="T330" s="147">
        <f>S330*H330</f>
        <v>0</v>
      </c>
      <c r="AR330" s="148" t="s">
        <v>143</v>
      </c>
      <c r="AT330" s="148" t="s">
        <v>138</v>
      </c>
      <c r="AU330" s="148" t="s">
        <v>83</v>
      </c>
      <c r="AY330" s="17" t="s">
        <v>135</v>
      </c>
      <c r="BE330" s="149">
        <f>IF(N330="základní",J330,0)</f>
        <v>0</v>
      </c>
      <c r="BF330" s="149">
        <f>IF(N330="snížená",J330,0)</f>
        <v>0</v>
      </c>
      <c r="BG330" s="149">
        <f>IF(N330="zákl. přenesená",J330,0)</f>
        <v>0</v>
      </c>
      <c r="BH330" s="149">
        <f>IF(N330="sníž. přenesená",J330,0)</f>
        <v>0</v>
      </c>
      <c r="BI330" s="149">
        <f>IF(N330="nulová",J330,0)</f>
        <v>0</v>
      </c>
      <c r="BJ330" s="17" t="s">
        <v>81</v>
      </c>
      <c r="BK330" s="149">
        <f>ROUND(I330*H330,2)</f>
        <v>0</v>
      </c>
      <c r="BL330" s="17" t="s">
        <v>143</v>
      </c>
      <c r="BM330" s="148" t="s">
        <v>845</v>
      </c>
    </row>
    <row r="331" spans="2:47" s="1" customFormat="1" ht="12">
      <c r="B331" s="32"/>
      <c r="D331" s="150" t="s">
        <v>145</v>
      </c>
      <c r="F331" s="151" t="s">
        <v>844</v>
      </c>
      <c r="I331" s="152"/>
      <c r="L331" s="32"/>
      <c r="M331" s="153"/>
      <c r="T331" s="55"/>
      <c r="AT331" s="17" t="s">
        <v>145</v>
      </c>
      <c r="AU331" s="17" t="s">
        <v>83</v>
      </c>
    </row>
    <row r="332" spans="2:65" s="1" customFormat="1" ht="16.5" customHeight="1">
      <c r="B332" s="136"/>
      <c r="C332" s="137" t="s">
        <v>678</v>
      </c>
      <c r="D332" s="137" t="s">
        <v>138</v>
      </c>
      <c r="E332" s="138" t="s">
        <v>846</v>
      </c>
      <c r="F332" s="139" t="s">
        <v>847</v>
      </c>
      <c r="G332" s="140" t="s">
        <v>355</v>
      </c>
      <c r="H332" s="141">
        <v>14</v>
      </c>
      <c r="I332" s="142"/>
      <c r="J332" s="143">
        <f>ROUND(I332*H332,2)</f>
        <v>0</v>
      </c>
      <c r="K332" s="139" t="s">
        <v>1</v>
      </c>
      <c r="L332" s="32"/>
      <c r="M332" s="144" t="s">
        <v>1</v>
      </c>
      <c r="N332" s="145" t="s">
        <v>40</v>
      </c>
      <c r="P332" s="146">
        <f>O332*H332</f>
        <v>0</v>
      </c>
      <c r="Q332" s="146">
        <v>0</v>
      </c>
      <c r="R332" s="146">
        <f>Q332*H332</f>
        <v>0</v>
      </c>
      <c r="S332" s="146">
        <v>0</v>
      </c>
      <c r="T332" s="147">
        <f>S332*H332</f>
        <v>0</v>
      </c>
      <c r="AR332" s="148" t="s">
        <v>143</v>
      </c>
      <c r="AT332" s="148" t="s">
        <v>138</v>
      </c>
      <c r="AU332" s="148" t="s">
        <v>83</v>
      </c>
      <c r="AY332" s="17" t="s">
        <v>135</v>
      </c>
      <c r="BE332" s="149">
        <f>IF(N332="základní",J332,0)</f>
        <v>0</v>
      </c>
      <c r="BF332" s="149">
        <f>IF(N332="snížená",J332,0)</f>
        <v>0</v>
      </c>
      <c r="BG332" s="149">
        <f>IF(N332="zákl. přenesená",J332,0)</f>
        <v>0</v>
      </c>
      <c r="BH332" s="149">
        <f>IF(N332="sníž. přenesená",J332,0)</f>
        <v>0</v>
      </c>
      <c r="BI332" s="149">
        <f>IF(N332="nulová",J332,0)</f>
        <v>0</v>
      </c>
      <c r="BJ332" s="17" t="s">
        <v>81</v>
      </c>
      <c r="BK332" s="149">
        <f>ROUND(I332*H332,2)</f>
        <v>0</v>
      </c>
      <c r="BL332" s="17" t="s">
        <v>143</v>
      </c>
      <c r="BM332" s="148" t="s">
        <v>848</v>
      </c>
    </row>
    <row r="333" spans="2:47" s="1" customFormat="1" ht="12">
      <c r="B333" s="32"/>
      <c r="D333" s="150" t="s">
        <v>145</v>
      </c>
      <c r="F333" s="151" t="s">
        <v>847</v>
      </c>
      <c r="I333" s="152"/>
      <c r="L333" s="32"/>
      <c r="M333" s="153"/>
      <c r="T333" s="55"/>
      <c r="AT333" s="17" t="s">
        <v>145</v>
      </c>
      <c r="AU333" s="17" t="s">
        <v>83</v>
      </c>
    </row>
    <row r="334" spans="2:65" s="1" customFormat="1" ht="21.75" customHeight="1">
      <c r="B334" s="136"/>
      <c r="C334" s="137" t="s">
        <v>849</v>
      </c>
      <c r="D334" s="137" t="s">
        <v>138</v>
      </c>
      <c r="E334" s="138" t="s">
        <v>850</v>
      </c>
      <c r="F334" s="139" t="s">
        <v>851</v>
      </c>
      <c r="G334" s="140" t="s">
        <v>355</v>
      </c>
      <c r="H334" s="141">
        <v>2</v>
      </c>
      <c r="I334" s="142"/>
      <c r="J334" s="143">
        <f>ROUND(I334*H334,2)</f>
        <v>0</v>
      </c>
      <c r="K334" s="139" t="s">
        <v>1</v>
      </c>
      <c r="L334" s="32"/>
      <c r="M334" s="144" t="s">
        <v>1</v>
      </c>
      <c r="N334" s="145" t="s">
        <v>40</v>
      </c>
      <c r="P334" s="146">
        <f>O334*H334</f>
        <v>0</v>
      </c>
      <c r="Q334" s="146">
        <v>0</v>
      </c>
      <c r="R334" s="146">
        <f>Q334*H334</f>
        <v>0</v>
      </c>
      <c r="S334" s="146">
        <v>0</v>
      </c>
      <c r="T334" s="147">
        <f>S334*H334</f>
        <v>0</v>
      </c>
      <c r="AR334" s="148" t="s">
        <v>143</v>
      </c>
      <c r="AT334" s="148" t="s">
        <v>138</v>
      </c>
      <c r="AU334" s="148" t="s">
        <v>83</v>
      </c>
      <c r="AY334" s="17" t="s">
        <v>135</v>
      </c>
      <c r="BE334" s="149">
        <f>IF(N334="základní",J334,0)</f>
        <v>0</v>
      </c>
      <c r="BF334" s="149">
        <f>IF(N334="snížená",J334,0)</f>
        <v>0</v>
      </c>
      <c r="BG334" s="149">
        <f>IF(N334="zákl. přenesená",J334,0)</f>
        <v>0</v>
      </c>
      <c r="BH334" s="149">
        <f>IF(N334="sníž. přenesená",J334,0)</f>
        <v>0</v>
      </c>
      <c r="BI334" s="149">
        <f>IF(N334="nulová",J334,0)</f>
        <v>0</v>
      </c>
      <c r="BJ334" s="17" t="s">
        <v>81</v>
      </c>
      <c r="BK334" s="149">
        <f>ROUND(I334*H334,2)</f>
        <v>0</v>
      </c>
      <c r="BL334" s="17" t="s">
        <v>143</v>
      </c>
      <c r="BM334" s="148" t="s">
        <v>852</v>
      </c>
    </row>
    <row r="335" spans="2:47" s="1" customFormat="1" ht="12">
      <c r="B335" s="32"/>
      <c r="D335" s="150" t="s">
        <v>145</v>
      </c>
      <c r="F335" s="151" t="s">
        <v>851</v>
      </c>
      <c r="I335" s="152"/>
      <c r="L335" s="32"/>
      <c r="M335" s="153"/>
      <c r="T335" s="55"/>
      <c r="AT335" s="17" t="s">
        <v>145</v>
      </c>
      <c r="AU335" s="17" t="s">
        <v>83</v>
      </c>
    </row>
    <row r="336" spans="2:65" s="1" customFormat="1" ht="16.5" customHeight="1">
      <c r="B336" s="136"/>
      <c r="C336" s="137" t="s">
        <v>681</v>
      </c>
      <c r="D336" s="137" t="s">
        <v>138</v>
      </c>
      <c r="E336" s="138" t="s">
        <v>853</v>
      </c>
      <c r="F336" s="139" t="s">
        <v>854</v>
      </c>
      <c r="G336" s="140" t="s">
        <v>355</v>
      </c>
      <c r="H336" s="141">
        <v>1</v>
      </c>
      <c r="I336" s="142"/>
      <c r="J336" s="143">
        <f>ROUND(I336*H336,2)</f>
        <v>0</v>
      </c>
      <c r="K336" s="139" t="s">
        <v>1</v>
      </c>
      <c r="L336" s="32"/>
      <c r="M336" s="144" t="s">
        <v>1</v>
      </c>
      <c r="N336" s="145" t="s">
        <v>40</v>
      </c>
      <c r="P336" s="146">
        <f>O336*H336</f>
        <v>0</v>
      </c>
      <c r="Q336" s="146">
        <v>0</v>
      </c>
      <c r="R336" s="146">
        <f>Q336*H336</f>
        <v>0</v>
      </c>
      <c r="S336" s="146">
        <v>0</v>
      </c>
      <c r="T336" s="147">
        <f>S336*H336</f>
        <v>0</v>
      </c>
      <c r="AR336" s="148" t="s">
        <v>143</v>
      </c>
      <c r="AT336" s="148" t="s">
        <v>138</v>
      </c>
      <c r="AU336" s="148" t="s">
        <v>83</v>
      </c>
      <c r="AY336" s="17" t="s">
        <v>135</v>
      </c>
      <c r="BE336" s="149">
        <f>IF(N336="základní",J336,0)</f>
        <v>0</v>
      </c>
      <c r="BF336" s="149">
        <f>IF(N336="snížená",J336,0)</f>
        <v>0</v>
      </c>
      <c r="BG336" s="149">
        <f>IF(N336="zákl. přenesená",J336,0)</f>
        <v>0</v>
      </c>
      <c r="BH336" s="149">
        <f>IF(N336="sníž. přenesená",J336,0)</f>
        <v>0</v>
      </c>
      <c r="BI336" s="149">
        <f>IF(N336="nulová",J336,0)</f>
        <v>0</v>
      </c>
      <c r="BJ336" s="17" t="s">
        <v>81</v>
      </c>
      <c r="BK336" s="149">
        <f>ROUND(I336*H336,2)</f>
        <v>0</v>
      </c>
      <c r="BL336" s="17" t="s">
        <v>143</v>
      </c>
      <c r="BM336" s="148" t="s">
        <v>855</v>
      </c>
    </row>
    <row r="337" spans="2:47" s="1" customFormat="1" ht="12">
      <c r="B337" s="32"/>
      <c r="D337" s="150" t="s">
        <v>145</v>
      </c>
      <c r="F337" s="151" t="s">
        <v>854</v>
      </c>
      <c r="I337" s="152"/>
      <c r="L337" s="32"/>
      <c r="M337" s="153"/>
      <c r="T337" s="55"/>
      <c r="AT337" s="17" t="s">
        <v>145</v>
      </c>
      <c r="AU337" s="17" t="s">
        <v>83</v>
      </c>
    </row>
    <row r="338" spans="2:65" s="1" customFormat="1" ht="16.5" customHeight="1">
      <c r="B338" s="136"/>
      <c r="C338" s="137" t="s">
        <v>856</v>
      </c>
      <c r="D338" s="137" t="s">
        <v>138</v>
      </c>
      <c r="E338" s="138" t="s">
        <v>857</v>
      </c>
      <c r="F338" s="139" t="s">
        <v>858</v>
      </c>
      <c r="G338" s="140" t="s">
        <v>355</v>
      </c>
      <c r="H338" s="141">
        <v>125</v>
      </c>
      <c r="I338" s="142"/>
      <c r="J338" s="143">
        <f>ROUND(I338*H338,2)</f>
        <v>0</v>
      </c>
      <c r="K338" s="139" t="s">
        <v>1</v>
      </c>
      <c r="L338" s="32"/>
      <c r="M338" s="144" t="s">
        <v>1</v>
      </c>
      <c r="N338" s="145" t="s">
        <v>40</v>
      </c>
      <c r="P338" s="146">
        <f>O338*H338</f>
        <v>0</v>
      </c>
      <c r="Q338" s="146">
        <v>0</v>
      </c>
      <c r="R338" s="146">
        <f>Q338*H338</f>
        <v>0</v>
      </c>
      <c r="S338" s="146">
        <v>0</v>
      </c>
      <c r="T338" s="147">
        <f>S338*H338</f>
        <v>0</v>
      </c>
      <c r="AR338" s="148" t="s">
        <v>143</v>
      </c>
      <c r="AT338" s="148" t="s">
        <v>138</v>
      </c>
      <c r="AU338" s="148" t="s">
        <v>83</v>
      </c>
      <c r="AY338" s="17" t="s">
        <v>135</v>
      </c>
      <c r="BE338" s="149">
        <f>IF(N338="základní",J338,0)</f>
        <v>0</v>
      </c>
      <c r="BF338" s="149">
        <f>IF(N338="snížená",J338,0)</f>
        <v>0</v>
      </c>
      <c r="BG338" s="149">
        <f>IF(N338="zákl. přenesená",J338,0)</f>
        <v>0</v>
      </c>
      <c r="BH338" s="149">
        <f>IF(N338="sníž. přenesená",J338,0)</f>
        <v>0</v>
      </c>
      <c r="BI338" s="149">
        <f>IF(N338="nulová",J338,0)</f>
        <v>0</v>
      </c>
      <c r="BJ338" s="17" t="s">
        <v>81</v>
      </c>
      <c r="BK338" s="149">
        <f>ROUND(I338*H338,2)</f>
        <v>0</v>
      </c>
      <c r="BL338" s="17" t="s">
        <v>143</v>
      </c>
      <c r="BM338" s="148" t="s">
        <v>859</v>
      </c>
    </row>
    <row r="339" spans="2:47" s="1" customFormat="1" ht="12">
      <c r="B339" s="32"/>
      <c r="D339" s="150" t="s">
        <v>145</v>
      </c>
      <c r="F339" s="151" t="s">
        <v>858</v>
      </c>
      <c r="I339" s="152"/>
      <c r="L339" s="32"/>
      <c r="M339" s="153"/>
      <c r="T339" s="55"/>
      <c r="AT339" s="17" t="s">
        <v>145</v>
      </c>
      <c r="AU339" s="17" t="s">
        <v>83</v>
      </c>
    </row>
    <row r="340" spans="2:65" s="1" customFormat="1" ht="16.5" customHeight="1">
      <c r="B340" s="136"/>
      <c r="C340" s="137" t="s">
        <v>684</v>
      </c>
      <c r="D340" s="137" t="s">
        <v>138</v>
      </c>
      <c r="E340" s="138" t="s">
        <v>860</v>
      </c>
      <c r="F340" s="139" t="s">
        <v>861</v>
      </c>
      <c r="G340" s="140" t="s">
        <v>355</v>
      </c>
      <c r="H340" s="141">
        <v>17</v>
      </c>
      <c r="I340" s="142"/>
      <c r="J340" s="143">
        <f>ROUND(I340*H340,2)</f>
        <v>0</v>
      </c>
      <c r="K340" s="139" t="s">
        <v>1</v>
      </c>
      <c r="L340" s="32"/>
      <c r="M340" s="144" t="s">
        <v>1</v>
      </c>
      <c r="N340" s="145" t="s">
        <v>40</v>
      </c>
      <c r="P340" s="146">
        <f>O340*H340</f>
        <v>0</v>
      </c>
      <c r="Q340" s="146">
        <v>0</v>
      </c>
      <c r="R340" s="146">
        <f>Q340*H340</f>
        <v>0</v>
      </c>
      <c r="S340" s="146">
        <v>0</v>
      </c>
      <c r="T340" s="147">
        <f>S340*H340</f>
        <v>0</v>
      </c>
      <c r="AR340" s="148" t="s">
        <v>143</v>
      </c>
      <c r="AT340" s="148" t="s">
        <v>138</v>
      </c>
      <c r="AU340" s="148" t="s">
        <v>83</v>
      </c>
      <c r="AY340" s="17" t="s">
        <v>135</v>
      </c>
      <c r="BE340" s="149">
        <f>IF(N340="základní",J340,0)</f>
        <v>0</v>
      </c>
      <c r="BF340" s="149">
        <f>IF(N340="snížená",J340,0)</f>
        <v>0</v>
      </c>
      <c r="BG340" s="149">
        <f>IF(N340="zákl. přenesená",J340,0)</f>
        <v>0</v>
      </c>
      <c r="BH340" s="149">
        <f>IF(N340="sníž. přenesená",J340,0)</f>
        <v>0</v>
      </c>
      <c r="BI340" s="149">
        <f>IF(N340="nulová",J340,0)</f>
        <v>0</v>
      </c>
      <c r="BJ340" s="17" t="s">
        <v>81</v>
      </c>
      <c r="BK340" s="149">
        <f>ROUND(I340*H340,2)</f>
        <v>0</v>
      </c>
      <c r="BL340" s="17" t="s">
        <v>143</v>
      </c>
      <c r="BM340" s="148" t="s">
        <v>862</v>
      </c>
    </row>
    <row r="341" spans="2:47" s="1" customFormat="1" ht="12">
      <c r="B341" s="32"/>
      <c r="D341" s="150" t="s">
        <v>145</v>
      </c>
      <c r="F341" s="151" t="s">
        <v>861</v>
      </c>
      <c r="I341" s="152"/>
      <c r="L341" s="32"/>
      <c r="M341" s="153"/>
      <c r="T341" s="55"/>
      <c r="AT341" s="17" t="s">
        <v>145</v>
      </c>
      <c r="AU341" s="17" t="s">
        <v>83</v>
      </c>
    </row>
    <row r="342" spans="2:65" s="1" customFormat="1" ht="16.5" customHeight="1">
      <c r="B342" s="136"/>
      <c r="C342" s="137" t="s">
        <v>863</v>
      </c>
      <c r="D342" s="137" t="s">
        <v>138</v>
      </c>
      <c r="E342" s="138" t="s">
        <v>864</v>
      </c>
      <c r="F342" s="139" t="s">
        <v>865</v>
      </c>
      <c r="G342" s="140" t="s">
        <v>355</v>
      </c>
      <c r="H342" s="141">
        <v>1</v>
      </c>
      <c r="I342" s="142"/>
      <c r="J342" s="143">
        <f>ROUND(I342*H342,2)</f>
        <v>0</v>
      </c>
      <c r="K342" s="139" t="s">
        <v>1</v>
      </c>
      <c r="L342" s="32"/>
      <c r="M342" s="144" t="s">
        <v>1</v>
      </c>
      <c r="N342" s="145" t="s">
        <v>40</v>
      </c>
      <c r="P342" s="146">
        <f>O342*H342</f>
        <v>0</v>
      </c>
      <c r="Q342" s="146">
        <v>0</v>
      </c>
      <c r="R342" s="146">
        <f>Q342*H342</f>
        <v>0</v>
      </c>
      <c r="S342" s="146">
        <v>0</v>
      </c>
      <c r="T342" s="147">
        <f>S342*H342</f>
        <v>0</v>
      </c>
      <c r="AR342" s="148" t="s">
        <v>143</v>
      </c>
      <c r="AT342" s="148" t="s">
        <v>138</v>
      </c>
      <c r="AU342" s="148" t="s">
        <v>83</v>
      </c>
      <c r="AY342" s="17" t="s">
        <v>135</v>
      </c>
      <c r="BE342" s="149">
        <f>IF(N342="základní",J342,0)</f>
        <v>0</v>
      </c>
      <c r="BF342" s="149">
        <f>IF(N342="snížená",J342,0)</f>
        <v>0</v>
      </c>
      <c r="BG342" s="149">
        <f>IF(N342="zákl. přenesená",J342,0)</f>
        <v>0</v>
      </c>
      <c r="BH342" s="149">
        <f>IF(N342="sníž. přenesená",J342,0)</f>
        <v>0</v>
      </c>
      <c r="BI342" s="149">
        <f>IF(N342="nulová",J342,0)</f>
        <v>0</v>
      </c>
      <c r="BJ342" s="17" t="s">
        <v>81</v>
      </c>
      <c r="BK342" s="149">
        <f>ROUND(I342*H342,2)</f>
        <v>0</v>
      </c>
      <c r="BL342" s="17" t="s">
        <v>143</v>
      </c>
      <c r="BM342" s="148" t="s">
        <v>866</v>
      </c>
    </row>
    <row r="343" spans="2:47" s="1" customFormat="1" ht="12">
      <c r="B343" s="32"/>
      <c r="D343" s="150" t="s">
        <v>145</v>
      </c>
      <c r="F343" s="151" t="s">
        <v>865</v>
      </c>
      <c r="I343" s="152"/>
      <c r="L343" s="32"/>
      <c r="M343" s="153"/>
      <c r="T343" s="55"/>
      <c r="AT343" s="17" t="s">
        <v>145</v>
      </c>
      <c r="AU343" s="17" t="s">
        <v>83</v>
      </c>
    </row>
    <row r="344" spans="2:65" s="1" customFormat="1" ht="16.5" customHeight="1">
      <c r="B344" s="136"/>
      <c r="C344" s="137" t="s">
        <v>687</v>
      </c>
      <c r="D344" s="137" t="s">
        <v>138</v>
      </c>
      <c r="E344" s="138" t="s">
        <v>867</v>
      </c>
      <c r="F344" s="139" t="s">
        <v>868</v>
      </c>
      <c r="G344" s="140" t="s">
        <v>355</v>
      </c>
      <c r="H344" s="141">
        <v>50</v>
      </c>
      <c r="I344" s="142"/>
      <c r="J344" s="143">
        <f>ROUND(I344*H344,2)</f>
        <v>0</v>
      </c>
      <c r="K344" s="139" t="s">
        <v>1</v>
      </c>
      <c r="L344" s="32"/>
      <c r="M344" s="144" t="s">
        <v>1</v>
      </c>
      <c r="N344" s="145" t="s">
        <v>40</v>
      </c>
      <c r="P344" s="146">
        <f>O344*H344</f>
        <v>0</v>
      </c>
      <c r="Q344" s="146">
        <v>0</v>
      </c>
      <c r="R344" s="146">
        <f>Q344*H344</f>
        <v>0</v>
      </c>
      <c r="S344" s="146">
        <v>0</v>
      </c>
      <c r="T344" s="147">
        <f>S344*H344</f>
        <v>0</v>
      </c>
      <c r="AR344" s="148" t="s">
        <v>143</v>
      </c>
      <c r="AT344" s="148" t="s">
        <v>138</v>
      </c>
      <c r="AU344" s="148" t="s">
        <v>83</v>
      </c>
      <c r="AY344" s="17" t="s">
        <v>135</v>
      </c>
      <c r="BE344" s="149">
        <f>IF(N344="základní",J344,0)</f>
        <v>0</v>
      </c>
      <c r="BF344" s="149">
        <f>IF(N344="snížená",J344,0)</f>
        <v>0</v>
      </c>
      <c r="BG344" s="149">
        <f>IF(N344="zákl. přenesená",J344,0)</f>
        <v>0</v>
      </c>
      <c r="BH344" s="149">
        <f>IF(N344="sníž. přenesená",J344,0)</f>
        <v>0</v>
      </c>
      <c r="BI344" s="149">
        <f>IF(N344="nulová",J344,0)</f>
        <v>0</v>
      </c>
      <c r="BJ344" s="17" t="s">
        <v>81</v>
      </c>
      <c r="BK344" s="149">
        <f>ROUND(I344*H344,2)</f>
        <v>0</v>
      </c>
      <c r="BL344" s="17" t="s">
        <v>143</v>
      </c>
      <c r="BM344" s="148" t="s">
        <v>869</v>
      </c>
    </row>
    <row r="345" spans="2:47" s="1" customFormat="1" ht="12">
      <c r="B345" s="32"/>
      <c r="D345" s="150" t="s">
        <v>145</v>
      </c>
      <c r="F345" s="151" t="s">
        <v>868</v>
      </c>
      <c r="I345" s="152"/>
      <c r="L345" s="32"/>
      <c r="M345" s="153"/>
      <c r="T345" s="55"/>
      <c r="AT345" s="17" t="s">
        <v>145</v>
      </c>
      <c r="AU345" s="17" t="s">
        <v>83</v>
      </c>
    </row>
    <row r="346" spans="2:65" s="1" customFormat="1" ht="16.5" customHeight="1">
      <c r="B346" s="136"/>
      <c r="C346" s="137" t="s">
        <v>870</v>
      </c>
      <c r="D346" s="137" t="s">
        <v>138</v>
      </c>
      <c r="E346" s="138" t="s">
        <v>871</v>
      </c>
      <c r="F346" s="139" t="s">
        <v>872</v>
      </c>
      <c r="G346" s="140" t="s">
        <v>355</v>
      </c>
      <c r="H346" s="141">
        <v>99</v>
      </c>
      <c r="I346" s="142"/>
      <c r="J346" s="143">
        <f>ROUND(I346*H346,2)</f>
        <v>0</v>
      </c>
      <c r="K346" s="139" t="s">
        <v>1</v>
      </c>
      <c r="L346" s="32"/>
      <c r="M346" s="144" t="s">
        <v>1</v>
      </c>
      <c r="N346" s="145" t="s">
        <v>40</v>
      </c>
      <c r="P346" s="146">
        <f>O346*H346</f>
        <v>0</v>
      </c>
      <c r="Q346" s="146">
        <v>0</v>
      </c>
      <c r="R346" s="146">
        <f>Q346*H346</f>
        <v>0</v>
      </c>
      <c r="S346" s="146">
        <v>0</v>
      </c>
      <c r="T346" s="147">
        <f>S346*H346</f>
        <v>0</v>
      </c>
      <c r="AR346" s="148" t="s">
        <v>143</v>
      </c>
      <c r="AT346" s="148" t="s">
        <v>138</v>
      </c>
      <c r="AU346" s="148" t="s">
        <v>83</v>
      </c>
      <c r="AY346" s="17" t="s">
        <v>135</v>
      </c>
      <c r="BE346" s="149">
        <f>IF(N346="základní",J346,0)</f>
        <v>0</v>
      </c>
      <c r="BF346" s="149">
        <f>IF(N346="snížená",J346,0)</f>
        <v>0</v>
      </c>
      <c r="BG346" s="149">
        <f>IF(N346="zákl. přenesená",J346,0)</f>
        <v>0</v>
      </c>
      <c r="BH346" s="149">
        <f>IF(N346="sníž. přenesená",J346,0)</f>
        <v>0</v>
      </c>
      <c r="BI346" s="149">
        <f>IF(N346="nulová",J346,0)</f>
        <v>0</v>
      </c>
      <c r="BJ346" s="17" t="s">
        <v>81</v>
      </c>
      <c r="BK346" s="149">
        <f>ROUND(I346*H346,2)</f>
        <v>0</v>
      </c>
      <c r="BL346" s="17" t="s">
        <v>143</v>
      </c>
      <c r="BM346" s="148" t="s">
        <v>873</v>
      </c>
    </row>
    <row r="347" spans="2:47" s="1" customFormat="1" ht="12">
      <c r="B347" s="32"/>
      <c r="D347" s="150" t="s">
        <v>145</v>
      </c>
      <c r="F347" s="151" t="s">
        <v>872</v>
      </c>
      <c r="I347" s="152"/>
      <c r="L347" s="32"/>
      <c r="M347" s="153"/>
      <c r="T347" s="55"/>
      <c r="AT347" s="17" t="s">
        <v>145</v>
      </c>
      <c r="AU347" s="17" t="s">
        <v>83</v>
      </c>
    </row>
    <row r="348" spans="2:65" s="1" customFormat="1" ht="21.75" customHeight="1">
      <c r="B348" s="136"/>
      <c r="C348" s="137" t="s">
        <v>690</v>
      </c>
      <c r="D348" s="137" t="s">
        <v>138</v>
      </c>
      <c r="E348" s="138" t="s">
        <v>874</v>
      </c>
      <c r="F348" s="139" t="s">
        <v>875</v>
      </c>
      <c r="G348" s="140" t="s">
        <v>355</v>
      </c>
      <c r="H348" s="141">
        <v>2</v>
      </c>
      <c r="I348" s="142"/>
      <c r="J348" s="143">
        <f>ROUND(I348*H348,2)</f>
        <v>0</v>
      </c>
      <c r="K348" s="139" t="s">
        <v>1</v>
      </c>
      <c r="L348" s="32"/>
      <c r="M348" s="144" t="s">
        <v>1</v>
      </c>
      <c r="N348" s="145" t="s">
        <v>40</v>
      </c>
      <c r="P348" s="146">
        <f>O348*H348</f>
        <v>0</v>
      </c>
      <c r="Q348" s="146">
        <v>0</v>
      </c>
      <c r="R348" s="146">
        <f>Q348*H348</f>
        <v>0</v>
      </c>
      <c r="S348" s="146">
        <v>0</v>
      </c>
      <c r="T348" s="147">
        <f>S348*H348</f>
        <v>0</v>
      </c>
      <c r="AR348" s="148" t="s">
        <v>143</v>
      </c>
      <c r="AT348" s="148" t="s">
        <v>138</v>
      </c>
      <c r="AU348" s="148" t="s">
        <v>83</v>
      </c>
      <c r="AY348" s="17" t="s">
        <v>135</v>
      </c>
      <c r="BE348" s="149">
        <f>IF(N348="základní",J348,0)</f>
        <v>0</v>
      </c>
      <c r="BF348" s="149">
        <f>IF(N348="snížená",J348,0)</f>
        <v>0</v>
      </c>
      <c r="BG348" s="149">
        <f>IF(N348="zákl. přenesená",J348,0)</f>
        <v>0</v>
      </c>
      <c r="BH348" s="149">
        <f>IF(N348="sníž. přenesená",J348,0)</f>
        <v>0</v>
      </c>
      <c r="BI348" s="149">
        <f>IF(N348="nulová",J348,0)</f>
        <v>0</v>
      </c>
      <c r="BJ348" s="17" t="s">
        <v>81</v>
      </c>
      <c r="BK348" s="149">
        <f>ROUND(I348*H348,2)</f>
        <v>0</v>
      </c>
      <c r="BL348" s="17" t="s">
        <v>143</v>
      </c>
      <c r="BM348" s="148" t="s">
        <v>876</v>
      </c>
    </row>
    <row r="349" spans="2:47" s="1" customFormat="1" ht="12">
      <c r="B349" s="32"/>
      <c r="D349" s="150" t="s">
        <v>145</v>
      </c>
      <c r="F349" s="151" t="s">
        <v>875</v>
      </c>
      <c r="I349" s="152"/>
      <c r="L349" s="32"/>
      <c r="M349" s="153"/>
      <c r="T349" s="55"/>
      <c r="AT349" s="17" t="s">
        <v>145</v>
      </c>
      <c r="AU349" s="17" t="s">
        <v>83</v>
      </c>
    </row>
    <row r="350" spans="2:65" s="1" customFormat="1" ht="16.5" customHeight="1">
      <c r="B350" s="136"/>
      <c r="C350" s="137" t="s">
        <v>877</v>
      </c>
      <c r="D350" s="137" t="s">
        <v>138</v>
      </c>
      <c r="E350" s="138" t="s">
        <v>878</v>
      </c>
      <c r="F350" s="139" t="s">
        <v>879</v>
      </c>
      <c r="G350" s="140" t="s">
        <v>355</v>
      </c>
      <c r="H350" s="141">
        <v>19</v>
      </c>
      <c r="I350" s="142"/>
      <c r="J350" s="143">
        <f>ROUND(I350*H350,2)</f>
        <v>0</v>
      </c>
      <c r="K350" s="139" t="s">
        <v>1</v>
      </c>
      <c r="L350" s="32"/>
      <c r="M350" s="144" t="s">
        <v>1</v>
      </c>
      <c r="N350" s="145" t="s">
        <v>40</v>
      </c>
      <c r="P350" s="146">
        <f>O350*H350</f>
        <v>0</v>
      </c>
      <c r="Q350" s="146">
        <v>0</v>
      </c>
      <c r="R350" s="146">
        <f>Q350*H350</f>
        <v>0</v>
      </c>
      <c r="S350" s="146">
        <v>0</v>
      </c>
      <c r="T350" s="147">
        <f>S350*H350</f>
        <v>0</v>
      </c>
      <c r="AR350" s="148" t="s">
        <v>143</v>
      </c>
      <c r="AT350" s="148" t="s">
        <v>138</v>
      </c>
      <c r="AU350" s="148" t="s">
        <v>83</v>
      </c>
      <c r="AY350" s="17" t="s">
        <v>135</v>
      </c>
      <c r="BE350" s="149">
        <f>IF(N350="základní",J350,0)</f>
        <v>0</v>
      </c>
      <c r="BF350" s="149">
        <f>IF(N350="snížená",J350,0)</f>
        <v>0</v>
      </c>
      <c r="BG350" s="149">
        <f>IF(N350="zákl. přenesená",J350,0)</f>
        <v>0</v>
      </c>
      <c r="BH350" s="149">
        <f>IF(N350="sníž. přenesená",J350,0)</f>
        <v>0</v>
      </c>
      <c r="BI350" s="149">
        <f>IF(N350="nulová",J350,0)</f>
        <v>0</v>
      </c>
      <c r="BJ350" s="17" t="s">
        <v>81</v>
      </c>
      <c r="BK350" s="149">
        <f>ROUND(I350*H350,2)</f>
        <v>0</v>
      </c>
      <c r="BL350" s="17" t="s">
        <v>143</v>
      </c>
      <c r="BM350" s="148" t="s">
        <v>880</v>
      </c>
    </row>
    <row r="351" spans="2:47" s="1" customFormat="1" ht="12">
      <c r="B351" s="32"/>
      <c r="D351" s="150" t="s">
        <v>145</v>
      </c>
      <c r="F351" s="151" t="s">
        <v>879</v>
      </c>
      <c r="I351" s="152"/>
      <c r="L351" s="32"/>
      <c r="M351" s="153"/>
      <c r="T351" s="55"/>
      <c r="AT351" s="17" t="s">
        <v>145</v>
      </c>
      <c r="AU351" s="17" t="s">
        <v>83</v>
      </c>
    </row>
    <row r="352" spans="2:63" s="11" customFormat="1" ht="25.95" customHeight="1">
      <c r="B352" s="124"/>
      <c r="D352" s="125" t="s">
        <v>74</v>
      </c>
      <c r="E352" s="126" t="s">
        <v>881</v>
      </c>
      <c r="F352" s="126" t="s">
        <v>882</v>
      </c>
      <c r="I352" s="127"/>
      <c r="J352" s="128">
        <f>BK352</f>
        <v>0</v>
      </c>
      <c r="L352" s="124"/>
      <c r="M352" s="129"/>
      <c r="P352" s="130">
        <f>SUM(P353:P358)</f>
        <v>0</v>
      </c>
      <c r="R352" s="130">
        <f>SUM(R353:R358)</f>
        <v>0</v>
      </c>
      <c r="T352" s="131">
        <f>SUM(T353:T358)</f>
        <v>0</v>
      </c>
      <c r="AR352" s="125" t="s">
        <v>143</v>
      </c>
      <c r="AT352" s="132" t="s">
        <v>74</v>
      </c>
      <c r="AU352" s="132" t="s">
        <v>75</v>
      </c>
      <c r="AY352" s="125" t="s">
        <v>135</v>
      </c>
      <c r="BK352" s="133">
        <f>SUM(BK353:BK358)</f>
        <v>0</v>
      </c>
    </row>
    <row r="353" spans="2:65" s="1" customFormat="1" ht="16.5" customHeight="1">
      <c r="B353" s="136"/>
      <c r="C353" s="137" t="s">
        <v>693</v>
      </c>
      <c r="D353" s="137" t="s">
        <v>138</v>
      </c>
      <c r="E353" s="138" t="s">
        <v>883</v>
      </c>
      <c r="F353" s="139" t="s">
        <v>884</v>
      </c>
      <c r="G353" s="140" t="s">
        <v>572</v>
      </c>
      <c r="H353" s="141">
        <v>300</v>
      </c>
      <c r="I353" s="142"/>
      <c r="J353" s="143">
        <f>ROUND(I353*H353,2)</f>
        <v>0</v>
      </c>
      <c r="K353" s="139" t="s">
        <v>1</v>
      </c>
      <c r="L353" s="32"/>
      <c r="M353" s="144" t="s">
        <v>1</v>
      </c>
      <c r="N353" s="145" t="s">
        <v>40</v>
      </c>
      <c r="P353" s="146">
        <f>O353*H353</f>
        <v>0</v>
      </c>
      <c r="Q353" s="146">
        <v>0</v>
      </c>
      <c r="R353" s="146">
        <f>Q353*H353</f>
        <v>0</v>
      </c>
      <c r="S353" s="146">
        <v>0</v>
      </c>
      <c r="T353" s="147">
        <f>S353*H353</f>
        <v>0</v>
      </c>
      <c r="AR353" s="148" t="s">
        <v>143</v>
      </c>
      <c r="AT353" s="148" t="s">
        <v>138</v>
      </c>
      <c r="AU353" s="148" t="s">
        <v>81</v>
      </c>
      <c r="AY353" s="17" t="s">
        <v>135</v>
      </c>
      <c r="BE353" s="149">
        <f>IF(N353="základní",J353,0)</f>
        <v>0</v>
      </c>
      <c r="BF353" s="149">
        <f>IF(N353="snížená",J353,0)</f>
        <v>0</v>
      </c>
      <c r="BG353" s="149">
        <f>IF(N353="zákl. přenesená",J353,0)</f>
        <v>0</v>
      </c>
      <c r="BH353" s="149">
        <f>IF(N353="sníž. přenesená",J353,0)</f>
        <v>0</v>
      </c>
      <c r="BI353" s="149">
        <f>IF(N353="nulová",J353,0)</f>
        <v>0</v>
      </c>
      <c r="BJ353" s="17" t="s">
        <v>81</v>
      </c>
      <c r="BK353" s="149">
        <f>ROUND(I353*H353,2)</f>
        <v>0</v>
      </c>
      <c r="BL353" s="17" t="s">
        <v>143</v>
      </c>
      <c r="BM353" s="148" t="s">
        <v>885</v>
      </c>
    </row>
    <row r="354" spans="2:47" s="1" customFormat="1" ht="12">
      <c r="B354" s="32"/>
      <c r="D354" s="150" t="s">
        <v>145</v>
      </c>
      <c r="F354" s="151" t="s">
        <v>884</v>
      </c>
      <c r="I354" s="152"/>
      <c r="L354" s="32"/>
      <c r="M354" s="153"/>
      <c r="T354" s="55"/>
      <c r="AT354" s="17" t="s">
        <v>145</v>
      </c>
      <c r="AU354" s="17" t="s">
        <v>81</v>
      </c>
    </row>
    <row r="355" spans="2:65" s="1" customFormat="1" ht="16.5" customHeight="1">
      <c r="B355" s="136"/>
      <c r="C355" s="137" t="s">
        <v>696</v>
      </c>
      <c r="D355" s="137" t="s">
        <v>138</v>
      </c>
      <c r="E355" s="138" t="s">
        <v>886</v>
      </c>
      <c r="F355" s="139" t="s">
        <v>887</v>
      </c>
      <c r="G355" s="140" t="s">
        <v>572</v>
      </c>
      <c r="H355" s="141">
        <v>50</v>
      </c>
      <c r="I355" s="142"/>
      <c r="J355" s="143">
        <f>ROUND(I355*H355,2)</f>
        <v>0</v>
      </c>
      <c r="K355" s="139" t="s">
        <v>1</v>
      </c>
      <c r="L355" s="32"/>
      <c r="M355" s="144" t="s">
        <v>1</v>
      </c>
      <c r="N355" s="145" t="s">
        <v>40</v>
      </c>
      <c r="P355" s="146">
        <f>O355*H355</f>
        <v>0</v>
      </c>
      <c r="Q355" s="146">
        <v>0</v>
      </c>
      <c r="R355" s="146">
        <f>Q355*H355</f>
        <v>0</v>
      </c>
      <c r="S355" s="146">
        <v>0</v>
      </c>
      <c r="T355" s="147">
        <f>S355*H355</f>
        <v>0</v>
      </c>
      <c r="AR355" s="148" t="s">
        <v>143</v>
      </c>
      <c r="AT355" s="148" t="s">
        <v>138</v>
      </c>
      <c r="AU355" s="148" t="s">
        <v>81</v>
      </c>
      <c r="AY355" s="17" t="s">
        <v>135</v>
      </c>
      <c r="BE355" s="149">
        <f>IF(N355="základní",J355,0)</f>
        <v>0</v>
      </c>
      <c r="BF355" s="149">
        <f>IF(N355="snížená",J355,0)</f>
        <v>0</v>
      </c>
      <c r="BG355" s="149">
        <f>IF(N355="zákl. přenesená",J355,0)</f>
        <v>0</v>
      </c>
      <c r="BH355" s="149">
        <f>IF(N355="sníž. přenesená",J355,0)</f>
        <v>0</v>
      </c>
      <c r="BI355" s="149">
        <f>IF(N355="nulová",J355,0)</f>
        <v>0</v>
      </c>
      <c r="BJ355" s="17" t="s">
        <v>81</v>
      </c>
      <c r="BK355" s="149">
        <f>ROUND(I355*H355,2)</f>
        <v>0</v>
      </c>
      <c r="BL355" s="17" t="s">
        <v>143</v>
      </c>
      <c r="BM355" s="148" t="s">
        <v>888</v>
      </c>
    </row>
    <row r="356" spans="2:47" s="1" customFormat="1" ht="12">
      <c r="B356" s="32"/>
      <c r="D356" s="150" t="s">
        <v>145</v>
      </c>
      <c r="F356" s="151" t="s">
        <v>887</v>
      </c>
      <c r="I356" s="152"/>
      <c r="L356" s="32"/>
      <c r="M356" s="153"/>
      <c r="T356" s="55"/>
      <c r="AT356" s="17" t="s">
        <v>145</v>
      </c>
      <c r="AU356" s="17" t="s">
        <v>81</v>
      </c>
    </row>
    <row r="357" spans="2:65" s="1" customFormat="1" ht="16.5" customHeight="1">
      <c r="B357" s="136"/>
      <c r="C357" s="137" t="s">
        <v>889</v>
      </c>
      <c r="D357" s="137" t="s">
        <v>138</v>
      </c>
      <c r="E357" s="138" t="s">
        <v>890</v>
      </c>
      <c r="F357" s="139" t="s">
        <v>891</v>
      </c>
      <c r="G357" s="140" t="s">
        <v>575</v>
      </c>
      <c r="H357" s="141">
        <v>1</v>
      </c>
      <c r="I357" s="142"/>
      <c r="J357" s="143">
        <f>ROUND(I357*H357,2)</f>
        <v>0</v>
      </c>
      <c r="K357" s="139" t="s">
        <v>1</v>
      </c>
      <c r="L357" s="32"/>
      <c r="M357" s="144" t="s">
        <v>1</v>
      </c>
      <c r="N357" s="145" t="s">
        <v>40</v>
      </c>
      <c r="P357" s="146">
        <f>O357*H357</f>
        <v>0</v>
      </c>
      <c r="Q357" s="146">
        <v>0</v>
      </c>
      <c r="R357" s="146">
        <f>Q357*H357</f>
        <v>0</v>
      </c>
      <c r="S357" s="146">
        <v>0</v>
      </c>
      <c r="T357" s="147">
        <f>S357*H357</f>
        <v>0</v>
      </c>
      <c r="AR357" s="148" t="s">
        <v>143</v>
      </c>
      <c r="AT357" s="148" t="s">
        <v>138</v>
      </c>
      <c r="AU357" s="148" t="s">
        <v>81</v>
      </c>
      <c r="AY357" s="17" t="s">
        <v>135</v>
      </c>
      <c r="BE357" s="149">
        <f>IF(N357="základní",J357,0)</f>
        <v>0</v>
      </c>
      <c r="BF357" s="149">
        <f>IF(N357="snížená",J357,0)</f>
        <v>0</v>
      </c>
      <c r="BG357" s="149">
        <f>IF(N357="zákl. přenesená",J357,0)</f>
        <v>0</v>
      </c>
      <c r="BH357" s="149">
        <f>IF(N357="sníž. přenesená",J357,0)</f>
        <v>0</v>
      </c>
      <c r="BI357" s="149">
        <f>IF(N357="nulová",J357,0)</f>
        <v>0</v>
      </c>
      <c r="BJ357" s="17" t="s">
        <v>81</v>
      </c>
      <c r="BK357" s="149">
        <f>ROUND(I357*H357,2)</f>
        <v>0</v>
      </c>
      <c r="BL357" s="17" t="s">
        <v>143</v>
      </c>
      <c r="BM357" s="148" t="s">
        <v>892</v>
      </c>
    </row>
    <row r="358" spans="2:47" s="1" customFormat="1" ht="12">
      <c r="B358" s="32"/>
      <c r="D358" s="150" t="s">
        <v>145</v>
      </c>
      <c r="F358" s="151" t="s">
        <v>891</v>
      </c>
      <c r="I358" s="152"/>
      <c r="L358" s="32"/>
      <c r="M358" s="196"/>
      <c r="N358" s="197"/>
      <c r="O358" s="197"/>
      <c r="P358" s="197"/>
      <c r="Q358" s="197"/>
      <c r="R358" s="197"/>
      <c r="S358" s="197"/>
      <c r="T358" s="198"/>
      <c r="AT358" s="17" t="s">
        <v>145</v>
      </c>
      <c r="AU358" s="17" t="s">
        <v>81</v>
      </c>
    </row>
    <row r="359" spans="2:12" s="1" customFormat="1" ht="6.9" customHeight="1">
      <c r="B359" s="44"/>
      <c r="C359" s="45"/>
      <c r="D359" s="45"/>
      <c r="E359" s="45"/>
      <c r="F359" s="45"/>
      <c r="G359" s="45"/>
      <c r="H359" s="45"/>
      <c r="I359" s="45"/>
      <c r="J359" s="45"/>
      <c r="K359" s="45"/>
      <c r="L359" s="32"/>
    </row>
  </sheetData>
  <autoFilter ref="C126:K358"/>
  <mergeCells count="12">
    <mergeCell ref="E119:H119"/>
    <mergeCell ref="L2:V2"/>
    <mergeCell ref="E85:H85"/>
    <mergeCell ref="E87:H87"/>
    <mergeCell ref="E89:H89"/>
    <mergeCell ref="E115:H115"/>
    <mergeCell ref="E117:H117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BM151"/>
  <sheetViews>
    <sheetView showGridLines="0" workbookViewId="0" topLeftCell="A1">
      <selection activeCell="E4" sqref="E4"/>
    </sheetView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" customHeight="1">
      <c r="L2" s="207" t="s">
        <v>5</v>
      </c>
      <c r="M2" s="208"/>
      <c r="N2" s="208"/>
      <c r="O2" s="208"/>
      <c r="P2" s="208"/>
      <c r="Q2" s="208"/>
      <c r="R2" s="208"/>
      <c r="S2" s="208"/>
      <c r="T2" s="208"/>
      <c r="U2" s="208"/>
      <c r="V2" s="208"/>
      <c r="AT2" s="17" t="s">
        <v>94</v>
      </c>
    </row>
    <row r="3" spans="2:46" ht="6.9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83</v>
      </c>
    </row>
    <row r="4" spans="2:46" ht="24.9" customHeight="1">
      <c r="B4" s="20"/>
      <c r="D4" s="21" t="s">
        <v>95</v>
      </c>
      <c r="L4" s="20"/>
      <c r="M4" s="92" t="s">
        <v>10</v>
      </c>
      <c r="AT4" s="17" t="s">
        <v>3</v>
      </c>
    </row>
    <row r="5" spans="2:12" ht="6.9" customHeight="1">
      <c r="B5" s="20"/>
      <c r="L5" s="20"/>
    </row>
    <row r="6" spans="2:12" ht="12" customHeight="1">
      <c r="B6" s="20"/>
      <c r="D6" s="27" t="s">
        <v>16</v>
      </c>
      <c r="L6" s="20"/>
    </row>
    <row r="7" spans="2:12" ht="16.5" customHeight="1">
      <c r="B7" s="20"/>
      <c r="E7" s="251" t="str">
        <f>'Rekapitulace stavby'!K6</f>
        <v>MŠ RAFÍK, rekonstrukce elektroinstalace, vč. stavebních úprav</v>
      </c>
      <c r="F7" s="252"/>
      <c r="G7" s="252"/>
      <c r="H7" s="252"/>
      <c r="L7" s="20"/>
    </row>
    <row r="8" spans="2:12" ht="12" customHeight="1">
      <c r="B8" s="20"/>
      <c r="D8" s="27" t="s">
        <v>96</v>
      </c>
      <c r="L8" s="20"/>
    </row>
    <row r="9" spans="2:12" s="1" customFormat="1" ht="16.5" customHeight="1">
      <c r="B9" s="32"/>
      <c r="E9" s="251" t="s">
        <v>97</v>
      </c>
      <c r="F9" s="250"/>
      <c r="G9" s="250"/>
      <c r="H9" s="250"/>
      <c r="L9" s="32"/>
    </row>
    <row r="10" spans="2:12" s="1" customFormat="1" ht="12" customHeight="1">
      <c r="B10" s="32"/>
      <c r="D10" s="27" t="s">
        <v>98</v>
      </c>
      <c r="L10" s="32"/>
    </row>
    <row r="11" spans="2:12" s="1" customFormat="1" ht="16.5" customHeight="1">
      <c r="B11" s="32"/>
      <c r="E11" s="229" t="s">
        <v>893</v>
      </c>
      <c r="F11" s="250"/>
      <c r="G11" s="250"/>
      <c r="H11" s="250"/>
      <c r="L11" s="32"/>
    </row>
    <row r="12" spans="2:12" s="1" customFormat="1" ht="12">
      <c r="B12" s="32"/>
      <c r="L12" s="32"/>
    </row>
    <row r="13" spans="2:12" s="1" customFormat="1" ht="12" customHeight="1">
      <c r="B13" s="32"/>
      <c r="D13" s="27" t="s">
        <v>18</v>
      </c>
      <c r="F13" s="25" t="s">
        <v>1</v>
      </c>
      <c r="I13" s="27" t="s">
        <v>19</v>
      </c>
      <c r="J13" s="25" t="s">
        <v>1</v>
      </c>
      <c r="L13" s="32"/>
    </row>
    <row r="14" spans="2:12" s="1" customFormat="1" ht="12" customHeight="1">
      <c r="B14" s="32"/>
      <c r="D14" s="27" t="s">
        <v>20</v>
      </c>
      <c r="F14" s="25" t="s">
        <v>21</v>
      </c>
      <c r="I14" s="27" t="s">
        <v>22</v>
      </c>
      <c r="J14" s="52" t="str">
        <f>'Rekapitulace stavby'!AN8</f>
        <v>6. 5. 2022</v>
      </c>
      <c r="L14" s="32"/>
    </row>
    <row r="15" spans="2:12" s="1" customFormat="1" ht="10.95" customHeight="1">
      <c r="B15" s="32"/>
      <c r="L15" s="32"/>
    </row>
    <row r="16" spans="2:12" s="1" customFormat="1" ht="12" customHeight="1">
      <c r="B16" s="32"/>
      <c r="D16" s="27" t="s">
        <v>24</v>
      </c>
      <c r="I16" s="27" t="s">
        <v>25</v>
      </c>
      <c r="J16" s="25" t="s">
        <v>1</v>
      </c>
      <c r="L16" s="32"/>
    </row>
    <row r="17" spans="2:12" s="1" customFormat="1" ht="18" customHeight="1">
      <c r="B17" s="32"/>
      <c r="E17" s="25" t="s">
        <v>26</v>
      </c>
      <c r="I17" s="27" t="s">
        <v>27</v>
      </c>
      <c r="J17" s="25" t="s">
        <v>1</v>
      </c>
      <c r="L17" s="32"/>
    </row>
    <row r="18" spans="2:12" s="1" customFormat="1" ht="6.9" customHeight="1">
      <c r="B18" s="32"/>
      <c r="L18" s="32"/>
    </row>
    <row r="19" spans="2:12" s="1" customFormat="1" ht="12" customHeight="1">
      <c r="B19" s="32"/>
      <c r="D19" s="27" t="s">
        <v>28</v>
      </c>
      <c r="I19" s="27" t="s">
        <v>25</v>
      </c>
      <c r="J19" s="28" t="str">
        <f>'Rekapitulace stavby'!AN13</f>
        <v>Vyplň údaj</v>
      </c>
      <c r="L19" s="32"/>
    </row>
    <row r="20" spans="2:12" s="1" customFormat="1" ht="18" customHeight="1">
      <c r="B20" s="32"/>
      <c r="E20" s="253" t="str">
        <f>'Rekapitulace stavby'!E14</f>
        <v>Vyplň údaj</v>
      </c>
      <c r="F20" s="219"/>
      <c r="G20" s="219"/>
      <c r="H20" s="219"/>
      <c r="I20" s="27" t="s">
        <v>27</v>
      </c>
      <c r="J20" s="28" t="str">
        <f>'Rekapitulace stavby'!AN14</f>
        <v>Vyplň údaj</v>
      </c>
      <c r="L20" s="32"/>
    </row>
    <row r="21" spans="2:12" s="1" customFormat="1" ht="6.9" customHeight="1">
      <c r="B21" s="32"/>
      <c r="L21" s="32"/>
    </row>
    <row r="22" spans="2:12" s="1" customFormat="1" ht="12" customHeight="1">
      <c r="B22" s="32"/>
      <c r="D22" s="27" t="s">
        <v>30</v>
      </c>
      <c r="I22" s="27" t="s">
        <v>25</v>
      </c>
      <c r="J22" s="25" t="s">
        <v>1</v>
      </c>
      <c r="L22" s="32"/>
    </row>
    <row r="23" spans="2:12" s="1" customFormat="1" ht="18" customHeight="1">
      <c r="B23" s="32"/>
      <c r="E23" s="25" t="s">
        <v>31</v>
      </c>
      <c r="I23" s="27" t="s">
        <v>27</v>
      </c>
      <c r="J23" s="25" t="s">
        <v>1</v>
      </c>
      <c r="L23" s="32"/>
    </row>
    <row r="24" spans="2:12" s="1" customFormat="1" ht="6.9" customHeight="1">
      <c r="B24" s="32"/>
      <c r="L24" s="32"/>
    </row>
    <row r="25" spans="2:12" s="1" customFormat="1" ht="12" customHeight="1">
      <c r="B25" s="32"/>
      <c r="D25" s="27" t="s">
        <v>33</v>
      </c>
      <c r="I25" s="27" t="s">
        <v>25</v>
      </c>
      <c r="J25" s="25" t="str">
        <f>IF('Rekapitulace stavby'!AN19="","",'Rekapitulace stavby'!AN19)</f>
        <v/>
      </c>
      <c r="L25" s="32"/>
    </row>
    <row r="26" spans="2:12" s="1" customFormat="1" ht="18" customHeight="1">
      <c r="B26" s="32"/>
      <c r="E26" s="25" t="str">
        <f>IF('Rekapitulace stavby'!E20="","",'Rekapitulace stavby'!E20)</f>
        <v xml:space="preserve"> </v>
      </c>
      <c r="I26" s="27" t="s">
        <v>27</v>
      </c>
      <c r="J26" s="25" t="str">
        <f>IF('Rekapitulace stavby'!AN20="","",'Rekapitulace stavby'!AN20)</f>
        <v/>
      </c>
      <c r="L26" s="32"/>
    </row>
    <row r="27" spans="2:12" s="1" customFormat="1" ht="6.9" customHeight="1">
      <c r="B27" s="32"/>
      <c r="L27" s="32"/>
    </row>
    <row r="28" spans="2:12" s="1" customFormat="1" ht="12" customHeight="1">
      <c r="B28" s="32"/>
      <c r="D28" s="27" t="s">
        <v>34</v>
      </c>
      <c r="L28" s="32"/>
    </row>
    <row r="29" spans="2:12" s="7" customFormat="1" ht="16.5" customHeight="1">
      <c r="B29" s="93"/>
      <c r="E29" s="223" t="s">
        <v>1</v>
      </c>
      <c r="F29" s="223"/>
      <c r="G29" s="223"/>
      <c r="H29" s="223"/>
      <c r="L29" s="93"/>
    </row>
    <row r="30" spans="2:12" s="1" customFormat="1" ht="6.9" customHeight="1">
      <c r="B30" s="32"/>
      <c r="L30" s="32"/>
    </row>
    <row r="31" spans="2:12" s="1" customFormat="1" ht="6.9" customHeight="1">
      <c r="B31" s="32"/>
      <c r="D31" s="53"/>
      <c r="E31" s="53"/>
      <c r="F31" s="53"/>
      <c r="G31" s="53"/>
      <c r="H31" s="53"/>
      <c r="I31" s="53"/>
      <c r="J31" s="53"/>
      <c r="K31" s="53"/>
      <c r="L31" s="32"/>
    </row>
    <row r="32" spans="2:12" s="1" customFormat="1" ht="25.35" customHeight="1">
      <c r="B32" s="32"/>
      <c r="D32" s="94" t="s">
        <v>35</v>
      </c>
      <c r="J32" s="65">
        <f>ROUND(J122,2)</f>
        <v>0</v>
      </c>
      <c r="L32" s="32"/>
    </row>
    <row r="33" spans="2:12" s="1" customFormat="1" ht="6.9" customHeight="1">
      <c r="B33" s="32"/>
      <c r="D33" s="53"/>
      <c r="E33" s="53"/>
      <c r="F33" s="53"/>
      <c r="G33" s="53"/>
      <c r="H33" s="53"/>
      <c r="I33" s="53"/>
      <c r="J33" s="53"/>
      <c r="K33" s="53"/>
      <c r="L33" s="32"/>
    </row>
    <row r="34" spans="2:12" s="1" customFormat="1" ht="14.4" customHeight="1">
      <c r="B34" s="32"/>
      <c r="F34" s="35" t="s">
        <v>37</v>
      </c>
      <c r="I34" s="35" t="s">
        <v>36</v>
      </c>
      <c r="J34" s="35" t="s">
        <v>38</v>
      </c>
      <c r="L34" s="32"/>
    </row>
    <row r="35" spans="2:12" s="1" customFormat="1" ht="14.4" customHeight="1">
      <c r="B35" s="32"/>
      <c r="D35" s="95" t="s">
        <v>39</v>
      </c>
      <c r="E35" s="27" t="s">
        <v>40</v>
      </c>
      <c r="F35" s="85">
        <f>ROUND((SUM(BE122:BE150)),2)</f>
        <v>0</v>
      </c>
      <c r="I35" s="96">
        <v>0.21</v>
      </c>
      <c r="J35" s="85">
        <f>ROUND(((SUM(BE122:BE150))*I35),2)</f>
        <v>0</v>
      </c>
      <c r="L35" s="32"/>
    </row>
    <row r="36" spans="2:12" s="1" customFormat="1" ht="14.4" customHeight="1">
      <c r="B36" s="32"/>
      <c r="E36" s="27" t="s">
        <v>41</v>
      </c>
      <c r="F36" s="85">
        <f>ROUND((SUM(BF122:BF150)),2)</f>
        <v>0</v>
      </c>
      <c r="I36" s="96">
        <v>0.15</v>
      </c>
      <c r="J36" s="85">
        <f>ROUND(((SUM(BF122:BF150))*I36),2)</f>
        <v>0</v>
      </c>
      <c r="L36" s="32"/>
    </row>
    <row r="37" spans="2:12" s="1" customFormat="1" ht="14.4" customHeight="1" hidden="1">
      <c r="B37" s="32"/>
      <c r="E37" s="27" t="s">
        <v>42</v>
      </c>
      <c r="F37" s="85">
        <f>ROUND((SUM(BG122:BG150)),2)</f>
        <v>0</v>
      </c>
      <c r="I37" s="96">
        <v>0.21</v>
      </c>
      <c r="J37" s="85">
        <f>0</f>
        <v>0</v>
      </c>
      <c r="L37" s="32"/>
    </row>
    <row r="38" spans="2:12" s="1" customFormat="1" ht="14.4" customHeight="1" hidden="1">
      <c r="B38" s="32"/>
      <c r="E38" s="27" t="s">
        <v>43</v>
      </c>
      <c r="F38" s="85">
        <f>ROUND((SUM(BH122:BH150)),2)</f>
        <v>0</v>
      </c>
      <c r="I38" s="96">
        <v>0.15</v>
      </c>
      <c r="J38" s="85">
        <f>0</f>
        <v>0</v>
      </c>
      <c r="L38" s="32"/>
    </row>
    <row r="39" spans="2:12" s="1" customFormat="1" ht="14.4" customHeight="1" hidden="1">
      <c r="B39" s="32"/>
      <c r="E39" s="27" t="s">
        <v>44</v>
      </c>
      <c r="F39" s="85">
        <f>ROUND((SUM(BI122:BI150)),2)</f>
        <v>0</v>
      </c>
      <c r="I39" s="96">
        <v>0</v>
      </c>
      <c r="J39" s="85">
        <f>0</f>
        <v>0</v>
      </c>
      <c r="L39" s="32"/>
    </row>
    <row r="40" spans="2:12" s="1" customFormat="1" ht="6.9" customHeight="1">
      <c r="B40" s="32"/>
      <c r="L40" s="32"/>
    </row>
    <row r="41" spans="2:12" s="1" customFormat="1" ht="25.35" customHeight="1">
      <c r="B41" s="32"/>
      <c r="C41" s="97"/>
      <c r="D41" s="98" t="s">
        <v>45</v>
      </c>
      <c r="E41" s="56"/>
      <c r="F41" s="56"/>
      <c r="G41" s="99" t="s">
        <v>46</v>
      </c>
      <c r="H41" s="100" t="s">
        <v>47</v>
      </c>
      <c r="I41" s="56"/>
      <c r="J41" s="101">
        <f>SUM(J32:J39)</f>
        <v>0</v>
      </c>
      <c r="K41" s="102"/>
      <c r="L41" s="32"/>
    </row>
    <row r="42" spans="2:12" s="1" customFormat="1" ht="14.4" customHeight="1">
      <c r="B42" s="32"/>
      <c r="L42" s="32"/>
    </row>
    <row r="43" spans="2:12" ht="14.4" customHeight="1">
      <c r="B43" s="20"/>
      <c r="L43" s="20"/>
    </row>
    <row r="44" spans="2:12" ht="14.4" customHeight="1">
      <c r="B44" s="20"/>
      <c r="L44" s="20"/>
    </row>
    <row r="45" spans="2:12" ht="14.4" customHeight="1">
      <c r="B45" s="20"/>
      <c r="L45" s="20"/>
    </row>
    <row r="46" spans="2:12" ht="14.4" customHeight="1">
      <c r="B46" s="20"/>
      <c r="L46" s="20"/>
    </row>
    <row r="47" spans="2:12" ht="14.4" customHeight="1">
      <c r="B47" s="20"/>
      <c r="L47" s="20"/>
    </row>
    <row r="48" spans="2:12" ht="14.4" customHeight="1">
      <c r="B48" s="20"/>
      <c r="L48" s="20"/>
    </row>
    <row r="49" spans="2:12" ht="14.4" customHeight="1">
      <c r="B49" s="20"/>
      <c r="L49" s="20"/>
    </row>
    <row r="50" spans="2:12" s="1" customFormat="1" ht="14.4" customHeight="1">
      <c r="B50" s="32"/>
      <c r="D50" s="41" t="s">
        <v>48</v>
      </c>
      <c r="E50" s="42"/>
      <c r="F50" s="42"/>
      <c r="G50" s="41" t="s">
        <v>49</v>
      </c>
      <c r="H50" s="42"/>
      <c r="I50" s="42"/>
      <c r="J50" s="42"/>
      <c r="K50" s="42"/>
      <c r="L50" s="32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2:12" s="1" customFormat="1" ht="13.2">
      <c r="B61" s="32"/>
      <c r="D61" s="43" t="s">
        <v>50</v>
      </c>
      <c r="E61" s="34"/>
      <c r="F61" s="103" t="s">
        <v>51</v>
      </c>
      <c r="G61" s="43" t="s">
        <v>50</v>
      </c>
      <c r="H61" s="34"/>
      <c r="I61" s="34"/>
      <c r="J61" s="104" t="s">
        <v>51</v>
      </c>
      <c r="K61" s="34"/>
      <c r="L61" s="32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2:12" s="1" customFormat="1" ht="13.2">
      <c r="B65" s="32"/>
      <c r="D65" s="41" t="s">
        <v>52</v>
      </c>
      <c r="E65" s="42"/>
      <c r="F65" s="42"/>
      <c r="G65" s="41" t="s">
        <v>53</v>
      </c>
      <c r="H65" s="42"/>
      <c r="I65" s="42"/>
      <c r="J65" s="42"/>
      <c r="K65" s="42"/>
      <c r="L65" s="32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2:12" s="1" customFormat="1" ht="13.2">
      <c r="B76" s="32"/>
      <c r="D76" s="43" t="s">
        <v>50</v>
      </c>
      <c r="E76" s="34"/>
      <c r="F76" s="103" t="s">
        <v>51</v>
      </c>
      <c r="G76" s="43" t="s">
        <v>50</v>
      </c>
      <c r="H76" s="34"/>
      <c r="I76" s="34"/>
      <c r="J76" s="104" t="s">
        <v>51</v>
      </c>
      <c r="K76" s="34"/>
      <c r="L76" s="32"/>
    </row>
    <row r="77" spans="2:12" s="1" customFormat="1" ht="14.4" customHeight="1"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2"/>
    </row>
    <row r="81" spans="2:12" s="1" customFormat="1" ht="6.9" customHeight="1"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2"/>
    </row>
    <row r="82" spans="2:12" s="1" customFormat="1" ht="24.9" customHeight="1">
      <c r="B82" s="32"/>
      <c r="C82" s="21" t="s">
        <v>100</v>
      </c>
      <c r="L82" s="32"/>
    </row>
    <row r="83" spans="2:12" s="1" customFormat="1" ht="6.9" customHeight="1">
      <c r="B83" s="32"/>
      <c r="L83" s="32"/>
    </row>
    <row r="84" spans="2:12" s="1" customFormat="1" ht="12" customHeight="1">
      <c r="B84" s="32"/>
      <c r="C84" s="27" t="s">
        <v>16</v>
      </c>
      <c r="L84" s="32"/>
    </row>
    <row r="85" spans="2:12" s="1" customFormat="1" ht="16.5" customHeight="1">
      <c r="B85" s="32"/>
      <c r="E85" s="251" t="str">
        <f>E7</f>
        <v>MŠ RAFÍK, rekonstrukce elektroinstalace, vč. stavebních úprav</v>
      </c>
      <c r="F85" s="252"/>
      <c r="G85" s="252"/>
      <c r="H85" s="252"/>
      <c r="L85" s="32"/>
    </row>
    <row r="86" spans="2:12" ht="12" customHeight="1">
      <c r="B86" s="20"/>
      <c r="C86" s="27" t="s">
        <v>96</v>
      </c>
      <c r="L86" s="20"/>
    </row>
    <row r="87" spans="2:12" s="1" customFormat="1" ht="16.5" customHeight="1">
      <c r="B87" s="32"/>
      <c r="E87" s="251" t="s">
        <v>97</v>
      </c>
      <c r="F87" s="250"/>
      <c r="G87" s="250"/>
      <c r="H87" s="250"/>
      <c r="L87" s="32"/>
    </row>
    <row r="88" spans="2:12" s="1" customFormat="1" ht="12" customHeight="1">
      <c r="B88" s="32"/>
      <c r="C88" s="27" t="s">
        <v>98</v>
      </c>
      <c r="L88" s="32"/>
    </row>
    <row r="89" spans="2:12" s="1" customFormat="1" ht="16.5" customHeight="1">
      <c r="B89" s="32"/>
      <c r="E89" s="229" t="str">
        <f>E11</f>
        <v>003 - Ostatní a vedlejší náklady</v>
      </c>
      <c r="F89" s="250"/>
      <c r="G89" s="250"/>
      <c r="H89" s="250"/>
      <c r="L89" s="32"/>
    </row>
    <row r="90" spans="2:12" s="1" customFormat="1" ht="6.9" customHeight="1">
      <c r="B90" s="32"/>
      <c r="L90" s="32"/>
    </row>
    <row r="91" spans="2:12" s="1" customFormat="1" ht="12" customHeight="1">
      <c r="B91" s="32"/>
      <c r="C91" s="27" t="s">
        <v>20</v>
      </c>
      <c r="F91" s="25" t="str">
        <f>F14</f>
        <v xml:space="preserve"> </v>
      </c>
      <c r="I91" s="27" t="s">
        <v>22</v>
      </c>
      <c r="J91" s="52" t="str">
        <f>IF(J14="","",J14)</f>
        <v>6. 5. 2022</v>
      </c>
      <c r="L91" s="32"/>
    </row>
    <row r="92" spans="2:12" s="1" customFormat="1" ht="6.9" customHeight="1">
      <c r="B92" s="32"/>
      <c r="L92" s="32"/>
    </row>
    <row r="93" spans="2:12" s="1" customFormat="1" ht="15.15" customHeight="1">
      <c r="B93" s="32"/>
      <c r="C93" s="27" t="s">
        <v>24</v>
      </c>
      <c r="F93" s="25" t="str">
        <f>E17</f>
        <v>Městský úřad Bohumín</v>
      </c>
      <c r="I93" s="27" t="s">
        <v>30</v>
      </c>
      <c r="J93" s="30" t="str">
        <f>E23</f>
        <v>RP Projekt s.r.o.</v>
      </c>
      <c r="L93" s="32"/>
    </row>
    <row r="94" spans="2:12" s="1" customFormat="1" ht="15.15" customHeight="1">
      <c r="B94" s="32"/>
      <c r="C94" s="27" t="s">
        <v>28</v>
      </c>
      <c r="F94" s="25" t="str">
        <f>IF(E20="","",E20)</f>
        <v>Vyplň údaj</v>
      </c>
      <c r="I94" s="27" t="s">
        <v>33</v>
      </c>
      <c r="J94" s="30" t="str">
        <f>E26</f>
        <v xml:space="preserve"> </v>
      </c>
      <c r="L94" s="32"/>
    </row>
    <row r="95" spans="2:12" s="1" customFormat="1" ht="10.35" customHeight="1">
      <c r="B95" s="32"/>
      <c r="L95" s="32"/>
    </row>
    <row r="96" spans="2:12" s="1" customFormat="1" ht="29.25" customHeight="1">
      <c r="B96" s="32"/>
      <c r="C96" s="105" t="s">
        <v>101</v>
      </c>
      <c r="D96" s="97"/>
      <c r="E96" s="97"/>
      <c r="F96" s="97"/>
      <c r="G96" s="97"/>
      <c r="H96" s="97"/>
      <c r="I96" s="97"/>
      <c r="J96" s="106" t="s">
        <v>102</v>
      </c>
      <c r="K96" s="97"/>
      <c r="L96" s="32"/>
    </row>
    <row r="97" spans="2:12" s="1" customFormat="1" ht="10.35" customHeight="1">
      <c r="B97" s="32"/>
      <c r="L97" s="32"/>
    </row>
    <row r="98" spans="2:47" s="1" customFormat="1" ht="22.95" customHeight="1">
      <c r="B98" s="32"/>
      <c r="C98" s="107" t="s">
        <v>103</v>
      </c>
      <c r="J98" s="65">
        <f>J122</f>
        <v>0</v>
      </c>
      <c r="L98" s="32"/>
      <c r="AU98" s="17" t="s">
        <v>104</v>
      </c>
    </row>
    <row r="99" spans="2:12" s="8" customFormat="1" ht="24.9" customHeight="1">
      <c r="B99" s="108"/>
      <c r="D99" s="109" t="s">
        <v>894</v>
      </c>
      <c r="E99" s="110"/>
      <c r="F99" s="110"/>
      <c r="G99" s="110"/>
      <c r="H99" s="110"/>
      <c r="I99" s="110"/>
      <c r="J99" s="111">
        <f>J123</f>
        <v>0</v>
      </c>
      <c r="L99" s="108"/>
    </row>
    <row r="100" spans="2:12" s="9" customFormat="1" ht="19.95" customHeight="1">
      <c r="B100" s="112"/>
      <c r="D100" s="113" t="s">
        <v>895</v>
      </c>
      <c r="E100" s="114"/>
      <c r="F100" s="114"/>
      <c r="G100" s="114"/>
      <c r="H100" s="114"/>
      <c r="I100" s="114"/>
      <c r="J100" s="115">
        <f>J124</f>
        <v>0</v>
      </c>
      <c r="L100" s="112"/>
    </row>
    <row r="101" spans="2:12" s="1" customFormat="1" ht="21.75" customHeight="1">
      <c r="B101" s="32"/>
      <c r="L101" s="32"/>
    </row>
    <row r="102" spans="2:12" s="1" customFormat="1" ht="6.9" customHeight="1">
      <c r="B102" s="44"/>
      <c r="C102" s="45"/>
      <c r="D102" s="45"/>
      <c r="E102" s="45"/>
      <c r="F102" s="45"/>
      <c r="G102" s="45"/>
      <c r="H102" s="45"/>
      <c r="I102" s="45"/>
      <c r="J102" s="45"/>
      <c r="K102" s="45"/>
      <c r="L102" s="32"/>
    </row>
    <row r="106" spans="2:12" s="1" customFormat="1" ht="6.9" customHeight="1">
      <c r="B106" s="46"/>
      <c r="C106" s="47"/>
      <c r="D106" s="47"/>
      <c r="E106" s="47"/>
      <c r="F106" s="47"/>
      <c r="G106" s="47"/>
      <c r="H106" s="47"/>
      <c r="I106" s="47"/>
      <c r="J106" s="47"/>
      <c r="K106" s="47"/>
      <c r="L106" s="32"/>
    </row>
    <row r="107" spans="2:12" s="1" customFormat="1" ht="24.9" customHeight="1">
      <c r="B107" s="32"/>
      <c r="C107" s="21" t="s">
        <v>120</v>
      </c>
      <c r="L107" s="32"/>
    </row>
    <row r="108" spans="2:12" s="1" customFormat="1" ht="6.9" customHeight="1">
      <c r="B108" s="32"/>
      <c r="L108" s="32"/>
    </row>
    <row r="109" spans="2:12" s="1" customFormat="1" ht="12" customHeight="1">
      <c r="B109" s="32"/>
      <c r="C109" s="27" t="s">
        <v>16</v>
      </c>
      <c r="L109" s="32"/>
    </row>
    <row r="110" spans="2:12" s="1" customFormat="1" ht="16.5" customHeight="1">
      <c r="B110" s="32"/>
      <c r="E110" s="251" t="str">
        <f>E7</f>
        <v>MŠ RAFÍK, rekonstrukce elektroinstalace, vč. stavebních úprav</v>
      </c>
      <c r="F110" s="252"/>
      <c r="G110" s="252"/>
      <c r="H110" s="252"/>
      <c r="L110" s="32"/>
    </row>
    <row r="111" spans="2:12" ht="12" customHeight="1">
      <c r="B111" s="20"/>
      <c r="C111" s="27" t="s">
        <v>96</v>
      </c>
      <c r="L111" s="20"/>
    </row>
    <row r="112" spans="2:12" s="1" customFormat="1" ht="16.5" customHeight="1">
      <c r="B112" s="32"/>
      <c r="E112" s="251" t="s">
        <v>97</v>
      </c>
      <c r="F112" s="250"/>
      <c r="G112" s="250"/>
      <c r="H112" s="250"/>
      <c r="L112" s="32"/>
    </row>
    <row r="113" spans="2:12" s="1" customFormat="1" ht="12" customHeight="1">
      <c r="B113" s="32"/>
      <c r="C113" s="27" t="s">
        <v>98</v>
      </c>
      <c r="L113" s="32"/>
    </row>
    <row r="114" spans="2:12" s="1" customFormat="1" ht="16.5" customHeight="1">
      <c r="B114" s="32"/>
      <c r="E114" s="229" t="str">
        <f>E11</f>
        <v>003 - Ostatní a vedlejší náklady</v>
      </c>
      <c r="F114" s="250"/>
      <c r="G114" s="250"/>
      <c r="H114" s="250"/>
      <c r="L114" s="32"/>
    </row>
    <row r="115" spans="2:12" s="1" customFormat="1" ht="6.9" customHeight="1">
      <c r="B115" s="32"/>
      <c r="L115" s="32"/>
    </row>
    <row r="116" spans="2:12" s="1" customFormat="1" ht="12" customHeight="1">
      <c r="B116" s="32"/>
      <c r="C116" s="27" t="s">
        <v>20</v>
      </c>
      <c r="F116" s="25" t="str">
        <f>F14</f>
        <v xml:space="preserve"> </v>
      </c>
      <c r="I116" s="27" t="s">
        <v>22</v>
      </c>
      <c r="J116" s="52" t="str">
        <f>IF(J14="","",J14)</f>
        <v>6. 5. 2022</v>
      </c>
      <c r="L116" s="32"/>
    </row>
    <row r="117" spans="2:12" s="1" customFormat="1" ht="6.9" customHeight="1">
      <c r="B117" s="32"/>
      <c r="L117" s="32"/>
    </row>
    <row r="118" spans="2:12" s="1" customFormat="1" ht="15.15" customHeight="1">
      <c r="B118" s="32"/>
      <c r="C118" s="27" t="s">
        <v>24</v>
      </c>
      <c r="F118" s="25" t="str">
        <f>E17</f>
        <v>Městský úřad Bohumín</v>
      </c>
      <c r="I118" s="27" t="s">
        <v>30</v>
      </c>
      <c r="J118" s="30" t="str">
        <f>E23</f>
        <v>RP Projekt s.r.o.</v>
      </c>
      <c r="L118" s="32"/>
    </row>
    <row r="119" spans="2:12" s="1" customFormat="1" ht="15.15" customHeight="1">
      <c r="B119" s="32"/>
      <c r="C119" s="27" t="s">
        <v>28</v>
      </c>
      <c r="F119" s="25" t="str">
        <f>IF(E20="","",E20)</f>
        <v>Vyplň údaj</v>
      </c>
      <c r="I119" s="27" t="s">
        <v>33</v>
      </c>
      <c r="J119" s="30" t="str">
        <f>E26</f>
        <v xml:space="preserve"> </v>
      </c>
      <c r="L119" s="32"/>
    </row>
    <row r="120" spans="2:12" s="1" customFormat="1" ht="10.35" customHeight="1">
      <c r="B120" s="32"/>
      <c r="L120" s="32"/>
    </row>
    <row r="121" spans="2:20" s="10" customFormat="1" ht="29.25" customHeight="1">
      <c r="B121" s="116"/>
      <c r="C121" s="117" t="s">
        <v>121</v>
      </c>
      <c r="D121" s="118" t="s">
        <v>60</v>
      </c>
      <c r="E121" s="118" t="s">
        <v>56</v>
      </c>
      <c r="F121" s="118" t="s">
        <v>57</v>
      </c>
      <c r="G121" s="118" t="s">
        <v>122</v>
      </c>
      <c r="H121" s="118" t="s">
        <v>123</v>
      </c>
      <c r="I121" s="118" t="s">
        <v>124</v>
      </c>
      <c r="J121" s="118" t="s">
        <v>102</v>
      </c>
      <c r="K121" s="119" t="s">
        <v>125</v>
      </c>
      <c r="L121" s="116"/>
      <c r="M121" s="58" t="s">
        <v>1</v>
      </c>
      <c r="N121" s="59" t="s">
        <v>39</v>
      </c>
      <c r="O121" s="59" t="s">
        <v>126</v>
      </c>
      <c r="P121" s="59" t="s">
        <v>127</v>
      </c>
      <c r="Q121" s="59" t="s">
        <v>128</v>
      </c>
      <c r="R121" s="59" t="s">
        <v>129</v>
      </c>
      <c r="S121" s="59" t="s">
        <v>130</v>
      </c>
      <c r="T121" s="60" t="s">
        <v>131</v>
      </c>
    </row>
    <row r="122" spans="2:63" s="1" customFormat="1" ht="22.95" customHeight="1">
      <c r="B122" s="32"/>
      <c r="C122" s="63" t="s">
        <v>132</v>
      </c>
      <c r="J122" s="120">
        <f>BK122</f>
        <v>0</v>
      </c>
      <c r="L122" s="32"/>
      <c r="M122" s="61"/>
      <c r="N122" s="53"/>
      <c r="O122" s="53"/>
      <c r="P122" s="121">
        <f>P123</f>
        <v>0</v>
      </c>
      <c r="Q122" s="53"/>
      <c r="R122" s="121">
        <f>R123</f>
        <v>0</v>
      </c>
      <c r="S122" s="53"/>
      <c r="T122" s="122">
        <f>T123</f>
        <v>0</v>
      </c>
      <c r="AT122" s="17" t="s">
        <v>74</v>
      </c>
      <c r="AU122" s="17" t="s">
        <v>104</v>
      </c>
      <c r="BK122" s="123">
        <f>BK123</f>
        <v>0</v>
      </c>
    </row>
    <row r="123" spans="2:63" s="11" customFormat="1" ht="25.95" customHeight="1">
      <c r="B123" s="124"/>
      <c r="D123" s="125" t="s">
        <v>74</v>
      </c>
      <c r="E123" s="126" t="s">
        <v>896</v>
      </c>
      <c r="F123" s="126" t="s">
        <v>882</v>
      </c>
      <c r="I123" s="127"/>
      <c r="J123" s="128">
        <f>BK123</f>
        <v>0</v>
      </c>
      <c r="L123" s="124"/>
      <c r="M123" s="129"/>
      <c r="P123" s="130">
        <f>P124</f>
        <v>0</v>
      </c>
      <c r="R123" s="130">
        <f>R124</f>
        <v>0</v>
      </c>
      <c r="T123" s="131">
        <f>T124</f>
        <v>0</v>
      </c>
      <c r="AR123" s="125" t="s">
        <v>143</v>
      </c>
      <c r="AT123" s="132" t="s">
        <v>74</v>
      </c>
      <c r="AU123" s="132" t="s">
        <v>75</v>
      </c>
      <c r="AY123" s="125" t="s">
        <v>135</v>
      </c>
      <c r="BK123" s="133">
        <f>BK124</f>
        <v>0</v>
      </c>
    </row>
    <row r="124" spans="2:63" s="11" customFormat="1" ht="22.95" customHeight="1">
      <c r="B124" s="124"/>
      <c r="D124" s="125" t="s">
        <v>74</v>
      </c>
      <c r="E124" s="134" t="s">
        <v>897</v>
      </c>
      <c r="F124" s="134" t="s">
        <v>93</v>
      </c>
      <c r="I124" s="127"/>
      <c r="J124" s="135">
        <f>BK124</f>
        <v>0</v>
      </c>
      <c r="L124" s="124"/>
      <c r="M124" s="129"/>
      <c r="P124" s="130">
        <f>SUM(P125:P150)</f>
        <v>0</v>
      </c>
      <c r="R124" s="130">
        <f>SUM(R125:R150)</f>
        <v>0</v>
      </c>
      <c r="T124" s="131">
        <f>SUM(T125:T150)</f>
        <v>0</v>
      </c>
      <c r="AR124" s="125" t="s">
        <v>143</v>
      </c>
      <c r="AT124" s="132" t="s">
        <v>74</v>
      </c>
      <c r="AU124" s="132" t="s">
        <v>81</v>
      </c>
      <c r="AY124" s="125" t="s">
        <v>135</v>
      </c>
      <c r="BK124" s="133">
        <f>SUM(BK125:BK150)</f>
        <v>0</v>
      </c>
    </row>
    <row r="125" spans="2:65" s="1" customFormat="1" ht="37.95" customHeight="1">
      <c r="B125" s="136"/>
      <c r="C125" s="137" t="s">
        <v>81</v>
      </c>
      <c r="D125" s="137" t="s">
        <v>138</v>
      </c>
      <c r="E125" s="138" t="s">
        <v>898</v>
      </c>
      <c r="F125" s="139" t="s">
        <v>899</v>
      </c>
      <c r="G125" s="140" t="s">
        <v>231</v>
      </c>
      <c r="H125" s="141">
        <v>1</v>
      </c>
      <c r="I125" s="142"/>
      <c r="J125" s="143">
        <f>ROUND(I125*H125,2)</f>
        <v>0</v>
      </c>
      <c r="K125" s="139" t="s">
        <v>1</v>
      </c>
      <c r="L125" s="32"/>
      <c r="M125" s="144" t="s">
        <v>1</v>
      </c>
      <c r="N125" s="145" t="s">
        <v>40</v>
      </c>
      <c r="P125" s="146">
        <f>O125*H125</f>
        <v>0</v>
      </c>
      <c r="Q125" s="146">
        <v>0</v>
      </c>
      <c r="R125" s="146">
        <f>Q125*H125</f>
        <v>0</v>
      </c>
      <c r="S125" s="146">
        <v>0</v>
      </c>
      <c r="T125" s="147">
        <f>S125*H125</f>
        <v>0</v>
      </c>
      <c r="AR125" s="148" t="s">
        <v>539</v>
      </c>
      <c r="AT125" s="148" t="s">
        <v>138</v>
      </c>
      <c r="AU125" s="148" t="s">
        <v>83</v>
      </c>
      <c r="AY125" s="17" t="s">
        <v>135</v>
      </c>
      <c r="BE125" s="149">
        <f>IF(N125="základní",J125,0)</f>
        <v>0</v>
      </c>
      <c r="BF125" s="149">
        <f>IF(N125="snížená",J125,0)</f>
        <v>0</v>
      </c>
      <c r="BG125" s="149">
        <f>IF(N125="zákl. přenesená",J125,0)</f>
        <v>0</v>
      </c>
      <c r="BH125" s="149">
        <f>IF(N125="sníž. přenesená",J125,0)</f>
        <v>0</v>
      </c>
      <c r="BI125" s="149">
        <f>IF(N125="nulová",J125,0)</f>
        <v>0</v>
      </c>
      <c r="BJ125" s="17" t="s">
        <v>81</v>
      </c>
      <c r="BK125" s="149">
        <f>ROUND(I125*H125,2)</f>
        <v>0</v>
      </c>
      <c r="BL125" s="17" t="s">
        <v>539</v>
      </c>
      <c r="BM125" s="148" t="s">
        <v>900</v>
      </c>
    </row>
    <row r="126" spans="2:47" s="1" customFormat="1" ht="38.4">
      <c r="B126" s="32"/>
      <c r="D126" s="150" t="s">
        <v>145</v>
      </c>
      <c r="F126" s="151" t="s">
        <v>901</v>
      </c>
      <c r="I126" s="152"/>
      <c r="L126" s="32"/>
      <c r="M126" s="153"/>
      <c r="T126" s="55"/>
      <c r="AT126" s="17" t="s">
        <v>145</v>
      </c>
      <c r="AU126" s="17" t="s">
        <v>83</v>
      </c>
    </row>
    <row r="127" spans="2:65" s="1" customFormat="1" ht="24.15" customHeight="1">
      <c r="B127" s="136"/>
      <c r="C127" s="137" t="s">
        <v>83</v>
      </c>
      <c r="D127" s="137" t="s">
        <v>138</v>
      </c>
      <c r="E127" s="138" t="s">
        <v>902</v>
      </c>
      <c r="F127" s="139" t="s">
        <v>903</v>
      </c>
      <c r="G127" s="140" t="s">
        <v>231</v>
      </c>
      <c r="H127" s="141">
        <v>1</v>
      </c>
      <c r="I127" s="142"/>
      <c r="J127" s="143">
        <f>ROUND(I127*H127,2)</f>
        <v>0</v>
      </c>
      <c r="K127" s="139" t="s">
        <v>1</v>
      </c>
      <c r="L127" s="32"/>
      <c r="M127" s="144" t="s">
        <v>1</v>
      </c>
      <c r="N127" s="145" t="s">
        <v>40</v>
      </c>
      <c r="P127" s="146">
        <f>O127*H127</f>
        <v>0</v>
      </c>
      <c r="Q127" s="146">
        <v>0</v>
      </c>
      <c r="R127" s="146">
        <f>Q127*H127</f>
        <v>0</v>
      </c>
      <c r="S127" s="146">
        <v>0</v>
      </c>
      <c r="T127" s="147">
        <f>S127*H127</f>
        <v>0</v>
      </c>
      <c r="AR127" s="148" t="s">
        <v>539</v>
      </c>
      <c r="AT127" s="148" t="s">
        <v>138</v>
      </c>
      <c r="AU127" s="148" t="s">
        <v>83</v>
      </c>
      <c r="AY127" s="17" t="s">
        <v>135</v>
      </c>
      <c r="BE127" s="149">
        <f>IF(N127="základní",J127,0)</f>
        <v>0</v>
      </c>
      <c r="BF127" s="149">
        <f>IF(N127="snížená",J127,0)</f>
        <v>0</v>
      </c>
      <c r="BG127" s="149">
        <f>IF(N127="zákl. přenesená",J127,0)</f>
        <v>0</v>
      </c>
      <c r="BH127" s="149">
        <f>IF(N127="sníž. přenesená",J127,0)</f>
        <v>0</v>
      </c>
      <c r="BI127" s="149">
        <f>IF(N127="nulová",J127,0)</f>
        <v>0</v>
      </c>
      <c r="BJ127" s="17" t="s">
        <v>81</v>
      </c>
      <c r="BK127" s="149">
        <f>ROUND(I127*H127,2)</f>
        <v>0</v>
      </c>
      <c r="BL127" s="17" t="s">
        <v>539</v>
      </c>
      <c r="BM127" s="148" t="s">
        <v>904</v>
      </c>
    </row>
    <row r="128" spans="2:47" s="1" customFormat="1" ht="19.2">
      <c r="B128" s="32"/>
      <c r="D128" s="150" t="s">
        <v>145</v>
      </c>
      <c r="F128" s="151" t="s">
        <v>903</v>
      </c>
      <c r="I128" s="152"/>
      <c r="L128" s="32"/>
      <c r="M128" s="153"/>
      <c r="T128" s="55"/>
      <c r="AT128" s="17" t="s">
        <v>145</v>
      </c>
      <c r="AU128" s="17" t="s">
        <v>83</v>
      </c>
    </row>
    <row r="129" spans="2:65" s="1" customFormat="1" ht="16.5" customHeight="1">
      <c r="B129" s="136"/>
      <c r="C129" s="199"/>
      <c r="D129" s="199"/>
      <c r="E129" s="200"/>
      <c r="F129" s="201"/>
      <c r="G129" s="202"/>
      <c r="H129" s="203"/>
      <c r="I129" s="152"/>
      <c r="J129" s="204"/>
      <c r="K129" s="205" t="s">
        <v>1</v>
      </c>
      <c r="M129" s="144" t="s">
        <v>1</v>
      </c>
      <c r="N129" s="145" t="s">
        <v>40</v>
      </c>
      <c r="P129" s="146">
        <f>O129*H129</f>
        <v>0</v>
      </c>
      <c r="Q129" s="146">
        <v>0</v>
      </c>
      <c r="R129" s="146">
        <f>Q129*H129</f>
        <v>0</v>
      </c>
      <c r="S129" s="146">
        <v>0</v>
      </c>
      <c r="T129" s="147">
        <f>S129*H129</f>
        <v>0</v>
      </c>
      <c r="AR129" s="148" t="s">
        <v>539</v>
      </c>
      <c r="AT129" s="148" t="s">
        <v>138</v>
      </c>
      <c r="AU129" s="148" t="s">
        <v>83</v>
      </c>
      <c r="AY129" s="17" t="s">
        <v>135</v>
      </c>
      <c r="BE129" s="149">
        <f>IF(N129="základní",J129,0)</f>
        <v>0</v>
      </c>
      <c r="BF129" s="149">
        <f>IF(N129="snížená",J129,0)</f>
        <v>0</v>
      </c>
      <c r="BG129" s="149">
        <f>IF(N129="zákl. přenesená",J129,0)</f>
        <v>0</v>
      </c>
      <c r="BH129" s="149">
        <f>IF(N129="sníž. přenesená",J129,0)</f>
        <v>0</v>
      </c>
      <c r="BI129" s="149">
        <f>IF(N129="nulová",J129,0)</f>
        <v>0</v>
      </c>
      <c r="BJ129" s="17" t="s">
        <v>81</v>
      </c>
      <c r="BK129" s="149">
        <f>ROUND(I129*H129,2)</f>
        <v>0</v>
      </c>
      <c r="BL129" s="17" t="s">
        <v>539</v>
      </c>
      <c r="BM129" s="148" t="s">
        <v>906</v>
      </c>
    </row>
    <row r="130" spans="2:47" s="1" customFormat="1" ht="12">
      <c r="B130" s="32"/>
      <c r="D130" s="150"/>
      <c r="F130" s="151"/>
      <c r="I130" s="152"/>
      <c r="L130" s="32"/>
      <c r="M130" s="153"/>
      <c r="T130" s="55"/>
      <c r="AT130" s="17" t="s">
        <v>145</v>
      </c>
      <c r="AU130" s="17" t="s">
        <v>83</v>
      </c>
    </row>
    <row r="131" spans="2:65" s="1" customFormat="1" ht="21.75" customHeight="1">
      <c r="B131" s="136"/>
      <c r="C131" s="137">
        <v>3</v>
      </c>
      <c r="D131" s="137" t="s">
        <v>138</v>
      </c>
      <c r="E131" s="138" t="s">
        <v>905</v>
      </c>
      <c r="F131" s="139" t="s">
        <v>908</v>
      </c>
      <c r="G131" s="140" t="s">
        <v>231</v>
      </c>
      <c r="H131" s="141">
        <v>1</v>
      </c>
      <c r="I131" s="142"/>
      <c r="J131" s="143">
        <f>ROUND(I131*H131,2)</f>
        <v>0</v>
      </c>
      <c r="K131" s="139" t="s">
        <v>1</v>
      </c>
      <c r="L131" s="32"/>
      <c r="M131" s="144" t="s">
        <v>1</v>
      </c>
      <c r="N131" s="145" t="s">
        <v>40</v>
      </c>
      <c r="P131" s="146">
        <f>O131*H131</f>
        <v>0</v>
      </c>
      <c r="Q131" s="146">
        <v>0</v>
      </c>
      <c r="R131" s="146">
        <f>Q131*H131</f>
        <v>0</v>
      </c>
      <c r="S131" s="146">
        <v>0</v>
      </c>
      <c r="T131" s="147">
        <f>S131*H131</f>
        <v>0</v>
      </c>
      <c r="AR131" s="148" t="s">
        <v>539</v>
      </c>
      <c r="AT131" s="148" t="s">
        <v>138</v>
      </c>
      <c r="AU131" s="148" t="s">
        <v>83</v>
      </c>
      <c r="AY131" s="17" t="s">
        <v>135</v>
      </c>
      <c r="BE131" s="149">
        <f>IF(N131="základní",J131,0)</f>
        <v>0</v>
      </c>
      <c r="BF131" s="149">
        <f>IF(N131="snížená",J131,0)</f>
        <v>0</v>
      </c>
      <c r="BG131" s="149">
        <f>IF(N131="zákl. přenesená",J131,0)</f>
        <v>0</v>
      </c>
      <c r="BH131" s="149">
        <f>IF(N131="sníž. přenesená",J131,0)</f>
        <v>0</v>
      </c>
      <c r="BI131" s="149">
        <f>IF(N131="nulová",J131,0)</f>
        <v>0</v>
      </c>
      <c r="BJ131" s="17" t="s">
        <v>81</v>
      </c>
      <c r="BK131" s="149">
        <f>ROUND(I131*H131,2)</f>
        <v>0</v>
      </c>
      <c r="BL131" s="17" t="s">
        <v>539</v>
      </c>
      <c r="BM131" s="148" t="s">
        <v>909</v>
      </c>
    </row>
    <row r="132" spans="2:47" s="1" customFormat="1" ht="19.2">
      <c r="B132" s="32"/>
      <c r="D132" s="150" t="s">
        <v>145</v>
      </c>
      <c r="F132" s="151" t="s">
        <v>910</v>
      </c>
      <c r="I132" s="152"/>
      <c r="L132" s="32"/>
      <c r="M132" s="153"/>
      <c r="T132" s="55"/>
      <c r="AT132" s="17" t="s">
        <v>145</v>
      </c>
      <c r="AU132" s="17" t="s">
        <v>83</v>
      </c>
    </row>
    <row r="133" spans="2:65" s="1" customFormat="1" ht="24.15" customHeight="1">
      <c r="B133" s="136"/>
      <c r="C133" s="137">
        <v>4</v>
      </c>
      <c r="D133" s="137" t="s">
        <v>138</v>
      </c>
      <c r="E133" s="138" t="s">
        <v>907</v>
      </c>
      <c r="F133" s="139" t="s">
        <v>940</v>
      </c>
      <c r="G133" s="140" t="s">
        <v>231</v>
      </c>
      <c r="H133" s="141">
        <v>1</v>
      </c>
      <c r="I133" s="142"/>
      <c r="J133" s="143">
        <f>ROUND(I133*H133,2)</f>
        <v>0</v>
      </c>
      <c r="K133" s="139" t="s">
        <v>1</v>
      </c>
      <c r="L133" s="32"/>
      <c r="M133" s="144" t="s">
        <v>1</v>
      </c>
      <c r="N133" s="145" t="s">
        <v>40</v>
      </c>
      <c r="P133" s="146">
        <f>O133*H133</f>
        <v>0</v>
      </c>
      <c r="Q133" s="146">
        <v>0</v>
      </c>
      <c r="R133" s="146">
        <f>Q133*H133</f>
        <v>0</v>
      </c>
      <c r="S133" s="146">
        <v>0</v>
      </c>
      <c r="T133" s="147">
        <f>S133*H133</f>
        <v>0</v>
      </c>
      <c r="AR133" s="148" t="s">
        <v>539</v>
      </c>
      <c r="AT133" s="148" t="s">
        <v>138</v>
      </c>
      <c r="AU133" s="148" t="s">
        <v>83</v>
      </c>
      <c r="AY133" s="17" t="s">
        <v>135</v>
      </c>
      <c r="BE133" s="149">
        <f>IF(N133="základní",J133,0)</f>
        <v>0</v>
      </c>
      <c r="BF133" s="149">
        <f>IF(N133="snížená",J133,0)</f>
        <v>0</v>
      </c>
      <c r="BG133" s="149">
        <f>IF(N133="zákl. přenesená",J133,0)</f>
        <v>0</v>
      </c>
      <c r="BH133" s="149">
        <f>IF(N133="sníž. přenesená",J133,0)</f>
        <v>0</v>
      </c>
      <c r="BI133" s="149">
        <f>IF(N133="nulová",J133,0)</f>
        <v>0</v>
      </c>
      <c r="BJ133" s="17" t="s">
        <v>81</v>
      </c>
      <c r="BK133" s="149">
        <f>ROUND(I133*H133,2)</f>
        <v>0</v>
      </c>
      <c r="BL133" s="17" t="s">
        <v>539</v>
      </c>
      <c r="BM133" s="148" t="s">
        <v>912</v>
      </c>
    </row>
    <row r="134" spans="2:47" s="1" customFormat="1" ht="12">
      <c r="B134" s="32"/>
      <c r="D134" s="150" t="s">
        <v>145</v>
      </c>
      <c r="F134" s="151" t="s">
        <v>940</v>
      </c>
      <c r="I134" s="152"/>
      <c r="L134" s="32"/>
      <c r="M134" s="153"/>
      <c r="T134" s="55"/>
      <c r="AT134" s="17" t="s">
        <v>145</v>
      </c>
      <c r="AU134" s="17" t="s">
        <v>83</v>
      </c>
    </row>
    <row r="135" spans="2:65" s="1" customFormat="1" ht="49.2" customHeight="1">
      <c r="B135" s="136"/>
      <c r="C135" s="137">
        <v>5</v>
      </c>
      <c r="D135" s="137" t="s">
        <v>138</v>
      </c>
      <c r="E135" s="138" t="s">
        <v>911</v>
      </c>
      <c r="F135" s="139" t="s">
        <v>914</v>
      </c>
      <c r="G135" s="140" t="s">
        <v>231</v>
      </c>
      <c r="H135" s="141">
        <v>1</v>
      </c>
      <c r="I135" s="142"/>
      <c r="J135" s="143">
        <f>ROUND(I135*H135,2)</f>
        <v>0</v>
      </c>
      <c r="K135" s="139" t="s">
        <v>1</v>
      </c>
      <c r="L135" s="32"/>
      <c r="M135" s="144" t="s">
        <v>1</v>
      </c>
      <c r="N135" s="145" t="s">
        <v>40</v>
      </c>
      <c r="P135" s="146">
        <f>O135*H135</f>
        <v>0</v>
      </c>
      <c r="Q135" s="146">
        <v>0</v>
      </c>
      <c r="R135" s="146">
        <f>Q135*H135</f>
        <v>0</v>
      </c>
      <c r="S135" s="146">
        <v>0</v>
      </c>
      <c r="T135" s="147">
        <f>S135*H135</f>
        <v>0</v>
      </c>
      <c r="AR135" s="148" t="s">
        <v>539</v>
      </c>
      <c r="AT135" s="148" t="s">
        <v>138</v>
      </c>
      <c r="AU135" s="148" t="s">
        <v>83</v>
      </c>
      <c r="AY135" s="17" t="s">
        <v>135</v>
      </c>
      <c r="BE135" s="149">
        <f>IF(N135="základní",J135,0)</f>
        <v>0</v>
      </c>
      <c r="BF135" s="149">
        <f>IF(N135="snížená",J135,0)</f>
        <v>0</v>
      </c>
      <c r="BG135" s="149">
        <f>IF(N135="zákl. přenesená",J135,0)</f>
        <v>0</v>
      </c>
      <c r="BH135" s="149">
        <f>IF(N135="sníž. přenesená",J135,0)</f>
        <v>0</v>
      </c>
      <c r="BI135" s="149">
        <f>IF(N135="nulová",J135,0)</f>
        <v>0</v>
      </c>
      <c r="BJ135" s="17" t="s">
        <v>81</v>
      </c>
      <c r="BK135" s="149">
        <f>ROUND(I135*H135,2)</f>
        <v>0</v>
      </c>
      <c r="BL135" s="17" t="s">
        <v>539</v>
      </c>
      <c r="BM135" s="148" t="s">
        <v>915</v>
      </c>
    </row>
    <row r="136" spans="2:47" s="1" customFormat="1" ht="28.8">
      <c r="B136" s="32"/>
      <c r="D136" s="150" t="s">
        <v>145</v>
      </c>
      <c r="F136" s="151" t="s">
        <v>914</v>
      </c>
      <c r="I136" s="152"/>
      <c r="L136" s="32"/>
      <c r="M136" s="153"/>
      <c r="T136" s="55"/>
      <c r="AT136" s="17" t="s">
        <v>145</v>
      </c>
      <c r="AU136" s="17" t="s">
        <v>83</v>
      </c>
    </row>
    <row r="137" spans="2:65" s="1" customFormat="1" ht="33" customHeight="1">
      <c r="B137" s="136"/>
      <c r="C137" s="137">
        <v>6</v>
      </c>
      <c r="D137" s="137" t="s">
        <v>138</v>
      </c>
      <c r="E137" s="138" t="s">
        <v>913</v>
      </c>
      <c r="F137" s="139" t="s">
        <v>917</v>
      </c>
      <c r="G137" s="140" t="s">
        <v>231</v>
      </c>
      <c r="H137" s="141">
        <v>1</v>
      </c>
      <c r="I137" s="142"/>
      <c r="J137" s="143">
        <f>ROUND(I137*H137,2)</f>
        <v>0</v>
      </c>
      <c r="K137" s="139" t="s">
        <v>1</v>
      </c>
      <c r="L137" s="32"/>
      <c r="M137" s="144" t="s">
        <v>1</v>
      </c>
      <c r="N137" s="145" t="s">
        <v>40</v>
      </c>
      <c r="P137" s="146">
        <f>O137*H137</f>
        <v>0</v>
      </c>
      <c r="Q137" s="146">
        <v>0</v>
      </c>
      <c r="R137" s="146">
        <f>Q137*H137</f>
        <v>0</v>
      </c>
      <c r="S137" s="146">
        <v>0</v>
      </c>
      <c r="T137" s="147">
        <f>S137*H137</f>
        <v>0</v>
      </c>
      <c r="AR137" s="148" t="s">
        <v>539</v>
      </c>
      <c r="AT137" s="148" t="s">
        <v>138</v>
      </c>
      <c r="AU137" s="148" t="s">
        <v>83</v>
      </c>
      <c r="AY137" s="17" t="s">
        <v>135</v>
      </c>
      <c r="BE137" s="149">
        <f>IF(N137="základní",J137,0)</f>
        <v>0</v>
      </c>
      <c r="BF137" s="149">
        <f>IF(N137="snížená",J137,0)</f>
        <v>0</v>
      </c>
      <c r="BG137" s="149">
        <f>IF(N137="zákl. přenesená",J137,0)</f>
        <v>0</v>
      </c>
      <c r="BH137" s="149">
        <f>IF(N137="sníž. přenesená",J137,0)</f>
        <v>0</v>
      </c>
      <c r="BI137" s="149">
        <f>IF(N137="nulová",J137,0)</f>
        <v>0</v>
      </c>
      <c r="BJ137" s="17" t="s">
        <v>81</v>
      </c>
      <c r="BK137" s="149">
        <f>ROUND(I137*H137,2)</f>
        <v>0</v>
      </c>
      <c r="BL137" s="17" t="s">
        <v>539</v>
      </c>
      <c r="BM137" s="148" t="s">
        <v>918</v>
      </c>
    </row>
    <row r="138" spans="2:47" s="1" customFormat="1" ht="28.8">
      <c r="B138" s="32"/>
      <c r="D138" s="150" t="s">
        <v>145</v>
      </c>
      <c r="F138" s="151" t="s">
        <v>919</v>
      </c>
      <c r="I138" s="152"/>
      <c r="L138" s="32"/>
      <c r="M138" s="153"/>
      <c r="T138" s="55"/>
      <c r="AT138" s="17" t="s">
        <v>145</v>
      </c>
      <c r="AU138" s="17" t="s">
        <v>83</v>
      </c>
    </row>
    <row r="139" spans="2:65" s="1" customFormat="1" ht="62.7" customHeight="1">
      <c r="B139" s="136"/>
      <c r="C139" s="137">
        <v>7</v>
      </c>
      <c r="D139" s="137" t="s">
        <v>138</v>
      </c>
      <c r="E139" s="138" t="s">
        <v>916</v>
      </c>
      <c r="F139" s="139" t="s">
        <v>921</v>
      </c>
      <c r="G139" s="140" t="s">
        <v>231</v>
      </c>
      <c r="H139" s="141">
        <v>1</v>
      </c>
      <c r="I139" s="142"/>
      <c r="J139" s="143">
        <f>ROUND(I139*H139,2)</f>
        <v>0</v>
      </c>
      <c r="K139" s="139" t="s">
        <v>1</v>
      </c>
      <c r="L139" s="32"/>
      <c r="M139" s="144" t="s">
        <v>1</v>
      </c>
      <c r="N139" s="145" t="s">
        <v>40</v>
      </c>
      <c r="P139" s="146">
        <f>O139*H139</f>
        <v>0</v>
      </c>
      <c r="Q139" s="146">
        <v>0</v>
      </c>
      <c r="R139" s="146">
        <f>Q139*H139</f>
        <v>0</v>
      </c>
      <c r="S139" s="146">
        <v>0</v>
      </c>
      <c r="T139" s="147">
        <f>S139*H139</f>
        <v>0</v>
      </c>
      <c r="AR139" s="148" t="s">
        <v>539</v>
      </c>
      <c r="AT139" s="148" t="s">
        <v>138</v>
      </c>
      <c r="AU139" s="148" t="s">
        <v>83</v>
      </c>
      <c r="AY139" s="17" t="s">
        <v>135</v>
      </c>
      <c r="BE139" s="149">
        <f>IF(N139="základní",J139,0)</f>
        <v>0</v>
      </c>
      <c r="BF139" s="149">
        <f>IF(N139="snížená",J139,0)</f>
        <v>0</v>
      </c>
      <c r="BG139" s="149">
        <f>IF(N139="zákl. přenesená",J139,0)</f>
        <v>0</v>
      </c>
      <c r="BH139" s="149">
        <f>IF(N139="sníž. přenesená",J139,0)</f>
        <v>0</v>
      </c>
      <c r="BI139" s="149">
        <f>IF(N139="nulová",J139,0)</f>
        <v>0</v>
      </c>
      <c r="BJ139" s="17" t="s">
        <v>81</v>
      </c>
      <c r="BK139" s="149">
        <f>ROUND(I139*H139,2)</f>
        <v>0</v>
      </c>
      <c r="BL139" s="17" t="s">
        <v>539</v>
      </c>
      <c r="BM139" s="148" t="s">
        <v>922</v>
      </c>
    </row>
    <row r="140" spans="2:47" s="1" customFormat="1" ht="48">
      <c r="B140" s="32"/>
      <c r="D140" s="150" t="s">
        <v>145</v>
      </c>
      <c r="F140" s="151" t="s">
        <v>923</v>
      </c>
      <c r="I140" s="152"/>
      <c r="L140" s="32"/>
      <c r="M140" s="153"/>
      <c r="T140" s="55"/>
      <c r="AT140" s="17" t="s">
        <v>145</v>
      </c>
      <c r="AU140" s="17" t="s">
        <v>83</v>
      </c>
    </row>
    <row r="141" spans="2:65" s="1" customFormat="1" ht="49.2" customHeight="1">
      <c r="B141" s="136"/>
      <c r="C141" s="137">
        <v>8</v>
      </c>
      <c r="D141" s="137" t="s">
        <v>138</v>
      </c>
      <c r="E141" s="138" t="s">
        <v>920</v>
      </c>
      <c r="F141" s="139" t="s">
        <v>925</v>
      </c>
      <c r="G141" s="140" t="s">
        <v>231</v>
      </c>
      <c r="H141" s="141">
        <v>1</v>
      </c>
      <c r="I141" s="142"/>
      <c r="J141" s="143">
        <f>ROUND(I141*H141,2)</f>
        <v>0</v>
      </c>
      <c r="K141" s="139" t="s">
        <v>1</v>
      </c>
      <c r="L141" s="32"/>
      <c r="M141" s="144" t="s">
        <v>1</v>
      </c>
      <c r="N141" s="145" t="s">
        <v>40</v>
      </c>
      <c r="P141" s="146">
        <f>O141*H141</f>
        <v>0</v>
      </c>
      <c r="Q141" s="146">
        <v>0</v>
      </c>
      <c r="R141" s="146">
        <f>Q141*H141</f>
        <v>0</v>
      </c>
      <c r="S141" s="146">
        <v>0</v>
      </c>
      <c r="T141" s="147">
        <f>S141*H141</f>
        <v>0</v>
      </c>
      <c r="AR141" s="148" t="s">
        <v>539</v>
      </c>
      <c r="AT141" s="148" t="s">
        <v>138</v>
      </c>
      <c r="AU141" s="148" t="s">
        <v>83</v>
      </c>
      <c r="AY141" s="17" t="s">
        <v>135</v>
      </c>
      <c r="BE141" s="149">
        <f>IF(N141="základní",J141,0)</f>
        <v>0</v>
      </c>
      <c r="BF141" s="149">
        <f>IF(N141="snížená",J141,0)</f>
        <v>0</v>
      </c>
      <c r="BG141" s="149">
        <f>IF(N141="zákl. přenesená",J141,0)</f>
        <v>0</v>
      </c>
      <c r="BH141" s="149">
        <f>IF(N141="sníž. přenesená",J141,0)</f>
        <v>0</v>
      </c>
      <c r="BI141" s="149">
        <f>IF(N141="nulová",J141,0)</f>
        <v>0</v>
      </c>
      <c r="BJ141" s="17" t="s">
        <v>81</v>
      </c>
      <c r="BK141" s="149">
        <f>ROUND(I141*H141,2)</f>
        <v>0</v>
      </c>
      <c r="BL141" s="17" t="s">
        <v>539</v>
      </c>
      <c r="BM141" s="148" t="s">
        <v>926</v>
      </c>
    </row>
    <row r="142" spans="2:47" s="1" customFormat="1" ht="38.4">
      <c r="B142" s="32"/>
      <c r="D142" s="150" t="s">
        <v>145</v>
      </c>
      <c r="F142" s="151" t="s">
        <v>927</v>
      </c>
      <c r="I142" s="152"/>
      <c r="L142" s="32"/>
      <c r="M142" s="153"/>
      <c r="T142" s="55"/>
      <c r="AT142" s="17" t="s">
        <v>145</v>
      </c>
      <c r="AU142" s="17" t="s">
        <v>83</v>
      </c>
    </row>
    <row r="143" spans="2:65" s="1" customFormat="1" ht="76.35" customHeight="1">
      <c r="B143" s="136"/>
      <c r="C143" s="137">
        <v>9</v>
      </c>
      <c r="D143" s="137" t="s">
        <v>138</v>
      </c>
      <c r="E143" s="138" t="s">
        <v>924</v>
      </c>
      <c r="F143" s="139" t="s">
        <v>929</v>
      </c>
      <c r="G143" s="140" t="s">
        <v>231</v>
      </c>
      <c r="H143" s="141">
        <v>1</v>
      </c>
      <c r="I143" s="142"/>
      <c r="J143" s="143">
        <f>ROUND(I143*H143,2)</f>
        <v>0</v>
      </c>
      <c r="K143" s="139" t="s">
        <v>1</v>
      </c>
      <c r="L143" s="32"/>
      <c r="M143" s="144" t="s">
        <v>1</v>
      </c>
      <c r="N143" s="145" t="s">
        <v>40</v>
      </c>
      <c r="P143" s="146">
        <f>O143*H143</f>
        <v>0</v>
      </c>
      <c r="Q143" s="146">
        <v>0</v>
      </c>
      <c r="R143" s="146">
        <f>Q143*H143</f>
        <v>0</v>
      </c>
      <c r="S143" s="146">
        <v>0</v>
      </c>
      <c r="T143" s="147">
        <f>S143*H143</f>
        <v>0</v>
      </c>
      <c r="AR143" s="148" t="s">
        <v>539</v>
      </c>
      <c r="AT143" s="148" t="s">
        <v>138</v>
      </c>
      <c r="AU143" s="148" t="s">
        <v>83</v>
      </c>
      <c r="AY143" s="17" t="s">
        <v>135</v>
      </c>
      <c r="BE143" s="149">
        <f>IF(N143="základní",J143,0)</f>
        <v>0</v>
      </c>
      <c r="BF143" s="149">
        <f>IF(N143="snížená",J143,0)</f>
        <v>0</v>
      </c>
      <c r="BG143" s="149">
        <f>IF(N143="zákl. přenesená",J143,0)</f>
        <v>0</v>
      </c>
      <c r="BH143" s="149">
        <f>IF(N143="sníž. přenesená",J143,0)</f>
        <v>0</v>
      </c>
      <c r="BI143" s="149">
        <f>IF(N143="nulová",J143,0)</f>
        <v>0</v>
      </c>
      <c r="BJ143" s="17" t="s">
        <v>81</v>
      </c>
      <c r="BK143" s="149">
        <f>ROUND(I143*H143,2)</f>
        <v>0</v>
      </c>
      <c r="BL143" s="17" t="s">
        <v>539</v>
      </c>
      <c r="BM143" s="148" t="s">
        <v>930</v>
      </c>
    </row>
    <row r="144" spans="2:47" s="1" customFormat="1" ht="57.6">
      <c r="B144" s="32"/>
      <c r="D144" s="150" t="s">
        <v>145</v>
      </c>
      <c r="F144" s="151" t="s">
        <v>931</v>
      </c>
      <c r="I144" s="152"/>
      <c r="L144" s="32"/>
      <c r="M144" s="153"/>
      <c r="T144" s="55"/>
      <c r="AT144" s="17" t="s">
        <v>145</v>
      </c>
      <c r="AU144" s="17" t="s">
        <v>83</v>
      </c>
    </row>
    <row r="145" spans="2:65" s="1" customFormat="1" ht="44.25" customHeight="1">
      <c r="B145" s="136"/>
      <c r="C145" s="137">
        <v>10</v>
      </c>
      <c r="D145" s="137" t="s">
        <v>138</v>
      </c>
      <c r="E145" s="138" t="s">
        <v>928</v>
      </c>
      <c r="F145" s="139" t="s">
        <v>933</v>
      </c>
      <c r="G145" s="140" t="s">
        <v>231</v>
      </c>
      <c r="H145" s="141">
        <v>1</v>
      </c>
      <c r="I145" s="142"/>
      <c r="J145" s="143">
        <f>ROUND(I145*H145,2)</f>
        <v>0</v>
      </c>
      <c r="K145" s="139" t="s">
        <v>1</v>
      </c>
      <c r="L145" s="32"/>
      <c r="M145" s="144" t="s">
        <v>1</v>
      </c>
      <c r="N145" s="145" t="s">
        <v>40</v>
      </c>
      <c r="P145" s="146">
        <f>O145*H145</f>
        <v>0</v>
      </c>
      <c r="Q145" s="146">
        <v>0</v>
      </c>
      <c r="R145" s="146">
        <f>Q145*H145</f>
        <v>0</v>
      </c>
      <c r="S145" s="146">
        <v>0</v>
      </c>
      <c r="T145" s="147">
        <f>S145*H145</f>
        <v>0</v>
      </c>
      <c r="AR145" s="148" t="s">
        <v>539</v>
      </c>
      <c r="AT145" s="148" t="s">
        <v>138</v>
      </c>
      <c r="AU145" s="148" t="s">
        <v>83</v>
      </c>
      <c r="AY145" s="17" t="s">
        <v>135</v>
      </c>
      <c r="BE145" s="149">
        <f>IF(N145="základní",J145,0)</f>
        <v>0</v>
      </c>
      <c r="BF145" s="149">
        <f>IF(N145="snížená",J145,0)</f>
        <v>0</v>
      </c>
      <c r="BG145" s="149">
        <f>IF(N145="zákl. přenesená",J145,0)</f>
        <v>0</v>
      </c>
      <c r="BH145" s="149">
        <f>IF(N145="sníž. přenesená",J145,0)</f>
        <v>0</v>
      </c>
      <c r="BI145" s="149">
        <f>IF(N145="nulová",J145,0)</f>
        <v>0</v>
      </c>
      <c r="BJ145" s="17" t="s">
        <v>81</v>
      </c>
      <c r="BK145" s="149">
        <f>ROUND(I145*H145,2)</f>
        <v>0</v>
      </c>
      <c r="BL145" s="17" t="s">
        <v>539</v>
      </c>
      <c r="BM145" s="148" t="s">
        <v>934</v>
      </c>
    </row>
    <row r="146" spans="2:47" s="1" customFormat="1" ht="38.4">
      <c r="B146" s="32"/>
      <c r="D146" s="150" t="s">
        <v>145</v>
      </c>
      <c r="F146" s="151" t="s">
        <v>935</v>
      </c>
      <c r="I146" s="152"/>
      <c r="L146" s="32"/>
      <c r="M146" s="153"/>
      <c r="T146" s="55"/>
      <c r="AT146" s="17" t="s">
        <v>145</v>
      </c>
      <c r="AU146" s="17" t="s">
        <v>83</v>
      </c>
    </row>
    <row r="147" spans="2:65" s="1" customFormat="1" ht="16.5" customHeight="1">
      <c r="B147" s="136"/>
      <c r="C147" s="137">
        <v>11</v>
      </c>
      <c r="D147" s="137" t="s">
        <v>138</v>
      </c>
      <c r="E147" s="138" t="s">
        <v>932</v>
      </c>
      <c r="F147" s="139" t="s">
        <v>936</v>
      </c>
      <c r="G147" s="140" t="s">
        <v>231</v>
      </c>
      <c r="H147" s="141">
        <v>1</v>
      </c>
      <c r="I147" s="142"/>
      <c r="J147" s="143">
        <f>ROUND(I147*H147,2)</f>
        <v>0</v>
      </c>
      <c r="K147" s="139" t="s">
        <v>1</v>
      </c>
      <c r="L147" s="32"/>
      <c r="M147" s="144" t="s">
        <v>1</v>
      </c>
      <c r="N147" s="145" t="s">
        <v>40</v>
      </c>
      <c r="P147" s="146">
        <f>O147*H147</f>
        <v>0</v>
      </c>
      <c r="Q147" s="146">
        <v>0</v>
      </c>
      <c r="R147" s="146">
        <f>Q147*H147</f>
        <v>0</v>
      </c>
      <c r="S147" s="146">
        <v>0</v>
      </c>
      <c r="T147" s="147">
        <f>S147*H147</f>
        <v>0</v>
      </c>
      <c r="AR147" s="148" t="s">
        <v>539</v>
      </c>
      <c r="AT147" s="148" t="s">
        <v>138</v>
      </c>
      <c r="AU147" s="148" t="s">
        <v>83</v>
      </c>
      <c r="AY147" s="17" t="s">
        <v>135</v>
      </c>
      <c r="BE147" s="149">
        <f>IF(N147="základní",J147,0)</f>
        <v>0</v>
      </c>
      <c r="BF147" s="149">
        <f>IF(N147="snížená",J147,0)</f>
        <v>0</v>
      </c>
      <c r="BG147" s="149">
        <f>IF(N147="zákl. přenesená",J147,0)</f>
        <v>0</v>
      </c>
      <c r="BH147" s="149">
        <f>IF(N147="sníž. přenesená",J147,0)</f>
        <v>0</v>
      </c>
      <c r="BI147" s="149">
        <f>IF(N147="nulová",J147,0)</f>
        <v>0</v>
      </c>
      <c r="BJ147" s="17" t="s">
        <v>81</v>
      </c>
      <c r="BK147" s="149">
        <f>ROUND(I147*H147,2)</f>
        <v>0</v>
      </c>
      <c r="BL147" s="17" t="s">
        <v>539</v>
      </c>
      <c r="BM147" s="148" t="s">
        <v>937</v>
      </c>
    </row>
    <row r="148" spans="2:47" s="1" customFormat="1" ht="12">
      <c r="B148" s="32"/>
      <c r="D148" s="150" t="s">
        <v>145</v>
      </c>
      <c r="F148" s="151" t="s">
        <v>936</v>
      </c>
      <c r="I148" s="152"/>
      <c r="L148" s="32"/>
      <c r="M148" s="153"/>
      <c r="T148" s="55"/>
      <c r="AT148" s="17" t="s">
        <v>145</v>
      </c>
      <c r="AU148" s="17" t="s">
        <v>83</v>
      </c>
    </row>
    <row r="149" spans="2:65" s="1" customFormat="1" ht="16.5" customHeight="1">
      <c r="B149" s="136"/>
      <c r="C149" s="137">
        <v>12</v>
      </c>
      <c r="D149" s="137" t="s">
        <v>138</v>
      </c>
      <c r="E149" s="138" t="s">
        <v>941</v>
      </c>
      <c r="F149" s="139" t="s">
        <v>938</v>
      </c>
      <c r="G149" s="140" t="s">
        <v>231</v>
      </c>
      <c r="H149" s="141">
        <v>1</v>
      </c>
      <c r="I149" s="142"/>
      <c r="J149" s="143">
        <f>ROUND(I149*H149,2)</f>
        <v>0</v>
      </c>
      <c r="K149" s="139" t="s">
        <v>1</v>
      </c>
      <c r="L149" s="32"/>
      <c r="M149" s="144" t="s">
        <v>1</v>
      </c>
      <c r="N149" s="145" t="s">
        <v>40</v>
      </c>
      <c r="P149" s="146">
        <f>O149*H149</f>
        <v>0</v>
      </c>
      <c r="Q149" s="146">
        <v>0</v>
      </c>
      <c r="R149" s="146">
        <f>Q149*H149</f>
        <v>0</v>
      </c>
      <c r="S149" s="146">
        <v>0</v>
      </c>
      <c r="T149" s="147">
        <f>S149*H149</f>
        <v>0</v>
      </c>
      <c r="AR149" s="148" t="s">
        <v>539</v>
      </c>
      <c r="AT149" s="148" t="s">
        <v>138</v>
      </c>
      <c r="AU149" s="148" t="s">
        <v>83</v>
      </c>
      <c r="AY149" s="17" t="s">
        <v>135</v>
      </c>
      <c r="BE149" s="149">
        <f>IF(N149="základní",J149,0)</f>
        <v>0</v>
      </c>
      <c r="BF149" s="149">
        <f>IF(N149="snížená",J149,0)</f>
        <v>0</v>
      </c>
      <c r="BG149" s="149">
        <f>IF(N149="zákl. přenesená",J149,0)</f>
        <v>0</v>
      </c>
      <c r="BH149" s="149">
        <f>IF(N149="sníž. přenesená",J149,0)</f>
        <v>0</v>
      </c>
      <c r="BI149" s="149">
        <f>IF(N149="nulová",J149,0)</f>
        <v>0</v>
      </c>
      <c r="BJ149" s="17" t="s">
        <v>81</v>
      </c>
      <c r="BK149" s="149">
        <f>ROUND(I149*H149,2)</f>
        <v>0</v>
      </c>
      <c r="BL149" s="17" t="s">
        <v>539</v>
      </c>
      <c r="BM149" s="148" t="s">
        <v>939</v>
      </c>
    </row>
    <row r="150" spans="2:47" s="1" customFormat="1" ht="12">
      <c r="B150" s="32"/>
      <c r="D150" s="150" t="s">
        <v>145</v>
      </c>
      <c r="F150" s="151" t="s">
        <v>938</v>
      </c>
      <c r="I150" s="152"/>
      <c r="L150" s="32"/>
      <c r="M150" s="196"/>
      <c r="N150" s="197"/>
      <c r="O150" s="197"/>
      <c r="P150" s="197"/>
      <c r="Q150" s="197"/>
      <c r="R150" s="197"/>
      <c r="S150" s="197"/>
      <c r="T150" s="198"/>
      <c r="AT150" s="17" t="s">
        <v>145</v>
      </c>
      <c r="AU150" s="17" t="s">
        <v>83</v>
      </c>
    </row>
    <row r="151" spans="2:12" s="1" customFormat="1" ht="6.9" customHeight="1">
      <c r="B151" s="44"/>
      <c r="C151" s="45"/>
      <c r="D151" s="45"/>
      <c r="E151" s="45"/>
      <c r="F151" s="45"/>
      <c r="G151" s="45"/>
      <c r="H151" s="45"/>
      <c r="I151" s="45"/>
      <c r="J151" s="45"/>
      <c r="K151" s="45"/>
      <c r="L151" s="32"/>
    </row>
  </sheetData>
  <autoFilter ref="C121:K150"/>
  <mergeCells count="12">
    <mergeCell ref="E114:H114"/>
    <mergeCell ref="L2:V2"/>
    <mergeCell ref="E85:H85"/>
    <mergeCell ref="E87:H87"/>
    <mergeCell ref="E89:H89"/>
    <mergeCell ref="E110:H110"/>
    <mergeCell ref="E112:H112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Krumnikl, Radim</dc:creator>
  <cp:keywords/>
  <dc:description/>
  <cp:lastModifiedBy>lenka</cp:lastModifiedBy>
  <dcterms:created xsi:type="dcterms:W3CDTF">2022-05-09T05:35:03Z</dcterms:created>
  <dcterms:modified xsi:type="dcterms:W3CDTF">2023-02-27T15:45:57Z</dcterms:modified>
  <cp:category/>
  <cp:version/>
  <cp:contentType/>
  <cp:contentStatus/>
</cp:coreProperties>
</file>