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D:\PC01\Work\Akce\Akce2022\H-22006_Město Bohumín-okružní křiž\01 akce - final\2023.08.22_DPS\"/>
    </mc:Choice>
  </mc:AlternateContent>
  <xr:revisionPtr revIDLastSave="0" documentId="13_ncr:1_{6ED279C5-FBC0-4422-A636-11D3AC9876AC}" xr6:coauthVersionLast="47" xr6:coauthVersionMax="47" xr10:uidLastSave="{00000000-0000-0000-0000-000000000000}"/>
  <bookViews>
    <workbookView xWindow="-110" yWindow="-110" windowWidth="38620" windowHeight="20880" activeTab="1" xr2:uid="{00000000-000D-0000-FFFF-FFFF00000000}"/>
  </bookViews>
  <sheets>
    <sheet name="Rekapitulace stavby" sheetId="1" r:id="rId1"/>
    <sheet name="SO 501 - Plynovod" sheetId="2" r:id="rId2"/>
  </sheets>
  <definedNames>
    <definedName name="_xlnm._FilterDatabase" localSheetId="1" hidden="1">'SO 501 - Plynovod'!$C$127:$K$585</definedName>
    <definedName name="_xlnm.Print_Titles" localSheetId="0">'Rekapitulace stavby'!$92:$92</definedName>
    <definedName name="_xlnm.Print_Titles" localSheetId="1">'SO 501 - Plynovod'!$127:$127</definedName>
    <definedName name="_xlnm.Print_Area" localSheetId="0">'Rekapitulace stavby'!$D$4:$AO$76,'Rekapitulace stavby'!$C$82:$AQ$96</definedName>
    <definedName name="_xlnm.Print_Area" localSheetId="1">'SO 501 - Plynovod'!$C$4:$J$76,'SO 501 - Plynovod'!$C$82:$J$109,'SO 501 - Plynovod'!$C$115:$J$585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585" i="2"/>
  <c r="BH585" i="2"/>
  <c r="BG585" i="2"/>
  <c r="BF585" i="2"/>
  <c r="T585" i="2"/>
  <c r="R585" i="2"/>
  <c r="P585" i="2"/>
  <c r="BI584" i="2"/>
  <c r="BH584" i="2"/>
  <c r="BG584" i="2"/>
  <c r="BF584" i="2"/>
  <c r="T584" i="2"/>
  <c r="R584" i="2"/>
  <c r="P584" i="2"/>
  <c r="BI582" i="2"/>
  <c r="BH582" i="2"/>
  <c r="BG582" i="2"/>
  <c r="BF582" i="2"/>
  <c r="T582" i="2"/>
  <c r="R582" i="2"/>
  <c r="P582" i="2"/>
  <c r="BI579" i="2"/>
  <c r="BH579" i="2"/>
  <c r="BG579" i="2"/>
  <c r="BF579" i="2"/>
  <c r="T579" i="2"/>
  <c r="R579" i="2"/>
  <c r="P579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3" i="2"/>
  <c r="BH573" i="2"/>
  <c r="BG573" i="2"/>
  <c r="BF573" i="2"/>
  <c r="T573" i="2"/>
  <c r="R573" i="2"/>
  <c r="P573" i="2"/>
  <c r="BI572" i="2"/>
  <c r="BH572" i="2"/>
  <c r="BG572" i="2"/>
  <c r="BF572" i="2"/>
  <c r="T572" i="2"/>
  <c r="R572" i="2"/>
  <c r="P572" i="2"/>
  <c r="BI571" i="2"/>
  <c r="BH571" i="2"/>
  <c r="BG571" i="2"/>
  <c r="BF571" i="2"/>
  <c r="T571" i="2"/>
  <c r="R571" i="2"/>
  <c r="P571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6" i="2"/>
  <c r="BH566" i="2"/>
  <c r="BG566" i="2"/>
  <c r="BF566" i="2"/>
  <c r="T566" i="2"/>
  <c r="R566" i="2"/>
  <c r="P566" i="2"/>
  <c r="BI565" i="2"/>
  <c r="BH565" i="2"/>
  <c r="BG565" i="2"/>
  <c r="BF565" i="2"/>
  <c r="T565" i="2"/>
  <c r="R565" i="2"/>
  <c r="P565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62" i="2"/>
  <c r="BH562" i="2"/>
  <c r="BG562" i="2"/>
  <c r="BF562" i="2"/>
  <c r="T562" i="2"/>
  <c r="R562" i="2"/>
  <c r="P562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49" i="2"/>
  <c r="BH549" i="2"/>
  <c r="BG549" i="2"/>
  <c r="BF549" i="2"/>
  <c r="T549" i="2"/>
  <c r="R549" i="2"/>
  <c r="P549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1" i="2"/>
  <c r="BH541" i="2"/>
  <c r="BG541" i="2"/>
  <c r="BF541" i="2"/>
  <c r="T541" i="2"/>
  <c r="R541" i="2"/>
  <c r="P541" i="2"/>
  <c r="BI540" i="2"/>
  <c r="BH540" i="2"/>
  <c r="BG540" i="2"/>
  <c r="BF540" i="2"/>
  <c r="T540" i="2"/>
  <c r="R540" i="2"/>
  <c r="P540" i="2"/>
  <c r="BI537" i="2"/>
  <c r="BH537" i="2"/>
  <c r="BG537" i="2"/>
  <c r="BF537" i="2"/>
  <c r="T537" i="2"/>
  <c r="R537" i="2"/>
  <c r="P537" i="2"/>
  <c r="BI528" i="2"/>
  <c r="BH528" i="2"/>
  <c r="BG528" i="2"/>
  <c r="BF528" i="2"/>
  <c r="T528" i="2"/>
  <c r="R528" i="2"/>
  <c r="P528" i="2"/>
  <c r="BI524" i="2"/>
  <c r="BH524" i="2"/>
  <c r="BG524" i="2"/>
  <c r="BF524" i="2"/>
  <c r="T524" i="2"/>
  <c r="R524" i="2"/>
  <c r="P524" i="2"/>
  <c r="BI520" i="2"/>
  <c r="BH520" i="2"/>
  <c r="BG520" i="2"/>
  <c r="BF520" i="2"/>
  <c r="T520" i="2"/>
  <c r="R520" i="2"/>
  <c r="P520" i="2"/>
  <c r="BI516" i="2"/>
  <c r="BH516" i="2"/>
  <c r="BG516" i="2"/>
  <c r="BF516" i="2"/>
  <c r="T516" i="2"/>
  <c r="R516" i="2"/>
  <c r="P516" i="2"/>
  <c r="BI509" i="2"/>
  <c r="BH509" i="2"/>
  <c r="BG509" i="2"/>
  <c r="BF509" i="2"/>
  <c r="T509" i="2"/>
  <c r="R509" i="2"/>
  <c r="P509" i="2"/>
  <c r="BI505" i="2"/>
  <c r="BH505" i="2"/>
  <c r="BG505" i="2"/>
  <c r="BF505" i="2"/>
  <c r="T505" i="2"/>
  <c r="R505" i="2"/>
  <c r="P505" i="2"/>
  <c r="BI498" i="2"/>
  <c r="BH498" i="2"/>
  <c r="BG498" i="2"/>
  <c r="BF498" i="2"/>
  <c r="T498" i="2"/>
  <c r="R498" i="2"/>
  <c r="P498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5" i="2"/>
  <c r="BH485" i="2"/>
  <c r="BG485" i="2"/>
  <c r="BF485" i="2"/>
  <c r="T485" i="2"/>
  <c r="R485" i="2"/>
  <c r="P485" i="2"/>
  <c r="BI478" i="2"/>
  <c r="BH478" i="2"/>
  <c r="BG478" i="2"/>
  <c r="BF478" i="2"/>
  <c r="T478" i="2"/>
  <c r="R478" i="2"/>
  <c r="P478" i="2"/>
  <c r="BI471" i="2"/>
  <c r="BH471" i="2"/>
  <c r="BG471" i="2"/>
  <c r="BF471" i="2"/>
  <c r="T471" i="2"/>
  <c r="R471" i="2"/>
  <c r="P471" i="2"/>
  <c r="BI464" i="2"/>
  <c r="BH464" i="2"/>
  <c r="BG464" i="2"/>
  <c r="BF464" i="2"/>
  <c r="T464" i="2"/>
  <c r="R464" i="2"/>
  <c r="P464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1" i="2"/>
  <c r="BH451" i="2"/>
  <c r="BG451" i="2"/>
  <c r="BF451" i="2"/>
  <c r="T451" i="2"/>
  <c r="R451" i="2"/>
  <c r="P451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19" i="2"/>
  <c r="BH419" i="2"/>
  <c r="BG419" i="2"/>
  <c r="BF419" i="2"/>
  <c r="T419" i="2"/>
  <c r="R419" i="2"/>
  <c r="P419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395" i="2"/>
  <c r="BH395" i="2"/>
  <c r="BG395" i="2"/>
  <c r="BF395" i="2"/>
  <c r="T395" i="2"/>
  <c r="R395" i="2"/>
  <c r="P395" i="2"/>
  <c r="BI388" i="2"/>
  <c r="BH388" i="2"/>
  <c r="BG388" i="2"/>
  <c r="BF388" i="2"/>
  <c r="T388" i="2"/>
  <c r="R388" i="2"/>
  <c r="P388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66" i="2"/>
  <c r="BH366" i="2"/>
  <c r="BG366" i="2"/>
  <c r="BF366" i="2"/>
  <c r="T366" i="2"/>
  <c r="R366" i="2"/>
  <c r="P366" i="2"/>
  <c r="BI361" i="2"/>
  <c r="BH361" i="2"/>
  <c r="BG361" i="2"/>
  <c r="BF361" i="2"/>
  <c r="T361" i="2"/>
  <c r="R361" i="2"/>
  <c r="P361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T345" i="2" s="1"/>
  <c r="T344" i="2" s="1"/>
  <c r="R346" i="2"/>
  <c r="R345" i="2"/>
  <c r="R344" i="2"/>
  <c r="P346" i="2"/>
  <c r="P345" i="2" s="1"/>
  <c r="P344" i="2" s="1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73" i="2"/>
  <c r="BH273" i="2"/>
  <c r="BG273" i="2"/>
  <c r="BF273" i="2"/>
  <c r="T273" i="2"/>
  <c r="R273" i="2"/>
  <c r="P273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21" i="2"/>
  <c r="BH221" i="2"/>
  <c r="BG221" i="2"/>
  <c r="BF221" i="2"/>
  <c r="T221" i="2"/>
  <c r="R221" i="2"/>
  <c r="P221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201" i="2"/>
  <c r="BH201" i="2"/>
  <c r="BG201" i="2"/>
  <c r="BF201" i="2"/>
  <c r="T201" i="2"/>
  <c r="R201" i="2"/>
  <c r="P201" i="2"/>
  <c r="BI188" i="2"/>
  <c r="BH188" i="2"/>
  <c r="BG188" i="2"/>
  <c r="BF188" i="2"/>
  <c r="T188" i="2"/>
  <c r="R188" i="2"/>
  <c r="P188" i="2"/>
  <c r="BI175" i="2"/>
  <c r="BH175" i="2"/>
  <c r="BG175" i="2"/>
  <c r="BF175" i="2"/>
  <c r="T175" i="2"/>
  <c r="R175" i="2"/>
  <c r="P175" i="2"/>
  <c r="BI162" i="2"/>
  <c r="BH162" i="2"/>
  <c r="BG162" i="2"/>
  <c r="BF162" i="2"/>
  <c r="T162" i="2"/>
  <c r="R162" i="2"/>
  <c r="P162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J125" i="2"/>
  <c r="J124" i="2"/>
  <c r="F124" i="2"/>
  <c r="F122" i="2"/>
  <c r="E120" i="2"/>
  <c r="J92" i="2"/>
  <c r="J91" i="2"/>
  <c r="F91" i="2"/>
  <c r="F89" i="2"/>
  <c r="E87" i="2"/>
  <c r="J18" i="2"/>
  <c r="E18" i="2"/>
  <c r="F92" i="2" s="1"/>
  <c r="J17" i="2"/>
  <c r="J12" i="2"/>
  <c r="J122" i="2" s="1"/>
  <c r="E7" i="2"/>
  <c r="E118" i="2"/>
  <c r="L90" i="1"/>
  <c r="AM90" i="1"/>
  <c r="AM89" i="1"/>
  <c r="L89" i="1"/>
  <c r="AM87" i="1"/>
  <c r="L87" i="1"/>
  <c r="L85" i="1"/>
  <c r="L84" i="1"/>
  <c r="BK576" i="2"/>
  <c r="BK451" i="2"/>
  <c r="BK375" i="2"/>
  <c r="BK572" i="2"/>
  <c r="BK447" i="2"/>
  <c r="J376" i="2"/>
  <c r="BK327" i="2"/>
  <c r="BK252" i="2"/>
  <c r="J137" i="2"/>
  <c r="BK490" i="2"/>
  <c r="BK361" i="2"/>
  <c r="BK329" i="2"/>
  <c r="BK273" i="2"/>
  <c r="J206" i="2"/>
  <c r="J565" i="2"/>
  <c r="BK528" i="2"/>
  <c r="J380" i="2"/>
  <c r="J300" i="2"/>
  <c r="J582" i="2"/>
  <c r="J490" i="2"/>
  <c r="J433" i="2"/>
  <c r="J234" i="2"/>
  <c r="J554" i="2"/>
  <c r="J451" i="2"/>
  <c r="BK403" i="2"/>
  <c r="BK296" i="2"/>
  <c r="BK175" i="2"/>
  <c r="J552" i="2"/>
  <c r="BK426" i="2"/>
  <c r="J329" i="2"/>
  <c r="J585" i="2"/>
  <c r="J528" i="2"/>
  <c r="J349" i="2"/>
  <c r="BK509" i="2"/>
  <c r="BK349" i="2"/>
  <c r="J509" i="2"/>
  <c r="J429" i="2"/>
  <c r="J333" i="2"/>
  <c r="J301" i="2"/>
  <c r="J175" i="2"/>
  <c r="BK564" i="2"/>
  <c r="BK456" i="2"/>
  <c r="J366" i="2"/>
  <c r="BK322" i="2"/>
  <c r="BK247" i="2"/>
  <c r="AS94" i="1"/>
  <c r="J549" i="2"/>
  <c r="J412" i="2"/>
  <c r="BK340" i="2"/>
  <c r="BK211" i="2"/>
  <c r="J576" i="2"/>
  <c r="J471" i="2"/>
  <c r="BK377" i="2"/>
  <c r="J247" i="2"/>
  <c r="BK520" i="2"/>
  <c r="J426" i="2"/>
  <c r="BK308" i="2"/>
  <c r="BK216" i="2"/>
  <c r="J145" i="2"/>
  <c r="J572" i="2"/>
  <c r="J498" i="2"/>
  <c r="BK330" i="2"/>
  <c r="J233" i="2"/>
  <c r="BK489" i="2"/>
  <c r="J330" i="2"/>
  <c r="BK206" i="2"/>
  <c r="BK579" i="2"/>
  <c r="J411" i="2"/>
  <c r="BK566" i="2"/>
  <c r="BK455" i="2"/>
  <c r="BK366" i="2"/>
  <c r="BK303" i="2"/>
  <c r="J201" i="2"/>
  <c r="BK585" i="2"/>
  <c r="BK485" i="2"/>
  <c r="BK381" i="2"/>
  <c r="J337" i="2"/>
  <c r="J249" i="2"/>
  <c r="J566" i="2"/>
  <c r="BK541" i="2"/>
  <c r="BK395" i="2"/>
  <c r="J316" i="2"/>
  <c r="BK524" i="2"/>
  <c r="BK388" i="2"/>
  <c r="J298" i="2"/>
  <c r="J567" i="2"/>
  <c r="J455" i="2"/>
  <c r="BK286" i="2"/>
  <c r="BK584" i="2"/>
  <c r="BK537" i="2"/>
  <c r="BK442" i="2"/>
  <c r="BK333" i="2"/>
  <c r="BK148" i="2"/>
  <c r="BK419" i="2"/>
  <c r="BK305" i="2"/>
  <c r="J134" i="2"/>
  <c r="J464" i="2"/>
  <c r="J377" i="2"/>
  <c r="BK565" i="2"/>
  <c r="J445" i="2"/>
  <c r="J375" i="2"/>
  <c r="J313" i="2"/>
  <c r="J211" i="2"/>
  <c r="BK131" i="2"/>
  <c r="J541" i="2"/>
  <c r="BK438" i="2"/>
  <c r="J341" i="2"/>
  <c r="BK233" i="2"/>
  <c r="J571" i="2"/>
  <c r="J547" i="2"/>
  <c r="BK337" i="2"/>
  <c r="BK144" i="2"/>
  <c r="J537" i="2"/>
  <c r="BK376" i="2"/>
  <c r="J143" i="2"/>
  <c r="J441" i="2"/>
  <c r="J303" i="2"/>
  <c r="BK201" i="2"/>
  <c r="BK140" i="2"/>
  <c r="J548" i="2"/>
  <c r="BK446" i="2"/>
  <c r="J410" i="2"/>
  <c r="J148" i="2"/>
  <c r="BK562" i="2"/>
  <c r="BK338" i="2"/>
  <c r="BK249" i="2"/>
  <c r="BK567" i="2"/>
  <c r="BK437" i="2"/>
  <c r="BK341" i="2"/>
  <c r="BK505" i="2"/>
  <c r="BK434" i="2"/>
  <c r="J361" i="2"/>
  <c r="J322" i="2"/>
  <c r="BK221" i="2"/>
  <c r="J579" i="2"/>
  <c r="J524" i="2"/>
  <c r="BK383" i="2"/>
  <c r="J332" i="2"/>
  <c r="BK298" i="2"/>
  <c r="BK137" i="2"/>
  <c r="BK548" i="2"/>
  <c r="J402" i="2"/>
  <c r="BK319" i="2"/>
  <c r="J573" i="2"/>
  <c r="BK402" i="2"/>
  <c r="BK343" i="2"/>
  <c r="BK134" i="2"/>
  <c r="BK540" i="2"/>
  <c r="J388" i="2"/>
  <c r="J252" i="2"/>
  <c r="J147" i="2"/>
  <c r="J564" i="2"/>
  <c r="J485" i="2"/>
  <c r="BK411" i="2"/>
  <c r="J306" i="2"/>
  <c r="BK552" i="2"/>
  <c r="J395" i="2"/>
  <c r="J288" i="2"/>
  <c r="BK146" i="2"/>
  <c r="BK549" i="2"/>
  <c r="BK441" i="2"/>
  <c r="J584" i="2"/>
  <c r="J456" i="2"/>
  <c r="J381" i="2"/>
  <c r="J342" i="2"/>
  <c r="BK288" i="2"/>
  <c r="J149" i="2"/>
  <c r="J553" i="2"/>
  <c r="BK445" i="2"/>
  <c r="J346" i="2"/>
  <c r="BK316" i="2"/>
  <c r="BK143" i="2"/>
  <c r="BK553" i="2"/>
  <c r="J520" i="2"/>
  <c r="BK346" i="2"/>
  <c r="J305" i="2"/>
  <c r="BK149" i="2"/>
  <c r="J442" i="2"/>
  <c r="J308" i="2"/>
  <c r="J144" i="2"/>
  <c r="J555" i="2"/>
  <c r="BK464" i="2"/>
  <c r="J382" i="2"/>
  <c r="J162" i="2"/>
  <c r="BK516" i="2"/>
  <c r="J438" i="2"/>
  <c r="BK326" i="2"/>
  <c r="BK147" i="2"/>
  <c r="J540" i="2"/>
  <c r="BK306" i="2"/>
  <c r="J516" i="2"/>
  <c r="BK382" i="2"/>
  <c r="J575" i="2"/>
  <c r="BK410" i="2"/>
  <c r="J338" i="2"/>
  <c r="J286" i="2"/>
  <c r="BK188" i="2"/>
  <c r="J568" i="2"/>
  <c r="J437" i="2"/>
  <c r="J343" i="2"/>
  <c r="J310" i="2"/>
  <c r="J221" i="2"/>
  <c r="BK554" i="2"/>
  <c r="J419" i="2"/>
  <c r="BK310" i="2"/>
  <c r="BK145" i="2"/>
  <c r="J563" i="2"/>
  <c r="J446" i="2"/>
  <c r="J383" i="2"/>
  <c r="BK300" i="2"/>
  <c r="BK547" i="2"/>
  <c r="BK429" i="2"/>
  <c r="J326" i="2"/>
  <c r="J188" i="2"/>
  <c r="BK582" i="2"/>
  <c r="BK471" i="2"/>
  <c r="BK234" i="2"/>
  <c r="BK575" i="2"/>
  <c r="BK478" i="2"/>
  <c r="J327" i="2"/>
  <c r="BK162" i="2"/>
  <c r="BK573" i="2"/>
  <c r="J434" i="2"/>
  <c r="J340" i="2"/>
  <c r="J478" i="2"/>
  <c r="BK380" i="2"/>
  <c r="BK332" i="2"/>
  <c r="J216" i="2"/>
  <c r="BK571" i="2"/>
  <c r="BK498" i="2"/>
  <c r="J403" i="2"/>
  <c r="BK342" i="2"/>
  <c r="J319" i="2"/>
  <c r="J146" i="2"/>
  <c r="J562" i="2"/>
  <c r="J384" i="2"/>
  <c r="J273" i="2"/>
  <c r="J140" i="2"/>
  <c r="J505" i="2"/>
  <c r="J296" i="2"/>
  <c r="BK563" i="2"/>
  <c r="J489" i="2"/>
  <c r="BK412" i="2"/>
  <c r="BK301" i="2"/>
  <c r="BK555" i="2"/>
  <c r="J447" i="2"/>
  <c r="BK384" i="2"/>
  <c r="BK313" i="2"/>
  <c r="BK568" i="2"/>
  <c r="BK433" i="2"/>
  <c r="J131" i="2"/>
  <c r="P130" i="2" l="1"/>
  <c r="BK307" i="2"/>
  <c r="J307" i="2" s="1"/>
  <c r="J99" i="2" s="1"/>
  <c r="R307" i="2"/>
  <c r="R312" i="2"/>
  <c r="P325" i="2"/>
  <c r="BK336" i="2"/>
  <c r="J336" i="2"/>
  <c r="J102" i="2"/>
  <c r="T336" i="2"/>
  <c r="T130" i="2"/>
  <c r="T129" i="2" s="1"/>
  <c r="BK312" i="2"/>
  <c r="J312" i="2"/>
  <c r="J100" i="2"/>
  <c r="T312" i="2"/>
  <c r="R325" i="2"/>
  <c r="P336" i="2"/>
  <c r="R348" i="2"/>
  <c r="R347" i="2" s="1"/>
  <c r="R130" i="2"/>
  <c r="P307" i="2"/>
  <c r="T307" i="2"/>
  <c r="P312" i="2"/>
  <c r="BK325" i="2"/>
  <c r="J325" i="2" s="1"/>
  <c r="J101" i="2" s="1"/>
  <c r="T325" i="2"/>
  <c r="R336" i="2"/>
  <c r="R574" i="2"/>
  <c r="P348" i="2"/>
  <c r="P574" i="2"/>
  <c r="P347" i="2" s="1"/>
  <c r="P583" i="2"/>
  <c r="BK130" i="2"/>
  <c r="J130" i="2" s="1"/>
  <c r="J98" i="2" s="1"/>
  <c r="BK348" i="2"/>
  <c r="J348" i="2"/>
  <c r="J106" i="2"/>
  <c r="BK574" i="2"/>
  <c r="J574" i="2" s="1"/>
  <c r="J107" i="2" s="1"/>
  <c r="T574" i="2"/>
  <c r="R583" i="2"/>
  <c r="T348" i="2"/>
  <c r="T347" i="2"/>
  <c r="BK583" i="2"/>
  <c r="J583" i="2"/>
  <c r="J108" i="2" s="1"/>
  <c r="T583" i="2"/>
  <c r="BK345" i="2"/>
  <c r="J345" i="2"/>
  <c r="J104" i="2"/>
  <c r="BE137" i="2"/>
  <c r="BE247" i="2"/>
  <c r="BE300" i="2"/>
  <c r="BE303" i="2"/>
  <c r="BE308" i="2"/>
  <c r="BE316" i="2"/>
  <c r="BE332" i="2"/>
  <c r="BE342" i="2"/>
  <c r="BE343" i="2"/>
  <c r="BE375" i="2"/>
  <c r="BE376" i="2"/>
  <c r="BE411" i="2"/>
  <c r="BE434" i="2"/>
  <c r="BE456" i="2"/>
  <c r="BE516" i="2"/>
  <c r="BE520" i="2"/>
  <c r="BE548" i="2"/>
  <c r="BE576" i="2"/>
  <c r="BE143" i="2"/>
  <c r="BE144" i="2"/>
  <c r="BE145" i="2"/>
  <c r="BE146" i="2"/>
  <c r="BE149" i="2"/>
  <c r="BE162" i="2"/>
  <c r="BE175" i="2"/>
  <c r="BE188" i="2"/>
  <c r="BE201" i="2"/>
  <c r="BE249" i="2"/>
  <c r="BE252" i="2"/>
  <c r="BE273" i="2"/>
  <c r="BE322" i="2"/>
  <c r="BE346" i="2"/>
  <c r="BE380" i="2"/>
  <c r="BE382" i="2"/>
  <c r="BE395" i="2"/>
  <c r="BE541" i="2"/>
  <c r="BE565" i="2"/>
  <c r="BE566" i="2"/>
  <c r="J89" i="2"/>
  <c r="BE134" i="2"/>
  <c r="BE310" i="2"/>
  <c r="BE313" i="2"/>
  <c r="BE319" i="2"/>
  <c r="BE341" i="2"/>
  <c r="BE377" i="2"/>
  <c r="BE383" i="2"/>
  <c r="BE442" i="2"/>
  <c r="BE478" i="2"/>
  <c r="BE490" i="2"/>
  <c r="BE505" i="2"/>
  <c r="BE564" i="2"/>
  <c r="BE573" i="2"/>
  <c r="BE575" i="2"/>
  <c r="E85" i="2"/>
  <c r="BE131" i="2"/>
  <c r="BE140" i="2"/>
  <c r="BE221" i="2"/>
  <c r="BE233" i="2"/>
  <c r="BE305" i="2"/>
  <c r="BE326" i="2"/>
  <c r="BE329" i="2"/>
  <c r="BE333" i="2"/>
  <c r="BE337" i="2"/>
  <c r="BE338" i="2"/>
  <c r="BE340" i="2"/>
  <c r="BE349" i="2"/>
  <c r="BE361" i="2"/>
  <c r="BE366" i="2"/>
  <c r="BE381" i="2"/>
  <c r="BE410" i="2"/>
  <c r="BE412" i="2"/>
  <c r="BE451" i="2"/>
  <c r="BE509" i="2"/>
  <c r="BE552" i="2"/>
  <c r="BE567" i="2"/>
  <c r="BE568" i="2"/>
  <c r="BE584" i="2"/>
  <c r="F125" i="2"/>
  <c r="BE206" i="2"/>
  <c r="BE330" i="2"/>
  <c r="BE433" i="2"/>
  <c r="BE437" i="2"/>
  <c r="BE445" i="2"/>
  <c r="BE455" i="2"/>
  <c r="BE485" i="2"/>
  <c r="BE540" i="2"/>
  <c r="BE572" i="2"/>
  <c r="BE579" i="2"/>
  <c r="BE148" i="2"/>
  <c r="BE211" i="2"/>
  <c r="BE216" i="2"/>
  <c r="BE234" i="2"/>
  <c r="BE286" i="2"/>
  <c r="BE288" i="2"/>
  <c r="BE296" i="2"/>
  <c r="BE301" i="2"/>
  <c r="BE306" i="2"/>
  <c r="BE327" i="2"/>
  <c r="BE429" i="2"/>
  <c r="BE447" i="2"/>
  <c r="BE537" i="2"/>
  <c r="BE547" i="2"/>
  <c r="BE549" i="2"/>
  <c r="BE554" i="2"/>
  <c r="BE555" i="2"/>
  <c r="BE562" i="2"/>
  <c r="BE147" i="2"/>
  <c r="BE298" i="2"/>
  <c r="BE384" i="2"/>
  <c r="BE388" i="2"/>
  <c r="BE419" i="2"/>
  <c r="BE438" i="2"/>
  <c r="BE441" i="2"/>
  <c r="BE464" i="2"/>
  <c r="BE489" i="2"/>
  <c r="BE498" i="2"/>
  <c r="BE553" i="2"/>
  <c r="BE563" i="2"/>
  <c r="BE585" i="2"/>
  <c r="BE402" i="2"/>
  <c r="BE403" i="2"/>
  <c r="BE426" i="2"/>
  <c r="BE446" i="2"/>
  <c r="BE471" i="2"/>
  <c r="BE524" i="2"/>
  <c r="BE528" i="2"/>
  <c r="BE571" i="2"/>
  <c r="BE582" i="2"/>
  <c r="F35" i="2"/>
  <c r="BB95" i="1"/>
  <c r="BB94" i="1"/>
  <c r="AX94" i="1" s="1"/>
  <c r="F34" i="2"/>
  <c r="BA95" i="1" s="1"/>
  <c r="BA94" i="1" s="1"/>
  <c r="AW94" i="1" s="1"/>
  <c r="AK30" i="1" s="1"/>
  <c r="F36" i="2"/>
  <c r="BC95" i="1"/>
  <c r="BC94" i="1" s="1"/>
  <c r="AY94" i="1" s="1"/>
  <c r="F37" i="2"/>
  <c r="BD95" i="1" s="1"/>
  <c r="BD94" i="1" s="1"/>
  <c r="W33" i="1" s="1"/>
  <c r="J34" i="2"/>
  <c r="AW95" i="1"/>
  <c r="T128" i="2" l="1"/>
  <c r="R129" i="2"/>
  <c r="R128" i="2" s="1"/>
  <c r="P129" i="2"/>
  <c r="P128" i="2" s="1"/>
  <c r="AU95" i="1" s="1"/>
  <c r="AU94" i="1" s="1"/>
  <c r="BK344" i="2"/>
  <c r="BK128" i="2" s="1"/>
  <c r="J128" i="2" s="1"/>
  <c r="J96" i="2" s="1"/>
  <c r="J344" i="2"/>
  <c r="J103" i="2" s="1"/>
  <c r="BK347" i="2"/>
  <c r="J347" i="2" s="1"/>
  <c r="J105" i="2" s="1"/>
  <c r="BK129" i="2"/>
  <c r="W30" i="1"/>
  <c r="W32" i="1"/>
  <c r="W31" i="1"/>
  <c r="F33" i="2"/>
  <c r="AZ95" i="1" s="1"/>
  <c r="AZ94" i="1" s="1"/>
  <c r="W29" i="1" s="1"/>
  <c r="J33" i="2"/>
  <c r="AV95" i="1" s="1"/>
  <c r="AT95" i="1" s="1"/>
  <c r="J129" i="2" l="1"/>
  <c r="J97" i="2" s="1"/>
  <c r="J30" i="2"/>
  <c r="AG95" i="1"/>
  <c r="AG94" i="1"/>
  <c r="AK26" i="1"/>
  <c r="AV94" i="1"/>
  <c r="AK29" i="1"/>
  <c r="AK35" i="1"/>
  <c r="J39" i="2" l="1"/>
  <c r="AN95" i="1"/>
  <c r="AT94" i="1"/>
  <c r="AN94" i="1"/>
</calcChain>
</file>

<file path=xl/sharedStrings.xml><?xml version="1.0" encoding="utf-8"?>
<sst xmlns="http://schemas.openxmlformats.org/spreadsheetml/2006/main" count="5116" uniqueCount="767">
  <si>
    <t>Export Komplet</t>
  </si>
  <si>
    <t/>
  </si>
  <si>
    <t>2.0</t>
  </si>
  <si>
    <t>ZAMOK</t>
  </si>
  <si>
    <t>False</t>
  </si>
  <si>
    <t>{c33c5c8a-8b3d-4ef2-8c08-1e371452a7da}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</si>
  <si>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</si>
  <si>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</si>
  <si>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</si>
  <si>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</si>
  <si>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</si>
  <si>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</si>
  <si>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</si>
  <si>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</si>
  <si>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Hruby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</si>
  <si>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</si>
  <si>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</si>
  <si>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Okružní křižovatka ulic Štefánikova, tř. Dr. E. Beneše – Bohumín</t>
  </si>
  <si>
    <t>KSO:</t>
  </si>
  <si>
    <t>CC-CZ:</t>
  </si>
  <si>
    <t>Místo:</t>
  </si>
  <si>
    <t>Bohumín</t>
  </si>
  <si>
    <t>Datum:</t>
  </si>
  <si>
    <t>22. 5. 2023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</si>
  <si>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</si>
  <si>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</si>
  <si>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</si>
  <si>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</si>
  <si>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</si>
  <si>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</si>
  <si>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</si>
  <si>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RSE PROJECT, s. r. o.</t>
  </si>
  <si>
    <t>True</t>
  </si>
  <si>
    <t>Zpracovatel:</t>
  </si>
  <si>
    <t>Ing. Petr Hrubý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</si>
  <si>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</si>
  <si>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</si>
  <si>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</si>
  <si>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</si>
  <si>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</si>
  <si>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</si>
  <si>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</si>
  <si>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</si>
  <si>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</si>
  <si>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</si>
  <si>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</si>
  <si>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</si>
  <si>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</si>
  <si>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</si>
  <si>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</si>
  <si>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</si>
  <si>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</si>
  <si>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</si>
  <si>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</si>
  <si>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</si>
  <si>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</si>
  <si>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</si>
  <si>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</si>
  <si>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</si>
  <si>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</si>
  <si>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</si>
  <si>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</si>
  <si>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</si>
  <si>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</si>
  <si>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</si>
  <si>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</si>
  <si>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</si>
  <si>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</si>
  <si>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</si>
  <si>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</si>
  <si>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</si>
  <si>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</si>
  <si>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</si>
  <si>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</si>
  <si>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</si>
  <si>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</si>
  <si>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</si>
  <si>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</si>
  <si>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</si>
  <si>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</si>
  <si>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</si>
  <si>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501</t>
  </si>
  <si>
    <t>Plynovod</t>
  </si>
  <si>
    <t>STA</t>
  </si>
  <si>
    <t>1</t>
  </si>
  <si>
    <t>{fe01ee29-d3a2-422b-ae60-0b8a7f3236d7}</t>
  </si>
  <si>
    <t>2</t>
  </si>
  <si>
    <t>KRYCÍ LIST SOUPISU PRACÍ</t>
  </si>
  <si>
    <t>Objekt:</t>
  </si>
  <si>
    <t>SO 501 - Plynovod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</si>
  <si>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</si>
  <si>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</si>
  <si>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</si>
  <si>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</si>
  <si>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</si>
  <si>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</si>
  <si>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</si>
  <si>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</si>
  <si>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</si>
  <si>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</si>
  <si>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</si>
  <si>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>PSV - Práce a dodávky PSV</t>
  </si>
  <si>
    <t xml:space="preserve">    789 - Povrchové úpravy ocelových konstrukcí a technologických zařízení</t>
  </si>
  <si>
    <t>M - Práce a dodávky M</t>
  </si>
  <si>
    <t xml:space="preserve">    23-M - Montáže potrubí</t>
  </si>
  <si>
    <t xml:space="preserve">    46-M - Zemní práce při extr.mont.pracích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</si>
  <si>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</si>
  <si>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</si>
  <si>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</si>
  <si>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</si>
  <si>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</si>
  <si>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</si>
  <si>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</si>
  <si>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</si>
  <si>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</si>
  <si>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</si>
  <si>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</si>
  <si>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</si>
  <si>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</si>
  <si>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</si>
  <si>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</si>
  <si>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</si>
  <si>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</si>
  <si>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</si>
  <si>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</si>
  <si>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</si>
  <si>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</si>
  <si>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</si>
  <si>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</si>
  <si>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-561923056</t>
  </si>
  <si>
    <t>VV</t>
  </si>
  <si>
    <t>"Chodníky</t>
  </si>
  <si>
    <t>9,00+9,00+22,00</t>
  </si>
  <si>
    <t>113107322</t>
  </si>
  <si>
    <t>Odstranění podkladu z kameniva drceného tl přes 100 do 200 mm strojně pl do 50 m2</t>
  </si>
  <si>
    <t>-1032383539</t>
  </si>
  <si>
    <t>7,00+7,00+17,00</t>
  </si>
  <si>
    <t>3</t>
  </si>
  <si>
    <t>113107324</t>
  </si>
  <si>
    <t>Odstranění podkladu z kameniva drceného tl přes 300 do 400 mm strojně pl do 50 m2</t>
  </si>
  <si>
    <t>1020164099</t>
  </si>
  <si>
    <t>"Vozovka</t>
  </si>
  <si>
    <t>7,00</t>
  </si>
  <si>
    <t>113107342</t>
  </si>
  <si>
    <t>Odstranění podkladu živičného tl přes 50 do 100 mm strojně pl do 50 m2</t>
  </si>
  <si>
    <t>1124178690</t>
  </si>
  <si>
    <t>13,00</t>
  </si>
  <si>
    <t>5</t>
  </si>
  <si>
    <t>113201111</t>
  </si>
  <si>
    <t>Vytrhání obrub chodníkových</t>
  </si>
  <si>
    <t>m</t>
  </si>
  <si>
    <t>-1871938658</t>
  </si>
  <si>
    <t>6</t>
  </si>
  <si>
    <t>113201112</t>
  </si>
  <si>
    <t>Vytrhání obrub silničních</t>
  </si>
  <si>
    <t>208447487</t>
  </si>
  <si>
    <t>7</t>
  </si>
  <si>
    <t>115101201</t>
  </si>
  <si>
    <t>Čerpání vody na dopravní výšku do 10 m průměrný přítok do 500 l/min</t>
  </si>
  <si>
    <t>hod</t>
  </si>
  <si>
    <t>-284837641</t>
  </si>
  <si>
    <t>8</t>
  </si>
  <si>
    <t>115101301</t>
  </si>
  <si>
    <t>Pohotovost čerpací soupravy pro dopravní výšku do 10 m přítok do 500 l/min</t>
  </si>
  <si>
    <t>den</t>
  </si>
  <si>
    <t>1979863693</t>
  </si>
  <si>
    <t>9</t>
  </si>
  <si>
    <t>119001421</t>
  </si>
  <si>
    <t>Dočasné zajištění kabelů a kabelových tratí ze 3 volně ložených kabelů</t>
  </si>
  <si>
    <t>2112098647</t>
  </si>
  <si>
    <t>10</t>
  </si>
  <si>
    <t>121151103</t>
  </si>
  <si>
    <t>Sejmutí ornice plochy do 100 m2 tl vrstvy do 200 mm strojně</t>
  </si>
  <si>
    <t>-1476219642</t>
  </si>
  <si>
    <t>11</t>
  </si>
  <si>
    <t>131113711</t>
  </si>
  <si>
    <t>Hloubení zapažených jam v soudržných horninách třídy těžitelnosti I skupiny 1 a 2 ručně</t>
  </si>
  <si>
    <t>m3</t>
  </si>
  <si>
    <t>344740989</t>
  </si>
  <si>
    <t>"60% třída 2, 50% ručně</t>
  </si>
  <si>
    <t>"N1</t>
  </si>
  <si>
    <t>5,70*3,00*1,60*0,60*0,50</t>
  </si>
  <si>
    <t>"N2</t>
  </si>
  <si>
    <t>4,00*3,00*1,60*0,60*0,50</t>
  </si>
  <si>
    <t>"Rušený odvodňovač</t>
  </si>
  <si>
    <t>1,50*1,50*1,60*0,60*0,50</t>
  </si>
  <si>
    <t>"N3</t>
  </si>
  <si>
    <t>11,10*1,50*1,60*0,60*0,50</t>
  </si>
  <si>
    <t>"N4</t>
  </si>
  <si>
    <t>3,50*1,50*1,60*0,60*0,50</t>
  </si>
  <si>
    <t>Součet</t>
  </si>
  <si>
    <t>12</t>
  </si>
  <si>
    <t>131151202</t>
  </si>
  <si>
    <t>Hloubení jam zapažených v hornině třídy těžitelnosti I skupiny 1 a 2 objem do 50 m3 strojně</t>
  </si>
  <si>
    <t>495685428</t>
  </si>
  <si>
    <t>"60% třída 2, 50% strojně</t>
  </si>
  <si>
    <t>13</t>
  </si>
  <si>
    <t>131213711</t>
  </si>
  <si>
    <t>Hloubení zapažených jam v soudržných horninách třídy těžitelnosti I skupiny 3 ručně</t>
  </si>
  <si>
    <t>-1927427387</t>
  </si>
  <si>
    <t>"40% třída 3, 50% ručně</t>
  </si>
  <si>
    <t>5,70*3,00*1,60*0,40*0,50</t>
  </si>
  <si>
    <t>4,00*3,00*1,60*0,40*0,50</t>
  </si>
  <si>
    <t>1,50*1,50*1,60*0,40*0,50</t>
  </si>
  <si>
    <t>11,10*1,50*1,60*0,40*0,50</t>
  </si>
  <si>
    <t>3,50*1,50*1,60*0,40*0,50</t>
  </si>
  <si>
    <t>14</t>
  </si>
  <si>
    <t>131251201</t>
  </si>
  <si>
    <t>Hloubení jam zapažených v hornině třídy těžitelnosti I skupiny 3 objem do 20 m3 strojně</t>
  </si>
  <si>
    <t>1438816114</t>
  </si>
  <si>
    <t>"40% třída 3, 50% strojně</t>
  </si>
  <si>
    <t>132112131</t>
  </si>
  <si>
    <t>Hloubení nezapažených rýh šířky do 800 mm v soudržných horninách třídy těžitelnosti I skupiny 1 a 2 ručně</t>
  </si>
  <si>
    <t>2032209700</t>
  </si>
  <si>
    <t>"60% třída 2, 40% ručně</t>
  </si>
  <si>
    <t>(2,60+4,30)*0,80*1,20*0,60*0,40</t>
  </si>
  <si>
    <t>5,90*0,80*1,20*0,60*0,40</t>
  </si>
  <si>
    <t>16</t>
  </si>
  <si>
    <t>132151101</t>
  </si>
  <si>
    <t>Hloubení rýh nezapažených š do 800 mm v hornině třídy těžitelnosti I skupiny 1 a 2 objem do 20 m3 strojně</t>
  </si>
  <si>
    <t>-853400314</t>
  </si>
  <si>
    <t>"60% třída 2, 60% strojně</t>
  </si>
  <si>
    <t>(2,60+4,30)*0,80*1,20*0,60*0,60</t>
  </si>
  <si>
    <t>5,90*0,80*1,20*0,60*0,60</t>
  </si>
  <si>
    <t>17</t>
  </si>
  <si>
    <t>132212131</t>
  </si>
  <si>
    <t>Hloubení nezapažených rýh šířky do 800 mm v soudržných horninách třídy těžitelnosti I skupiny 3 ručně</t>
  </si>
  <si>
    <t>622775893</t>
  </si>
  <si>
    <t>"40% třída 3, 40% ručně</t>
  </si>
  <si>
    <t>(2,60+4,30)*0,80*1,20*0,40*0,40</t>
  </si>
  <si>
    <t>5,90*0,80*1,20*0,40*0,40</t>
  </si>
  <si>
    <t>18</t>
  </si>
  <si>
    <t>132251101</t>
  </si>
  <si>
    <t>Hloubení rýh nezapažených š do 800 mm v hornině třídy těžitelnosti I skupiny 3 objem do 20 m3 strojně</t>
  </si>
  <si>
    <t>-713824902</t>
  </si>
  <si>
    <t>"40% třída 3, 60% strojně</t>
  </si>
  <si>
    <t>(2,60+4,30)*0,80*1,20*0,40*0,60</t>
  </si>
  <si>
    <t>5,90*0,80*1,20*0,40*0,60</t>
  </si>
  <si>
    <t>19</t>
  </si>
  <si>
    <t>151101201</t>
  </si>
  <si>
    <t>Zřízení příložného pažení stěn výkopu hl do 4 m</t>
  </si>
  <si>
    <t>-698420847</t>
  </si>
  <si>
    <t>(5,70+3,00)*2*1,60</t>
  </si>
  <si>
    <t>(4,00+3,00)*2*1,60</t>
  </si>
  <si>
    <t>1,50*4*1,60</t>
  </si>
  <si>
    <t>(11,10+1,50)*2*1,60</t>
  </si>
  <si>
    <t>(3,50+1,50)*2*1,60</t>
  </si>
  <si>
    <t>20</t>
  </si>
  <si>
    <t>151101211</t>
  </si>
  <si>
    <t>Odstranění příložného pažení stěn hl do 4 m</t>
  </si>
  <si>
    <t>-1439371170</t>
  </si>
  <si>
    <t>162651112</t>
  </si>
  <si>
    <t>Vodorovné přemístění přes 4 000 do 5000 m výkopku/sypaniny z horniny třídy těžitelnosti I skupiny 1 až 3</t>
  </si>
  <si>
    <t>662337704</t>
  </si>
  <si>
    <t>25,56+25,56+17,04+17,04+2,949+4,424+1,966+2,949</t>
  </si>
  <si>
    <t>"odečet lože zeminou</t>
  </si>
  <si>
    <t>-0,472</t>
  </si>
  <si>
    <t>"odečet obsypu zeminou</t>
  </si>
  <si>
    <t>-5,90*0,80*0,35</t>
  </si>
  <si>
    <t>"odečet zásypu zeminou</t>
  </si>
  <si>
    <t>-5,90*0,80*(1,20-0,10-0,35)</t>
  </si>
  <si>
    <t>"N2 - zeleň</t>
  </si>
  <si>
    <t>-4,00*3,00*1,60</t>
  </si>
  <si>
    <t>"N4 - zeleň</t>
  </si>
  <si>
    <t>-3,50*1,50*1,60</t>
  </si>
  <si>
    <t>22</t>
  </si>
  <si>
    <t>171201231</t>
  </si>
  <si>
    <t>Poplatek za uložení zeminy a kamení na recyklační skládce (skládkovné) kód odpadu 17 05 04</t>
  </si>
  <si>
    <t>t</t>
  </si>
  <si>
    <t>371074355</t>
  </si>
  <si>
    <t>64,224*1,80</t>
  </si>
  <si>
    <t>23</t>
  </si>
  <si>
    <t>171251201</t>
  </si>
  <si>
    <t>Uložení sypaniny na skládky nebo meziskládky</t>
  </si>
  <si>
    <t>-385774065</t>
  </si>
  <si>
    <t>"SEJMUTÁ ORNICE</t>
  </si>
  <si>
    <t>13,00*0,20</t>
  </si>
  <si>
    <t>24</t>
  </si>
  <si>
    <t>174151101</t>
  </si>
  <si>
    <t>Zásyp jam, šachet rýh nebo kolem objektů sypaninou se zhutněním</t>
  </si>
  <si>
    <t>-128018123</t>
  </si>
  <si>
    <t>"RÝHY</t>
  </si>
  <si>
    <t>(2,60+4,30)*0,80*(1,20-0,10-0,35)</t>
  </si>
  <si>
    <t>5,90*0,80*(1,20-0,10-0,35)</t>
  </si>
  <si>
    <t>Mezisoučet</t>
  </si>
  <si>
    <t>"JÁMY</t>
  </si>
  <si>
    <t>5,70*3,00*1,60</t>
  </si>
  <si>
    <t>4,00*3,00*1,60</t>
  </si>
  <si>
    <t>1,50*1,50*1,60</t>
  </si>
  <si>
    <t>11,10*1,50*1,60</t>
  </si>
  <si>
    <t>3,50*1,50*1,60</t>
  </si>
  <si>
    <t>"DODATEČNÝ ZÁSYP DNA MONTÁŽNÍ JÁMY</t>
  </si>
  <si>
    <t>1,80</t>
  </si>
  <si>
    <t>25</t>
  </si>
  <si>
    <t>M</t>
  </si>
  <si>
    <t>58344197</t>
  </si>
  <si>
    <t>štěrkodrť frakce 0/63</t>
  </si>
  <si>
    <t>-2143400412</t>
  </si>
  <si>
    <t>(2,60+4,30)*0,80*(1,20-0,10-0,35)*2,00</t>
  </si>
  <si>
    <t>5,70*3,00*1,60*2,00</t>
  </si>
  <si>
    <t>1,50*1,50*1,60*2,00</t>
  </si>
  <si>
    <t>11,10*1,50*1,60*2,00</t>
  </si>
  <si>
    <t>26</t>
  </si>
  <si>
    <t>58344171</t>
  </si>
  <si>
    <t>štěrkodrť frakce 0/32</t>
  </si>
  <si>
    <t>-1976688188</t>
  </si>
  <si>
    <t>1,80*2,00</t>
  </si>
  <si>
    <t>27</t>
  </si>
  <si>
    <t>175151101</t>
  </si>
  <si>
    <t>Obsypání potrubí strojně sypaninou bez prohození, uloženou do 3 m</t>
  </si>
  <si>
    <t>-2001398665</t>
  </si>
  <si>
    <t>(2,60+4,30)*0,80*0,35</t>
  </si>
  <si>
    <t>5,90*0,80*0,35</t>
  </si>
  <si>
    <t>"DODATEČNÝ PODSYP + OBSYP PRO TVAROVKY</t>
  </si>
  <si>
    <t>8,00</t>
  </si>
  <si>
    <t>28</t>
  </si>
  <si>
    <t>2037393199</t>
  </si>
  <si>
    <t>1,932*2,00</t>
  </si>
  <si>
    <t>29</t>
  </si>
  <si>
    <t>58337303</t>
  </si>
  <si>
    <t>písek frakce 0/8</t>
  </si>
  <si>
    <t>-384438917</t>
  </si>
  <si>
    <t>8,00*2,00</t>
  </si>
  <si>
    <t>30</t>
  </si>
  <si>
    <t>181351003</t>
  </si>
  <si>
    <t>Rozprostření ornice tl vrstvy do 200 mm pl do 100 m2 v rovině nebo ve svahu do 1:5 strojně</t>
  </si>
  <si>
    <t>1659340423</t>
  </si>
  <si>
    <t>31</t>
  </si>
  <si>
    <t>181411131</t>
  </si>
  <si>
    <t>Založení parkového trávníku výsevem pl do 1000 m2 v rovině a ve svahu do 1:5</t>
  </si>
  <si>
    <t>1862977880</t>
  </si>
  <si>
    <t>13,000+50,00</t>
  </si>
  <si>
    <t>32</t>
  </si>
  <si>
    <t>00572410</t>
  </si>
  <si>
    <t>osivo směs travní parková</t>
  </si>
  <si>
    <t>kg</t>
  </si>
  <si>
    <t>455935189</t>
  </si>
  <si>
    <t>63*0,02 'Přepočtené koeficientem množství</t>
  </si>
  <si>
    <t>33</t>
  </si>
  <si>
    <t>183403153</t>
  </si>
  <si>
    <t>Obdělání půdy hrabáním v rovině a svahu do 1:5</t>
  </si>
  <si>
    <t>-2090693509</t>
  </si>
  <si>
    <t>34</t>
  </si>
  <si>
    <t>1-01</t>
  </si>
  <si>
    <t>Přesazení stromu listantého průměru 0,1m</t>
  </si>
  <si>
    <t>kus</t>
  </si>
  <si>
    <t>1149805032</t>
  </si>
  <si>
    <t>Vodorovné konstrukce</t>
  </si>
  <si>
    <t>35</t>
  </si>
  <si>
    <t>451541111</t>
  </si>
  <si>
    <t>Lože pod potrubí otevřený výkop ze štěrkodrtě</t>
  </si>
  <si>
    <t>-843188161</t>
  </si>
  <si>
    <t>(2,60+4,30)*0,80*0,10</t>
  </si>
  <si>
    <t>36</t>
  </si>
  <si>
    <t>451595111</t>
  </si>
  <si>
    <t>Lože pod potrubí otevřený výkop z prohozeného výkopku</t>
  </si>
  <si>
    <t>1105991458</t>
  </si>
  <si>
    <t>5,90*0,80*0,10</t>
  </si>
  <si>
    <t>Komunikace pozemní</t>
  </si>
  <si>
    <t>37</t>
  </si>
  <si>
    <t>564851011</t>
  </si>
  <si>
    <t>Podklad ze štěrkodrtě ŠD 16-32 plochy do 100 m2 tl 150 mm</t>
  </si>
  <si>
    <t>-1743282136</t>
  </si>
  <si>
    <t>38</t>
  </si>
  <si>
    <t>596211110</t>
  </si>
  <si>
    <t>Kladení zámkové dlažby komunikací pro pěší ručně tl 60 mm skupiny A pl do 50 m2</t>
  </si>
  <si>
    <t>-43284738</t>
  </si>
  <si>
    <t>9,00</t>
  </si>
  <si>
    <t>39</t>
  </si>
  <si>
    <t>59245015</t>
  </si>
  <si>
    <t>dlažba zámková H-profil tl. 60mm přírodní</t>
  </si>
  <si>
    <t>-818707738</t>
  </si>
  <si>
    <t>"10% NOVÁ</t>
  </si>
  <si>
    <t>8,10*0,10</t>
  </si>
  <si>
    <t>40</t>
  </si>
  <si>
    <t>59245222</t>
  </si>
  <si>
    <t>dlažba zámková tvaru pro nevidomé tl. 60 mm žlutá</t>
  </si>
  <si>
    <t>-1840594769</t>
  </si>
  <si>
    <t>0,90*0,10</t>
  </si>
  <si>
    <t>Ostatní konstrukce a práce, bourání</t>
  </si>
  <si>
    <t>41</t>
  </si>
  <si>
    <t>916131213</t>
  </si>
  <si>
    <t>Osazení silničního obrubníku betonového stojatého s boční opěrou do lože z betonu prostého</t>
  </si>
  <si>
    <t>305534968</t>
  </si>
  <si>
    <t>42</t>
  </si>
  <si>
    <t>59217031</t>
  </si>
  <si>
    <t>obrubník betonový silniční 1000x150x250mm</t>
  </si>
  <si>
    <t>-2068304748</t>
  </si>
  <si>
    <t>6*1,02 'Přepočtené koeficientem množství</t>
  </si>
  <si>
    <t>43</t>
  </si>
  <si>
    <t>916231213</t>
  </si>
  <si>
    <t>Osazení chodníkového obrubníku betonového stojatého s boční opěrou do lože z betonu prostého</t>
  </si>
  <si>
    <t>-900899324</t>
  </si>
  <si>
    <t>44</t>
  </si>
  <si>
    <t>59217017</t>
  </si>
  <si>
    <t>obrubník betonový chodníkový 1000x100x250mm</t>
  </si>
  <si>
    <t>-329677538</t>
  </si>
  <si>
    <t>10*1,02 'Přepočtené koeficientem množství</t>
  </si>
  <si>
    <t>45</t>
  </si>
  <si>
    <t>919735112</t>
  </si>
  <si>
    <t>Řezání stávajícího živičného krytu hl přes 50 do 100 mm</t>
  </si>
  <si>
    <t>-1389209775</t>
  </si>
  <si>
    <t>46</t>
  </si>
  <si>
    <t>979054451</t>
  </si>
  <si>
    <t>Očištění vybouraných zámkových dlaždic s původním spárováním z kameniva těženého</t>
  </si>
  <si>
    <t>1519178336</t>
  </si>
  <si>
    <t>997</t>
  </si>
  <si>
    <t>Přesun sutě</t>
  </si>
  <si>
    <t>47</t>
  </si>
  <si>
    <t>997013501</t>
  </si>
  <si>
    <t>Odvoz suti a vybouraných hmot na skládku nebo meziskládku do 1 km se složením</t>
  </si>
  <si>
    <t>163585230</t>
  </si>
  <si>
    <t>48</t>
  </si>
  <si>
    <t>997013509</t>
  </si>
  <si>
    <t>Příplatek k odvozu suti a vybouraných hmot na skládku ZKD 1 km přes 1 km</t>
  </si>
  <si>
    <t>1207862640</t>
  </si>
  <si>
    <t>30,585*4 'Přepočtené koeficientem množství</t>
  </si>
  <si>
    <t>49</t>
  </si>
  <si>
    <t>997013861</t>
  </si>
  <si>
    <t>Poplatek za uložení stavebního odpadu na recyklační skládce (skládkovné) z prostého betonu kód odpadu 17 01 01</t>
  </si>
  <si>
    <t>-1204470215</t>
  </si>
  <si>
    <t>50</t>
  </si>
  <si>
    <t>997013871</t>
  </si>
  <si>
    <t>Poplatek za uložení stavebního odpadu na recyklační skládce (skládkovné) směsného stavebního a demoličního kód odpadu 17 09 04</t>
  </si>
  <si>
    <t>2114085809</t>
  </si>
  <si>
    <t>51</t>
  </si>
  <si>
    <t>997013873</t>
  </si>
  <si>
    <t>Poplatek za uložení stavebního odpadu na recyklační skládce (skládkovné) zeminy a kamení zatříděného do Katalogu odpadů pod kódem 17 05 04</t>
  </si>
  <si>
    <t>879468903</t>
  </si>
  <si>
    <t>52</t>
  </si>
  <si>
    <t>997013875</t>
  </si>
  <si>
    <t>Poplatek za uložení stavebního odpadu na recyklační skládce (skládkovné) asfaltového bez obsahu dehtu zatříděného do Katalogu odpadů pod kódem 17 03 02</t>
  </si>
  <si>
    <t>-2020766191</t>
  </si>
  <si>
    <t>PSV</t>
  </si>
  <si>
    <t>Práce a dodávky PSV</t>
  </si>
  <si>
    <t>789</t>
  </si>
  <si>
    <t>Povrchové úpravy ocelových konstrukcí a technologických zařízení</t>
  </si>
  <si>
    <t>53</t>
  </si>
  <si>
    <t>789232132</t>
  </si>
  <si>
    <t>Provedení otryskání potrubí do DN 150 stupeň zarezavění C stupeň přípravy Sa 2 1/2</t>
  </si>
  <si>
    <t>-577162302</t>
  </si>
  <si>
    <t>Práce a dodávky M</t>
  </si>
  <si>
    <t>23-M</t>
  </si>
  <si>
    <t>Montáže potrubí</t>
  </si>
  <si>
    <t>54</t>
  </si>
  <si>
    <t>230080467</t>
  </si>
  <si>
    <t>Demontáž řez potrubí ruční pilkou</t>
  </si>
  <si>
    <t>64</t>
  </si>
  <si>
    <t>-1928504767</t>
  </si>
  <si>
    <t>"Seznam strojů a zařízení</t>
  </si>
  <si>
    <t>"N1 a N2</t>
  </si>
  <si>
    <t>"odřezání víčka PE d90</t>
  </si>
  <si>
    <t>"N3 a N4</t>
  </si>
  <si>
    <t>"odřezání víčka PE d110</t>
  </si>
  <si>
    <t>55</t>
  </si>
  <si>
    <t>230082066</t>
  </si>
  <si>
    <t>Demontáž potrubí do šrotu DN 100</t>
  </si>
  <si>
    <t>486740430</t>
  </si>
  <si>
    <t>20,00/1,50</t>
  </si>
  <si>
    <t xml:space="preserve">"zaokrouhleno </t>
  </si>
  <si>
    <t>56</t>
  </si>
  <si>
    <t>230086115</t>
  </si>
  <si>
    <t>Demontáž plastového potrubí dn do 110 mm</t>
  </si>
  <si>
    <t>-1751185476</t>
  </si>
  <si>
    <t>"d110</t>
  </si>
  <si>
    <t>1,00</t>
  </si>
  <si>
    <t>"d90</t>
  </si>
  <si>
    <t>2,00</t>
  </si>
  <si>
    <t>"odvodňovač d63</t>
  </si>
  <si>
    <t>57</t>
  </si>
  <si>
    <t>230120045</t>
  </si>
  <si>
    <t>Čištění potrubí profukováním nebo proplachováním DN 80</t>
  </si>
  <si>
    <t>-1471488195</t>
  </si>
  <si>
    <t>58</t>
  </si>
  <si>
    <t>230120046</t>
  </si>
  <si>
    <t>Čištění potrubí profukováním nebo proplachováním DN 100</t>
  </si>
  <si>
    <t>909993467</t>
  </si>
  <si>
    <t>59</t>
  </si>
  <si>
    <t>230120072</t>
  </si>
  <si>
    <t>Značení potrubí orientační tabulkou</t>
  </si>
  <si>
    <t>1675145453</t>
  </si>
  <si>
    <t>60</t>
  </si>
  <si>
    <t>M-08</t>
  </si>
  <si>
    <t>orientační tabulka dle TPG 700 24</t>
  </si>
  <si>
    <t>256</t>
  </si>
  <si>
    <t>684729842</t>
  </si>
  <si>
    <t>61</t>
  </si>
  <si>
    <t>230170002</t>
  </si>
  <si>
    <t>Tlakové zkoušky těsnosti potrubí - příprava DN přes 40 do 80</t>
  </si>
  <si>
    <t>sada</t>
  </si>
  <si>
    <t>-1661626092</t>
  </si>
  <si>
    <t>62</t>
  </si>
  <si>
    <t>230170003</t>
  </si>
  <si>
    <t>Tlakové zkoušky těsnosti potrubí - příprava DN přes 80 do 125</t>
  </si>
  <si>
    <t>1779996445</t>
  </si>
  <si>
    <t>63</t>
  </si>
  <si>
    <t>230200118</t>
  </si>
  <si>
    <t>Nasunutí potrubní sekce d 110 do chráničky vč. středících prvků</t>
  </si>
  <si>
    <t>850771239</t>
  </si>
  <si>
    <t>230200271</t>
  </si>
  <si>
    <t>Jednostranné přerušení průtoku plynu stlačením plastového potrubí dn do 63 mm - jedním stlačovadlem</t>
  </si>
  <si>
    <t>1609226934</t>
  </si>
  <si>
    <t>"Odvodňovač</t>
  </si>
  <si>
    <t>65</t>
  </si>
  <si>
    <t>230200283</t>
  </si>
  <si>
    <t>Jednostranné přerušení průtoku plynu stlačením plastového potrubí dn do 160 mm - dvěmi stlačovadly</t>
  </si>
  <si>
    <t>1457390254</t>
  </si>
  <si>
    <t>2+2</t>
  </si>
  <si>
    <t>66</t>
  </si>
  <si>
    <t>230200311</t>
  </si>
  <si>
    <t>Jednostranné přerušení průtoku plynu 2 balony vloženými pomocí zaváděcích komor v ocelovém potrubí DN do 125 mm</t>
  </si>
  <si>
    <t>-1438363848</t>
  </si>
  <si>
    <t>67</t>
  </si>
  <si>
    <t>M-20</t>
  </si>
  <si>
    <t>balonovací tvarovka na ocelové potrubí DN 100</t>
  </si>
  <si>
    <t>-1878210000</t>
  </si>
  <si>
    <t>68</t>
  </si>
  <si>
    <t>230201105</t>
  </si>
  <si>
    <t>Montáž trubních dílů přivařovacích D do 60,3 mm tl stěny 2,9 mm</t>
  </si>
  <si>
    <t>-1005190785</t>
  </si>
  <si>
    <t>69</t>
  </si>
  <si>
    <t>M-11</t>
  </si>
  <si>
    <t>návarek DN 25 pro odvzdušnění</t>
  </si>
  <si>
    <t>-684195822</t>
  </si>
  <si>
    <t>70</t>
  </si>
  <si>
    <t>230201120</t>
  </si>
  <si>
    <t>Montáž trubních dílů přivařovacích DN 100</t>
  </si>
  <si>
    <t>1972706953</t>
  </si>
  <si>
    <t>71</t>
  </si>
  <si>
    <t>M-05</t>
  </si>
  <si>
    <t>spojovací přesuvka SCHUCK SMU, DN 100</t>
  </si>
  <si>
    <t>1321665364</t>
  </si>
  <si>
    <t>72</t>
  </si>
  <si>
    <t>M-06</t>
  </si>
  <si>
    <t>ukončovací přesuvka SCHUCK SMU-K, DN 100</t>
  </si>
  <si>
    <t>851053208</t>
  </si>
  <si>
    <t>73</t>
  </si>
  <si>
    <t>M-24</t>
  </si>
  <si>
    <t>balonovací tvarovka na ocelové potrubí DN 100 vč. kulového kohoutu a přechodky plast/ocel</t>
  </si>
  <si>
    <t>1955166922</t>
  </si>
  <si>
    <t>74</t>
  </si>
  <si>
    <t>230205042</t>
  </si>
  <si>
    <t>Montáž potrubí plastového svařované na tupo nebo elektrospojkou dn 63 mm en 5,8 mm</t>
  </si>
  <si>
    <t>318685465</t>
  </si>
  <si>
    <t>"Obtok</t>
  </si>
  <si>
    <t>15,00</t>
  </si>
  <si>
    <t>75</t>
  </si>
  <si>
    <t>28613914</t>
  </si>
  <si>
    <t>potrubí plynovodní PE 100 SDR 11 D 63x5,8mm</t>
  </si>
  <si>
    <t>-709745759</t>
  </si>
  <si>
    <t>76</t>
  </si>
  <si>
    <t>230205051</t>
  </si>
  <si>
    <t>Montáž potrubí plastového svařované na tupo nebo elektrospojkou dn 90 mm en 5,4 mm</t>
  </si>
  <si>
    <t>-825308390</t>
  </si>
  <si>
    <t>77</t>
  </si>
  <si>
    <t>28613900</t>
  </si>
  <si>
    <t>polyetylenové potrubí PE d90 x 5,4 mat. HDPE100RC, středně těžká řada SDR 17 (potrubí s ochranným pláštěm)</t>
  </si>
  <si>
    <t>1414010763</t>
  </si>
  <si>
    <t>78</t>
  </si>
  <si>
    <t>230205055</t>
  </si>
  <si>
    <t>Montáž potrubí plastového svařované na tupo nebo elektrospojkou dn 110 mm en 6,3 mm</t>
  </si>
  <si>
    <t>-1810471074</t>
  </si>
  <si>
    <t>18,00</t>
  </si>
  <si>
    <t>79</t>
  </si>
  <si>
    <t>28613902</t>
  </si>
  <si>
    <t>polyetylenové potrubí PE d110 x 6,6 mat. HDPE100RC, středně těžká řada SDR 17 (potrubí s ochranným pláštěm)</t>
  </si>
  <si>
    <t>158538954</t>
  </si>
  <si>
    <t>80</t>
  </si>
  <si>
    <t>230205141</t>
  </si>
  <si>
    <t>Montáž potrubí plastového svařovaného na tupo nebo elektrospojkou dn 225 mm en 8,6 mm</t>
  </si>
  <si>
    <t>-148462256</t>
  </si>
  <si>
    <t>14,00</t>
  </si>
  <si>
    <t>81</t>
  </si>
  <si>
    <t>28613819</t>
  </si>
  <si>
    <t>chránička (ochranná trubka) PE d225 x 8,6 beztlaké potrubí, pro potrubí PE d110</t>
  </si>
  <si>
    <t>1915090816</t>
  </si>
  <si>
    <t>82</t>
  </si>
  <si>
    <t>230205242</t>
  </si>
  <si>
    <t>Montáž trubního dílu PE elektrotvarovky nebo svařovaného na tupo dn 63 mm en 5,7 mm</t>
  </si>
  <si>
    <t>677297294</t>
  </si>
  <si>
    <t>83</t>
  </si>
  <si>
    <t>28615023</t>
  </si>
  <si>
    <t>elektrozáslepka SDR11 PE 100 PN16 D 63mm</t>
  </si>
  <si>
    <t>-549747143</t>
  </si>
  <si>
    <t>"odvodňovač</t>
  </si>
  <si>
    <t>84</t>
  </si>
  <si>
    <t>M-07</t>
  </si>
  <si>
    <t>opravárenská tvarovka PE d63, SDR 11</t>
  </si>
  <si>
    <t>-1174234886</t>
  </si>
  <si>
    <t>85</t>
  </si>
  <si>
    <t>230205252</t>
  </si>
  <si>
    <t>Montáž trubního dílu PE elektrotvarovky nebo svařovaného na tupo dn 90 mm en 8,2 mm</t>
  </si>
  <si>
    <t>-1212627105</t>
  </si>
  <si>
    <t>86</t>
  </si>
  <si>
    <t>28615974</t>
  </si>
  <si>
    <t>elektrospojka SDR11 PE 100 PN16 D 90mm</t>
  </si>
  <si>
    <t>755244246</t>
  </si>
  <si>
    <t>87</t>
  </si>
  <si>
    <t>28615315</t>
  </si>
  <si>
    <t>záslepka SDR17 PE 100 D 90mm</t>
  </si>
  <si>
    <t>676673920</t>
  </si>
  <si>
    <t>88</t>
  </si>
  <si>
    <t>M-04</t>
  </si>
  <si>
    <t>opravárenská tvarovka PE d90, SDR 11</t>
  </si>
  <si>
    <t>-951487624</t>
  </si>
  <si>
    <t>89</t>
  </si>
  <si>
    <t>M-21</t>
  </si>
  <si>
    <t>balonovací tvarovka d90 vč. kulového kohoutu pro odvzdušnění</t>
  </si>
  <si>
    <t>-2063970134</t>
  </si>
  <si>
    <t>90</t>
  </si>
  <si>
    <t>M-22</t>
  </si>
  <si>
    <t>balonovací tvarovka d90 vč. kulového kohoutu a přechodky plast/ocel</t>
  </si>
  <si>
    <t>-1418803155</t>
  </si>
  <si>
    <t>91</t>
  </si>
  <si>
    <t>230205256</t>
  </si>
  <si>
    <t>Montáž trubního dílu PE elektrotvarovky nebo svařovaného na tupo dn 110 mm en 10,0 mm</t>
  </si>
  <si>
    <t>2013459595</t>
  </si>
  <si>
    <t>92</t>
  </si>
  <si>
    <t>28615975</t>
  </si>
  <si>
    <t>elektrospojka SDR11 PE 100 PN16 D 110mm</t>
  </si>
  <si>
    <t>2109711861</t>
  </si>
  <si>
    <t>93</t>
  </si>
  <si>
    <t>28615378</t>
  </si>
  <si>
    <t>redukce SDR17 PE 100 D 110/90</t>
  </si>
  <si>
    <t>1924619558</t>
  </si>
  <si>
    <t>94</t>
  </si>
  <si>
    <t>28615391</t>
  </si>
  <si>
    <t>záslepka SDR17 PE 100 D 110mm</t>
  </si>
  <si>
    <t>2027790469</t>
  </si>
  <si>
    <t>95</t>
  </si>
  <si>
    <t>M-01</t>
  </si>
  <si>
    <t>zemní přechodka plast/ocel, PE d110/DN100</t>
  </si>
  <si>
    <t>255694994</t>
  </si>
  <si>
    <t>96</t>
  </si>
  <si>
    <t>M-02</t>
  </si>
  <si>
    <t>opravárenská tvarovka PE d110, SDR 11</t>
  </si>
  <si>
    <t>-454544865</t>
  </si>
  <si>
    <t>97</t>
  </si>
  <si>
    <t>M-03</t>
  </si>
  <si>
    <t>T-kus PE110/90, mat. PE 100. SDR 17</t>
  </si>
  <si>
    <t>467915964</t>
  </si>
  <si>
    <t>98</t>
  </si>
  <si>
    <t>M-23</t>
  </si>
  <si>
    <t>balonovací tvarovka d110 vč. kulového kohoutu pro odvzdušnění</t>
  </si>
  <si>
    <t>-1779047927</t>
  </si>
  <si>
    <t>99</t>
  </si>
  <si>
    <t>230208513</t>
  </si>
  <si>
    <t>Odplynění a inertizace potrubí DN do 100 mm</t>
  </si>
  <si>
    <t>-1187903718</t>
  </si>
  <si>
    <t>"ocel DN 100</t>
  </si>
  <si>
    <t>22,00</t>
  </si>
  <si>
    <t>"PE d110</t>
  </si>
  <si>
    <t>6,00</t>
  </si>
  <si>
    <t>"PE d90</t>
  </si>
  <si>
    <t>100</t>
  </si>
  <si>
    <t>230210014</t>
  </si>
  <si>
    <t>Oprava opláštění ruční ovinem páskou za studena 4vrstvy</t>
  </si>
  <si>
    <t>898417709</t>
  </si>
  <si>
    <t>101</t>
  </si>
  <si>
    <t>M-13</t>
  </si>
  <si>
    <t>polyetylénová izolace za studena dle TPG 920 21</t>
  </si>
  <si>
    <t>-612365770</t>
  </si>
  <si>
    <t>102</t>
  </si>
  <si>
    <t>230220006</t>
  </si>
  <si>
    <t>Montáž ho poklopu</t>
  </si>
  <si>
    <t>998117640</t>
  </si>
  <si>
    <t>"čichačka</t>
  </si>
  <si>
    <t>103</t>
  </si>
  <si>
    <t>M-10</t>
  </si>
  <si>
    <t>zemní poklop (poklop plastový, víko ocelolitina)</t>
  </si>
  <si>
    <t>1334741690</t>
  </si>
  <si>
    <t>104</t>
  </si>
  <si>
    <t>56230636</t>
  </si>
  <si>
    <t>deska podkladová uličního poklopu plastového ventilkového a šoupatového</t>
  </si>
  <si>
    <t>62634530</t>
  </si>
  <si>
    <t>105</t>
  </si>
  <si>
    <t>230220031</t>
  </si>
  <si>
    <t>Montáž čichačky na chráničku PN 38 6724</t>
  </si>
  <si>
    <t>-1248327513</t>
  </si>
  <si>
    <t>106</t>
  </si>
  <si>
    <t>M-09</t>
  </si>
  <si>
    <t>teleskopická čichačka dle TPG 700 21.21</t>
  </si>
  <si>
    <t>-602689977</t>
  </si>
  <si>
    <t>107</t>
  </si>
  <si>
    <t>230230017</t>
  </si>
  <si>
    <t>Hlavní tlaková zkouška vzduchem 0,6 MPa DN 80</t>
  </si>
  <si>
    <t>437121738</t>
  </si>
  <si>
    <t>108</t>
  </si>
  <si>
    <t>230230018</t>
  </si>
  <si>
    <t>Hlavní tlaková zkouška vzduchem 0,6 MPa DN 100</t>
  </si>
  <si>
    <t>1985979682</t>
  </si>
  <si>
    <t>109</t>
  </si>
  <si>
    <t>M-14</t>
  </si>
  <si>
    <t>Propojovací práce na plynovodech vč. zaplynění</t>
  </si>
  <si>
    <t>Kpl</t>
  </si>
  <si>
    <t>622958640</t>
  </si>
  <si>
    <t>110</t>
  </si>
  <si>
    <t>M-15</t>
  </si>
  <si>
    <t>Odstranění stávajících orientačních tabulek a povrchovách znaků</t>
  </si>
  <si>
    <t>-98903205</t>
  </si>
  <si>
    <t>111</t>
  </si>
  <si>
    <t>M-16</t>
  </si>
  <si>
    <t>Vizuální kontrola svarů - 100%</t>
  </si>
  <si>
    <t>1644875116</t>
  </si>
  <si>
    <t>112</t>
  </si>
  <si>
    <t>M-17</t>
  </si>
  <si>
    <t>Zaplynění potrubí (30m)</t>
  </si>
  <si>
    <t>1037102801</t>
  </si>
  <si>
    <t>113</t>
  </si>
  <si>
    <t>M-18</t>
  </si>
  <si>
    <t>Zkouška těsnosti propojovacích spojů plynovodů provozním mediem</t>
  </si>
  <si>
    <t>557590297</t>
  </si>
  <si>
    <t>114</t>
  </si>
  <si>
    <t>M-19</t>
  </si>
  <si>
    <t>Elektrojiskrová zkouška izolace napětím max. 25kV</t>
  </si>
  <si>
    <t>884315605</t>
  </si>
  <si>
    <t>115</t>
  </si>
  <si>
    <t>899101811</t>
  </si>
  <si>
    <t>Demontáž poklopů plastových včetně podkladové desky hmotnosti do 20 kg</t>
  </si>
  <si>
    <t>176071155</t>
  </si>
  <si>
    <t>116</t>
  </si>
  <si>
    <t>899721111</t>
  </si>
  <si>
    <t>Signalizační vodič DN do 150 mm na potrubí</t>
  </si>
  <si>
    <t>-1065646765</t>
  </si>
  <si>
    <t>30,00</t>
  </si>
  <si>
    <t>117</t>
  </si>
  <si>
    <t>899722113</t>
  </si>
  <si>
    <t>Krytí potrubí z plastů výstražnou fólií z PVC 34cm</t>
  </si>
  <si>
    <t>130659394</t>
  </si>
  <si>
    <t>118</t>
  </si>
  <si>
    <t>899913142</t>
  </si>
  <si>
    <t>Uzavírací manžeta chráničky potrubí DN 100 x 200</t>
  </si>
  <si>
    <t>-455493033</t>
  </si>
  <si>
    <t>119</t>
  </si>
  <si>
    <t>Revize plynovodu</t>
  </si>
  <si>
    <t>186895316</t>
  </si>
  <si>
    <t>46-M</t>
  </si>
  <si>
    <t>Zemní práce při extr.mont.pracích</t>
  </si>
  <si>
    <t>120</t>
  </si>
  <si>
    <t>460751113</t>
  </si>
  <si>
    <t>Osazení kabelových kanálů do rýhy z prefabrikovaných betonových žlabů vnější šířky přes 25 do 35 cm</t>
  </si>
  <si>
    <t>254544310</t>
  </si>
  <si>
    <t>121</t>
  </si>
  <si>
    <t>59213010</t>
  </si>
  <si>
    <t>žlab kabelový betonový vč. krycí desky a zapískování vnitřního prostoru</t>
  </si>
  <si>
    <t>128</t>
  </si>
  <si>
    <t>-218659991</t>
  </si>
  <si>
    <t>5,00</t>
  </si>
  <si>
    <t>122</t>
  </si>
  <si>
    <t>460791114</t>
  </si>
  <si>
    <t>Montáž trubek ochranných plastových uložených volně do rýhy tuhých D přes 90 do 110 mm</t>
  </si>
  <si>
    <t>-1425531516</t>
  </si>
  <si>
    <t>4,00</t>
  </si>
  <si>
    <t>123</t>
  </si>
  <si>
    <t>M-12</t>
  </si>
  <si>
    <t>kabelová dělená chránička sdělovacích kabelů včetně utěsnění</t>
  </si>
  <si>
    <t>474111125</t>
  </si>
  <si>
    <t>OST</t>
  </si>
  <si>
    <t>Ostatní</t>
  </si>
  <si>
    <t>124</t>
  </si>
  <si>
    <t>119003223</t>
  </si>
  <si>
    <t>Mobilní plotová zábrana s profilovaným plechem výšky přes 1,5 do 2,2 m pro zabezpečení výkopu zřízení</t>
  </si>
  <si>
    <t>-1816316394</t>
  </si>
  <si>
    <t>125</t>
  </si>
  <si>
    <t>119003224</t>
  </si>
  <si>
    <t>Mobilní plotová zábrana s profilovaným plechem výšky přes 1,5 do 2,2 m pro zabezpečení výkopu odstranění</t>
  </si>
  <si>
    <t>-1516875815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</si>
</sst>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22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view="pageBreakPreview" zoomScale="60" zoomScaleNormal="100" workbookViewId="0"/>
  </sheetViews>
  <sheetFormatPr defaultRowHeight="14.5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ht="10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7" customHeight="1"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7" t="s">
        <v>6</v>
      </c>
      <c r="BT2" s="17" t="s">
        <v>7</v>
      </c>
    </row>
    <row r="3" spans="1:74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190" t="s">
        <v>14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R5" s="20"/>
      <c r="BE5" s="187" t="s">
        <v>15</v>
      </c>
      <c r="BS5" s="17" t="s">
        <v>6</v>
      </c>
    </row>
    <row r="6" spans="1:74" ht="37" customHeight="1">
      <c r="B6" s="20"/>
      <c r="D6" s="26" t="s">
        <v>16</v>
      </c>
      <c r="K6" s="192" t="s">
        <v>17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R6" s="20"/>
      <c r="BE6" s="188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188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188"/>
      <c r="BS8" s="17" t="s">
        <v>6</v>
      </c>
    </row>
    <row r="9" spans="1:74" ht="14.4" customHeight="1">
      <c r="B9" s="20"/>
      <c r="AR9" s="20"/>
      <c r="BE9" s="188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188"/>
      <c r="BS10" s="17" t="s">
        <v>6</v>
      </c>
    </row>
    <row r="11" spans="1:74" ht="18.5" customHeight="1">
      <c r="B11" s="20"/>
      <c r="E11" s="25" t="s">
        <v>26</v>
      </c>
      <c r="AK11" s="27" t="s">
        <v>27</v>
      </c>
      <c r="AN11" s="25" t="s">
        <v>1</v>
      </c>
      <c r="AR11" s="20"/>
      <c r="BE11" s="188"/>
      <c r="BS11" s="17" t="s">
        <v>6</v>
      </c>
    </row>
    <row r="12" spans="1:74" ht="7" customHeight="1">
      <c r="B12" s="20"/>
      <c r="AR12" s="20"/>
      <c r="BE12" s="188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188"/>
      <c r="BS13" s="17" t="s">
        <v>6</v>
      </c>
    </row>
    <row r="14" spans="1:74" ht="12.5">
      <c r="B14" s="20"/>
      <c r="E14" s="193" t="s">
        <v>29</v>
      </c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27" t="s">
        <v>27</v>
      </c>
      <c r="AN14" s="29" t="s">
        <v>29</v>
      </c>
      <c r="AR14" s="20"/>
      <c r="BE14" s="188"/>
      <c r="BS14" s="17" t="s">
        <v>6</v>
      </c>
    </row>
    <row r="15" spans="1:74" ht="7" customHeight="1">
      <c r="B15" s="20"/>
      <c r="AR15" s="20"/>
      <c r="BE15" s="188"/>
      <c r="BS15" s="17" t="s">
        <v>4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188"/>
      <c r="BS16" s="17" t="s">
        <v>4</v>
      </c>
    </row>
    <row r="17" spans="2:71" ht="18.5" customHeight="1">
      <c r="B17" s="20"/>
      <c r="E17" s="25" t="s">
        <v>31</v>
      </c>
      <c r="AK17" s="27" t="s">
        <v>27</v>
      </c>
      <c r="AN17" s="25" t="s">
        <v>1</v>
      </c>
      <c r="AR17" s="20"/>
      <c r="BE17" s="188"/>
      <c r="BS17" s="17" t="s">
        <v>32</v>
      </c>
    </row>
    <row r="18" spans="2:71" ht="7" customHeight="1">
      <c r="B18" s="20"/>
      <c r="AR18" s="20"/>
      <c r="BE18" s="188"/>
      <c r="BS18" s="17" t="s">
        <v>6</v>
      </c>
    </row>
    <row r="19" spans="2:7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188"/>
      <c r="BS19" s="17" t="s">
        <v>6</v>
      </c>
    </row>
    <row r="20" spans="2:71" ht="18.5" customHeight="1">
      <c r="B20" s="20"/>
      <c r="E20" s="25" t="s">
        <v>34</v>
      </c>
      <c r="AK20" s="27" t="s">
        <v>27</v>
      </c>
      <c r="AN20" s="25" t="s">
        <v>1</v>
      </c>
      <c r="AR20" s="20"/>
      <c r="BE20" s="188"/>
      <c r="BS20" s="17" t="s">
        <v>32</v>
      </c>
    </row>
    <row r="21" spans="2:71" ht="7" customHeight="1">
      <c r="B21" s="20"/>
      <c r="AR21" s="20"/>
      <c r="BE21" s="188"/>
    </row>
    <row r="22" spans="2:71" ht="12" customHeight="1">
      <c r="B22" s="20"/>
      <c r="D22" s="27" t="s">
        <v>35</v>
      </c>
      <c r="AR22" s="20"/>
      <c r="BE22" s="188"/>
    </row>
    <row r="23" spans="2:71" ht="16.5" customHeight="1">
      <c r="B23" s="20"/>
      <c r="E23" s="195" t="s">
        <v>1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R23" s="20"/>
      <c r="BE23" s="188"/>
    </row>
    <row r="24" spans="2:71" ht="7" customHeight="1">
      <c r="B24" s="20"/>
      <c r="AR24" s="20"/>
      <c r="BE24" s="188"/>
    </row>
    <row r="25" spans="2:71" ht="7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188"/>
    </row>
    <row r="26" spans="2:71" s="1" customFormat="1" ht="25.9" customHeight="1">
      <c r="B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196">
        <f>ROUND(AG94,2)</f>
        <v>0</v>
      </c>
      <c r="AL26" s="197"/>
      <c r="AM26" s="197"/>
      <c r="AN26" s="197"/>
      <c r="AO26" s="197"/>
      <c r="AR26" s="32"/>
      <c r="BE26" s="188"/>
    </row>
    <row r="27" spans="2:71" s="1" customFormat="1" ht="7" customHeight="1">
      <c r="B27" s="32"/>
      <c r="AR27" s="32"/>
      <c r="BE27" s="188"/>
    </row>
    <row r="28" spans="2:71" s="1" customFormat="1" ht="12.5">
      <c r="B28" s="32"/>
      <c r="L28" s="198" t="s">
        <v>37</v>
      </c>
      <c r="M28" s="198"/>
      <c r="N28" s="198"/>
      <c r="O28" s="198"/>
      <c r="P28" s="198"/>
      <c r="W28" s="198" t="s">
        <v>38</v>
      </c>
      <c r="X28" s="198"/>
      <c r="Y28" s="198"/>
      <c r="Z28" s="198"/>
      <c r="AA28" s="198"/>
      <c r="AB28" s="198"/>
      <c r="AC28" s="198"/>
      <c r="AD28" s="198"/>
      <c r="AE28" s="198"/>
      <c r="AK28" s="198" t="s">
        <v>39</v>
      </c>
      <c r="AL28" s="198"/>
      <c r="AM28" s="198"/>
      <c r="AN28" s="198"/>
      <c r="AO28" s="198"/>
      <c r="AR28" s="32"/>
      <c r="BE28" s="188"/>
    </row>
    <row r="29" spans="2:71" s="2" customFormat="1" ht="14.4" customHeight="1">
      <c r="B29" s="36"/>
      <c r="D29" s="27" t="s">
        <v>40</v>
      </c>
      <c r="F29" s="27" t="s">
        <v>41</v>
      </c>
      <c r="L29" s="201">
        <v>0.21</v>
      </c>
      <c r="M29" s="200"/>
      <c r="N29" s="200"/>
      <c r="O29" s="200"/>
      <c r="P29" s="200"/>
      <c r="W29" s="199">
        <f>ROUND(AZ94, 2)</f>
        <v>0</v>
      </c>
      <c r="X29" s="200"/>
      <c r="Y29" s="200"/>
      <c r="Z29" s="200"/>
      <c r="AA29" s="200"/>
      <c r="AB29" s="200"/>
      <c r="AC29" s="200"/>
      <c r="AD29" s="200"/>
      <c r="AE29" s="200"/>
      <c r="AK29" s="199">
        <f>ROUND(AV94, 2)</f>
        <v>0</v>
      </c>
      <c r="AL29" s="200"/>
      <c r="AM29" s="200"/>
      <c r="AN29" s="200"/>
      <c r="AO29" s="200"/>
      <c r="AR29" s="36"/>
      <c r="BE29" s="189"/>
    </row>
    <row r="30" spans="2:71" s="2" customFormat="1" ht="14.4" customHeight="1">
      <c r="B30" s="36"/>
      <c r="F30" s="27" t="s">
        <v>42</v>
      </c>
      <c r="L30" s="201">
        <v>0.15</v>
      </c>
      <c r="M30" s="200"/>
      <c r="N30" s="200"/>
      <c r="O30" s="200"/>
      <c r="P30" s="200"/>
      <c r="W30" s="199">
        <f>ROUND(BA94, 2)</f>
        <v>0</v>
      </c>
      <c r="X30" s="200"/>
      <c r="Y30" s="200"/>
      <c r="Z30" s="200"/>
      <c r="AA30" s="200"/>
      <c r="AB30" s="200"/>
      <c r="AC30" s="200"/>
      <c r="AD30" s="200"/>
      <c r="AE30" s="200"/>
      <c r="AK30" s="199">
        <f>ROUND(AW94, 2)</f>
        <v>0</v>
      </c>
      <c r="AL30" s="200"/>
      <c r="AM30" s="200"/>
      <c r="AN30" s="200"/>
      <c r="AO30" s="200"/>
      <c r="AR30" s="36"/>
      <c r="BE30" s="189"/>
    </row>
    <row r="31" spans="2:71" s="2" customFormat="1" ht="14.4" hidden="1" customHeight="1">
      <c r="B31" s="36"/>
      <c r="F31" s="27" t="s">
        <v>43</v>
      </c>
      <c r="L31" s="201">
        <v>0.21</v>
      </c>
      <c r="M31" s="200"/>
      <c r="N31" s="200"/>
      <c r="O31" s="200"/>
      <c r="P31" s="200"/>
      <c r="W31" s="199">
        <f>ROUND(BB94, 2)</f>
        <v>0</v>
      </c>
      <c r="X31" s="200"/>
      <c r="Y31" s="200"/>
      <c r="Z31" s="200"/>
      <c r="AA31" s="200"/>
      <c r="AB31" s="200"/>
      <c r="AC31" s="200"/>
      <c r="AD31" s="200"/>
      <c r="AE31" s="200"/>
      <c r="AK31" s="199">
        <v>0</v>
      </c>
      <c r="AL31" s="200"/>
      <c r="AM31" s="200"/>
      <c r="AN31" s="200"/>
      <c r="AO31" s="200"/>
      <c r="AR31" s="36"/>
      <c r="BE31" s="189"/>
    </row>
    <row r="32" spans="2:71" s="2" customFormat="1" ht="14.4" hidden="1" customHeight="1">
      <c r="B32" s="36"/>
      <c r="F32" s="27" t="s">
        <v>44</v>
      </c>
      <c r="L32" s="201">
        <v>0.15</v>
      </c>
      <c r="M32" s="200"/>
      <c r="N32" s="200"/>
      <c r="O32" s="200"/>
      <c r="P32" s="200"/>
      <c r="W32" s="199">
        <f>ROUND(BC94, 2)</f>
        <v>0</v>
      </c>
      <c r="X32" s="200"/>
      <c r="Y32" s="200"/>
      <c r="Z32" s="200"/>
      <c r="AA32" s="200"/>
      <c r="AB32" s="200"/>
      <c r="AC32" s="200"/>
      <c r="AD32" s="200"/>
      <c r="AE32" s="200"/>
      <c r="AK32" s="199">
        <v>0</v>
      </c>
      <c r="AL32" s="200"/>
      <c r="AM32" s="200"/>
      <c r="AN32" s="200"/>
      <c r="AO32" s="200"/>
      <c r="AR32" s="36"/>
      <c r="BE32" s="189"/>
    </row>
    <row r="33" spans="2:57" s="2" customFormat="1" ht="14.4" hidden="1" customHeight="1">
      <c r="B33" s="36"/>
      <c r="F33" s="27" t="s">
        <v>45</v>
      </c>
      <c r="L33" s="201">
        <v>0</v>
      </c>
      <c r="M33" s="200"/>
      <c r="N33" s="200"/>
      <c r="O33" s="200"/>
      <c r="P33" s="200"/>
      <c r="W33" s="199">
        <f>ROUND(BD94, 2)</f>
        <v>0</v>
      </c>
      <c r="X33" s="200"/>
      <c r="Y33" s="200"/>
      <c r="Z33" s="200"/>
      <c r="AA33" s="200"/>
      <c r="AB33" s="200"/>
      <c r="AC33" s="200"/>
      <c r="AD33" s="200"/>
      <c r="AE33" s="200"/>
      <c r="AK33" s="199">
        <v>0</v>
      </c>
      <c r="AL33" s="200"/>
      <c r="AM33" s="200"/>
      <c r="AN33" s="200"/>
      <c r="AO33" s="200"/>
      <c r="AR33" s="36"/>
      <c r="BE33" s="189"/>
    </row>
    <row r="34" spans="2:57" s="1" customFormat="1" ht="7" customHeight="1">
      <c r="B34" s="32"/>
      <c r="AR34" s="32"/>
      <c r="BE34" s="188"/>
    </row>
    <row r="35" spans="2:57" s="1" customFormat="1" ht="25.9" customHeight="1">
      <c r="B35" s="32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202" t="s">
        <v>48</v>
      </c>
      <c r="Y35" s="203"/>
      <c r="Z35" s="203"/>
      <c r="AA35" s="203"/>
      <c r="AB35" s="203"/>
      <c r="AC35" s="39"/>
      <c r="AD35" s="39"/>
      <c r="AE35" s="39"/>
      <c r="AF35" s="39"/>
      <c r="AG35" s="39"/>
      <c r="AH35" s="39"/>
      <c r="AI35" s="39"/>
      <c r="AJ35" s="39"/>
      <c r="AK35" s="204">
        <f>SUM(AK26:AK33)</f>
        <v>0</v>
      </c>
      <c r="AL35" s="203"/>
      <c r="AM35" s="203"/>
      <c r="AN35" s="203"/>
      <c r="AO35" s="205"/>
      <c r="AP35" s="37"/>
      <c r="AQ35" s="37"/>
      <c r="AR35" s="32"/>
    </row>
    <row r="36" spans="2:57" s="1" customFormat="1" ht="7" customHeight="1">
      <c r="B36" s="32"/>
      <c r="AR36" s="32"/>
    </row>
    <row r="37" spans="2:57" s="1" customFormat="1" ht="14.4" customHeight="1">
      <c r="B37" s="32"/>
      <c r="AR37" s="32"/>
    </row>
    <row r="38" spans="2:57" ht="14.4" customHeight="1">
      <c r="B38" s="20"/>
      <c r="AR38" s="20"/>
    </row>
    <row r="39" spans="2:57" ht="14.4" customHeight="1">
      <c r="B39" s="20"/>
      <c r="AR39" s="20"/>
    </row>
    <row r="40" spans="2:57" ht="14.4" customHeight="1">
      <c r="B40" s="20"/>
      <c r="AR40" s="20"/>
    </row>
    <row r="41" spans="2:57" ht="14.4" customHeight="1">
      <c r="B41" s="20"/>
      <c r="AR41" s="20"/>
    </row>
    <row r="42" spans="2:57" ht="14.4" customHeight="1">
      <c r="B42" s="20"/>
      <c r="AR42" s="20"/>
    </row>
    <row r="43" spans="2:57" ht="14.4" customHeight="1">
      <c r="B43" s="20"/>
      <c r="AR43" s="20"/>
    </row>
    <row r="44" spans="2:57" ht="14.4" customHeight="1">
      <c r="B44" s="20"/>
      <c r="AR44" s="20"/>
    </row>
    <row r="45" spans="2:57" ht="14.4" customHeight="1">
      <c r="B45" s="20"/>
      <c r="AR45" s="20"/>
    </row>
    <row r="46" spans="2:57" ht="14.4" customHeight="1">
      <c r="B46" s="20"/>
      <c r="AR46" s="20"/>
    </row>
    <row r="47" spans="2:57" ht="14.4" customHeight="1">
      <c r="B47" s="20"/>
      <c r="AR47" s="20"/>
    </row>
    <row r="48" spans="2:57" ht="14.4" customHeight="1">
      <c r="B48" s="20"/>
      <c r="AR48" s="20"/>
    </row>
    <row r="49" spans="2:44" s="1" customFormat="1" ht="14.4" customHeight="1">
      <c r="B49" s="32"/>
      <c r="D49" s="41" t="s">
        <v>49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50</v>
      </c>
      <c r="AI49" s="42"/>
      <c r="AJ49" s="42"/>
      <c r="AK49" s="42"/>
      <c r="AL49" s="42"/>
      <c r="AM49" s="42"/>
      <c r="AN49" s="42"/>
      <c r="AO49" s="42"/>
      <c r="AR49" s="32"/>
    </row>
    <row r="50" spans="2:44" ht="10">
      <c r="B50" s="20"/>
      <c r="AR50" s="20"/>
    </row>
    <row r="51" spans="2:44" ht="10">
      <c r="B51" s="20"/>
      <c r="AR51" s="20"/>
    </row>
    <row r="52" spans="2:44" ht="10">
      <c r="B52" s="20"/>
      <c r="AR52" s="20"/>
    </row>
    <row r="53" spans="2:44" ht="10">
      <c r="B53" s="20"/>
      <c r="AR53" s="20"/>
    </row>
    <row r="54" spans="2:44" ht="10">
      <c r="B54" s="20"/>
      <c r="AR54" s="20"/>
    </row>
    <row r="55" spans="2:44" ht="10">
      <c r="B55" s="20"/>
      <c r="AR55" s="20"/>
    </row>
    <row r="56" spans="2:44" ht="10">
      <c r="B56" s="20"/>
      <c r="AR56" s="20"/>
    </row>
    <row r="57" spans="2:44" ht="10">
      <c r="B57" s="20"/>
      <c r="AR57" s="20"/>
    </row>
    <row r="58" spans="2:44" ht="10">
      <c r="B58" s="20"/>
      <c r="AR58" s="20"/>
    </row>
    <row r="59" spans="2:44" ht="10">
      <c r="B59" s="20"/>
      <c r="AR59" s="20"/>
    </row>
    <row r="60" spans="2:44" s="1" customFormat="1" ht="12.5">
      <c r="B60" s="32"/>
      <c r="D60" s="43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51</v>
      </c>
      <c r="AI60" s="34"/>
      <c r="AJ60" s="34"/>
      <c r="AK60" s="34"/>
      <c r="AL60" s="34"/>
      <c r="AM60" s="43" t="s">
        <v>52</v>
      </c>
      <c r="AN60" s="34"/>
      <c r="AO60" s="34"/>
      <c r="AR60" s="32"/>
    </row>
    <row r="61" spans="2:44" ht="10">
      <c r="B61" s="20"/>
      <c r="AR61" s="20"/>
    </row>
    <row r="62" spans="2:44" ht="10">
      <c r="B62" s="20"/>
      <c r="AR62" s="20"/>
    </row>
    <row r="63" spans="2:44" ht="10">
      <c r="B63" s="20"/>
      <c r="AR63" s="20"/>
    </row>
    <row r="64" spans="2:44" s="1" customFormat="1" ht="13">
      <c r="B64" s="32"/>
      <c r="D64" s="41" t="s">
        <v>53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54</v>
      </c>
      <c r="AI64" s="42"/>
      <c r="AJ64" s="42"/>
      <c r="AK64" s="42"/>
      <c r="AL64" s="42"/>
      <c r="AM64" s="42"/>
      <c r="AN64" s="42"/>
      <c r="AO64" s="42"/>
      <c r="AR64" s="32"/>
    </row>
    <row r="65" spans="2:44" ht="10">
      <c r="B65" s="20"/>
      <c r="AR65" s="20"/>
    </row>
    <row r="66" spans="2:44" ht="10">
      <c r="B66" s="20"/>
      <c r="AR66" s="20"/>
    </row>
    <row r="67" spans="2:44" ht="10">
      <c r="B67" s="20"/>
      <c r="AR67" s="20"/>
    </row>
    <row r="68" spans="2:44" ht="10">
      <c r="B68" s="20"/>
      <c r="AR68" s="20"/>
    </row>
    <row r="69" spans="2:44" ht="10">
      <c r="B69" s="20"/>
      <c r="AR69" s="20"/>
    </row>
    <row r="70" spans="2:44" ht="10">
      <c r="B70" s="20"/>
      <c r="AR70" s="20"/>
    </row>
    <row r="71" spans="2:44" ht="10">
      <c r="B71" s="20"/>
      <c r="AR71" s="20"/>
    </row>
    <row r="72" spans="2:44" ht="10">
      <c r="B72" s="20"/>
      <c r="AR72" s="20"/>
    </row>
    <row r="73" spans="2:44" ht="10">
      <c r="B73" s="20"/>
      <c r="AR73" s="20"/>
    </row>
    <row r="74" spans="2:44" ht="10">
      <c r="B74" s="20"/>
      <c r="AR74" s="20"/>
    </row>
    <row r="75" spans="2:44" s="1" customFormat="1" ht="12.5">
      <c r="B75" s="32"/>
      <c r="D75" s="43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51</v>
      </c>
      <c r="AI75" s="34"/>
      <c r="AJ75" s="34"/>
      <c r="AK75" s="34"/>
      <c r="AL75" s="34"/>
      <c r="AM75" s="43" t="s">
        <v>52</v>
      </c>
      <c r="AN75" s="34"/>
      <c r="AO75" s="34"/>
      <c r="AR75" s="32"/>
    </row>
    <row r="76" spans="2:44" s="1" customFormat="1" ht="10">
      <c r="B76" s="32"/>
      <c r="AR76" s="32"/>
    </row>
    <row r="77" spans="2:44" s="1" customFormat="1" ht="7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5" customHeight="1">
      <c r="B82" s="32"/>
      <c r="C82" s="21" t="s">
        <v>55</v>
      </c>
      <c r="AR82" s="32"/>
    </row>
    <row r="83" spans="1:91" s="1" customFormat="1" ht="7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Hruby</v>
      </c>
      <c r="AR84" s="48"/>
    </row>
    <row r="85" spans="1:91" s="4" customFormat="1" ht="37" customHeight="1">
      <c r="B85" s="49"/>
      <c r="C85" s="50" t="s">
        <v>16</v>
      </c>
      <c r="L85" s="206" t="str">
        <f>K6</f>
        <v>Okružní křižovatka ulic Štefánikova, tř. Dr. E. Beneše – Bohumín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R85" s="49"/>
    </row>
    <row r="86" spans="1:91" s="1" customFormat="1" ht="7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Bohumín</v>
      </c>
      <c r="AI87" s="27" t="s">
        <v>22</v>
      </c>
      <c r="AM87" s="208" t="str">
        <f>IF(AN8= "","",AN8)</f>
        <v>22. 5. 2023</v>
      </c>
      <c r="AN87" s="208"/>
      <c r="AR87" s="32"/>
    </row>
    <row r="88" spans="1:91" s="1" customFormat="1" ht="7" customHeight="1">
      <c r="B88" s="32"/>
      <c r="AR88" s="32"/>
    </row>
    <row r="89" spans="1:91" s="1" customFormat="1" ht="15.15" customHeight="1">
      <c r="B89" s="32"/>
      <c r="C89" s="27" t="s">
        <v>24</v>
      </c>
      <c r="L89" s="3" t="str">
        <f>IF(E11= "","",E11)</f>
        <v>Město Bohumín</v>
      </c>
      <c r="AI89" s="27" t="s">
        <v>30</v>
      </c>
      <c r="AM89" s="209" t="str">
        <f>IF(E17="","",E17)</f>
        <v>RSE PROJECT, s. r. o.</v>
      </c>
      <c r="AN89" s="210"/>
      <c r="AO89" s="210"/>
      <c r="AP89" s="210"/>
      <c r="AR89" s="32"/>
      <c r="AS89" s="211" t="s">
        <v>56</v>
      </c>
      <c r="AT89" s="212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15" customHeight="1">
      <c r="B90" s="32"/>
      <c r="C90" s="27" t="s">
        <v>28</v>
      </c>
      <c r="L90" s="3" t="str">
        <f>IF(E14= "Vyplň údaj","",E14)</f>
        <v/>
      </c>
      <c r="AI90" s="27" t="s">
        <v>33</v>
      </c>
      <c r="AM90" s="209" t="str">
        <f>IF(E20="","",E20)</f>
        <v>Ing. Petr Hrubý</v>
      </c>
      <c r="AN90" s="210"/>
      <c r="AO90" s="210"/>
      <c r="AP90" s="210"/>
      <c r="AR90" s="32"/>
      <c r="AS90" s="213"/>
      <c r="AT90" s="214"/>
      <c r="BD90" s="56"/>
    </row>
    <row r="91" spans="1:91" s="1" customFormat="1" ht="10.75" customHeight="1">
      <c r="B91" s="32"/>
      <c r="AR91" s="32"/>
      <c r="AS91" s="213"/>
      <c r="AT91" s="214"/>
      <c r="BD91" s="56"/>
    </row>
    <row r="92" spans="1:91" s="1" customFormat="1" ht="29.25" customHeight="1">
      <c r="B92" s="32"/>
      <c r="C92" s="215" t="s">
        <v>57</v>
      </c>
      <c r="D92" s="216"/>
      <c r="E92" s="216"/>
      <c r="F92" s="216"/>
      <c r="G92" s="216"/>
      <c r="H92" s="57"/>
      <c r="I92" s="217" t="s">
        <v>58</v>
      </c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8" t="s">
        <v>59</v>
      </c>
      <c r="AH92" s="216"/>
      <c r="AI92" s="216"/>
      <c r="AJ92" s="216"/>
      <c r="AK92" s="216"/>
      <c r="AL92" s="216"/>
      <c r="AM92" s="216"/>
      <c r="AN92" s="217" t="s">
        <v>60</v>
      </c>
      <c r="AO92" s="216"/>
      <c r="AP92" s="219"/>
      <c r="AQ92" s="58" t="s">
        <v>61</v>
      </c>
      <c r="AR92" s="32"/>
      <c r="AS92" s="59" t="s">
        <v>62</v>
      </c>
      <c r="AT92" s="60" t="s">
        <v>63</v>
      </c>
      <c r="AU92" s="60" t="s">
        <v>64</v>
      </c>
      <c r="AV92" s="60" t="s">
        <v>65</v>
      </c>
      <c r="AW92" s="60" t="s">
        <v>66</v>
      </c>
      <c r="AX92" s="60" t="s">
        <v>67</v>
      </c>
      <c r="AY92" s="60" t="s">
        <v>68</v>
      </c>
      <c r="AZ92" s="60" t="s">
        <v>69</v>
      </c>
      <c r="BA92" s="60" t="s">
        <v>70</v>
      </c>
      <c r="BB92" s="60" t="s">
        <v>71</v>
      </c>
      <c r="BC92" s="60" t="s">
        <v>72</v>
      </c>
      <c r="BD92" s="61" t="s">
        <v>73</v>
      </c>
    </row>
    <row r="93" spans="1:91" s="1" customFormat="1" ht="10.75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" customHeight="1">
      <c r="B94" s="63"/>
      <c r="C94" s="64" t="s">
        <v>74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3">
        <f>ROUND(AG95,2)</f>
        <v>0</v>
      </c>
      <c r="AH94" s="223"/>
      <c r="AI94" s="223"/>
      <c r="AJ94" s="223"/>
      <c r="AK94" s="223"/>
      <c r="AL94" s="223"/>
      <c r="AM94" s="223"/>
      <c r="AN94" s="224">
        <f>SUM(AG94,AT94)</f>
        <v>0</v>
      </c>
      <c r="AO94" s="224"/>
      <c r="AP94" s="224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75</v>
      </c>
      <c r="BT94" s="72" t="s">
        <v>76</v>
      </c>
      <c r="BU94" s="73" t="s">
        <v>77</v>
      </c>
      <c r="BV94" s="72" t="s">
        <v>78</v>
      </c>
      <c r="BW94" s="72" t="s">
        <v>5</v>
      </c>
      <c r="BX94" s="72" t="s">
        <v>79</v>
      </c>
      <c r="CL94" s="72" t="s">
        <v>1</v>
      </c>
    </row>
    <row r="95" spans="1:91" s="6" customFormat="1" ht="16.5" customHeight="1">
      <c r="A95" s="74" t="s">
        <v>80</v>
      </c>
      <c r="B95" s="75"/>
      <c r="C95" s="76"/>
      <c r="D95" s="222" t="s">
        <v>81</v>
      </c>
      <c r="E95" s="222"/>
      <c r="F95" s="222"/>
      <c r="G95" s="222"/>
      <c r="H95" s="222"/>
      <c r="I95" s="77"/>
      <c r="J95" s="222" t="s">
        <v>82</v>
      </c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22"/>
      <c r="Z95" s="222"/>
      <c r="AA95" s="222"/>
      <c r="AB95" s="222"/>
      <c r="AC95" s="222"/>
      <c r="AD95" s="222"/>
      <c r="AE95" s="222"/>
      <c r="AF95" s="222"/>
      <c r="AG95" s="220">
        <f>'SO 501 - Plynovod'!J30</f>
        <v>0</v>
      </c>
      <c r="AH95" s="221"/>
      <c r="AI95" s="221"/>
      <c r="AJ95" s="221"/>
      <c r="AK95" s="221"/>
      <c r="AL95" s="221"/>
      <c r="AM95" s="221"/>
      <c r="AN95" s="220">
        <f>SUM(AG95,AT95)</f>
        <v>0</v>
      </c>
      <c r="AO95" s="221"/>
      <c r="AP95" s="221"/>
      <c r="AQ95" s="78" t="s">
        <v>83</v>
      </c>
      <c r="AR95" s="75"/>
      <c r="AS95" s="79">
        <v>0</v>
      </c>
      <c r="AT95" s="80">
        <f>ROUND(SUM(AV95:AW95),2)</f>
        <v>0</v>
      </c>
      <c r="AU95" s="81">
        <f>'SO 501 - Plynovod'!P128</f>
        <v>0</v>
      </c>
      <c r="AV95" s="80">
        <f>'SO 501 - Plynovod'!J33</f>
        <v>0</v>
      </c>
      <c r="AW95" s="80">
        <f>'SO 501 - Plynovod'!J34</f>
        <v>0</v>
      </c>
      <c r="AX95" s="80">
        <f>'SO 501 - Plynovod'!J35</f>
        <v>0</v>
      </c>
      <c r="AY95" s="80">
        <f>'SO 501 - Plynovod'!J36</f>
        <v>0</v>
      </c>
      <c r="AZ95" s="80">
        <f>'SO 501 - Plynovod'!F33</f>
        <v>0</v>
      </c>
      <c r="BA95" s="80">
        <f>'SO 501 - Plynovod'!F34</f>
        <v>0</v>
      </c>
      <c r="BB95" s="80">
        <f>'SO 501 - Plynovod'!F35</f>
        <v>0</v>
      </c>
      <c r="BC95" s="80">
        <f>'SO 501 - Plynovod'!F36</f>
        <v>0</v>
      </c>
      <c r="BD95" s="82">
        <f>'SO 501 - Plynovod'!F37</f>
        <v>0</v>
      </c>
      <c r="BT95" s="83" t="s">
        <v>84</v>
      </c>
      <c r="BV95" s="83" t="s">
        <v>78</v>
      </c>
      <c r="BW95" s="83" t="s">
        <v>85</v>
      </c>
      <c r="BX95" s="83" t="s">
        <v>5</v>
      </c>
      <c r="CL95" s="83" t="s">
        <v>1</v>
      </c>
      <c r="CM95" s="83" t="s">
        <v>86</v>
      </c>
    </row>
    <row r="96" spans="1:91" s="1" customFormat="1" ht="30" customHeight="1">
      <c r="B96" s="32"/>
      <c r="AR96" s="32"/>
    </row>
    <row r="97" spans="2:44" s="1" customFormat="1" ht="7" customHeight="1"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2"/>
    </row>
  </sheetData>
  <sheetProtection algorithmName="SHA-512" hashValue="/gheFc+SLS7bQmcCiUn4YbtktrfgukhcI/hJRDKb+RBdIndZra0ulvcHU6ThNJLeJ64iZI0MeliU5O5bYu1sug==" saltValue="VWVhYvElMr6rjJJxn8GicG94QfYw1BZwwS5j0BwqCjvx+pGWE8zywjhaf9kMuB2jmx2TbHZBGBk6j/S/ijZWw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501 - Plynovod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86"/>
  <sheetViews>
    <sheetView showGridLines="0" tabSelected="1" view="pageBreakPreview" topLeftCell="A488" zoomScale="60" zoomScaleNormal="10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7" t="s">
        <v>85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5" customHeight="1">
      <c r="B4" s="20"/>
      <c r="D4" s="21" t="s">
        <v>87</v>
      </c>
      <c r="L4" s="20"/>
      <c r="M4" s="84" t="s">
        <v>10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25" t="str">
        <f>'Rekapitulace stavby'!K6</f>
        <v>Okružní křižovatka ulic Štefánikova, tř. Dr. E. Beneše – Bohumín</v>
      </c>
      <c r="F7" s="226"/>
      <c r="G7" s="226"/>
      <c r="H7" s="226"/>
      <c r="L7" s="20"/>
    </row>
    <row r="8" spans="2:46" s="1" customFormat="1" ht="12" customHeight="1">
      <c r="B8" s="32"/>
      <c r="D8" s="27" t="s">
        <v>88</v>
      </c>
      <c r="L8" s="32"/>
    </row>
    <row r="9" spans="2:46" s="1" customFormat="1" ht="16.5" customHeight="1">
      <c r="B9" s="32"/>
      <c r="E9" s="206" t="s">
        <v>89</v>
      </c>
      <c r="F9" s="227"/>
      <c r="G9" s="227"/>
      <c r="H9" s="227"/>
      <c r="L9" s="32"/>
    </row>
    <row r="10" spans="2:46" s="1" customFormat="1" ht="10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22. 5. 2023</v>
      </c>
      <c r="L12" s="32"/>
    </row>
    <row r="13" spans="2:46" s="1" customFormat="1" ht="10.7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7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28" t="str">
        <f>'Rekapitulace stavby'!E14</f>
        <v>Vyplň údaj</v>
      </c>
      <c r="F18" s="190"/>
      <c r="G18" s="190"/>
      <c r="H18" s="190"/>
      <c r="I18" s="27" t="s">
        <v>27</v>
      </c>
      <c r="J18" s="28" t="str">
        <f>'Rekapitulace stavby'!AN14</f>
        <v>Vyplň údaj</v>
      </c>
      <c r="L18" s="32"/>
    </row>
    <row r="19" spans="2:12" s="1" customFormat="1" ht="7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7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34</v>
      </c>
      <c r="I24" s="27" t="s">
        <v>27</v>
      </c>
      <c r="J24" s="25" t="s">
        <v>1</v>
      </c>
      <c r="L24" s="32"/>
    </row>
    <row r="25" spans="2:12" s="1" customFormat="1" ht="7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5"/>
      <c r="E27" s="195" t="s">
        <v>1</v>
      </c>
      <c r="F27" s="195"/>
      <c r="G27" s="195"/>
      <c r="H27" s="195"/>
      <c r="L27" s="85"/>
    </row>
    <row r="28" spans="2:12" s="1" customFormat="1" ht="7" customHeight="1">
      <c r="B28" s="32"/>
      <c r="L28" s="32"/>
    </row>
    <row r="29" spans="2:12" s="1" customFormat="1" ht="7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>
      <c r="B30" s="32"/>
      <c r="D30" s="86" t="s">
        <v>36</v>
      </c>
      <c r="J30" s="66">
        <f>ROUND(J128, 2)</f>
        <v>0</v>
      </c>
      <c r="L30" s="32"/>
    </row>
    <row r="31" spans="2:12" s="1" customFormat="1" ht="7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" customHeight="1">
      <c r="B33" s="32"/>
      <c r="D33" s="55" t="s">
        <v>40</v>
      </c>
      <c r="E33" s="27" t="s">
        <v>41</v>
      </c>
      <c r="F33" s="87">
        <f>ROUND((SUM(BE128:BE585)),  2)</f>
        <v>0</v>
      </c>
      <c r="I33" s="88">
        <v>0.21</v>
      </c>
      <c r="J33" s="87">
        <f>ROUND(((SUM(BE128:BE585))*I33),  2)</f>
        <v>0</v>
      </c>
      <c r="L33" s="32"/>
    </row>
    <row r="34" spans="2:12" s="1" customFormat="1" ht="14.4" customHeight="1">
      <c r="B34" s="32"/>
      <c r="E34" s="27" t="s">
        <v>42</v>
      </c>
      <c r="F34" s="87">
        <f>ROUND((SUM(BF128:BF585)),  2)</f>
        <v>0</v>
      </c>
      <c r="I34" s="88">
        <v>0.15</v>
      </c>
      <c r="J34" s="87">
        <f>ROUND(((SUM(BF128:BF585))*I34),  2)</f>
        <v>0</v>
      </c>
      <c r="L34" s="32"/>
    </row>
    <row r="35" spans="2:12" s="1" customFormat="1" ht="14.4" hidden="1" customHeight="1">
      <c r="B35" s="32"/>
      <c r="E35" s="27" t="s">
        <v>43</v>
      </c>
      <c r="F35" s="87">
        <f>ROUND((SUM(BG128:BG585)),  2)</f>
        <v>0</v>
      </c>
      <c r="I35" s="88">
        <v>0.21</v>
      </c>
      <c r="J35" s="87">
        <f>0</f>
        <v>0</v>
      </c>
      <c r="L35" s="32"/>
    </row>
    <row r="36" spans="2:12" s="1" customFormat="1" ht="14.4" hidden="1" customHeight="1">
      <c r="B36" s="32"/>
      <c r="E36" s="27" t="s">
        <v>44</v>
      </c>
      <c r="F36" s="87">
        <f>ROUND((SUM(BH128:BH585)),  2)</f>
        <v>0</v>
      </c>
      <c r="I36" s="88">
        <v>0.15</v>
      </c>
      <c r="J36" s="87">
        <f>0</f>
        <v>0</v>
      </c>
      <c r="L36" s="32"/>
    </row>
    <row r="37" spans="2:12" s="1" customFormat="1" ht="14.4" hidden="1" customHeight="1">
      <c r="B37" s="32"/>
      <c r="E37" s="27" t="s">
        <v>45</v>
      </c>
      <c r="F37" s="87">
        <f>ROUND((SUM(BI128:BI585)),  2)</f>
        <v>0</v>
      </c>
      <c r="I37" s="88">
        <v>0</v>
      </c>
      <c r="J37" s="87">
        <f>0</f>
        <v>0</v>
      </c>
      <c r="L37" s="32"/>
    </row>
    <row r="38" spans="2:12" s="1" customFormat="1" ht="7" customHeight="1">
      <c r="B38" s="32"/>
      <c r="L38" s="32"/>
    </row>
    <row r="39" spans="2:12" s="1" customFormat="1" ht="25.4" customHeight="1">
      <c r="B39" s="32"/>
      <c r="C39" s="89"/>
      <c r="D39" s="90" t="s">
        <v>46</v>
      </c>
      <c r="E39" s="57"/>
      <c r="F39" s="57"/>
      <c r="G39" s="91" t="s">
        <v>47</v>
      </c>
      <c r="H39" s="92" t="s">
        <v>48</v>
      </c>
      <c r="I39" s="57"/>
      <c r="J39" s="93">
        <f>SUM(J30:J37)</f>
        <v>0</v>
      </c>
      <c r="K39" s="94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0">
      <c r="B51" s="20"/>
      <c r="L51" s="20"/>
    </row>
    <row r="52" spans="2:12" ht="10">
      <c r="B52" s="20"/>
      <c r="L52" s="20"/>
    </row>
    <row r="53" spans="2:12" ht="10">
      <c r="B53" s="20"/>
      <c r="L53" s="20"/>
    </row>
    <row r="54" spans="2:12" ht="10">
      <c r="B54" s="20"/>
      <c r="L54" s="20"/>
    </row>
    <row r="55" spans="2:12" ht="10">
      <c r="B55" s="20"/>
      <c r="L55" s="20"/>
    </row>
    <row r="56" spans="2:12" ht="10">
      <c r="B56" s="20"/>
      <c r="L56" s="20"/>
    </row>
    <row r="57" spans="2:12" ht="10">
      <c r="B57" s="20"/>
      <c r="L57" s="20"/>
    </row>
    <row r="58" spans="2:12" ht="10">
      <c r="B58" s="20"/>
      <c r="L58" s="20"/>
    </row>
    <row r="59" spans="2:12" ht="10">
      <c r="B59" s="20"/>
      <c r="L59" s="20"/>
    </row>
    <row r="60" spans="2:12" ht="10">
      <c r="B60" s="20"/>
      <c r="L60" s="20"/>
    </row>
    <row r="61" spans="2:12" s="1" customFormat="1" ht="12.5">
      <c r="B61" s="32"/>
      <c r="D61" s="43" t="s">
        <v>51</v>
      </c>
      <c r="E61" s="34"/>
      <c r="F61" s="95" t="s">
        <v>52</v>
      </c>
      <c r="G61" s="43" t="s">
        <v>51</v>
      </c>
      <c r="H61" s="34"/>
      <c r="I61" s="34"/>
      <c r="J61" s="96" t="s">
        <v>52</v>
      </c>
      <c r="K61" s="34"/>
      <c r="L61" s="32"/>
    </row>
    <row r="62" spans="2:12" ht="10">
      <c r="B62" s="20"/>
      <c r="L62" s="20"/>
    </row>
    <row r="63" spans="2:12" ht="10">
      <c r="B63" s="20"/>
      <c r="L63" s="20"/>
    </row>
    <row r="64" spans="2:12" ht="10">
      <c r="B64" s="20"/>
      <c r="L64" s="20"/>
    </row>
    <row r="65" spans="2:12" s="1" customFormat="1" ht="13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0">
      <c r="B66" s="20"/>
      <c r="L66" s="20"/>
    </row>
    <row r="67" spans="2:12" ht="10">
      <c r="B67" s="20"/>
      <c r="L67" s="20"/>
    </row>
    <row r="68" spans="2:12" ht="10">
      <c r="B68" s="20"/>
      <c r="L68" s="20"/>
    </row>
    <row r="69" spans="2:12" ht="10">
      <c r="B69" s="20"/>
      <c r="L69" s="20"/>
    </row>
    <row r="70" spans="2:12" ht="10">
      <c r="B70" s="20"/>
      <c r="L70" s="20"/>
    </row>
    <row r="71" spans="2:12" ht="10">
      <c r="B71" s="20"/>
      <c r="L71" s="20"/>
    </row>
    <row r="72" spans="2:12" ht="10">
      <c r="B72" s="20"/>
      <c r="L72" s="20"/>
    </row>
    <row r="73" spans="2:12" ht="10">
      <c r="B73" s="20"/>
      <c r="L73" s="20"/>
    </row>
    <row r="74" spans="2:12" ht="10">
      <c r="B74" s="20"/>
      <c r="L74" s="20"/>
    </row>
    <row r="75" spans="2:12" ht="10">
      <c r="B75" s="20"/>
      <c r="L75" s="20"/>
    </row>
    <row r="76" spans="2:12" s="1" customFormat="1" ht="12.5">
      <c r="B76" s="32"/>
      <c r="D76" s="43" t="s">
        <v>51</v>
      </c>
      <c r="E76" s="34"/>
      <c r="F76" s="95" t="s">
        <v>52</v>
      </c>
      <c r="G76" s="43" t="s">
        <v>51</v>
      </c>
      <c r="H76" s="34"/>
      <c r="I76" s="34"/>
      <c r="J76" s="96" t="s">
        <v>52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" customHeight="1">
      <c r="B82" s="32"/>
      <c r="C82" s="21" t="s">
        <v>90</v>
      </c>
      <c r="L82" s="32"/>
    </row>
    <row r="83" spans="2:47" s="1" customFormat="1" ht="7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25" t="str">
        <f>E7</f>
        <v>Okružní křižovatka ulic Štefánikova, tř. Dr. E. Beneše – Bohumín</v>
      </c>
      <c r="F85" s="226"/>
      <c r="G85" s="226"/>
      <c r="H85" s="226"/>
      <c r="L85" s="32"/>
    </row>
    <row r="86" spans="2:47" s="1" customFormat="1" ht="12" customHeight="1">
      <c r="B86" s="32"/>
      <c r="C86" s="27" t="s">
        <v>88</v>
      </c>
      <c r="L86" s="32"/>
    </row>
    <row r="87" spans="2:47" s="1" customFormat="1" ht="16.5" customHeight="1">
      <c r="B87" s="32"/>
      <c r="E87" s="206" t="str">
        <f>E9</f>
        <v>SO 501 - Plynovod</v>
      </c>
      <c r="F87" s="227"/>
      <c r="G87" s="227"/>
      <c r="H87" s="227"/>
      <c r="L87" s="32"/>
    </row>
    <row r="88" spans="2:47" s="1" customFormat="1" ht="7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Bohumín</v>
      </c>
      <c r="I89" s="27" t="s">
        <v>22</v>
      </c>
      <c r="J89" s="52" t="str">
        <f>IF(J12="","",J12)</f>
        <v>22. 5. 2023</v>
      </c>
      <c r="L89" s="32"/>
    </row>
    <row r="90" spans="2:47" s="1" customFormat="1" ht="7" customHeight="1">
      <c r="B90" s="32"/>
      <c r="L90" s="32"/>
    </row>
    <row r="91" spans="2:47" s="1" customFormat="1" ht="25.65" customHeight="1">
      <c r="B91" s="32"/>
      <c r="C91" s="27" t="s">
        <v>24</v>
      </c>
      <c r="F91" s="25" t="str">
        <f>E15</f>
        <v>Město Bohumín</v>
      </c>
      <c r="I91" s="27" t="s">
        <v>30</v>
      </c>
      <c r="J91" s="30" t="str">
        <f>E21</f>
        <v>RSE PROJECT, s. r. o.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>Ing. Petr Hrubý</v>
      </c>
      <c r="L92" s="32"/>
    </row>
    <row r="93" spans="2:47" s="1" customFormat="1" ht="10.25" customHeight="1">
      <c r="B93" s="32"/>
      <c r="L93" s="32"/>
    </row>
    <row r="94" spans="2:47" s="1" customFormat="1" ht="29.25" customHeight="1">
      <c r="B94" s="32"/>
      <c r="C94" s="97" t="s">
        <v>91</v>
      </c>
      <c r="D94" s="89"/>
      <c r="E94" s="89"/>
      <c r="F94" s="89"/>
      <c r="G94" s="89"/>
      <c r="H94" s="89"/>
      <c r="I94" s="89"/>
      <c r="J94" s="98" t="s">
        <v>92</v>
      </c>
      <c r="K94" s="89"/>
      <c r="L94" s="32"/>
    </row>
    <row r="95" spans="2:47" s="1" customFormat="1" ht="10.25" customHeight="1">
      <c r="B95" s="32"/>
      <c r="L95" s="32"/>
    </row>
    <row r="96" spans="2:47" s="1" customFormat="1" ht="22.75" customHeight="1">
      <c r="B96" s="32"/>
      <c r="C96" s="99" t="s">
        <v>93</v>
      </c>
      <c r="J96" s="66">
        <f>J128</f>
        <v>0</v>
      </c>
      <c r="L96" s="32"/>
      <c r="AU96" s="17" t="s">
        <v>94</v>
      </c>
    </row>
    <row r="97" spans="2:12" s="8" customFormat="1" ht="25" customHeight="1">
      <c r="B97" s="100"/>
      <c r="D97" s="101" t="s">
        <v>95</v>
      </c>
      <c r="E97" s="102"/>
      <c r="F97" s="102"/>
      <c r="G97" s="102"/>
      <c r="H97" s="102"/>
      <c r="I97" s="102"/>
      <c r="J97" s="103">
        <f>J129</f>
        <v>0</v>
      </c>
      <c r="L97" s="100"/>
    </row>
    <row r="98" spans="2:12" s="9" customFormat="1" ht="19.899999999999999" customHeight="1">
      <c r="B98" s="104"/>
      <c r="D98" s="105" t="s">
        <v>96</v>
      </c>
      <c r="E98" s="106"/>
      <c r="F98" s="106"/>
      <c r="G98" s="106"/>
      <c r="H98" s="106"/>
      <c r="I98" s="106"/>
      <c r="J98" s="107">
        <f>J130</f>
        <v>0</v>
      </c>
      <c r="L98" s="104"/>
    </row>
    <row r="99" spans="2:12" s="9" customFormat="1" ht="19.899999999999999" customHeight="1">
      <c r="B99" s="104"/>
      <c r="D99" s="105" t="s">
        <v>97</v>
      </c>
      <c r="E99" s="106"/>
      <c r="F99" s="106"/>
      <c r="G99" s="106"/>
      <c r="H99" s="106"/>
      <c r="I99" s="106"/>
      <c r="J99" s="107">
        <f>J307</f>
        <v>0</v>
      </c>
      <c r="L99" s="104"/>
    </row>
    <row r="100" spans="2:12" s="9" customFormat="1" ht="19.899999999999999" customHeight="1">
      <c r="B100" s="104"/>
      <c r="D100" s="105" t="s">
        <v>98</v>
      </c>
      <c r="E100" s="106"/>
      <c r="F100" s="106"/>
      <c r="G100" s="106"/>
      <c r="H100" s="106"/>
      <c r="I100" s="106"/>
      <c r="J100" s="107">
        <f>J312</f>
        <v>0</v>
      </c>
      <c r="L100" s="104"/>
    </row>
    <row r="101" spans="2:12" s="9" customFormat="1" ht="19.899999999999999" customHeight="1">
      <c r="B101" s="104"/>
      <c r="D101" s="105" t="s">
        <v>99</v>
      </c>
      <c r="E101" s="106"/>
      <c r="F101" s="106"/>
      <c r="G101" s="106"/>
      <c r="H101" s="106"/>
      <c r="I101" s="106"/>
      <c r="J101" s="107">
        <f>J325</f>
        <v>0</v>
      </c>
      <c r="L101" s="104"/>
    </row>
    <row r="102" spans="2:12" s="9" customFormat="1" ht="19.899999999999999" customHeight="1">
      <c r="B102" s="104"/>
      <c r="D102" s="105" t="s">
        <v>100</v>
      </c>
      <c r="E102" s="106"/>
      <c r="F102" s="106"/>
      <c r="G102" s="106"/>
      <c r="H102" s="106"/>
      <c r="I102" s="106"/>
      <c r="J102" s="107">
        <f>J336</f>
        <v>0</v>
      </c>
      <c r="L102" s="104"/>
    </row>
    <row r="103" spans="2:12" s="8" customFormat="1" ht="25" customHeight="1">
      <c r="B103" s="100"/>
      <c r="D103" s="101" t="s">
        <v>101</v>
      </c>
      <c r="E103" s="102"/>
      <c r="F103" s="102"/>
      <c r="G103" s="102"/>
      <c r="H103" s="102"/>
      <c r="I103" s="102"/>
      <c r="J103" s="103">
        <f>J344</f>
        <v>0</v>
      </c>
      <c r="L103" s="100"/>
    </row>
    <row r="104" spans="2:12" s="9" customFormat="1" ht="19.899999999999999" customHeight="1">
      <c r="B104" s="104"/>
      <c r="D104" s="105" t="s">
        <v>102</v>
      </c>
      <c r="E104" s="106"/>
      <c r="F104" s="106"/>
      <c r="G104" s="106"/>
      <c r="H104" s="106"/>
      <c r="I104" s="106"/>
      <c r="J104" s="107">
        <f>J345</f>
        <v>0</v>
      </c>
      <c r="L104" s="104"/>
    </row>
    <row r="105" spans="2:12" s="8" customFormat="1" ht="25" customHeight="1">
      <c r="B105" s="100"/>
      <c r="D105" s="101" t="s">
        <v>103</v>
      </c>
      <c r="E105" s="102"/>
      <c r="F105" s="102"/>
      <c r="G105" s="102"/>
      <c r="H105" s="102"/>
      <c r="I105" s="102"/>
      <c r="J105" s="103">
        <f>J347</f>
        <v>0</v>
      </c>
      <c r="L105" s="100"/>
    </row>
    <row r="106" spans="2:12" s="9" customFormat="1" ht="19.899999999999999" customHeight="1">
      <c r="B106" s="104"/>
      <c r="D106" s="105" t="s">
        <v>104</v>
      </c>
      <c r="E106" s="106"/>
      <c r="F106" s="106"/>
      <c r="G106" s="106"/>
      <c r="H106" s="106"/>
      <c r="I106" s="106"/>
      <c r="J106" s="107">
        <f>J348</f>
        <v>0</v>
      </c>
      <c r="L106" s="104"/>
    </row>
    <row r="107" spans="2:12" s="9" customFormat="1" ht="19.899999999999999" customHeight="1">
      <c r="B107" s="104"/>
      <c r="D107" s="105" t="s">
        <v>105</v>
      </c>
      <c r="E107" s="106"/>
      <c r="F107" s="106"/>
      <c r="G107" s="106"/>
      <c r="H107" s="106"/>
      <c r="I107" s="106"/>
      <c r="J107" s="107">
        <f>J574</f>
        <v>0</v>
      </c>
      <c r="L107" s="104"/>
    </row>
    <row r="108" spans="2:12" s="8" customFormat="1" ht="25" customHeight="1">
      <c r="B108" s="100"/>
      <c r="D108" s="101" t="s">
        <v>106</v>
      </c>
      <c r="E108" s="102"/>
      <c r="F108" s="102"/>
      <c r="G108" s="102"/>
      <c r="H108" s="102"/>
      <c r="I108" s="102"/>
      <c r="J108" s="103">
        <f>J583</f>
        <v>0</v>
      </c>
      <c r="L108" s="100"/>
    </row>
    <row r="109" spans="2:12" s="1" customFormat="1" ht="21.75" customHeight="1">
      <c r="B109" s="32"/>
      <c r="L109" s="32"/>
    </row>
    <row r="110" spans="2:12" s="1" customFormat="1" ht="7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2"/>
    </row>
    <row r="114" spans="2:63" s="1" customFormat="1" ht="7" customHeight="1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2"/>
    </row>
    <row r="115" spans="2:63" s="1" customFormat="1" ht="25" customHeight="1">
      <c r="B115" s="32"/>
      <c r="C115" s="21" t="s">
        <v>107</v>
      </c>
      <c r="L115" s="32"/>
    </row>
    <row r="116" spans="2:63" s="1" customFormat="1" ht="7" customHeight="1">
      <c r="B116" s="32"/>
      <c r="L116" s="32"/>
    </row>
    <row r="117" spans="2:63" s="1" customFormat="1" ht="12" customHeight="1">
      <c r="B117" s="32"/>
      <c r="C117" s="27" t="s">
        <v>16</v>
      </c>
      <c r="L117" s="32"/>
    </row>
    <row r="118" spans="2:63" s="1" customFormat="1" ht="16.5" customHeight="1">
      <c r="B118" s="32"/>
      <c r="E118" s="225" t="str">
        <f>E7</f>
        <v>Okružní křižovatka ulic Štefánikova, tř. Dr. E. Beneše – Bohumín</v>
      </c>
      <c r="F118" s="226"/>
      <c r="G118" s="226"/>
      <c r="H118" s="226"/>
      <c r="L118" s="32"/>
    </row>
    <row r="119" spans="2:63" s="1" customFormat="1" ht="12" customHeight="1">
      <c r="B119" s="32"/>
      <c r="C119" s="27" t="s">
        <v>88</v>
      </c>
      <c r="L119" s="32"/>
    </row>
    <row r="120" spans="2:63" s="1" customFormat="1" ht="16.5" customHeight="1">
      <c r="B120" s="32"/>
      <c r="E120" s="206" t="str">
        <f>E9</f>
        <v>SO 501 - Plynovod</v>
      </c>
      <c r="F120" s="227"/>
      <c r="G120" s="227"/>
      <c r="H120" s="227"/>
      <c r="L120" s="32"/>
    </row>
    <row r="121" spans="2:63" s="1" customFormat="1" ht="7" customHeight="1">
      <c r="B121" s="32"/>
      <c r="L121" s="32"/>
    </row>
    <row r="122" spans="2:63" s="1" customFormat="1" ht="12" customHeight="1">
      <c r="B122" s="32"/>
      <c r="C122" s="27" t="s">
        <v>20</v>
      </c>
      <c r="F122" s="25" t="str">
        <f>F12</f>
        <v>Bohumín</v>
      </c>
      <c r="I122" s="27" t="s">
        <v>22</v>
      </c>
      <c r="J122" s="52" t="str">
        <f>IF(J12="","",J12)</f>
        <v>22. 5. 2023</v>
      </c>
      <c r="L122" s="32"/>
    </row>
    <row r="123" spans="2:63" s="1" customFormat="1" ht="7" customHeight="1">
      <c r="B123" s="32"/>
      <c r="L123" s="32"/>
    </row>
    <row r="124" spans="2:63" s="1" customFormat="1" ht="25.65" customHeight="1">
      <c r="B124" s="32"/>
      <c r="C124" s="27" t="s">
        <v>24</v>
      </c>
      <c r="F124" s="25" t="str">
        <f>E15</f>
        <v>Město Bohumín</v>
      </c>
      <c r="I124" s="27" t="s">
        <v>30</v>
      </c>
      <c r="J124" s="30" t="str">
        <f>E21</f>
        <v>RSE PROJECT, s. r. o.</v>
      </c>
      <c r="L124" s="32"/>
    </row>
    <row r="125" spans="2:63" s="1" customFormat="1" ht="15.15" customHeight="1">
      <c r="B125" s="32"/>
      <c r="C125" s="27" t="s">
        <v>28</v>
      </c>
      <c r="F125" s="25" t="str">
        <f>IF(E18="","",E18)</f>
        <v>Vyplň údaj</v>
      </c>
      <c r="I125" s="27" t="s">
        <v>33</v>
      </c>
      <c r="J125" s="30" t="str">
        <f>E24</f>
        <v>Ing. Petr Hrubý</v>
      </c>
      <c r="L125" s="32"/>
    </row>
    <row r="126" spans="2:63" s="1" customFormat="1" ht="10.25" customHeight="1">
      <c r="B126" s="32"/>
      <c r="L126" s="32"/>
    </row>
    <row r="127" spans="2:63" s="10" customFormat="1" ht="29.25" customHeight="1">
      <c r="B127" s="108"/>
      <c r="C127" s="109" t="s">
        <v>108</v>
      </c>
      <c r="D127" s="110" t="s">
        <v>61</v>
      </c>
      <c r="E127" s="110" t="s">
        <v>57</v>
      </c>
      <c r="F127" s="110" t="s">
        <v>58</v>
      </c>
      <c r="G127" s="110" t="s">
        <v>109</v>
      </c>
      <c r="H127" s="110" t="s">
        <v>110</v>
      </c>
      <c r="I127" s="110" t="s">
        <v>111</v>
      </c>
      <c r="J127" s="111" t="s">
        <v>92</v>
      </c>
      <c r="K127" s="112" t="s">
        <v>112</v>
      </c>
      <c r="L127" s="108"/>
      <c r="M127" s="59" t="s">
        <v>1</v>
      </c>
      <c r="N127" s="60" t="s">
        <v>40</v>
      </c>
      <c r="O127" s="60" t="s">
        <v>113</v>
      </c>
      <c r="P127" s="60" t="s">
        <v>114</v>
      </c>
      <c r="Q127" s="60" t="s">
        <v>115</v>
      </c>
      <c r="R127" s="60" t="s">
        <v>116</v>
      </c>
      <c r="S127" s="60" t="s">
        <v>117</v>
      </c>
      <c r="T127" s="61" t="s">
        <v>118</v>
      </c>
    </row>
    <row r="128" spans="2:63" s="1" customFormat="1" ht="22.75" customHeight="1">
      <c r="B128" s="32"/>
      <c r="C128" s="64" t="s">
        <v>119</v>
      </c>
      <c r="J128" s="113">
        <f>BK128</f>
        <v>0</v>
      </c>
      <c r="L128" s="32"/>
      <c r="M128" s="62"/>
      <c r="N128" s="53"/>
      <c r="O128" s="53"/>
      <c r="P128" s="114">
        <f>P129+P344+P347+P583</f>
        <v>0</v>
      </c>
      <c r="Q128" s="53"/>
      <c r="R128" s="114">
        <f>R129+R344+R347+R583</f>
        <v>152.30883599999999</v>
      </c>
      <c r="S128" s="53"/>
      <c r="T128" s="115">
        <f>T129+T344+T347+T583</f>
        <v>30.585459999999998</v>
      </c>
      <c r="AT128" s="17" t="s">
        <v>75</v>
      </c>
      <c r="AU128" s="17" t="s">
        <v>94</v>
      </c>
      <c r="BK128" s="116">
        <f>BK129+BK344+BK347+BK583</f>
        <v>0</v>
      </c>
    </row>
    <row r="129" spans="2:65" s="11" customFormat="1" ht="25.9" customHeight="1">
      <c r="B129" s="117"/>
      <c r="D129" s="118" t="s">
        <v>75</v>
      </c>
      <c r="E129" s="119" t="s">
        <v>120</v>
      </c>
      <c r="F129" s="119" t="s">
        <v>121</v>
      </c>
      <c r="I129" s="120"/>
      <c r="J129" s="121">
        <f>BK129</f>
        <v>0</v>
      </c>
      <c r="L129" s="117"/>
      <c r="M129" s="122"/>
      <c r="P129" s="123">
        <f>P130+P307+P312+P325+P336</f>
        <v>0</v>
      </c>
      <c r="R129" s="123">
        <f>R130+R307+R312+R325+R336</f>
        <v>151.51770599999998</v>
      </c>
      <c r="T129" s="124">
        <f>T130+T307+T312+T325+T336</f>
        <v>30.349999999999998</v>
      </c>
      <c r="AR129" s="118" t="s">
        <v>84</v>
      </c>
      <c r="AT129" s="125" t="s">
        <v>75</v>
      </c>
      <c r="AU129" s="125" t="s">
        <v>76</v>
      </c>
      <c r="AY129" s="118" t="s">
        <v>122</v>
      </c>
      <c r="BK129" s="126">
        <f>BK130+BK307+BK312+BK325+BK336</f>
        <v>0</v>
      </c>
    </row>
    <row r="130" spans="2:65" s="11" customFormat="1" ht="22.75" customHeight="1">
      <c r="B130" s="117"/>
      <c r="D130" s="118" t="s">
        <v>75</v>
      </c>
      <c r="E130" s="127" t="s">
        <v>84</v>
      </c>
      <c r="F130" s="127" t="s">
        <v>123</v>
      </c>
      <c r="I130" s="120"/>
      <c r="J130" s="128">
        <f>BK130</f>
        <v>0</v>
      </c>
      <c r="L130" s="117"/>
      <c r="M130" s="122"/>
      <c r="P130" s="123">
        <f>SUM(P131:P306)</f>
        <v>0</v>
      </c>
      <c r="R130" s="123">
        <f>SUM(R131:R306)</f>
        <v>147.32207199999999</v>
      </c>
      <c r="T130" s="124">
        <f>SUM(T131:T306)</f>
        <v>30.349999999999998</v>
      </c>
      <c r="AR130" s="118" t="s">
        <v>84</v>
      </c>
      <c r="AT130" s="125" t="s">
        <v>75</v>
      </c>
      <c r="AU130" s="125" t="s">
        <v>84</v>
      </c>
      <c r="AY130" s="118" t="s">
        <v>122</v>
      </c>
      <c r="BK130" s="126">
        <f>SUM(BK131:BK306)</f>
        <v>0</v>
      </c>
    </row>
    <row r="131" spans="2:65" s="1" customFormat="1" ht="24.15" customHeight="1">
      <c r="B131" s="32"/>
      <c r="C131" s="129" t="s">
        <v>84</v>
      </c>
      <c r="D131" s="129" t="s">
        <v>124</v>
      </c>
      <c r="E131" s="130" t="s">
        <v>125</v>
      </c>
      <c r="F131" s="131" t="s">
        <v>126</v>
      </c>
      <c r="G131" s="132" t="s">
        <v>127</v>
      </c>
      <c r="H131" s="133">
        <v>40</v>
      </c>
      <c r="I131" s="134"/>
      <c r="J131" s="135">
        <f>ROUND(I131*H131,2)</f>
        <v>0</v>
      </c>
      <c r="K131" s="136"/>
      <c r="L131" s="32"/>
      <c r="M131" s="137" t="s">
        <v>1</v>
      </c>
      <c r="N131" s="138" t="s">
        <v>41</v>
      </c>
      <c r="P131" s="139">
        <f>O131*H131</f>
        <v>0</v>
      </c>
      <c r="Q131" s="139">
        <v>0</v>
      </c>
      <c r="R131" s="139">
        <f>Q131*H131</f>
        <v>0</v>
      </c>
      <c r="S131" s="139">
        <v>0.26</v>
      </c>
      <c r="T131" s="140">
        <f>S131*H131</f>
        <v>10.4</v>
      </c>
      <c r="AR131" s="141" t="s">
        <v>128</v>
      </c>
      <c r="AT131" s="141" t="s">
        <v>124</v>
      </c>
      <c r="AU131" s="141" t="s">
        <v>86</v>
      </c>
      <c r="AY131" s="17" t="s">
        <v>122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7" t="s">
        <v>84</v>
      </c>
      <c r="BK131" s="142">
        <f>ROUND(I131*H131,2)</f>
        <v>0</v>
      </c>
      <c r="BL131" s="17" t="s">
        <v>128</v>
      </c>
      <c r="BM131" s="141" t="s">
        <v>129</v>
      </c>
    </row>
    <row r="132" spans="2:65" s="12" customFormat="1" ht="10">
      <c r="B132" s="143"/>
      <c r="D132" s="144" t="s">
        <v>130</v>
      </c>
      <c r="E132" s="145" t="s">
        <v>1</v>
      </c>
      <c r="F132" s="146" t="s">
        <v>131</v>
      </c>
      <c r="H132" s="145" t="s">
        <v>1</v>
      </c>
      <c r="I132" s="147"/>
      <c r="L132" s="143"/>
      <c r="M132" s="148"/>
      <c r="T132" s="149"/>
      <c r="AT132" s="145" t="s">
        <v>130</v>
      </c>
      <c r="AU132" s="145" t="s">
        <v>86</v>
      </c>
      <c r="AV132" s="12" t="s">
        <v>84</v>
      </c>
      <c r="AW132" s="12" t="s">
        <v>32</v>
      </c>
      <c r="AX132" s="12" t="s">
        <v>76</v>
      </c>
      <c r="AY132" s="145" t="s">
        <v>122</v>
      </c>
    </row>
    <row r="133" spans="2:65" s="13" customFormat="1" ht="10">
      <c r="B133" s="150"/>
      <c r="D133" s="144" t="s">
        <v>130</v>
      </c>
      <c r="E133" s="151" t="s">
        <v>1</v>
      </c>
      <c r="F133" s="152" t="s">
        <v>132</v>
      </c>
      <c r="H133" s="153">
        <v>40</v>
      </c>
      <c r="I133" s="154"/>
      <c r="L133" s="150"/>
      <c r="M133" s="155"/>
      <c r="T133" s="156"/>
      <c r="AT133" s="151" t="s">
        <v>130</v>
      </c>
      <c r="AU133" s="151" t="s">
        <v>86</v>
      </c>
      <c r="AV133" s="13" t="s">
        <v>86</v>
      </c>
      <c r="AW133" s="13" t="s">
        <v>32</v>
      </c>
      <c r="AX133" s="13" t="s">
        <v>84</v>
      </c>
      <c r="AY133" s="151" t="s">
        <v>122</v>
      </c>
    </row>
    <row r="134" spans="2:65" s="1" customFormat="1" ht="24.15" customHeight="1">
      <c r="B134" s="32"/>
      <c r="C134" s="129" t="s">
        <v>86</v>
      </c>
      <c r="D134" s="129" t="s">
        <v>124</v>
      </c>
      <c r="E134" s="130" t="s">
        <v>133</v>
      </c>
      <c r="F134" s="131" t="s">
        <v>134</v>
      </c>
      <c r="G134" s="132" t="s">
        <v>127</v>
      </c>
      <c r="H134" s="133">
        <v>31</v>
      </c>
      <c r="I134" s="134"/>
      <c r="J134" s="135">
        <f>ROUND(I134*H134,2)</f>
        <v>0</v>
      </c>
      <c r="K134" s="136"/>
      <c r="L134" s="32"/>
      <c r="M134" s="137" t="s">
        <v>1</v>
      </c>
      <c r="N134" s="138" t="s">
        <v>41</v>
      </c>
      <c r="P134" s="139">
        <f>O134*H134</f>
        <v>0</v>
      </c>
      <c r="Q134" s="139">
        <v>0</v>
      </c>
      <c r="R134" s="139">
        <f>Q134*H134</f>
        <v>0</v>
      </c>
      <c r="S134" s="139">
        <v>0.28999999999999998</v>
      </c>
      <c r="T134" s="140">
        <f>S134*H134</f>
        <v>8.99</v>
      </c>
      <c r="AR134" s="141" t="s">
        <v>128</v>
      </c>
      <c r="AT134" s="141" t="s">
        <v>124</v>
      </c>
      <c r="AU134" s="141" t="s">
        <v>86</v>
      </c>
      <c r="AY134" s="17" t="s">
        <v>122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7" t="s">
        <v>84</v>
      </c>
      <c r="BK134" s="142">
        <f>ROUND(I134*H134,2)</f>
        <v>0</v>
      </c>
      <c r="BL134" s="17" t="s">
        <v>128</v>
      </c>
      <c r="BM134" s="141" t="s">
        <v>135</v>
      </c>
    </row>
    <row r="135" spans="2:65" s="12" customFormat="1" ht="10">
      <c r="B135" s="143"/>
      <c r="D135" s="144" t="s">
        <v>130</v>
      </c>
      <c r="E135" s="145" t="s">
        <v>1</v>
      </c>
      <c r="F135" s="146" t="s">
        <v>131</v>
      </c>
      <c r="H135" s="145" t="s">
        <v>1</v>
      </c>
      <c r="I135" s="147"/>
      <c r="L135" s="143"/>
      <c r="M135" s="148"/>
      <c r="T135" s="149"/>
      <c r="AT135" s="145" t="s">
        <v>130</v>
      </c>
      <c r="AU135" s="145" t="s">
        <v>86</v>
      </c>
      <c r="AV135" s="12" t="s">
        <v>84</v>
      </c>
      <c r="AW135" s="12" t="s">
        <v>32</v>
      </c>
      <c r="AX135" s="12" t="s">
        <v>76</v>
      </c>
      <c r="AY135" s="145" t="s">
        <v>122</v>
      </c>
    </row>
    <row r="136" spans="2:65" s="13" customFormat="1" ht="10">
      <c r="B136" s="150"/>
      <c r="D136" s="144" t="s">
        <v>130</v>
      </c>
      <c r="E136" s="151" t="s">
        <v>1</v>
      </c>
      <c r="F136" s="152" t="s">
        <v>136</v>
      </c>
      <c r="H136" s="153">
        <v>31</v>
      </c>
      <c r="I136" s="154"/>
      <c r="L136" s="150"/>
      <c r="M136" s="155"/>
      <c r="T136" s="156"/>
      <c r="AT136" s="151" t="s">
        <v>130</v>
      </c>
      <c r="AU136" s="151" t="s">
        <v>86</v>
      </c>
      <c r="AV136" s="13" t="s">
        <v>86</v>
      </c>
      <c r="AW136" s="13" t="s">
        <v>32</v>
      </c>
      <c r="AX136" s="13" t="s">
        <v>84</v>
      </c>
      <c r="AY136" s="151" t="s">
        <v>122</v>
      </c>
    </row>
    <row r="137" spans="2:65" s="1" customFormat="1" ht="24.15" customHeight="1">
      <c r="B137" s="32"/>
      <c r="C137" s="129" t="s">
        <v>137</v>
      </c>
      <c r="D137" s="129" t="s">
        <v>124</v>
      </c>
      <c r="E137" s="130" t="s">
        <v>138</v>
      </c>
      <c r="F137" s="131" t="s">
        <v>139</v>
      </c>
      <c r="G137" s="132" t="s">
        <v>127</v>
      </c>
      <c r="H137" s="133">
        <v>7</v>
      </c>
      <c r="I137" s="134"/>
      <c r="J137" s="135">
        <f>ROUND(I137*H137,2)</f>
        <v>0</v>
      </c>
      <c r="K137" s="136"/>
      <c r="L137" s="32"/>
      <c r="M137" s="137" t="s">
        <v>1</v>
      </c>
      <c r="N137" s="138" t="s">
        <v>41</v>
      </c>
      <c r="P137" s="139">
        <f>O137*H137</f>
        <v>0</v>
      </c>
      <c r="Q137" s="139">
        <v>0</v>
      </c>
      <c r="R137" s="139">
        <f>Q137*H137</f>
        <v>0</v>
      </c>
      <c r="S137" s="139">
        <v>0.57999999999999996</v>
      </c>
      <c r="T137" s="140">
        <f>S137*H137</f>
        <v>4.0599999999999996</v>
      </c>
      <c r="AR137" s="141" t="s">
        <v>128</v>
      </c>
      <c r="AT137" s="141" t="s">
        <v>124</v>
      </c>
      <c r="AU137" s="141" t="s">
        <v>86</v>
      </c>
      <c r="AY137" s="17" t="s">
        <v>122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7" t="s">
        <v>84</v>
      </c>
      <c r="BK137" s="142">
        <f>ROUND(I137*H137,2)</f>
        <v>0</v>
      </c>
      <c r="BL137" s="17" t="s">
        <v>128</v>
      </c>
      <c r="BM137" s="141" t="s">
        <v>140</v>
      </c>
    </row>
    <row r="138" spans="2:65" s="12" customFormat="1" ht="10">
      <c r="B138" s="143"/>
      <c r="D138" s="144" t="s">
        <v>130</v>
      </c>
      <c r="E138" s="145" t="s">
        <v>1</v>
      </c>
      <c r="F138" s="146" t="s">
        <v>141</v>
      </c>
      <c r="H138" s="145" t="s">
        <v>1</v>
      </c>
      <c r="I138" s="147"/>
      <c r="L138" s="143"/>
      <c r="M138" s="148"/>
      <c r="T138" s="149"/>
      <c r="AT138" s="145" t="s">
        <v>130</v>
      </c>
      <c r="AU138" s="145" t="s">
        <v>86</v>
      </c>
      <c r="AV138" s="12" t="s">
        <v>84</v>
      </c>
      <c r="AW138" s="12" t="s">
        <v>32</v>
      </c>
      <c r="AX138" s="12" t="s">
        <v>76</v>
      </c>
      <c r="AY138" s="145" t="s">
        <v>122</v>
      </c>
    </row>
    <row r="139" spans="2:65" s="13" customFormat="1" ht="10">
      <c r="B139" s="150"/>
      <c r="D139" s="144" t="s">
        <v>130</v>
      </c>
      <c r="E139" s="151" t="s">
        <v>1</v>
      </c>
      <c r="F139" s="152" t="s">
        <v>142</v>
      </c>
      <c r="H139" s="153">
        <v>7</v>
      </c>
      <c r="I139" s="154"/>
      <c r="L139" s="150"/>
      <c r="M139" s="155"/>
      <c r="T139" s="156"/>
      <c r="AT139" s="151" t="s">
        <v>130</v>
      </c>
      <c r="AU139" s="151" t="s">
        <v>86</v>
      </c>
      <c r="AV139" s="13" t="s">
        <v>86</v>
      </c>
      <c r="AW139" s="13" t="s">
        <v>32</v>
      </c>
      <c r="AX139" s="13" t="s">
        <v>84</v>
      </c>
      <c r="AY139" s="151" t="s">
        <v>122</v>
      </c>
    </row>
    <row r="140" spans="2:65" s="1" customFormat="1" ht="24.15" customHeight="1">
      <c r="B140" s="32"/>
      <c r="C140" s="129" t="s">
        <v>128</v>
      </c>
      <c r="D140" s="129" t="s">
        <v>124</v>
      </c>
      <c r="E140" s="130" t="s">
        <v>143</v>
      </c>
      <c r="F140" s="131" t="s">
        <v>144</v>
      </c>
      <c r="G140" s="132" t="s">
        <v>127</v>
      </c>
      <c r="H140" s="133">
        <v>13</v>
      </c>
      <c r="I140" s="134"/>
      <c r="J140" s="135">
        <f>ROUND(I140*H140,2)</f>
        <v>0</v>
      </c>
      <c r="K140" s="136"/>
      <c r="L140" s="32"/>
      <c r="M140" s="137" t="s">
        <v>1</v>
      </c>
      <c r="N140" s="138" t="s">
        <v>41</v>
      </c>
      <c r="P140" s="139">
        <f>O140*H140</f>
        <v>0</v>
      </c>
      <c r="Q140" s="139">
        <v>0</v>
      </c>
      <c r="R140" s="139">
        <f>Q140*H140</f>
        <v>0</v>
      </c>
      <c r="S140" s="139">
        <v>0.22</v>
      </c>
      <c r="T140" s="140">
        <f>S140*H140</f>
        <v>2.86</v>
      </c>
      <c r="AR140" s="141" t="s">
        <v>128</v>
      </c>
      <c r="AT140" s="141" t="s">
        <v>124</v>
      </c>
      <c r="AU140" s="141" t="s">
        <v>86</v>
      </c>
      <c r="AY140" s="17" t="s">
        <v>122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7" t="s">
        <v>84</v>
      </c>
      <c r="BK140" s="142">
        <f>ROUND(I140*H140,2)</f>
        <v>0</v>
      </c>
      <c r="BL140" s="17" t="s">
        <v>128</v>
      </c>
      <c r="BM140" s="141" t="s">
        <v>145</v>
      </c>
    </row>
    <row r="141" spans="2:65" s="12" customFormat="1" ht="10">
      <c r="B141" s="143"/>
      <c r="D141" s="144" t="s">
        <v>130</v>
      </c>
      <c r="E141" s="145" t="s">
        <v>1</v>
      </c>
      <c r="F141" s="146" t="s">
        <v>141</v>
      </c>
      <c r="H141" s="145" t="s">
        <v>1</v>
      </c>
      <c r="I141" s="147"/>
      <c r="L141" s="143"/>
      <c r="M141" s="148"/>
      <c r="T141" s="149"/>
      <c r="AT141" s="145" t="s">
        <v>130</v>
      </c>
      <c r="AU141" s="145" t="s">
        <v>86</v>
      </c>
      <c r="AV141" s="12" t="s">
        <v>84</v>
      </c>
      <c r="AW141" s="12" t="s">
        <v>32</v>
      </c>
      <c r="AX141" s="12" t="s">
        <v>76</v>
      </c>
      <c r="AY141" s="145" t="s">
        <v>122</v>
      </c>
    </row>
    <row r="142" spans="2:65" s="13" customFormat="1" ht="10">
      <c r="B142" s="150"/>
      <c r="D142" s="144" t="s">
        <v>130</v>
      </c>
      <c r="E142" s="151" t="s">
        <v>1</v>
      </c>
      <c r="F142" s="152" t="s">
        <v>146</v>
      </c>
      <c r="H142" s="153">
        <v>13</v>
      </c>
      <c r="I142" s="154"/>
      <c r="L142" s="150"/>
      <c r="M142" s="155"/>
      <c r="T142" s="156"/>
      <c r="AT142" s="151" t="s">
        <v>130</v>
      </c>
      <c r="AU142" s="151" t="s">
        <v>86</v>
      </c>
      <c r="AV142" s="13" t="s">
        <v>86</v>
      </c>
      <c r="AW142" s="13" t="s">
        <v>32</v>
      </c>
      <c r="AX142" s="13" t="s">
        <v>84</v>
      </c>
      <c r="AY142" s="151" t="s">
        <v>122</v>
      </c>
    </row>
    <row r="143" spans="2:65" s="1" customFormat="1" ht="16.5" customHeight="1">
      <c r="B143" s="32"/>
      <c r="C143" s="129" t="s">
        <v>147</v>
      </c>
      <c r="D143" s="129" t="s">
        <v>124</v>
      </c>
      <c r="E143" s="130" t="s">
        <v>148</v>
      </c>
      <c r="F143" s="131" t="s">
        <v>149</v>
      </c>
      <c r="G143" s="132" t="s">
        <v>150</v>
      </c>
      <c r="H143" s="133">
        <v>10</v>
      </c>
      <c r="I143" s="134"/>
      <c r="J143" s="135">
        <f t="shared" ref="J143:J149" si="0">ROUND(I143*H143,2)</f>
        <v>0</v>
      </c>
      <c r="K143" s="136"/>
      <c r="L143" s="32"/>
      <c r="M143" s="137" t="s">
        <v>1</v>
      </c>
      <c r="N143" s="138" t="s">
        <v>41</v>
      </c>
      <c r="P143" s="139">
        <f t="shared" ref="P143:P149" si="1">O143*H143</f>
        <v>0</v>
      </c>
      <c r="Q143" s="139">
        <v>0</v>
      </c>
      <c r="R143" s="139">
        <f t="shared" ref="R143:R149" si="2">Q143*H143</f>
        <v>0</v>
      </c>
      <c r="S143" s="139">
        <v>0.23</v>
      </c>
      <c r="T143" s="140">
        <f t="shared" ref="T143:T149" si="3">S143*H143</f>
        <v>2.3000000000000003</v>
      </c>
      <c r="AR143" s="141" t="s">
        <v>128</v>
      </c>
      <c r="AT143" s="141" t="s">
        <v>124</v>
      </c>
      <c r="AU143" s="141" t="s">
        <v>86</v>
      </c>
      <c r="AY143" s="17" t="s">
        <v>122</v>
      </c>
      <c r="BE143" s="142">
        <f t="shared" ref="BE143:BE149" si="4">IF(N143="základní",J143,0)</f>
        <v>0</v>
      </c>
      <c r="BF143" s="142">
        <f t="shared" ref="BF143:BF149" si="5">IF(N143="snížená",J143,0)</f>
        <v>0</v>
      </c>
      <c r="BG143" s="142">
        <f t="shared" ref="BG143:BG149" si="6">IF(N143="zákl. přenesená",J143,0)</f>
        <v>0</v>
      </c>
      <c r="BH143" s="142">
        <f t="shared" ref="BH143:BH149" si="7">IF(N143="sníž. přenesená",J143,0)</f>
        <v>0</v>
      </c>
      <c r="BI143" s="142">
        <f t="shared" ref="BI143:BI149" si="8">IF(N143="nulová",J143,0)</f>
        <v>0</v>
      </c>
      <c r="BJ143" s="17" t="s">
        <v>84</v>
      </c>
      <c r="BK143" s="142">
        <f t="shared" ref="BK143:BK149" si="9">ROUND(I143*H143,2)</f>
        <v>0</v>
      </c>
      <c r="BL143" s="17" t="s">
        <v>128</v>
      </c>
      <c r="BM143" s="141" t="s">
        <v>151</v>
      </c>
    </row>
    <row r="144" spans="2:65" s="1" customFormat="1" ht="16.5" customHeight="1">
      <c r="B144" s="32"/>
      <c r="C144" s="129" t="s">
        <v>152</v>
      </c>
      <c r="D144" s="129" t="s">
        <v>124</v>
      </c>
      <c r="E144" s="130" t="s">
        <v>153</v>
      </c>
      <c r="F144" s="131" t="s">
        <v>154</v>
      </c>
      <c r="G144" s="132" t="s">
        <v>150</v>
      </c>
      <c r="H144" s="133">
        <v>6</v>
      </c>
      <c r="I144" s="134"/>
      <c r="J144" s="135">
        <f t="shared" si="0"/>
        <v>0</v>
      </c>
      <c r="K144" s="136"/>
      <c r="L144" s="32"/>
      <c r="M144" s="137" t="s">
        <v>1</v>
      </c>
      <c r="N144" s="138" t="s">
        <v>41</v>
      </c>
      <c r="P144" s="139">
        <f t="shared" si="1"/>
        <v>0</v>
      </c>
      <c r="Q144" s="139">
        <v>0</v>
      </c>
      <c r="R144" s="139">
        <f t="shared" si="2"/>
        <v>0</v>
      </c>
      <c r="S144" s="139">
        <v>0.28999999999999998</v>
      </c>
      <c r="T144" s="140">
        <f t="shared" si="3"/>
        <v>1.7399999999999998</v>
      </c>
      <c r="AR144" s="141" t="s">
        <v>128</v>
      </c>
      <c r="AT144" s="141" t="s">
        <v>124</v>
      </c>
      <c r="AU144" s="141" t="s">
        <v>86</v>
      </c>
      <c r="AY144" s="17" t="s">
        <v>122</v>
      </c>
      <c r="BE144" s="142">
        <f t="shared" si="4"/>
        <v>0</v>
      </c>
      <c r="BF144" s="142">
        <f t="shared" si="5"/>
        <v>0</v>
      </c>
      <c r="BG144" s="142">
        <f t="shared" si="6"/>
        <v>0</v>
      </c>
      <c r="BH144" s="142">
        <f t="shared" si="7"/>
        <v>0</v>
      </c>
      <c r="BI144" s="142">
        <f t="shared" si="8"/>
        <v>0</v>
      </c>
      <c r="BJ144" s="17" t="s">
        <v>84</v>
      </c>
      <c r="BK144" s="142">
        <f t="shared" si="9"/>
        <v>0</v>
      </c>
      <c r="BL144" s="17" t="s">
        <v>128</v>
      </c>
      <c r="BM144" s="141" t="s">
        <v>155</v>
      </c>
    </row>
    <row r="145" spans="2:65" s="1" customFormat="1" ht="24.15" customHeight="1">
      <c r="B145" s="32"/>
      <c r="C145" s="129" t="s">
        <v>156</v>
      </c>
      <c r="D145" s="129" t="s">
        <v>124</v>
      </c>
      <c r="E145" s="130" t="s">
        <v>157</v>
      </c>
      <c r="F145" s="131" t="s">
        <v>158</v>
      </c>
      <c r="G145" s="132" t="s">
        <v>159</v>
      </c>
      <c r="H145" s="133">
        <v>10</v>
      </c>
      <c r="I145" s="134"/>
      <c r="J145" s="135">
        <f t="shared" si="0"/>
        <v>0</v>
      </c>
      <c r="K145" s="136"/>
      <c r="L145" s="32"/>
      <c r="M145" s="137" t="s">
        <v>1</v>
      </c>
      <c r="N145" s="138" t="s">
        <v>41</v>
      </c>
      <c r="P145" s="139">
        <f t="shared" si="1"/>
        <v>0</v>
      </c>
      <c r="Q145" s="139">
        <v>3.0000000000000001E-5</v>
      </c>
      <c r="R145" s="139">
        <f t="shared" si="2"/>
        <v>3.0000000000000003E-4</v>
      </c>
      <c r="S145" s="139">
        <v>0</v>
      </c>
      <c r="T145" s="140">
        <f t="shared" si="3"/>
        <v>0</v>
      </c>
      <c r="AR145" s="141" t="s">
        <v>128</v>
      </c>
      <c r="AT145" s="141" t="s">
        <v>124</v>
      </c>
      <c r="AU145" s="141" t="s">
        <v>86</v>
      </c>
      <c r="AY145" s="17" t="s">
        <v>122</v>
      </c>
      <c r="BE145" s="142">
        <f t="shared" si="4"/>
        <v>0</v>
      </c>
      <c r="BF145" s="142">
        <f t="shared" si="5"/>
        <v>0</v>
      </c>
      <c r="BG145" s="142">
        <f t="shared" si="6"/>
        <v>0</v>
      </c>
      <c r="BH145" s="142">
        <f t="shared" si="7"/>
        <v>0</v>
      </c>
      <c r="BI145" s="142">
        <f t="shared" si="8"/>
        <v>0</v>
      </c>
      <c r="BJ145" s="17" t="s">
        <v>84</v>
      </c>
      <c r="BK145" s="142">
        <f t="shared" si="9"/>
        <v>0</v>
      </c>
      <c r="BL145" s="17" t="s">
        <v>128</v>
      </c>
      <c r="BM145" s="141" t="s">
        <v>160</v>
      </c>
    </row>
    <row r="146" spans="2:65" s="1" customFormat="1" ht="24.15" customHeight="1">
      <c r="B146" s="32"/>
      <c r="C146" s="129" t="s">
        <v>161</v>
      </c>
      <c r="D146" s="129" t="s">
        <v>124</v>
      </c>
      <c r="E146" s="130" t="s">
        <v>162</v>
      </c>
      <c r="F146" s="131" t="s">
        <v>163</v>
      </c>
      <c r="G146" s="132" t="s">
        <v>164</v>
      </c>
      <c r="H146" s="133">
        <v>2</v>
      </c>
      <c r="I146" s="134"/>
      <c r="J146" s="135">
        <f t="shared" si="0"/>
        <v>0</v>
      </c>
      <c r="K146" s="136"/>
      <c r="L146" s="32"/>
      <c r="M146" s="137" t="s">
        <v>1</v>
      </c>
      <c r="N146" s="138" t="s">
        <v>41</v>
      </c>
      <c r="P146" s="139">
        <f t="shared" si="1"/>
        <v>0</v>
      </c>
      <c r="Q146" s="139">
        <v>0</v>
      </c>
      <c r="R146" s="139">
        <f t="shared" si="2"/>
        <v>0</v>
      </c>
      <c r="S146" s="139">
        <v>0</v>
      </c>
      <c r="T146" s="140">
        <f t="shared" si="3"/>
        <v>0</v>
      </c>
      <c r="AR146" s="141" t="s">
        <v>128</v>
      </c>
      <c r="AT146" s="141" t="s">
        <v>124</v>
      </c>
      <c r="AU146" s="141" t="s">
        <v>86</v>
      </c>
      <c r="AY146" s="17" t="s">
        <v>122</v>
      </c>
      <c r="BE146" s="142">
        <f t="shared" si="4"/>
        <v>0</v>
      </c>
      <c r="BF146" s="142">
        <f t="shared" si="5"/>
        <v>0</v>
      </c>
      <c r="BG146" s="142">
        <f t="shared" si="6"/>
        <v>0</v>
      </c>
      <c r="BH146" s="142">
        <f t="shared" si="7"/>
        <v>0</v>
      </c>
      <c r="BI146" s="142">
        <f t="shared" si="8"/>
        <v>0</v>
      </c>
      <c r="BJ146" s="17" t="s">
        <v>84</v>
      </c>
      <c r="BK146" s="142">
        <f t="shared" si="9"/>
        <v>0</v>
      </c>
      <c r="BL146" s="17" t="s">
        <v>128</v>
      </c>
      <c r="BM146" s="141" t="s">
        <v>165</v>
      </c>
    </row>
    <row r="147" spans="2:65" s="1" customFormat="1" ht="24.15" customHeight="1">
      <c r="B147" s="32"/>
      <c r="C147" s="129" t="s">
        <v>166</v>
      </c>
      <c r="D147" s="129" t="s">
        <v>124</v>
      </c>
      <c r="E147" s="130" t="s">
        <v>167</v>
      </c>
      <c r="F147" s="131" t="s">
        <v>168</v>
      </c>
      <c r="G147" s="132" t="s">
        <v>150</v>
      </c>
      <c r="H147" s="133">
        <v>8</v>
      </c>
      <c r="I147" s="134"/>
      <c r="J147" s="135">
        <f t="shared" si="0"/>
        <v>0</v>
      </c>
      <c r="K147" s="136"/>
      <c r="L147" s="32"/>
      <c r="M147" s="137" t="s">
        <v>1</v>
      </c>
      <c r="N147" s="138" t="s">
        <v>41</v>
      </c>
      <c r="P147" s="139">
        <f t="shared" si="1"/>
        <v>0</v>
      </c>
      <c r="Q147" s="139">
        <v>3.6900000000000002E-2</v>
      </c>
      <c r="R147" s="139">
        <f t="shared" si="2"/>
        <v>0.29520000000000002</v>
      </c>
      <c r="S147" s="139">
        <v>0</v>
      </c>
      <c r="T147" s="140">
        <f t="shared" si="3"/>
        <v>0</v>
      </c>
      <c r="AR147" s="141" t="s">
        <v>128</v>
      </c>
      <c r="AT147" s="141" t="s">
        <v>124</v>
      </c>
      <c r="AU147" s="141" t="s">
        <v>86</v>
      </c>
      <c r="AY147" s="17" t="s">
        <v>122</v>
      </c>
      <c r="BE147" s="142">
        <f t="shared" si="4"/>
        <v>0</v>
      </c>
      <c r="BF147" s="142">
        <f t="shared" si="5"/>
        <v>0</v>
      </c>
      <c r="BG147" s="142">
        <f t="shared" si="6"/>
        <v>0</v>
      </c>
      <c r="BH147" s="142">
        <f t="shared" si="7"/>
        <v>0</v>
      </c>
      <c r="BI147" s="142">
        <f t="shared" si="8"/>
        <v>0</v>
      </c>
      <c r="BJ147" s="17" t="s">
        <v>84</v>
      </c>
      <c r="BK147" s="142">
        <f t="shared" si="9"/>
        <v>0</v>
      </c>
      <c r="BL147" s="17" t="s">
        <v>128</v>
      </c>
      <c r="BM147" s="141" t="s">
        <v>169</v>
      </c>
    </row>
    <row r="148" spans="2:65" s="1" customFormat="1" ht="24.15" customHeight="1">
      <c r="B148" s="32"/>
      <c r="C148" s="129" t="s">
        <v>170</v>
      </c>
      <c r="D148" s="129" t="s">
        <v>124</v>
      </c>
      <c r="E148" s="130" t="s">
        <v>171</v>
      </c>
      <c r="F148" s="131" t="s">
        <v>172</v>
      </c>
      <c r="G148" s="132" t="s">
        <v>127</v>
      </c>
      <c r="H148" s="133">
        <v>13</v>
      </c>
      <c r="I148" s="134"/>
      <c r="J148" s="135">
        <f t="shared" si="0"/>
        <v>0</v>
      </c>
      <c r="K148" s="136"/>
      <c r="L148" s="32"/>
      <c r="M148" s="137" t="s">
        <v>1</v>
      </c>
      <c r="N148" s="138" t="s">
        <v>41</v>
      </c>
      <c r="P148" s="139">
        <f t="shared" si="1"/>
        <v>0</v>
      </c>
      <c r="Q148" s="139">
        <v>0</v>
      </c>
      <c r="R148" s="139">
        <f t="shared" si="2"/>
        <v>0</v>
      </c>
      <c r="S148" s="139">
        <v>0</v>
      </c>
      <c r="T148" s="140">
        <f t="shared" si="3"/>
        <v>0</v>
      </c>
      <c r="AR148" s="141" t="s">
        <v>128</v>
      </c>
      <c r="AT148" s="141" t="s">
        <v>124</v>
      </c>
      <c r="AU148" s="141" t="s">
        <v>86</v>
      </c>
      <c r="AY148" s="17" t="s">
        <v>122</v>
      </c>
      <c r="BE148" s="142">
        <f t="shared" si="4"/>
        <v>0</v>
      </c>
      <c r="BF148" s="142">
        <f t="shared" si="5"/>
        <v>0</v>
      </c>
      <c r="BG148" s="142">
        <f t="shared" si="6"/>
        <v>0</v>
      </c>
      <c r="BH148" s="142">
        <f t="shared" si="7"/>
        <v>0</v>
      </c>
      <c r="BI148" s="142">
        <f t="shared" si="8"/>
        <v>0</v>
      </c>
      <c r="BJ148" s="17" t="s">
        <v>84</v>
      </c>
      <c r="BK148" s="142">
        <f t="shared" si="9"/>
        <v>0</v>
      </c>
      <c r="BL148" s="17" t="s">
        <v>128</v>
      </c>
      <c r="BM148" s="141" t="s">
        <v>173</v>
      </c>
    </row>
    <row r="149" spans="2:65" s="1" customFormat="1" ht="33" customHeight="1">
      <c r="B149" s="32"/>
      <c r="C149" s="129" t="s">
        <v>174</v>
      </c>
      <c r="D149" s="129" t="s">
        <v>124</v>
      </c>
      <c r="E149" s="130" t="s">
        <v>175</v>
      </c>
      <c r="F149" s="131" t="s">
        <v>176</v>
      </c>
      <c r="G149" s="132" t="s">
        <v>177</v>
      </c>
      <c r="H149" s="133">
        <v>25.56</v>
      </c>
      <c r="I149" s="134"/>
      <c r="J149" s="135">
        <f t="shared" si="0"/>
        <v>0</v>
      </c>
      <c r="K149" s="136"/>
      <c r="L149" s="32"/>
      <c r="M149" s="137" t="s">
        <v>1</v>
      </c>
      <c r="N149" s="138" t="s">
        <v>41</v>
      </c>
      <c r="P149" s="139">
        <f t="shared" si="1"/>
        <v>0</v>
      </c>
      <c r="Q149" s="139">
        <v>0</v>
      </c>
      <c r="R149" s="139">
        <f t="shared" si="2"/>
        <v>0</v>
      </c>
      <c r="S149" s="139">
        <v>0</v>
      </c>
      <c r="T149" s="140">
        <f t="shared" si="3"/>
        <v>0</v>
      </c>
      <c r="AR149" s="141" t="s">
        <v>128</v>
      </c>
      <c r="AT149" s="141" t="s">
        <v>124</v>
      </c>
      <c r="AU149" s="141" t="s">
        <v>86</v>
      </c>
      <c r="AY149" s="17" t="s">
        <v>122</v>
      </c>
      <c r="BE149" s="142">
        <f t="shared" si="4"/>
        <v>0</v>
      </c>
      <c r="BF149" s="142">
        <f t="shared" si="5"/>
        <v>0</v>
      </c>
      <c r="BG149" s="142">
        <f t="shared" si="6"/>
        <v>0</v>
      </c>
      <c r="BH149" s="142">
        <f t="shared" si="7"/>
        <v>0</v>
      </c>
      <c r="BI149" s="142">
        <f t="shared" si="8"/>
        <v>0</v>
      </c>
      <c r="BJ149" s="17" t="s">
        <v>84</v>
      </c>
      <c r="BK149" s="142">
        <f t="shared" si="9"/>
        <v>0</v>
      </c>
      <c r="BL149" s="17" t="s">
        <v>128</v>
      </c>
      <c r="BM149" s="141" t="s">
        <v>178</v>
      </c>
    </row>
    <row r="150" spans="2:65" s="12" customFormat="1" ht="10">
      <c r="B150" s="143"/>
      <c r="D150" s="144" t="s">
        <v>130</v>
      </c>
      <c r="E150" s="145" t="s">
        <v>1</v>
      </c>
      <c r="F150" s="146" t="s">
        <v>179</v>
      </c>
      <c r="H150" s="145" t="s">
        <v>1</v>
      </c>
      <c r="I150" s="147"/>
      <c r="L150" s="143"/>
      <c r="M150" s="148"/>
      <c r="T150" s="149"/>
      <c r="AT150" s="145" t="s">
        <v>130</v>
      </c>
      <c r="AU150" s="145" t="s">
        <v>86</v>
      </c>
      <c r="AV150" s="12" t="s">
        <v>84</v>
      </c>
      <c r="AW150" s="12" t="s">
        <v>32</v>
      </c>
      <c r="AX150" s="12" t="s">
        <v>76</v>
      </c>
      <c r="AY150" s="145" t="s">
        <v>122</v>
      </c>
    </row>
    <row r="151" spans="2:65" s="12" customFormat="1" ht="10">
      <c r="B151" s="143"/>
      <c r="D151" s="144" t="s">
        <v>130</v>
      </c>
      <c r="E151" s="145" t="s">
        <v>1</v>
      </c>
      <c r="F151" s="146" t="s">
        <v>180</v>
      </c>
      <c r="H151" s="145" t="s">
        <v>1</v>
      </c>
      <c r="I151" s="147"/>
      <c r="L151" s="143"/>
      <c r="M151" s="148"/>
      <c r="T151" s="149"/>
      <c r="AT151" s="145" t="s">
        <v>130</v>
      </c>
      <c r="AU151" s="145" t="s">
        <v>86</v>
      </c>
      <c r="AV151" s="12" t="s">
        <v>84</v>
      </c>
      <c r="AW151" s="12" t="s">
        <v>32</v>
      </c>
      <c r="AX151" s="12" t="s">
        <v>76</v>
      </c>
      <c r="AY151" s="145" t="s">
        <v>122</v>
      </c>
    </row>
    <row r="152" spans="2:65" s="13" customFormat="1" ht="10">
      <c r="B152" s="150"/>
      <c r="D152" s="144" t="s">
        <v>130</v>
      </c>
      <c r="E152" s="151" t="s">
        <v>1</v>
      </c>
      <c r="F152" s="152" t="s">
        <v>181</v>
      </c>
      <c r="H152" s="153">
        <v>8.2080000000000002</v>
      </c>
      <c r="I152" s="154"/>
      <c r="L152" s="150"/>
      <c r="M152" s="155"/>
      <c r="T152" s="156"/>
      <c r="AT152" s="151" t="s">
        <v>130</v>
      </c>
      <c r="AU152" s="151" t="s">
        <v>86</v>
      </c>
      <c r="AV152" s="13" t="s">
        <v>86</v>
      </c>
      <c r="AW152" s="13" t="s">
        <v>32</v>
      </c>
      <c r="AX152" s="13" t="s">
        <v>76</v>
      </c>
      <c r="AY152" s="151" t="s">
        <v>122</v>
      </c>
    </row>
    <row r="153" spans="2:65" s="12" customFormat="1" ht="10">
      <c r="B153" s="143"/>
      <c r="D153" s="144" t="s">
        <v>130</v>
      </c>
      <c r="E153" s="145" t="s">
        <v>1</v>
      </c>
      <c r="F153" s="146" t="s">
        <v>182</v>
      </c>
      <c r="H153" s="145" t="s">
        <v>1</v>
      </c>
      <c r="I153" s="147"/>
      <c r="L153" s="143"/>
      <c r="M153" s="148"/>
      <c r="T153" s="149"/>
      <c r="AT153" s="145" t="s">
        <v>130</v>
      </c>
      <c r="AU153" s="145" t="s">
        <v>86</v>
      </c>
      <c r="AV153" s="12" t="s">
        <v>84</v>
      </c>
      <c r="AW153" s="12" t="s">
        <v>32</v>
      </c>
      <c r="AX153" s="12" t="s">
        <v>76</v>
      </c>
      <c r="AY153" s="145" t="s">
        <v>122</v>
      </c>
    </row>
    <row r="154" spans="2:65" s="13" customFormat="1" ht="10">
      <c r="B154" s="150"/>
      <c r="D154" s="144" t="s">
        <v>130</v>
      </c>
      <c r="E154" s="151" t="s">
        <v>1</v>
      </c>
      <c r="F154" s="152" t="s">
        <v>183</v>
      </c>
      <c r="H154" s="153">
        <v>5.76</v>
      </c>
      <c r="I154" s="154"/>
      <c r="L154" s="150"/>
      <c r="M154" s="155"/>
      <c r="T154" s="156"/>
      <c r="AT154" s="151" t="s">
        <v>130</v>
      </c>
      <c r="AU154" s="151" t="s">
        <v>86</v>
      </c>
      <c r="AV154" s="13" t="s">
        <v>86</v>
      </c>
      <c r="AW154" s="13" t="s">
        <v>32</v>
      </c>
      <c r="AX154" s="13" t="s">
        <v>76</v>
      </c>
      <c r="AY154" s="151" t="s">
        <v>122</v>
      </c>
    </row>
    <row r="155" spans="2:65" s="12" customFormat="1" ht="10">
      <c r="B155" s="143"/>
      <c r="D155" s="144" t="s">
        <v>130</v>
      </c>
      <c r="E155" s="145" t="s">
        <v>1</v>
      </c>
      <c r="F155" s="146" t="s">
        <v>184</v>
      </c>
      <c r="H155" s="145" t="s">
        <v>1</v>
      </c>
      <c r="I155" s="147"/>
      <c r="L155" s="143"/>
      <c r="M155" s="148"/>
      <c r="T155" s="149"/>
      <c r="AT155" s="145" t="s">
        <v>130</v>
      </c>
      <c r="AU155" s="145" t="s">
        <v>86</v>
      </c>
      <c r="AV155" s="12" t="s">
        <v>84</v>
      </c>
      <c r="AW155" s="12" t="s">
        <v>32</v>
      </c>
      <c r="AX155" s="12" t="s">
        <v>76</v>
      </c>
      <c r="AY155" s="145" t="s">
        <v>122</v>
      </c>
    </row>
    <row r="156" spans="2:65" s="13" customFormat="1" ht="10">
      <c r="B156" s="150"/>
      <c r="D156" s="144" t="s">
        <v>130</v>
      </c>
      <c r="E156" s="151" t="s">
        <v>1</v>
      </c>
      <c r="F156" s="152" t="s">
        <v>185</v>
      </c>
      <c r="H156" s="153">
        <v>1.08</v>
      </c>
      <c r="I156" s="154"/>
      <c r="L156" s="150"/>
      <c r="M156" s="155"/>
      <c r="T156" s="156"/>
      <c r="AT156" s="151" t="s">
        <v>130</v>
      </c>
      <c r="AU156" s="151" t="s">
        <v>86</v>
      </c>
      <c r="AV156" s="13" t="s">
        <v>86</v>
      </c>
      <c r="AW156" s="13" t="s">
        <v>32</v>
      </c>
      <c r="AX156" s="13" t="s">
        <v>76</v>
      </c>
      <c r="AY156" s="151" t="s">
        <v>122</v>
      </c>
    </row>
    <row r="157" spans="2:65" s="12" customFormat="1" ht="10">
      <c r="B157" s="143"/>
      <c r="D157" s="144" t="s">
        <v>130</v>
      </c>
      <c r="E157" s="145" t="s">
        <v>1</v>
      </c>
      <c r="F157" s="146" t="s">
        <v>186</v>
      </c>
      <c r="H157" s="145" t="s">
        <v>1</v>
      </c>
      <c r="I157" s="147"/>
      <c r="L157" s="143"/>
      <c r="M157" s="148"/>
      <c r="T157" s="149"/>
      <c r="AT157" s="145" t="s">
        <v>130</v>
      </c>
      <c r="AU157" s="145" t="s">
        <v>86</v>
      </c>
      <c r="AV157" s="12" t="s">
        <v>84</v>
      </c>
      <c r="AW157" s="12" t="s">
        <v>32</v>
      </c>
      <c r="AX157" s="12" t="s">
        <v>76</v>
      </c>
      <c r="AY157" s="145" t="s">
        <v>122</v>
      </c>
    </row>
    <row r="158" spans="2:65" s="13" customFormat="1" ht="10">
      <c r="B158" s="150"/>
      <c r="D158" s="144" t="s">
        <v>130</v>
      </c>
      <c r="E158" s="151" t="s">
        <v>1</v>
      </c>
      <c r="F158" s="152" t="s">
        <v>187</v>
      </c>
      <c r="H158" s="153">
        <v>7.992</v>
      </c>
      <c r="I158" s="154"/>
      <c r="L158" s="150"/>
      <c r="M158" s="155"/>
      <c r="T158" s="156"/>
      <c r="AT158" s="151" t="s">
        <v>130</v>
      </c>
      <c r="AU158" s="151" t="s">
        <v>86</v>
      </c>
      <c r="AV158" s="13" t="s">
        <v>86</v>
      </c>
      <c r="AW158" s="13" t="s">
        <v>32</v>
      </c>
      <c r="AX158" s="13" t="s">
        <v>76</v>
      </c>
      <c r="AY158" s="151" t="s">
        <v>122</v>
      </c>
    </row>
    <row r="159" spans="2:65" s="12" customFormat="1" ht="10">
      <c r="B159" s="143"/>
      <c r="D159" s="144" t="s">
        <v>130</v>
      </c>
      <c r="E159" s="145" t="s">
        <v>1</v>
      </c>
      <c r="F159" s="146" t="s">
        <v>188</v>
      </c>
      <c r="H159" s="145" t="s">
        <v>1</v>
      </c>
      <c r="I159" s="147"/>
      <c r="L159" s="143"/>
      <c r="M159" s="148"/>
      <c r="T159" s="149"/>
      <c r="AT159" s="145" t="s">
        <v>130</v>
      </c>
      <c r="AU159" s="145" t="s">
        <v>86</v>
      </c>
      <c r="AV159" s="12" t="s">
        <v>84</v>
      </c>
      <c r="AW159" s="12" t="s">
        <v>32</v>
      </c>
      <c r="AX159" s="12" t="s">
        <v>76</v>
      </c>
      <c r="AY159" s="145" t="s">
        <v>122</v>
      </c>
    </row>
    <row r="160" spans="2:65" s="13" customFormat="1" ht="10">
      <c r="B160" s="150"/>
      <c r="D160" s="144" t="s">
        <v>130</v>
      </c>
      <c r="E160" s="151" t="s">
        <v>1</v>
      </c>
      <c r="F160" s="152" t="s">
        <v>189</v>
      </c>
      <c r="H160" s="153">
        <v>2.52</v>
      </c>
      <c r="I160" s="154"/>
      <c r="L160" s="150"/>
      <c r="M160" s="155"/>
      <c r="T160" s="156"/>
      <c r="AT160" s="151" t="s">
        <v>130</v>
      </c>
      <c r="AU160" s="151" t="s">
        <v>86</v>
      </c>
      <c r="AV160" s="13" t="s">
        <v>86</v>
      </c>
      <c r="AW160" s="13" t="s">
        <v>32</v>
      </c>
      <c r="AX160" s="13" t="s">
        <v>76</v>
      </c>
      <c r="AY160" s="151" t="s">
        <v>122</v>
      </c>
    </row>
    <row r="161" spans="2:65" s="14" customFormat="1" ht="10">
      <c r="B161" s="157"/>
      <c r="D161" s="144" t="s">
        <v>130</v>
      </c>
      <c r="E161" s="158" t="s">
        <v>1</v>
      </c>
      <c r="F161" s="159" t="s">
        <v>190</v>
      </c>
      <c r="H161" s="160">
        <v>25.56</v>
      </c>
      <c r="I161" s="161"/>
      <c r="L161" s="157"/>
      <c r="M161" s="162"/>
      <c r="T161" s="163"/>
      <c r="AT161" s="158" t="s">
        <v>130</v>
      </c>
      <c r="AU161" s="158" t="s">
        <v>86</v>
      </c>
      <c r="AV161" s="14" t="s">
        <v>128</v>
      </c>
      <c r="AW161" s="14" t="s">
        <v>32</v>
      </c>
      <c r="AX161" s="14" t="s">
        <v>84</v>
      </c>
      <c r="AY161" s="158" t="s">
        <v>122</v>
      </c>
    </row>
    <row r="162" spans="2:65" s="1" customFormat="1" ht="33" customHeight="1">
      <c r="B162" s="32"/>
      <c r="C162" s="129" t="s">
        <v>191</v>
      </c>
      <c r="D162" s="129" t="s">
        <v>124</v>
      </c>
      <c r="E162" s="130" t="s">
        <v>192</v>
      </c>
      <c r="F162" s="131" t="s">
        <v>193</v>
      </c>
      <c r="G162" s="132" t="s">
        <v>177</v>
      </c>
      <c r="H162" s="133">
        <v>25.56</v>
      </c>
      <c r="I162" s="134"/>
      <c r="J162" s="135">
        <f>ROUND(I162*H162,2)</f>
        <v>0</v>
      </c>
      <c r="K162" s="136"/>
      <c r="L162" s="32"/>
      <c r="M162" s="137" t="s">
        <v>1</v>
      </c>
      <c r="N162" s="138" t="s">
        <v>41</v>
      </c>
      <c r="P162" s="139">
        <f>O162*H162</f>
        <v>0</v>
      </c>
      <c r="Q162" s="139">
        <v>0</v>
      </c>
      <c r="R162" s="139">
        <f>Q162*H162</f>
        <v>0</v>
      </c>
      <c r="S162" s="139">
        <v>0</v>
      </c>
      <c r="T162" s="140">
        <f>S162*H162</f>
        <v>0</v>
      </c>
      <c r="AR162" s="141" t="s">
        <v>128</v>
      </c>
      <c r="AT162" s="141" t="s">
        <v>124</v>
      </c>
      <c r="AU162" s="141" t="s">
        <v>86</v>
      </c>
      <c r="AY162" s="17" t="s">
        <v>122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7" t="s">
        <v>84</v>
      </c>
      <c r="BK162" s="142">
        <f>ROUND(I162*H162,2)</f>
        <v>0</v>
      </c>
      <c r="BL162" s="17" t="s">
        <v>128</v>
      </c>
      <c r="BM162" s="141" t="s">
        <v>194</v>
      </c>
    </row>
    <row r="163" spans="2:65" s="12" customFormat="1" ht="10">
      <c r="B163" s="143"/>
      <c r="D163" s="144" t="s">
        <v>130</v>
      </c>
      <c r="E163" s="145" t="s">
        <v>1</v>
      </c>
      <c r="F163" s="146" t="s">
        <v>195</v>
      </c>
      <c r="H163" s="145" t="s">
        <v>1</v>
      </c>
      <c r="I163" s="147"/>
      <c r="L163" s="143"/>
      <c r="M163" s="148"/>
      <c r="T163" s="149"/>
      <c r="AT163" s="145" t="s">
        <v>130</v>
      </c>
      <c r="AU163" s="145" t="s">
        <v>86</v>
      </c>
      <c r="AV163" s="12" t="s">
        <v>84</v>
      </c>
      <c r="AW163" s="12" t="s">
        <v>32</v>
      </c>
      <c r="AX163" s="12" t="s">
        <v>76</v>
      </c>
      <c r="AY163" s="145" t="s">
        <v>122</v>
      </c>
    </row>
    <row r="164" spans="2:65" s="12" customFormat="1" ht="10">
      <c r="B164" s="143"/>
      <c r="D164" s="144" t="s">
        <v>130</v>
      </c>
      <c r="E164" s="145" t="s">
        <v>1</v>
      </c>
      <c r="F164" s="146" t="s">
        <v>180</v>
      </c>
      <c r="H164" s="145" t="s">
        <v>1</v>
      </c>
      <c r="I164" s="147"/>
      <c r="L164" s="143"/>
      <c r="M164" s="148"/>
      <c r="T164" s="149"/>
      <c r="AT164" s="145" t="s">
        <v>130</v>
      </c>
      <c r="AU164" s="145" t="s">
        <v>86</v>
      </c>
      <c r="AV164" s="12" t="s">
        <v>84</v>
      </c>
      <c r="AW164" s="12" t="s">
        <v>32</v>
      </c>
      <c r="AX164" s="12" t="s">
        <v>76</v>
      </c>
      <c r="AY164" s="145" t="s">
        <v>122</v>
      </c>
    </row>
    <row r="165" spans="2:65" s="13" customFormat="1" ht="10">
      <c r="B165" s="150"/>
      <c r="D165" s="144" t="s">
        <v>130</v>
      </c>
      <c r="E165" s="151" t="s">
        <v>1</v>
      </c>
      <c r="F165" s="152" t="s">
        <v>181</v>
      </c>
      <c r="H165" s="153">
        <v>8.2080000000000002</v>
      </c>
      <c r="I165" s="154"/>
      <c r="L165" s="150"/>
      <c r="M165" s="155"/>
      <c r="T165" s="156"/>
      <c r="AT165" s="151" t="s">
        <v>130</v>
      </c>
      <c r="AU165" s="151" t="s">
        <v>86</v>
      </c>
      <c r="AV165" s="13" t="s">
        <v>86</v>
      </c>
      <c r="AW165" s="13" t="s">
        <v>32</v>
      </c>
      <c r="AX165" s="13" t="s">
        <v>76</v>
      </c>
      <c r="AY165" s="151" t="s">
        <v>122</v>
      </c>
    </row>
    <row r="166" spans="2:65" s="12" customFormat="1" ht="10">
      <c r="B166" s="143"/>
      <c r="D166" s="144" t="s">
        <v>130</v>
      </c>
      <c r="E166" s="145" t="s">
        <v>1</v>
      </c>
      <c r="F166" s="146" t="s">
        <v>182</v>
      </c>
      <c r="H166" s="145" t="s">
        <v>1</v>
      </c>
      <c r="I166" s="147"/>
      <c r="L166" s="143"/>
      <c r="M166" s="148"/>
      <c r="T166" s="149"/>
      <c r="AT166" s="145" t="s">
        <v>130</v>
      </c>
      <c r="AU166" s="145" t="s">
        <v>86</v>
      </c>
      <c r="AV166" s="12" t="s">
        <v>84</v>
      </c>
      <c r="AW166" s="12" t="s">
        <v>32</v>
      </c>
      <c r="AX166" s="12" t="s">
        <v>76</v>
      </c>
      <c r="AY166" s="145" t="s">
        <v>122</v>
      </c>
    </row>
    <row r="167" spans="2:65" s="13" customFormat="1" ht="10">
      <c r="B167" s="150"/>
      <c r="D167" s="144" t="s">
        <v>130</v>
      </c>
      <c r="E167" s="151" t="s">
        <v>1</v>
      </c>
      <c r="F167" s="152" t="s">
        <v>183</v>
      </c>
      <c r="H167" s="153">
        <v>5.76</v>
      </c>
      <c r="I167" s="154"/>
      <c r="L167" s="150"/>
      <c r="M167" s="155"/>
      <c r="T167" s="156"/>
      <c r="AT167" s="151" t="s">
        <v>130</v>
      </c>
      <c r="AU167" s="151" t="s">
        <v>86</v>
      </c>
      <c r="AV167" s="13" t="s">
        <v>86</v>
      </c>
      <c r="AW167" s="13" t="s">
        <v>32</v>
      </c>
      <c r="AX167" s="13" t="s">
        <v>76</v>
      </c>
      <c r="AY167" s="151" t="s">
        <v>122</v>
      </c>
    </row>
    <row r="168" spans="2:65" s="12" customFormat="1" ht="10">
      <c r="B168" s="143"/>
      <c r="D168" s="144" t="s">
        <v>130</v>
      </c>
      <c r="E168" s="145" t="s">
        <v>1</v>
      </c>
      <c r="F168" s="146" t="s">
        <v>184</v>
      </c>
      <c r="H168" s="145" t="s">
        <v>1</v>
      </c>
      <c r="I168" s="147"/>
      <c r="L168" s="143"/>
      <c r="M168" s="148"/>
      <c r="T168" s="149"/>
      <c r="AT168" s="145" t="s">
        <v>130</v>
      </c>
      <c r="AU168" s="145" t="s">
        <v>86</v>
      </c>
      <c r="AV168" s="12" t="s">
        <v>84</v>
      </c>
      <c r="AW168" s="12" t="s">
        <v>32</v>
      </c>
      <c r="AX168" s="12" t="s">
        <v>76</v>
      </c>
      <c r="AY168" s="145" t="s">
        <v>122</v>
      </c>
    </row>
    <row r="169" spans="2:65" s="13" customFormat="1" ht="10">
      <c r="B169" s="150"/>
      <c r="D169" s="144" t="s">
        <v>130</v>
      </c>
      <c r="E169" s="151" t="s">
        <v>1</v>
      </c>
      <c r="F169" s="152" t="s">
        <v>185</v>
      </c>
      <c r="H169" s="153">
        <v>1.08</v>
      </c>
      <c r="I169" s="154"/>
      <c r="L169" s="150"/>
      <c r="M169" s="155"/>
      <c r="T169" s="156"/>
      <c r="AT169" s="151" t="s">
        <v>130</v>
      </c>
      <c r="AU169" s="151" t="s">
        <v>86</v>
      </c>
      <c r="AV169" s="13" t="s">
        <v>86</v>
      </c>
      <c r="AW169" s="13" t="s">
        <v>32</v>
      </c>
      <c r="AX169" s="13" t="s">
        <v>76</v>
      </c>
      <c r="AY169" s="151" t="s">
        <v>122</v>
      </c>
    </row>
    <row r="170" spans="2:65" s="12" customFormat="1" ht="10">
      <c r="B170" s="143"/>
      <c r="D170" s="144" t="s">
        <v>130</v>
      </c>
      <c r="E170" s="145" t="s">
        <v>1</v>
      </c>
      <c r="F170" s="146" t="s">
        <v>186</v>
      </c>
      <c r="H170" s="145" t="s">
        <v>1</v>
      </c>
      <c r="I170" s="147"/>
      <c r="L170" s="143"/>
      <c r="M170" s="148"/>
      <c r="T170" s="149"/>
      <c r="AT170" s="145" t="s">
        <v>130</v>
      </c>
      <c r="AU170" s="145" t="s">
        <v>86</v>
      </c>
      <c r="AV170" s="12" t="s">
        <v>84</v>
      </c>
      <c r="AW170" s="12" t="s">
        <v>32</v>
      </c>
      <c r="AX170" s="12" t="s">
        <v>76</v>
      </c>
      <c r="AY170" s="145" t="s">
        <v>122</v>
      </c>
    </row>
    <row r="171" spans="2:65" s="13" customFormat="1" ht="10">
      <c r="B171" s="150"/>
      <c r="D171" s="144" t="s">
        <v>130</v>
      </c>
      <c r="E171" s="151" t="s">
        <v>1</v>
      </c>
      <c r="F171" s="152" t="s">
        <v>187</v>
      </c>
      <c r="H171" s="153">
        <v>7.992</v>
      </c>
      <c r="I171" s="154"/>
      <c r="L171" s="150"/>
      <c r="M171" s="155"/>
      <c r="T171" s="156"/>
      <c r="AT171" s="151" t="s">
        <v>130</v>
      </c>
      <c r="AU171" s="151" t="s">
        <v>86</v>
      </c>
      <c r="AV171" s="13" t="s">
        <v>86</v>
      </c>
      <c r="AW171" s="13" t="s">
        <v>32</v>
      </c>
      <c r="AX171" s="13" t="s">
        <v>76</v>
      </c>
      <c r="AY171" s="151" t="s">
        <v>122</v>
      </c>
    </row>
    <row r="172" spans="2:65" s="12" customFormat="1" ht="10">
      <c r="B172" s="143"/>
      <c r="D172" s="144" t="s">
        <v>130</v>
      </c>
      <c r="E172" s="145" t="s">
        <v>1</v>
      </c>
      <c r="F172" s="146" t="s">
        <v>188</v>
      </c>
      <c r="H172" s="145" t="s">
        <v>1</v>
      </c>
      <c r="I172" s="147"/>
      <c r="L172" s="143"/>
      <c r="M172" s="148"/>
      <c r="T172" s="149"/>
      <c r="AT172" s="145" t="s">
        <v>130</v>
      </c>
      <c r="AU172" s="145" t="s">
        <v>86</v>
      </c>
      <c r="AV172" s="12" t="s">
        <v>84</v>
      </c>
      <c r="AW172" s="12" t="s">
        <v>32</v>
      </c>
      <c r="AX172" s="12" t="s">
        <v>76</v>
      </c>
      <c r="AY172" s="145" t="s">
        <v>122</v>
      </c>
    </row>
    <row r="173" spans="2:65" s="13" customFormat="1" ht="10">
      <c r="B173" s="150"/>
      <c r="D173" s="144" t="s">
        <v>130</v>
      </c>
      <c r="E173" s="151" t="s">
        <v>1</v>
      </c>
      <c r="F173" s="152" t="s">
        <v>189</v>
      </c>
      <c r="H173" s="153">
        <v>2.52</v>
      </c>
      <c r="I173" s="154"/>
      <c r="L173" s="150"/>
      <c r="M173" s="155"/>
      <c r="T173" s="156"/>
      <c r="AT173" s="151" t="s">
        <v>130</v>
      </c>
      <c r="AU173" s="151" t="s">
        <v>86</v>
      </c>
      <c r="AV173" s="13" t="s">
        <v>86</v>
      </c>
      <c r="AW173" s="13" t="s">
        <v>32</v>
      </c>
      <c r="AX173" s="13" t="s">
        <v>76</v>
      </c>
      <c r="AY173" s="151" t="s">
        <v>122</v>
      </c>
    </row>
    <row r="174" spans="2:65" s="14" customFormat="1" ht="10">
      <c r="B174" s="157"/>
      <c r="D174" s="144" t="s">
        <v>130</v>
      </c>
      <c r="E174" s="158" t="s">
        <v>1</v>
      </c>
      <c r="F174" s="159" t="s">
        <v>190</v>
      </c>
      <c r="H174" s="160">
        <v>25.56</v>
      </c>
      <c r="I174" s="161"/>
      <c r="L174" s="157"/>
      <c r="M174" s="162"/>
      <c r="T174" s="163"/>
      <c r="AT174" s="158" t="s">
        <v>130</v>
      </c>
      <c r="AU174" s="158" t="s">
        <v>86</v>
      </c>
      <c r="AV174" s="14" t="s">
        <v>128</v>
      </c>
      <c r="AW174" s="14" t="s">
        <v>32</v>
      </c>
      <c r="AX174" s="14" t="s">
        <v>84</v>
      </c>
      <c r="AY174" s="158" t="s">
        <v>122</v>
      </c>
    </row>
    <row r="175" spans="2:65" s="1" customFormat="1" ht="24.15" customHeight="1">
      <c r="B175" s="32"/>
      <c r="C175" s="129" t="s">
        <v>196</v>
      </c>
      <c r="D175" s="129" t="s">
        <v>124</v>
      </c>
      <c r="E175" s="130" t="s">
        <v>197</v>
      </c>
      <c r="F175" s="131" t="s">
        <v>198</v>
      </c>
      <c r="G175" s="132" t="s">
        <v>177</v>
      </c>
      <c r="H175" s="133">
        <v>17.04</v>
      </c>
      <c r="I175" s="134"/>
      <c r="J175" s="135">
        <f>ROUND(I175*H175,2)</f>
        <v>0</v>
      </c>
      <c r="K175" s="136"/>
      <c r="L175" s="32"/>
      <c r="M175" s="137" t="s">
        <v>1</v>
      </c>
      <c r="N175" s="138" t="s">
        <v>41</v>
      </c>
      <c r="P175" s="139">
        <f>O175*H175</f>
        <v>0</v>
      </c>
      <c r="Q175" s="139">
        <v>0</v>
      </c>
      <c r="R175" s="139">
        <f>Q175*H175</f>
        <v>0</v>
      </c>
      <c r="S175" s="139">
        <v>0</v>
      </c>
      <c r="T175" s="140">
        <f>S175*H175</f>
        <v>0</v>
      </c>
      <c r="AR175" s="141" t="s">
        <v>128</v>
      </c>
      <c r="AT175" s="141" t="s">
        <v>124</v>
      </c>
      <c r="AU175" s="141" t="s">
        <v>86</v>
      </c>
      <c r="AY175" s="17" t="s">
        <v>122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7" t="s">
        <v>84</v>
      </c>
      <c r="BK175" s="142">
        <f>ROUND(I175*H175,2)</f>
        <v>0</v>
      </c>
      <c r="BL175" s="17" t="s">
        <v>128</v>
      </c>
      <c r="BM175" s="141" t="s">
        <v>199</v>
      </c>
    </row>
    <row r="176" spans="2:65" s="12" customFormat="1" ht="10">
      <c r="B176" s="143"/>
      <c r="D176" s="144" t="s">
        <v>130</v>
      </c>
      <c r="E176" s="145" t="s">
        <v>1</v>
      </c>
      <c r="F176" s="146" t="s">
        <v>200</v>
      </c>
      <c r="H176" s="145" t="s">
        <v>1</v>
      </c>
      <c r="I176" s="147"/>
      <c r="L176" s="143"/>
      <c r="M176" s="148"/>
      <c r="T176" s="149"/>
      <c r="AT176" s="145" t="s">
        <v>130</v>
      </c>
      <c r="AU176" s="145" t="s">
        <v>86</v>
      </c>
      <c r="AV176" s="12" t="s">
        <v>84</v>
      </c>
      <c r="AW176" s="12" t="s">
        <v>32</v>
      </c>
      <c r="AX176" s="12" t="s">
        <v>76</v>
      </c>
      <c r="AY176" s="145" t="s">
        <v>122</v>
      </c>
    </row>
    <row r="177" spans="2:65" s="12" customFormat="1" ht="10">
      <c r="B177" s="143"/>
      <c r="D177" s="144" t="s">
        <v>130</v>
      </c>
      <c r="E177" s="145" t="s">
        <v>1</v>
      </c>
      <c r="F177" s="146" t="s">
        <v>180</v>
      </c>
      <c r="H177" s="145" t="s">
        <v>1</v>
      </c>
      <c r="I177" s="147"/>
      <c r="L177" s="143"/>
      <c r="M177" s="148"/>
      <c r="T177" s="149"/>
      <c r="AT177" s="145" t="s">
        <v>130</v>
      </c>
      <c r="AU177" s="145" t="s">
        <v>86</v>
      </c>
      <c r="AV177" s="12" t="s">
        <v>84</v>
      </c>
      <c r="AW177" s="12" t="s">
        <v>32</v>
      </c>
      <c r="AX177" s="12" t="s">
        <v>76</v>
      </c>
      <c r="AY177" s="145" t="s">
        <v>122</v>
      </c>
    </row>
    <row r="178" spans="2:65" s="13" customFormat="1" ht="10">
      <c r="B178" s="150"/>
      <c r="D178" s="144" t="s">
        <v>130</v>
      </c>
      <c r="E178" s="151" t="s">
        <v>1</v>
      </c>
      <c r="F178" s="152" t="s">
        <v>201</v>
      </c>
      <c r="H178" s="153">
        <v>5.4720000000000004</v>
      </c>
      <c r="I178" s="154"/>
      <c r="L178" s="150"/>
      <c r="M178" s="155"/>
      <c r="T178" s="156"/>
      <c r="AT178" s="151" t="s">
        <v>130</v>
      </c>
      <c r="AU178" s="151" t="s">
        <v>86</v>
      </c>
      <c r="AV178" s="13" t="s">
        <v>86</v>
      </c>
      <c r="AW178" s="13" t="s">
        <v>32</v>
      </c>
      <c r="AX178" s="13" t="s">
        <v>76</v>
      </c>
      <c r="AY178" s="151" t="s">
        <v>122</v>
      </c>
    </row>
    <row r="179" spans="2:65" s="12" customFormat="1" ht="10">
      <c r="B179" s="143"/>
      <c r="D179" s="144" t="s">
        <v>130</v>
      </c>
      <c r="E179" s="145" t="s">
        <v>1</v>
      </c>
      <c r="F179" s="146" t="s">
        <v>182</v>
      </c>
      <c r="H179" s="145" t="s">
        <v>1</v>
      </c>
      <c r="I179" s="147"/>
      <c r="L179" s="143"/>
      <c r="M179" s="148"/>
      <c r="T179" s="149"/>
      <c r="AT179" s="145" t="s">
        <v>130</v>
      </c>
      <c r="AU179" s="145" t="s">
        <v>86</v>
      </c>
      <c r="AV179" s="12" t="s">
        <v>84</v>
      </c>
      <c r="AW179" s="12" t="s">
        <v>32</v>
      </c>
      <c r="AX179" s="12" t="s">
        <v>76</v>
      </c>
      <c r="AY179" s="145" t="s">
        <v>122</v>
      </c>
    </row>
    <row r="180" spans="2:65" s="13" customFormat="1" ht="10">
      <c r="B180" s="150"/>
      <c r="D180" s="144" t="s">
        <v>130</v>
      </c>
      <c r="E180" s="151" t="s">
        <v>1</v>
      </c>
      <c r="F180" s="152" t="s">
        <v>202</v>
      </c>
      <c r="H180" s="153">
        <v>3.84</v>
      </c>
      <c r="I180" s="154"/>
      <c r="L180" s="150"/>
      <c r="M180" s="155"/>
      <c r="T180" s="156"/>
      <c r="AT180" s="151" t="s">
        <v>130</v>
      </c>
      <c r="AU180" s="151" t="s">
        <v>86</v>
      </c>
      <c r="AV180" s="13" t="s">
        <v>86</v>
      </c>
      <c r="AW180" s="13" t="s">
        <v>32</v>
      </c>
      <c r="AX180" s="13" t="s">
        <v>76</v>
      </c>
      <c r="AY180" s="151" t="s">
        <v>122</v>
      </c>
    </row>
    <row r="181" spans="2:65" s="12" customFormat="1" ht="10">
      <c r="B181" s="143"/>
      <c r="D181" s="144" t="s">
        <v>130</v>
      </c>
      <c r="E181" s="145" t="s">
        <v>1</v>
      </c>
      <c r="F181" s="146" t="s">
        <v>184</v>
      </c>
      <c r="H181" s="145" t="s">
        <v>1</v>
      </c>
      <c r="I181" s="147"/>
      <c r="L181" s="143"/>
      <c r="M181" s="148"/>
      <c r="T181" s="149"/>
      <c r="AT181" s="145" t="s">
        <v>130</v>
      </c>
      <c r="AU181" s="145" t="s">
        <v>86</v>
      </c>
      <c r="AV181" s="12" t="s">
        <v>84</v>
      </c>
      <c r="AW181" s="12" t="s">
        <v>32</v>
      </c>
      <c r="AX181" s="12" t="s">
        <v>76</v>
      </c>
      <c r="AY181" s="145" t="s">
        <v>122</v>
      </c>
    </row>
    <row r="182" spans="2:65" s="13" customFormat="1" ht="10">
      <c r="B182" s="150"/>
      <c r="D182" s="144" t="s">
        <v>130</v>
      </c>
      <c r="E182" s="151" t="s">
        <v>1</v>
      </c>
      <c r="F182" s="152" t="s">
        <v>203</v>
      </c>
      <c r="H182" s="153">
        <v>0.72</v>
      </c>
      <c r="I182" s="154"/>
      <c r="L182" s="150"/>
      <c r="M182" s="155"/>
      <c r="T182" s="156"/>
      <c r="AT182" s="151" t="s">
        <v>130</v>
      </c>
      <c r="AU182" s="151" t="s">
        <v>86</v>
      </c>
      <c r="AV182" s="13" t="s">
        <v>86</v>
      </c>
      <c r="AW182" s="13" t="s">
        <v>32</v>
      </c>
      <c r="AX182" s="13" t="s">
        <v>76</v>
      </c>
      <c r="AY182" s="151" t="s">
        <v>122</v>
      </c>
    </row>
    <row r="183" spans="2:65" s="12" customFormat="1" ht="10">
      <c r="B183" s="143"/>
      <c r="D183" s="144" t="s">
        <v>130</v>
      </c>
      <c r="E183" s="145" t="s">
        <v>1</v>
      </c>
      <c r="F183" s="146" t="s">
        <v>186</v>
      </c>
      <c r="H183" s="145" t="s">
        <v>1</v>
      </c>
      <c r="I183" s="147"/>
      <c r="L183" s="143"/>
      <c r="M183" s="148"/>
      <c r="T183" s="149"/>
      <c r="AT183" s="145" t="s">
        <v>130</v>
      </c>
      <c r="AU183" s="145" t="s">
        <v>86</v>
      </c>
      <c r="AV183" s="12" t="s">
        <v>84</v>
      </c>
      <c r="AW183" s="12" t="s">
        <v>32</v>
      </c>
      <c r="AX183" s="12" t="s">
        <v>76</v>
      </c>
      <c r="AY183" s="145" t="s">
        <v>122</v>
      </c>
    </row>
    <row r="184" spans="2:65" s="13" customFormat="1" ht="10">
      <c r="B184" s="150"/>
      <c r="D184" s="144" t="s">
        <v>130</v>
      </c>
      <c r="E184" s="151" t="s">
        <v>1</v>
      </c>
      <c r="F184" s="152" t="s">
        <v>204</v>
      </c>
      <c r="H184" s="153">
        <v>5.3280000000000003</v>
      </c>
      <c r="I184" s="154"/>
      <c r="L184" s="150"/>
      <c r="M184" s="155"/>
      <c r="T184" s="156"/>
      <c r="AT184" s="151" t="s">
        <v>130</v>
      </c>
      <c r="AU184" s="151" t="s">
        <v>86</v>
      </c>
      <c r="AV184" s="13" t="s">
        <v>86</v>
      </c>
      <c r="AW184" s="13" t="s">
        <v>32</v>
      </c>
      <c r="AX184" s="13" t="s">
        <v>76</v>
      </c>
      <c r="AY184" s="151" t="s">
        <v>122</v>
      </c>
    </row>
    <row r="185" spans="2:65" s="12" customFormat="1" ht="10">
      <c r="B185" s="143"/>
      <c r="D185" s="144" t="s">
        <v>130</v>
      </c>
      <c r="E185" s="145" t="s">
        <v>1</v>
      </c>
      <c r="F185" s="146" t="s">
        <v>188</v>
      </c>
      <c r="H185" s="145" t="s">
        <v>1</v>
      </c>
      <c r="I185" s="147"/>
      <c r="L185" s="143"/>
      <c r="M185" s="148"/>
      <c r="T185" s="149"/>
      <c r="AT185" s="145" t="s">
        <v>130</v>
      </c>
      <c r="AU185" s="145" t="s">
        <v>86</v>
      </c>
      <c r="AV185" s="12" t="s">
        <v>84</v>
      </c>
      <c r="AW185" s="12" t="s">
        <v>32</v>
      </c>
      <c r="AX185" s="12" t="s">
        <v>76</v>
      </c>
      <c r="AY185" s="145" t="s">
        <v>122</v>
      </c>
    </row>
    <row r="186" spans="2:65" s="13" customFormat="1" ht="10">
      <c r="B186" s="150"/>
      <c r="D186" s="144" t="s">
        <v>130</v>
      </c>
      <c r="E186" s="151" t="s">
        <v>1</v>
      </c>
      <c r="F186" s="152" t="s">
        <v>205</v>
      </c>
      <c r="H186" s="153">
        <v>1.68</v>
      </c>
      <c r="I186" s="154"/>
      <c r="L186" s="150"/>
      <c r="M186" s="155"/>
      <c r="T186" s="156"/>
      <c r="AT186" s="151" t="s">
        <v>130</v>
      </c>
      <c r="AU186" s="151" t="s">
        <v>86</v>
      </c>
      <c r="AV186" s="13" t="s">
        <v>86</v>
      </c>
      <c r="AW186" s="13" t="s">
        <v>32</v>
      </c>
      <c r="AX186" s="13" t="s">
        <v>76</v>
      </c>
      <c r="AY186" s="151" t="s">
        <v>122</v>
      </c>
    </row>
    <row r="187" spans="2:65" s="14" customFormat="1" ht="10">
      <c r="B187" s="157"/>
      <c r="D187" s="144" t="s">
        <v>130</v>
      </c>
      <c r="E187" s="158" t="s">
        <v>1</v>
      </c>
      <c r="F187" s="159" t="s">
        <v>190</v>
      </c>
      <c r="H187" s="160">
        <v>17.040000000000003</v>
      </c>
      <c r="I187" s="161"/>
      <c r="L187" s="157"/>
      <c r="M187" s="162"/>
      <c r="T187" s="163"/>
      <c r="AT187" s="158" t="s">
        <v>130</v>
      </c>
      <c r="AU187" s="158" t="s">
        <v>86</v>
      </c>
      <c r="AV187" s="14" t="s">
        <v>128</v>
      </c>
      <c r="AW187" s="14" t="s">
        <v>32</v>
      </c>
      <c r="AX187" s="14" t="s">
        <v>84</v>
      </c>
      <c r="AY187" s="158" t="s">
        <v>122</v>
      </c>
    </row>
    <row r="188" spans="2:65" s="1" customFormat="1" ht="24.15" customHeight="1">
      <c r="B188" s="32"/>
      <c r="C188" s="129" t="s">
        <v>206</v>
      </c>
      <c r="D188" s="129" t="s">
        <v>124</v>
      </c>
      <c r="E188" s="130" t="s">
        <v>207</v>
      </c>
      <c r="F188" s="131" t="s">
        <v>208</v>
      </c>
      <c r="G188" s="132" t="s">
        <v>177</v>
      </c>
      <c r="H188" s="133">
        <v>17.04</v>
      </c>
      <c r="I188" s="134"/>
      <c r="J188" s="135">
        <f>ROUND(I188*H188,2)</f>
        <v>0</v>
      </c>
      <c r="K188" s="136"/>
      <c r="L188" s="32"/>
      <c r="M188" s="137" t="s">
        <v>1</v>
      </c>
      <c r="N188" s="138" t="s">
        <v>41</v>
      </c>
      <c r="P188" s="139">
        <f>O188*H188</f>
        <v>0</v>
      </c>
      <c r="Q188" s="139">
        <v>0</v>
      </c>
      <c r="R188" s="139">
        <f>Q188*H188</f>
        <v>0</v>
      </c>
      <c r="S188" s="139">
        <v>0</v>
      </c>
      <c r="T188" s="140">
        <f>S188*H188</f>
        <v>0</v>
      </c>
      <c r="AR188" s="141" t="s">
        <v>128</v>
      </c>
      <c r="AT188" s="141" t="s">
        <v>124</v>
      </c>
      <c r="AU188" s="141" t="s">
        <v>86</v>
      </c>
      <c r="AY188" s="17" t="s">
        <v>122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7" t="s">
        <v>84</v>
      </c>
      <c r="BK188" s="142">
        <f>ROUND(I188*H188,2)</f>
        <v>0</v>
      </c>
      <c r="BL188" s="17" t="s">
        <v>128</v>
      </c>
      <c r="BM188" s="141" t="s">
        <v>209</v>
      </c>
    </row>
    <row r="189" spans="2:65" s="12" customFormat="1" ht="10">
      <c r="B189" s="143"/>
      <c r="D189" s="144" t="s">
        <v>130</v>
      </c>
      <c r="E189" s="145" t="s">
        <v>1</v>
      </c>
      <c r="F189" s="146" t="s">
        <v>210</v>
      </c>
      <c r="H189" s="145" t="s">
        <v>1</v>
      </c>
      <c r="I189" s="147"/>
      <c r="L189" s="143"/>
      <c r="M189" s="148"/>
      <c r="T189" s="149"/>
      <c r="AT189" s="145" t="s">
        <v>130</v>
      </c>
      <c r="AU189" s="145" t="s">
        <v>86</v>
      </c>
      <c r="AV189" s="12" t="s">
        <v>84</v>
      </c>
      <c r="AW189" s="12" t="s">
        <v>32</v>
      </c>
      <c r="AX189" s="12" t="s">
        <v>76</v>
      </c>
      <c r="AY189" s="145" t="s">
        <v>122</v>
      </c>
    </row>
    <row r="190" spans="2:65" s="12" customFormat="1" ht="10">
      <c r="B190" s="143"/>
      <c r="D190" s="144" t="s">
        <v>130</v>
      </c>
      <c r="E190" s="145" t="s">
        <v>1</v>
      </c>
      <c r="F190" s="146" t="s">
        <v>180</v>
      </c>
      <c r="H190" s="145" t="s">
        <v>1</v>
      </c>
      <c r="I190" s="147"/>
      <c r="L190" s="143"/>
      <c r="M190" s="148"/>
      <c r="T190" s="149"/>
      <c r="AT190" s="145" t="s">
        <v>130</v>
      </c>
      <c r="AU190" s="145" t="s">
        <v>86</v>
      </c>
      <c r="AV190" s="12" t="s">
        <v>84</v>
      </c>
      <c r="AW190" s="12" t="s">
        <v>32</v>
      </c>
      <c r="AX190" s="12" t="s">
        <v>76</v>
      </c>
      <c r="AY190" s="145" t="s">
        <v>122</v>
      </c>
    </row>
    <row r="191" spans="2:65" s="13" customFormat="1" ht="10">
      <c r="B191" s="150"/>
      <c r="D191" s="144" t="s">
        <v>130</v>
      </c>
      <c r="E191" s="151" t="s">
        <v>1</v>
      </c>
      <c r="F191" s="152" t="s">
        <v>201</v>
      </c>
      <c r="H191" s="153">
        <v>5.4720000000000004</v>
      </c>
      <c r="I191" s="154"/>
      <c r="L191" s="150"/>
      <c r="M191" s="155"/>
      <c r="T191" s="156"/>
      <c r="AT191" s="151" t="s">
        <v>130</v>
      </c>
      <c r="AU191" s="151" t="s">
        <v>86</v>
      </c>
      <c r="AV191" s="13" t="s">
        <v>86</v>
      </c>
      <c r="AW191" s="13" t="s">
        <v>32</v>
      </c>
      <c r="AX191" s="13" t="s">
        <v>76</v>
      </c>
      <c r="AY191" s="151" t="s">
        <v>122</v>
      </c>
    </row>
    <row r="192" spans="2:65" s="12" customFormat="1" ht="10">
      <c r="B192" s="143"/>
      <c r="D192" s="144" t="s">
        <v>130</v>
      </c>
      <c r="E192" s="145" t="s">
        <v>1</v>
      </c>
      <c r="F192" s="146" t="s">
        <v>182</v>
      </c>
      <c r="H192" s="145" t="s">
        <v>1</v>
      </c>
      <c r="I192" s="147"/>
      <c r="L192" s="143"/>
      <c r="M192" s="148"/>
      <c r="T192" s="149"/>
      <c r="AT192" s="145" t="s">
        <v>130</v>
      </c>
      <c r="AU192" s="145" t="s">
        <v>86</v>
      </c>
      <c r="AV192" s="12" t="s">
        <v>84</v>
      </c>
      <c r="AW192" s="12" t="s">
        <v>32</v>
      </c>
      <c r="AX192" s="12" t="s">
        <v>76</v>
      </c>
      <c r="AY192" s="145" t="s">
        <v>122</v>
      </c>
    </row>
    <row r="193" spans="2:65" s="13" customFormat="1" ht="10">
      <c r="B193" s="150"/>
      <c r="D193" s="144" t="s">
        <v>130</v>
      </c>
      <c r="E193" s="151" t="s">
        <v>1</v>
      </c>
      <c r="F193" s="152" t="s">
        <v>202</v>
      </c>
      <c r="H193" s="153">
        <v>3.84</v>
      </c>
      <c r="I193" s="154"/>
      <c r="L193" s="150"/>
      <c r="M193" s="155"/>
      <c r="T193" s="156"/>
      <c r="AT193" s="151" t="s">
        <v>130</v>
      </c>
      <c r="AU193" s="151" t="s">
        <v>86</v>
      </c>
      <c r="AV193" s="13" t="s">
        <v>86</v>
      </c>
      <c r="AW193" s="13" t="s">
        <v>32</v>
      </c>
      <c r="AX193" s="13" t="s">
        <v>76</v>
      </c>
      <c r="AY193" s="151" t="s">
        <v>122</v>
      </c>
    </row>
    <row r="194" spans="2:65" s="12" customFormat="1" ht="10">
      <c r="B194" s="143"/>
      <c r="D194" s="144" t="s">
        <v>130</v>
      </c>
      <c r="E194" s="145" t="s">
        <v>1</v>
      </c>
      <c r="F194" s="146" t="s">
        <v>184</v>
      </c>
      <c r="H194" s="145" t="s">
        <v>1</v>
      </c>
      <c r="I194" s="147"/>
      <c r="L194" s="143"/>
      <c r="M194" s="148"/>
      <c r="T194" s="149"/>
      <c r="AT194" s="145" t="s">
        <v>130</v>
      </c>
      <c r="AU194" s="145" t="s">
        <v>86</v>
      </c>
      <c r="AV194" s="12" t="s">
        <v>84</v>
      </c>
      <c r="AW194" s="12" t="s">
        <v>32</v>
      </c>
      <c r="AX194" s="12" t="s">
        <v>76</v>
      </c>
      <c r="AY194" s="145" t="s">
        <v>122</v>
      </c>
    </row>
    <row r="195" spans="2:65" s="13" customFormat="1" ht="10">
      <c r="B195" s="150"/>
      <c r="D195" s="144" t="s">
        <v>130</v>
      </c>
      <c r="E195" s="151" t="s">
        <v>1</v>
      </c>
      <c r="F195" s="152" t="s">
        <v>203</v>
      </c>
      <c r="H195" s="153">
        <v>0.72</v>
      </c>
      <c r="I195" s="154"/>
      <c r="L195" s="150"/>
      <c r="M195" s="155"/>
      <c r="T195" s="156"/>
      <c r="AT195" s="151" t="s">
        <v>130</v>
      </c>
      <c r="AU195" s="151" t="s">
        <v>86</v>
      </c>
      <c r="AV195" s="13" t="s">
        <v>86</v>
      </c>
      <c r="AW195" s="13" t="s">
        <v>32</v>
      </c>
      <c r="AX195" s="13" t="s">
        <v>76</v>
      </c>
      <c r="AY195" s="151" t="s">
        <v>122</v>
      </c>
    </row>
    <row r="196" spans="2:65" s="12" customFormat="1" ht="10">
      <c r="B196" s="143"/>
      <c r="D196" s="144" t="s">
        <v>130</v>
      </c>
      <c r="E196" s="145" t="s">
        <v>1</v>
      </c>
      <c r="F196" s="146" t="s">
        <v>186</v>
      </c>
      <c r="H196" s="145" t="s">
        <v>1</v>
      </c>
      <c r="I196" s="147"/>
      <c r="L196" s="143"/>
      <c r="M196" s="148"/>
      <c r="T196" s="149"/>
      <c r="AT196" s="145" t="s">
        <v>130</v>
      </c>
      <c r="AU196" s="145" t="s">
        <v>86</v>
      </c>
      <c r="AV196" s="12" t="s">
        <v>84</v>
      </c>
      <c r="AW196" s="12" t="s">
        <v>32</v>
      </c>
      <c r="AX196" s="12" t="s">
        <v>76</v>
      </c>
      <c r="AY196" s="145" t="s">
        <v>122</v>
      </c>
    </row>
    <row r="197" spans="2:65" s="13" customFormat="1" ht="10">
      <c r="B197" s="150"/>
      <c r="D197" s="144" t="s">
        <v>130</v>
      </c>
      <c r="E197" s="151" t="s">
        <v>1</v>
      </c>
      <c r="F197" s="152" t="s">
        <v>204</v>
      </c>
      <c r="H197" s="153">
        <v>5.3280000000000003</v>
      </c>
      <c r="I197" s="154"/>
      <c r="L197" s="150"/>
      <c r="M197" s="155"/>
      <c r="T197" s="156"/>
      <c r="AT197" s="151" t="s">
        <v>130</v>
      </c>
      <c r="AU197" s="151" t="s">
        <v>86</v>
      </c>
      <c r="AV197" s="13" t="s">
        <v>86</v>
      </c>
      <c r="AW197" s="13" t="s">
        <v>32</v>
      </c>
      <c r="AX197" s="13" t="s">
        <v>76</v>
      </c>
      <c r="AY197" s="151" t="s">
        <v>122</v>
      </c>
    </row>
    <row r="198" spans="2:65" s="12" customFormat="1" ht="10">
      <c r="B198" s="143"/>
      <c r="D198" s="144" t="s">
        <v>130</v>
      </c>
      <c r="E198" s="145" t="s">
        <v>1</v>
      </c>
      <c r="F198" s="146" t="s">
        <v>188</v>
      </c>
      <c r="H198" s="145" t="s">
        <v>1</v>
      </c>
      <c r="I198" s="147"/>
      <c r="L198" s="143"/>
      <c r="M198" s="148"/>
      <c r="T198" s="149"/>
      <c r="AT198" s="145" t="s">
        <v>130</v>
      </c>
      <c r="AU198" s="145" t="s">
        <v>86</v>
      </c>
      <c r="AV198" s="12" t="s">
        <v>84</v>
      </c>
      <c r="AW198" s="12" t="s">
        <v>32</v>
      </c>
      <c r="AX198" s="12" t="s">
        <v>76</v>
      </c>
      <c r="AY198" s="145" t="s">
        <v>122</v>
      </c>
    </row>
    <row r="199" spans="2:65" s="13" customFormat="1" ht="10">
      <c r="B199" s="150"/>
      <c r="D199" s="144" t="s">
        <v>130</v>
      </c>
      <c r="E199" s="151" t="s">
        <v>1</v>
      </c>
      <c r="F199" s="152" t="s">
        <v>205</v>
      </c>
      <c r="H199" s="153">
        <v>1.68</v>
      </c>
      <c r="I199" s="154"/>
      <c r="L199" s="150"/>
      <c r="M199" s="155"/>
      <c r="T199" s="156"/>
      <c r="AT199" s="151" t="s">
        <v>130</v>
      </c>
      <c r="AU199" s="151" t="s">
        <v>86</v>
      </c>
      <c r="AV199" s="13" t="s">
        <v>86</v>
      </c>
      <c r="AW199" s="13" t="s">
        <v>32</v>
      </c>
      <c r="AX199" s="13" t="s">
        <v>76</v>
      </c>
      <c r="AY199" s="151" t="s">
        <v>122</v>
      </c>
    </row>
    <row r="200" spans="2:65" s="14" customFormat="1" ht="10">
      <c r="B200" s="157"/>
      <c r="D200" s="144" t="s">
        <v>130</v>
      </c>
      <c r="E200" s="158" t="s">
        <v>1</v>
      </c>
      <c r="F200" s="159" t="s">
        <v>190</v>
      </c>
      <c r="H200" s="160">
        <v>17.040000000000003</v>
      </c>
      <c r="I200" s="161"/>
      <c r="L200" s="157"/>
      <c r="M200" s="162"/>
      <c r="T200" s="163"/>
      <c r="AT200" s="158" t="s">
        <v>130</v>
      </c>
      <c r="AU200" s="158" t="s">
        <v>86</v>
      </c>
      <c r="AV200" s="14" t="s">
        <v>128</v>
      </c>
      <c r="AW200" s="14" t="s">
        <v>32</v>
      </c>
      <c r="AX200" s="14" t="s">
        <v>84</v>
      </c>
      <c r="AY200" s="158" t="s">
        <v>122</v>
      </c>
    </row>
    <row r="201" spans="2:65" s="1" customFormat="1" ht="37.75" customHeight="1">
      <c r="B201" s="32"/>
      <c r="C201" s="129" t="s">
        <v>8</v>
      </c>
      <c r="D201" s="129" t="s">
        <v>124</v>
      </c>
      <c r="E201" s="130" t="s">
        <v>211</v>
      </c>
      <c r="F201" s="131" t="s">
        <v>212</v>
      </c>
      <c r="G201" s="132" t="s">
        <v>177</v>
      </c>
      <c r="H201" s="133">
        <v>2.9489999999999998</v>
      </c>
      <c r="I201" s="134"/>
      <c r="J201" s="135">
        <f>ROUND(I201*H201,2)</f>
        <v>0</v>
      </c>
      <c r="K201" s="136"/>
      <c r="L201" s="32"/>
      <c r="M201" s="137" t="s">
        <v>1</v>
      </c>
      <c r="N201" s="138" t="s">
        <v>41</v>
      </c>
      <c r="P201" s="139">
        <f>O201*H201</f>
        <v>0</v>
      </c>
      <c r="Q201" s="139">
        <v>0</v>
      </c>
      <c r="R201" s="139">
        <f>Q201*H201</f>
        <v>0</v>
      </c>
      <c r="S201" s="139">
        <v>0</v>
      </c>
      <c r="T201" s="140">
        <f>S201*H201</f>
        <v>0</v>
      </c>
      <c r="AR201" s="141" t="s">
        <v>128</v>
      </c>
      <c r="AT201" s="141" t="s">
        <v>124</v>
      </c>
      <c r="AU201" s="141" t="s">
        <v>86</v>
      </c>
      <c r="AY201" s="17" t="s">
        <v>122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7" t="s">
        <v>84</v>
      </c>
      <c r="BK201" s="142">
        <f>ROUND(I201*H201,2)</f>
        <v>0</v>
      </c>
      <c r="BL201" s="17" t="s">
        <v>128</v>
      </c>
      <c r="BM201" s="141" t="s">
        <v>213</v>
      </c>
    </row>
    <row r="202" spans="2:65" s="12" customFormat="1" ht="10">
      <c r="B202" s="143"/>
      <c r="D202" s="144" t="s">
        <v>130</v>
      </c>
      <c r="E202" s="145" t="s">
        <v>1</v>
      </c>
      <c r="F202" s="146" t="s">
        <v>214</v>
      </c>
      <c r="H202" s="145" t="s">
        <v>1</v>
      </c>
      <c r="I202" s="147"/>
      <c r="L202" s="143"/>
      <c r="M202" s="148"/>
      <c r="T202" s="149"/>
      <c r="AT202" s="145" t="s">
        <v>130</v>
      </c>
      <c r="AU202" s="145" t="s">
        <v>86</v>
      </c>
      <c r="AV202" s="12" t="s">
        <v>84</v>
      </c>
      <c r="AW202" s="12" t="s">
        <v>32</v>
      </c>
      <c r="AX202" s="12" t="s">
        <v>76</v>
      </c>
      <c r="AY202" s="145" t="s">
        <v>122</v>
      </c>
    </row>
    <row r="203" spans="2:65" s="13" customFormat="1" ht="10">
      <c r="B203" s="150"/>
      <c r="D203" s="144" t="s">
        <v>130</v>
      </c>
      <c r="E203" s="151" t="s">
        <v>1</v>
      </c>
      <c r="F203" s="152" t="s">
        <v>215</v>
      </c>
      <c r="H203" s="153">
        <v>1.59</v>
      </c>
      <c r="I203" s="154"/>
      <c r="L203" s="150"/>
      <c r="M203" s="155"/>
      <c r="T203" s="156"/>
      <c r="AT203" s="151" t="s">
        <v>130</v>
      </c>
      <c r="AU203" s="151" t="s">
        <v>86</v>
      </c>
      <c r="AV203" s="13" t="s">
        <v>86</v>
      </c>
      <c r="AW203" s="13" t="s">
        <v>32</v>
      </c>
      <c r="AX203" s="13" t="s">
        <v>76</v>
      </c>
      <c r="AY203" s="151" t="s">
        <v>122</v>
      </c>
    </row>
    <row r="204" spans="2:65" s="13" customFormat="1" ht="10">
      <c r="B204" s="150"/>
      <c r="D204" s="144" t="s">
        <v>130</v>
      </c>
      <c r="E204" s="151" t="s">
        <v>1</v>
      </c>
      <c r="F204" s="152" t="s">
        <v>216</v>
      </c>
      <c r="H204" s="153">
        <v>1.359</v>
      </c>
      <c r="I204" s="154"/>
      <c r="L204" s="150"/>
      <c r="M204" s="155"/>
      <c r="T204" s="156"/>
      <c r="AT204" s="151" t="s">
        <v>130</v>
      </c>
      <c r="AU204" s="151" t="s">
        <v>86</v>
      </c>
      <c r="AV204" s="13" t="s">
        <v>86</v>
      </c>
      <c r="AW204" s="13" t="s">
        <v>32</v>
      </c>
      <c r="AX204" s="13" t="s">
        <v>76</v>
      </c>
      <c r="AY204" s="151" t="s">
        <v>122</v>
      </c>
    </row>
    <row r="205" spans="2:65" s="14" customFormat="1" ht="10">
      <c r="B205" s="157"/>
      <c r="D205" s="144" t="s">
        <v>130</v>
      </c>
      <c r="E205" s="158" t="s">
        <v>1</v>
      </c>
      <c r="F205" s="159" t="s">
        <v>190</v>
      </c>
      <c r="H205" s="160">
        <v>2.9489999999999998</v>
      </c>
      <c r="I205" s="161"/>
      <c r="L205" s="157"/>
      <c r="M205" s="162"/>
      <c r="T205" s="163"/>
      <c r="AT205" s="158" t="s">
        <v>130</v>
      </c>
      <c r="AU205" s="158" t="s">
        <v>86</v>
      </c>
      <c r="AV205" s="14" t="s">
        <v>128</v>
      </c>
      <c r="AW205" s="14" t="s">
        <v>32</v>
      </c>
      <c r="AX205" s="14" t="s">
        <v>84</v>
      </c>
      <c r="AY205" s="158" t="s">
        <v>122</v>
      </c>
    </row>
    <row r="206" spans="2:65" s="1" customFormat="1" ht="33" customHeight="1">
      <c r="B206" s="32"/>
      <c r="C206" s="129" t="s">
        <v>217</v>
      </c>
      <c r="D206" s="129" t="s">
        <v>124</v>
      </c>
      <c r="E206" s="130" t="s">
        <v>218</v>
      </c>
      <c r="F206" s="131" t="s">
        <v>219</v>
      </c>
      <c r="G206" s="132" t="s">
        <v>177</v>
      </c>
      <c r="H206" s="133">
        <v>4.4240000000000004</v>
      </c>
      <c r="I206" s="134"/>
      <c r="J206" s="135">
        <f>ROUND(I206*H206,2)</f>
        <v>0</v>
      </c>
      <c r="K206" s="136"/>
      <c r="L206" s="32"/>
      <c r="M206" s="137" t="s">
        <v>1</v>
      </c>
      <c r="N206" s="138" t="s">
        <v>41</v>
      </c>
      <c r="P206" s="139">
        <f>O206*H206</f>
        <v>0</v>
      </c>
      <c r="Q206" s="139">
        <v>0</v>
      </c>
      <c r="R206" s="139">
        <f>Q206*H206</f>
        <v>0</v>
      </c>
      <c r="S206" s="139">
        <v>0</v>
      </c>
      <c r="T206" s="140">
        <f>S206*H206</f>
        <v>0</v>
      </c>
      <c r="AR206" s="141" t="s">
        <v>128</v>
      </c>
      <c r="AT206" s="141" t="s">
        <v>124</v>
      </c>
      <c r="AU206" s="141" t="s">
        <v>86</v>
      </c>
      <c r="AY206" s="17" t="s">
        <v>122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7" t="s">
        <v>84</v>
      </c>
      <c r="BK206" s="142">
        <f>ROUND(I206*H206,2)</f>
        <v>0</v>
      </c>
      <c r="BL206" s="17" t="s">
        <v>128</v>
      </c>
      <c r="BM206" s="141" t="s">
        <v>220</v>
      </c>
    </row>
    <row r="207" spans="2:65" s="12" customFormat="1" ht="10">
      <c r="B207" s="143"/>
      <c r="D207" s="144" t="s">
        <v>130</v>
      </c>
      <c r="E207" s="145" t="s">
        <v>1</v>
      </c>
      <c r="F207" s="146" t="s">
        <v>221</v>
      </c>
      <c r="H207" s="145" t="s">
        <v>1</v>
      </c>
      <c r="I207" s="147"/>
      <c r="L207" s="143"/>
      <c r="M207" s="148"/>
      <c r="T207" s="149"/>
      <c r="AT207" s="145" t="s">
        <v>130</v>
      </c>
      <c r="AU207" s="145" t="s">
        <v>86</v>
      </c>
      <c r="AV207" s="12" t="s">
        <v>84</v>
      </c>
      <c r="AW207" s="12" t="s">
        <v>32</v>
      </c>
      <c r="AX207" s="12" t="s">
        <v>76</v>
      </c>
      <c r="AY207" s="145" t="s">
        <v>122</v>
      </c>
    </row>
    <row r="208" spans="2:65" s="13" customFormat="1" ht="10">
      <c r="B208" s="150"/>
      <c r="D208" s="144" t="s">
        <v>130</v>
      </c>
      <c r="E208" s="151" t="s">
        <v>1</v>
      </c>
      <c r="F208" s="152" t="s">
        <v>222</v>
      </c>
      <c r="H208" s="153">
        <v>2.3849999999999998</v>
      </c>
      <c r="I208" s="154"/>
      <c r="L208" s="150"/>
      <c r="M208" s="155"/>
      <c r="T208" s="156"/>
      <c r="AT208" s="151" t="s">
        <v>130</v>
      </c>
      <c r="AU208" s="151" t="s">
        <v>86</v>
      </c>
      <c r="AV208" s="13" t="s">
        <v>86</v>
      </c>
      <c r="AW208" s="13" t="s">
        <v>32</v>
      </c>
      <c r="AX208" s="13" t="s">
        <v>76</v>
      </c>
      <c r="AY208" s="151" t="s">
        <v>122</v>
      </c>
    </row>
    <row r="209" spans="2:65" s="13" customFormat="1" ht="10">
      <c r="B209" s="150"/>
      <c r="D209" s="144" t="s">
        <v>130</v>
      </c>
      <c r="E209" s="151" t="s">
        <v>1</v>
      </c>
      <c r="F209" s="152" t="s">
        <v>223</v>
      </c>
      <c r="H209" s="153">
        <v>2.0390000000000001</v>
      </c>
      <c r="I209" s="154"/>
      <c r="L209" s="150"/>
      <c r="M209" s="155"/>
      <c r="T209" s="156"/>
      <c r="AT209" s="151" t="s">
        <v>130</v>
      </c>
      <c r="AU209" s="151" t="s">
        <v>86</v>
      </c>
      <c r="AV209" s="13" t="s">
        <v>86</v>
      </c>
      <c r="AW209" s="13" t="s">
        <v>32</v>
      </c>
      <c r="AX209" s="13" t="s">
        <v>76</v>
      </c>
      <c r="AY209" s="151" t="s">
        <v>122</v>
      </c>
    </row>
    <row r="210" spans="2:65" s="14" customFormat="1" ht="10">
      <c r="B210" s="157"/>
      <c r="D210" s="144" t="s">
        <v>130</v>
      </c>
      <c r="E210" s="158" t="s">
        <v>1</v>
      </c>
      <c r="F210" s="159" t="s">
        <v>190</v>
      </c>
      <c r="H210" s="160">
        <v>4.4239999999999995</v>
      </c>
      <c r="I210" s="161"/>
      <c r="L210" s="157"/>
      <c r="M210" s="162"/>
      <c r="T210" s="163"/>
      <c r="AT210" s="158" t="s">
        <v>130</v>
      </c>
      <c r="AU210" s="158" t="s">
        <v>86</v>
      </c>
      <c r="AV210" s="14" t="s">
        <v>128</v>
      </c>
      <c r="AW210" s="14" t="s">
        <v>32</v>
      </c>
      <c r="AX210" s="14" t="s">
        <v>84</v>
      </c>
      <c r="AY210" s="158" t="s">
        <v>122</v>
      </c>
    </row>
    <row r="211" spans="2:65" s="1" customFormat="1" ht="33" customHeight="1">
      <c r="B211" s="32"/>
      <c r="C211" s="129" t="s">
        <v>224</v>
      </c>
      <c r="D211" s="129" t="s">
        <v>124</v>
      </c>
      <c r="E211" s="130" t="s">
        <v>225</v>
      </c>
      <c r="F211" s="131" t="s">
        <v>226</v>
      </c>
      <c r="G211" s="132" t="s">
        <v>177</v>
      </c>
      <c r="H211" s="133">
        <v>1.966</v>
      </c>
      <c r="I211" s="134"/>
      <c r="J211" s="135">
        <f>ROUND(I211*H211,2)</f>
        <v>0</v>
      </c>
      <c r="K211" s="136"/>
      <c r="L211" s="32"/>
      <c r="M211" s="137" t="s">
        <v>1</v>
      </c>
      <c r="N211" s="138" t="s">
        <v>41</v>
      </c>
      <c r="P211" s="139">
        <f>O211*H211</f>
        <v>0</v>
      </c>
      <c r="Q211" s="139">
        <v>0</v>
      </c>
      <c r="R211" s="139">
        <f>Q211*H211</f>
        <v>0</v>
      </c>
      <c r="S211" s="139">
        <v>0</v>
      </c>
      <c r="T211" s="140">
        <f>S211*H211</f>
        <v>0</v>
      </c>
      <c r="AR211" s="141" t="s">
        <v>128</v>
      </c>
      <c r="AT211" s="141" t="s">
        <v>124</v>
      </c>
      <c r="AU211" s="141" t="s">
        <v>86</v>
      </c>
      <c r="AY211" s="17" t="s">
        <v>122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7" t="s">
        <v>84</v>
      </c>
      <c r="BK211" s="142">
        <f>ROUND(I211*H211,2)</f>
        <v>0</v>
      </c>
      <c r="BL211" s="17" t="s">
        <v>128</v>
      </c>
      <c r="BM211" s="141" t="s">
        <v>227</v>
      </c>
    </row>
    <row r="212" spans="2:65" s="12" customFormat="1" ht="10">
      <c r="B212" s="143"/>
      <c r="D212" s="144" t="s">
        <v>130</v>
      </c>
      <c r="E212" s="145" t="s">
        <v>1</v>
      </c>
      <c r="F212" s="146" t="s">
        <v>228</v>
      </c>
      <c r="H212" s="145" t="s">
        <v>1</v>
      </c>
      <c r="I212" s="147"/>
      <c r="L212" s="143"/>
      <c r="M212" s="148"/>
      <c r="T212" s="149"/>
      <c r="AT212" s="145" t="s">
        <v>130</v>
      </c>
      <c r="AU212" s="145" t="s">
        <v>86</v>
      </c>
      <c r="AV212" s="12" t="s">
        <v>84</v>
      </c>
      <c r="AW212" s="12" t="s">
        <v>32</v>
      </c>
      <c r="AX212" s="12" t="s">
        <v>76</v>
      </c>
      <c r="AY212" s="145" t="s">
        <v>122</v>
      </c>
    </row>
    <row r="213" spans="2:65" s="13" customFormat="1" ht="10">
      <c r="B213" s="150"/>
      <c r="D213" s="144" t="s">
        <v>130</v>
      </c>
      <c r="E213" s="151" t="s">
        <v>1</v>
      </c>
      <c r="F213" s="152" t="s">
        <v>229</v>
      </c>
      <c r="H213" s="153">
        <v>1.06</v>
      </c>
      <c r="I213" s="154"/>
      <c r="L213" s="150"/>
      <c r="M213" s="155"/>
      <c r="T213" s="156"/>
      <c r="AT213" s="151" t="s">
        <v>130</v>
      </c>
      <c r="AU213" s="151" t="s">
        <v>86</v>
      </c>
      <c r="AV213" s="13" t="s">
        <v>86</v>
      </c>
      <c r="AW213" s="13" t="s">
        <v>32</v>
      </c>
      <c r="AX213" s="13" t="s">
        <v>76</v>
      </c>
      <c r="AY213" s="151" t="s">
        <v>122</v>
      </c>
    </row>
    <row r="214" spans="2:65" s="13" customFormat="1" ht="10">
      <c r="B214" s="150"/>
      <c r="D214" s="144" t="s">
        <v>130</v>
      </c>
      <c r="E214" s="151" t="s">
        <v>1</v>
      </c>
      <c r="F214" s="152" t="s">
        <v>230</v>
      </c>
      <c r="H214" s="153">
        <v>0.90600000000000003</v>
      </c>
      <c r="I214" s="154"/>
      <c r="L214" s="150"/>
      <c r="M214" s="155"/>
      <c r="T214" s="156"/>
      <c r="AT214" s="151" t="s">
        <v>130</v>
      </c>
      <c r="AU214" s="151" t="s">
        <v>86</v>
      </c>
      <c r="AV214" s="13" t="s">
        <v>86</v>
      </c>
      <c r="AW214" s="13" t="s">
        <v>32</v>
      </c>
      <c r="AX214" s="13" t="s">
        <v>76</v>
      </c>
      <c r="AY214" s="151" t="s">
        <v>122</v>
      </c>
    </row>
    <row r="215" spans="2:65" s="14" customFormat="1" ht="10">
      <c r="B215" s="157"/>
      <c r="D215" s="144" t="s">
        <v>130</v>
      </c>
      <c r="E215" s="158" t="s">
        <v>1</v>
      </c>
      <c r="F215" s="159" t="s">
        <v>190</v>
      </c>
      <c r="H215" s="160">
        <v>1.9660000000000002</v>
      </c>
      <c r="I215" s="161"/>
      <c r="L215" s="157"/>
      <c r="M215" s="162"/>
      <c r="T215" s="163"/>
      <c r="AT215" s="158" t="s">
        <v>130</v>
      </c>
      <c r="AU215" s="158" t="s">
        <v>86</v>
      </c>
      <c r="AV215" s="14" t="s">
        <v>128</v>
      </c>
      <c r="AW215" s="14" t="s">
        <v>32</v>
      </c>
      <c r="AX215" s="14" t="s">
        <v>84</v>
      </c>
      <c r="AY215" s="158" t="s">
        <v>122</v>
      </c>
    </row>
    <row r="216" spans="2:65" s="1" customFormat="1" ht="33" customHeight="1">
      <c r="B216" s="32"/>
      <c r="C216" s="129" t="s">
        <v>231</v>
      </c>
      <c r="D216" s="129" t="s">
        <v>124</v>
      </c>
      <c r="E216" s="130" t="s">
        <v>232</v>
      </c>
      <c r="F216" s="131" t="s">
        <v>233</v>
      </c>
      <c r="G216" s="132" t="s">
        <v>177</v>
      </c>
      <c r="H216" s="133">
        <v>2.9489999999999998</v>
      </c>
      <c r="I216" s="134"/>
      <c r="J216" s="135">
        <f>ROUND(I216*H216,2)</f>
        <v>0</v>
      </c>
      <c r="K216" s="136"/>
      <c r="L216" s="32"/>
      <c r="M216" s="137" t="s">
        <v>1</v>
      </c>
      <c r="N216" s="138" t="s">
        <v>41</v>
      </c>
      <c r="P216" s="139">
        <f>O216*H216</f>
        <v>0</v>
      </c>
      <c r="Q216" s="139">
        <v>0</v>
      </c>
      <c r="R216" s="139">
        <f>Q216*H216</f>
        <v>0</v>
      </c>
      <c r="S216" s="139">
        <v>0</v>
      </c>
      <c r="T216" s="140">
        <f>S216*H216</f>
        <v>0</v>
      </c>
      <c r="AR216" s="141" t="s">
        <v>128</v>
      </c>
      <c r="AT216" s="141" t="s">
        <v>124</v>
      </c>
      <c r="AU216" s="141" t="s">
        <v>86</v>
      </c>
      <c r="AY216" s="17" t="s">
        <v>122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7" t="s">
        <v>84</v>
      </c>
      <c r="BK216" s="142">
        <f>ROUND(I216*H216,2)</f>
        <v>0</v>
      </c>
      <c r="BL216" s="17" t="s">
        <v>128</v>
      </c>
      <c r="BM216" s="141" t="s">
        <v>234</v>
      </c>
    </row>
    <row r="217" spans="2:65" s="12" customFormat="1" ht="10">
      <c r="B217" s="143"/>
      <c r="D217" s="144" t="s">
        <v>130</v>
      </c>
      <c r="E217" s="145" t="s">
        <v>1</v>
      </c>
      <c r="F217" s="146" t="s">
        <v>235</v>
      </c>
      <c r="H217" s="145" t="s">
        <v>1</v>
      </c>
      <c r="I217" s="147"/>
      <c r="L217" s="143"/>
      <c r="M217" s="148"/>
      <c r="T217" s="149"/>
      <c r="AT217" s="145" t="s">
        <v>130</v>
      </c>
      <c r="AU217" s="145" t="s">
        <v>86</v>
      </c>
      <c r="AV217" s="12" t="s">
        <v>84</v>
      </c>
      <c r="AW217" s="12" t="s">
        <v>32</v>
      </c>
      <c r="AX217" s="12" t="s">
        <v>76</v>
      </c>
      <c r="AY217" s="145" t="s">
        <v>122</v>
      </c>
    </row>
    <row r="218" spans="2:65" s="13" customFormat="1" ht="10">
      <c r="B218" s="150"/>
      <c r="D218" s="144" t="s">
        <v>130</v>
      </c>
      <c r="E218" s="151" t="s">
        <v>1</v>
      </c>
      <c r="F218" s="152" t="s">
        <v>236</v>
      </c>
      <c r="H218" s="153">
        <v>1.59</v>
      </c>
      <c r="I218" s="154"/>
      <c r="L218" s="150"/>
      <c r="M218" s="155"/>
      <c r="T218" s="156"/>
      <c r="AT218" s="151" t="s">
        <v>130</v>
      </c>
      <c r="AU218" s="151" t="s">
        <v>86</v>
      </c>
      <c r="AV218" s="13" t="s">
        <v>86</v>
      </c>
      <c r="AW218" s="13" t="s">
        <v>32</v>
      </c>
      <c r="AX218" s="13" t="s">
        <v>76</v>
      </c>
      <c r="AY218" s="151" t="s">
        <v>122</v>
      </c>
    </row>
    <row r="219" spans="2:65" s="13" customFormat="1" ht="10">
      <c r="B219" s="150"/>
      <c r="D219" s="144" t="s">
        <v>130</v>
      </c>
      <c r="E219" s="151" t="s">
        <v>1</v>
      </c>
      <c r="F219" s="152" t="s">
        <v>237</v>
      </c>
      <c r="H219" s="153">
        <v>1.359</v>
      </c>
      <c r="I219" s="154"/>
      <c r="L219" s="150"/>
      <c r="M219" s="155"/>
      <c r="T219" s="156"/>
      <c r="AT219" s="151" t="s">
        <v>130</v>
      </c>
      <c r="AU219" s="151" t="s">
        <v>86</v>
      </c>
      <c r="AV219" s="13" t="s">
        <v>86</v>
      </c>
      <c r="AW219" s="13" t="s">
        <v>32</v>
      </c>
      <c r="AX219" s="13" t="s">
        <v>76</v>
      </c>
      <c r="AY219" s="151" t="s">
        <v>122</v>
      </c>
    </row>
    <row r="220" spans="2:65" s="14" customFormat="1" ht="10">
      <c r="B220" s="157"/>
      <c r="D220" s="144" t="s">
        <v>130</v>
      </c>
      <c r="E220" s="158" t="s">
        <v>1</v>
      </c>
      <c r="F220" s="159" t="s">
        <v>190</v>
      </c>
      <c r="H220" s="160">
        <v>2.9489999999999998</v>
      </c>
      <c r="I220" s="161"/>
      <c r="L220" s="157"/>
      <c r="M220" s="162"/>
      <c r="T220" s="163"/>
      <c r="AT220" s="158" t="s">
        <v>130</v>
      </c>
      <c r="AU220" s="158" t="s">
        <v>86</v>
      </c>
      <c r="AV220" s="14" t="s">
        <v>128</v>
      </c>
      <c r="AW220" s="14" t="s">
        <v>32</v>
      </c>
      <c r="AX220" s="14" t="s">
        <v>84</v>
      </c>
      <c r="AY220" s="158" t="s">
        <v>122</v>
      </c>
    </row>
    <row r="221" spans="2:65" s="1" customFormat="1" ht="21.75" customHeight="1">
      <c r="B221" s="32"/>
      <c r="C221" s="129" t="s">
        <v>238</v>
      </c>
      <c r="D221" s="129" t="s">
        <v>124</v>
      </c>
      <c r="E221" s="130" t="s">
        <v>239</v>
      </c>
      <c r="F221" s="131" t="s">
        <v>240</v>
      </c>
      <c r="G221" s="132" t="s">
        <v>127</v>
      </c>
      <c r="H221" s="133">
        <v>116.16</v>
      </c>
      <c r="I221" s="134"/>
      <c r="J221" s="135">
        <f>ROUND(I221*H221,2)</f>
        <v>0</v>
      </c>
      <c r="K221" s="136"/>
      <c r="L221" s="32"/>
      <c r="M221" s="137" t="s">
        <v>1</v>
      </c>
      <c r="N221" s="138" t="s">
        <v>41</v>
      </c>
      <c r="P221" s="139">
        <f>O221*H221</f>
        <v>0</v>
      </c>
      <c r="Q221" s="139">
        <v>6.9999999999999999E-4</v>
      </c>
      <c r="R221" s="139">
        <f>Q221*H221</f>
        <v>8.1311999999999995E-2</v>
      </c>
      <c r="S221" s="139">
        <v>0</v>
      </c>
      <c r="T221" s="140">
        <f>S221*H221</f>
        <v>0</v>
      </c>
      <c r="AR221" s="141" t="s">
        <v>128</v>
      </c>
      <c r="AT221" s="141" t="s">
        <v>124</v>
      </c>
      <c r="AU221" s="141" t="s">
        <v>86</v>
      </c>
      <c r="AY221" s="17" t="s">
        <v>122</v>
      </c>
      <c r="BE221" s="142">
        <f>IF(N221="základní",J221,0)</f>
        <v>0</v>
      </c>
      <c r="BF221" s="142">
        <f>IF(N221="snížená",J221,0)</f>
        <v>0</v>
      </c>
      <c r="BG221" s="142">
        <f>IF(N221="zákl. přenesená",J221,0)</f>
        <v>0</v>
      </c>
      <c r="BH221" s="142">
        <f>IF(N221="sníž. přenesená",J221,0)</f>
        <v>0</v>
      </c>
      <c r="BI221" s="142">
        <f>IF(N221="nulová",J221,0)</f>
        <v>0</v>
      </c>
      <c r="BJ221" s="17" t="s">
        <v>84</v>
      </c>
      <c r="BK221" s="142">
        <f>ROUND(I221*H221,2)</f>
        <v>0</v>
      </c>
      <c r="BL221" s="17" t="s">
        <v>128</v>
      </c>
      <c r="BM221" s="141" t="s">
        <v>241</v>
      </c>
    </row>
    <row r="222" spans="2:65" s="12" customFormat="1" ht="10">
      <c r="B222" s="143"/>
      <c r="D222" s="144" t="s">
        <v>130</v>
      </c>
      <c r="E222" s="145" t="s">
        <v>1</v>
      </c>
      <c r="F222" s="146" t="s">
        <v>180</v>
      </c>
      <c r="H222" s="145" t="s">
        <v>1</v>
      </c>
      <c r="I222" s="147"/>
      <c r="L222" s="143"/>
      <c r="M222" s="148"/>
      <c r="T222" s="149"/>
      <c r="AT222" s="145" t="s">
        <v>130</v>
      </c>
      <c r="AU222" s="145" t="s">
        <v>86</v>
      </c>
      <c r="AV222" s="12" t="s">
        <v>84</v>
      </c>
      <c r="AW222" s="12" t="s">
        <v>32</v>
      </c>
      <c r="AX222" s="12" t="s">
        <v>76</v>
      </c>
      <c r="AY222" s="145" t="s">
        <v>122</v>
      </c>
    </row>
    <row r="223" spans="2:65" s="13" customFormat="1" ht="10">
      <c r="B223" s="150"/>
      <c r="D223" s="144" t="s">
        <v>130</v>
      </c>
      <c r="E223" s="151" t="s">
        <v>1</v>
      </c>
      <c r="F223" s="152" t="s">
        <v>242</v>
      </c>
      <c r="H223" s="153">
        <v>27.84</v>
      </c>
      <c r="I223" s="154"/>
      <c r="L223" s="150"/>
      <c r="M223" s="155"/>
      <c r="T223" s="156"/>
      <c r="AT223" s="151" t="s">
        <v>130</v>
      </c>
      <c r="AU223" s="151" t="s">
        <v>86</v>
      </c>
      <c r="AV223" s="13" t="s">
        <v>86</v>
      </c>
      <c r="AW223" s="13" t="s">
        <v>32</v>
      </c>
      <c r="AX223" s="13" t="s">
        <v>76</v>
      </c>
      <c r="AY223" s="151" t="s">
        <v>122</v>
      </c>
    </row>
    <row r="224" spans="2:65" s="12" customFormat="1" ht="10">
      <c r="B224" s="143"/>
      <c r="D224" s="144" t="s">
        <v>130</v>
      </c>
      <c r="E224" s="145" t="s">
        <v>1</v>
      </c>
      <c r="F224" s="146" t="s">
        <v>182</v>
      </c>
      <c r="H224" s="145" t="s">
        <v>1</v>
      </c>
      <c r="I224" s="147"/>
      <c r="L224" s="143"/>
      <c r="M224" s="148"/>
      <c r="T224" s="149"/>
      <c r="AT224" s="145" t="s">
        <v>130</v>
      </c>
      <c r="AU224" s="145" t="s">
        <v>86</v>
      </c>
      <c r="AV224" s="12" t="s">
        <v>84</v>
      </c>
      <c r="AW224" s="12" t="s">
        <v>32</v>
      </c>
      <c r="AX224" s="12" t="s">
        <v>76</v>
      </c>
      <c r="AY224" s="145" t="s">
        <v>122</v>
      </c>
    </row>
    <row r="225" spans="2:65" s="13" customFormat="1" ht="10">
      <c r="B225" s="150"/>
      <c r="D225" s="144" t="s">
        <v>130</v>
      </c>
      <c r="E225" s="151" t="s">
        <v>1</v>
      </c>
      <c r="F225" s="152" t="s">
        <v>243</v>
      </c>
      <c r="H225" s="153">
        <v>22.4</v>
      </c>
      <c r="I225" s="154"/>
      <c r="L225" s="150"/>
      <c r="M225" s="155"/>
      <c r="T225" s="156"/>
      <c r="AT225" s="151" t="s">
        <v>130</v>
      </c>
      <c r="AU225" s="151" t="s">
        <v>86</v>
      </c>
      <c r="AV225" s="13" t="s">
        <v>86</v>
      </c>
      <c r="AW225" s="13" t="s">
        <v>32</v>
      </c>
      <c r="AX225" s="13" t="s">
        <v>76</v>
      </c>
      <c r="AY225" s="151" t="s">
        <v>122</v>
      </c>
    </row>
    <row r="226" spans="2:65" s="12" customFormat="1" ht="10">
      <c r="B226" s="143"/>
      <c r="D226" s="144" t="s">
        <v>130</v>
      </c>
      <c r="E226" s="145" t="s">
        <v>1</v>
      </c>
      <c r="F226" s="146" t="s">
        <v>184</v>
      </c>
      <c r="H226" s="145" t="s">
        <v>1</v>
      </c>
      <c r="I226" s="147"/>
      <c r="L226" s="143"/>
      <c r="M226" s="148"/>
      <c r="T226" s="149"/>
      <c r="AT226" s="145" t="s">
        <v>130</v>
      </c>
      <c r="AU226" s="145" t="s">
        <v>86</v>
      </c>
      <c r="AV226" s="12" t="s">
        <v>84</v>
      </c>
      <c r="AW226" s="12" t="s">
        <v>32</v>
      </c>
      <c r="AX226" s="12" t="s">
        <v>76</v>
      </c>
      <c r="AY226" s="145" t="s">
        <v>122</v>
      </c>
    </row>
    <row r="227" spans="2:65" s="13" customFormat="1" ht="10">
      <c r="B227" s="150"/>
      <c r="D227" s="144" t="s">
        <v>130</v>
      </c>
      <c r="E227" s="151" t="s">
        <v>1</v>
      </c>
      <c r="F227" s="152" t="s">
        <v>244</v>
      </c>
      <c r="H227" s="153">
        <v>9.6</v>
      </c>
      <c r="I227" s="154"/>
      <c r="L227" s="150"/>
      <c r="M227" s="155"/>
      <c r="T227" s="156"/>
      <c r="AT227" s="151" t="s">
        <v>130</v>
      </c>
      <c r="AU227" s="151" t="s">
        <v>86</v>
      </c>
      <c r="AV227" s="13" t="s">
        <v>86</v>
      </c>
      <c r="AW227" s="13" t="s">
        <v>32</v>
      </c>
      <c r="AX227" s="13" t="s">
        <v>76</v>
      </c>
      <c r="AY227" s="151" t="s">
        <v>122</v>
      </c>
    </row>
    <row r="228" spans="2:65" s="12" customFormat="1" ht="10">
      <c r="B228" s="143"/>
      <c r="D228" s="144" t="s">
        <v>130</v>
      </c>
      <c r="E228" s="145" t="s">
        <v>1</v>
      </c>
      <c r="F228" s="146" t="s">
        <v>186</v>
      </c>
      <c r="H228" s="145" t="s">
        <v>1</v>
      </c>
      <c r="I228" s="147"/>
      <c r="L228" s="143"/>
      <c r="M228" s="148"/>
      <c r="T228" s="149"/>
      <c r="AT228" s="145" t="s">
        <v>130</v>
      </c>
      <c r="AU228" s="145" t="s">
        <v>86</v>
      </c>
      <c r="AV228" s="12" t="s">
        <v>84</v>
      </c>
      <c r="AW228" s="12" t="s">
        <v>32</v>
      </c>
      <c r="AX228" s="12" t="s">
        <v>76</v>
      </c>
      <c r="AY228" s="145" t="s">
        <v>122</v>
      </c>
    </row>
    <row r="229" spans="2:65" s="13" customFormat="1" ht="10">
      <c r="B229" s="150"/>
      <c r="D229" s="144" t="s">
        <v>130</v>
      </c>
      <c r="E229" s="151" t="s">
        <v>1</v>
      </c>
      <c r="F229" s="152" t="s">
        <v>245</v>
      </c>
      <c r="H229" s="153">
        <v>40.32</v>
      </c>
      <c r="I229" s="154"/>
      <c r="L229" s="150"/>
      <c r="M229" s="155"/>
      <c r="T229" s="156"/>
      <c r="AT229" s="151" t="s">
        <v>130</v>
      </c>
      <c r="AU229" s="151" t="s">
        <v>86</v>
      </c>
      <c r="AV229" s="13" t="s">
        <v>86</v>
      </c>
      <c r="AW229" s="13" t="s">
        <v>32</v>
      </c>
      <c r="AX229" s="13" t="s">
        <v>76</v>
      </c>
      <c r="AY229" s="151" t="s">
        <v>122</v>
      </c>
    </row>
    <row r="230" spans="2:65" s="12" customFormat="1" ht="10">
      <c r="B230" s="143"/>
      <c r="D230" s="144" t="s">
        <v>130</v>
      </c>
      <c r="E230" s="145" t="s">
        <v>1</v>
      </c>
      <c r="F230" s="146" t="s">
        <v>188</v>
      </c>
      <c r="H230" s="145" t="s">
        <v>1</v>
      </c>
      <c r="I230" s="147"/>
      <c r="L230" s="143"/>
      <c r="M230" s="148"/>
      <c r="T230" s="149"/>
      <c r="AT230" s="145" t="s">
        <v>130</v>
      </c>
      <c r="AU230" s="145" t="s">
        <v>86</v>
      </c>
      <c r="AV230" s="12" t="s">
        <v>84</v>
      </c>
      <c r="AW230" s="12" t="s">
        <v>32</v>
      </c>
      <c r="AX230" s="12" t="s">
        <v>76</v>
      </c>
      <c r="AY230" s="145" t="s">
        <v>122</v>
      </c>
    </row>
    <row r="231" spans="2:65" s="13" customFormat="1" ht="10">
      <c r="B231" s="150"/>
      <c r="D231" s="144" t="s">
        <v>130</v>
      </c>
      <c r="E231" s="151" t="s">
        <v>1</v>
      </c>
      <c r="F231" s="152" t="s">
        <v>246</v>
      </c>
      <c r="H231" s="153">
        <v>16</v>
      </c>
      <c r="I231" s="154"/>
      <c r="L231" s="150"/>
      <c r="M231" s="155"/>
      <c r="T231" s="156"/>
      <c r="AT231" s="151" t="s">
        <v>130</v>
      </c>
      <c r="AU231" s="151" t="s">
        <v>86</v>
      </c>
      <c r="AV231" s="13" t="s">
        <v>86</v>
      </c>
      <c r="AW231" s="13" t="s">
        <v>32</v>
      </c>
      <c r="AX231" s="13" t="s">
        <v>76</v>
      </c>
      <c r="AY231" s="151" t="s">
        <v>122</v>
      </c>
    </row>
    <row r="232" spans="2:65" s="14" customFormat="1" ht="10">
      <c r="B232" s="157"/>
      <c r="D232" s="144" t="s">
        <v>130</v>
      </c>
      <c r="E232" s="158" t="s">
        <v>1</v>
      </c>
      <c r="F232" s="159" t="s">
        <v>190</v>
      </c>
      <c r="H232" s="160">
        <v>116.16</v>
      </c>
      <c r="I232" s="161"/>
      <c r="L232" s="157"/>
      <c r="M232" s="162"/>
      <c r="T232" s="163"/>
      <c r="AT232" s="158" t="s">
        <v>130</v>
      </c>
      <c r="AU232" s="158" t="s">
        <v>86</v>
      </c>
      <c r="AV232" s="14" t="s">
        <v>128</v>
      </c>
      <c r="AW232" s="14" t="s">
        <v>32</v>
      </c>
      <c r="AX232" s="14" t="s">
        <v>84</v>
      </c>
      <c r="AY232" s="158" t="s">
        <v>122</v>
      </c>
    </row>
    <row r="233" spans="2:65" s="1" customFormat="1" ht="16.5" customHeight="1">
      <c r="B233" s="32"/>
      <c r="C233" s="129" t="s">
        <v>247</v>
      </c>
      <c r="D233" s="129" t="s">
        <v>124</v>
      </c>
      <c r="E233" s="130" t="s">
        <v>248</v>
      </c>
      <c r="F233" s="131" t="s">
        <v>249</v>
      </c>
      <c r="G233" s="132" t="s">
        <v>127</v>
      </c>
      <c r="H233" s="133">
        <v>116.16</v>
      </c>
      <c r="I233" s="134"/>
      <c r="J233" s="135">
        <f>ROUND(I233*H233,2)</f>
        <v>0</v>
      </c>
      <c r="K233" s="136"/>
      <c r="L233" s="32"/>
      <c r="M233" s="137" t="s">
        <v>1</v>
      </c>
      <c r="N233" s="138" t="s">
        <v>41</v>
      </c>
      <c r="P233" s="139">
        <f>O233*H233</f>
        <v>0</v>
      </c>
      <c r="Q233" s="139">
        <v>0</v>
      </c>
      <c r="R233" s="139">
        <f>Q233*H233</f>
        <v>0</v>
      </c>
      <c r="S233" s="139">
        <v>0</v>
      </c>
      <c r="T233" s="140">
        <f>S233*H233</f>
        <v>0</v>
      </c>
      <c r="AR233" s="141" t="s">
        <v>128</v>
      </c>
      <c r="AT233" s="141" t="s">
        <v>124</v>
      </c>
      <c r="AU233" s="141" t="s">
        <v>86</v>
      </c>
      <c r="AY233" s="17" t="s">
        <v>122</v>
      </c>
      <c r="BE233" s="142">
        <f>IF(N233="základní",J233,0)</f>
        <v>0</v>
      </c>
      <c r="BF233" s="142">
        <f>IF(N233="snížená",J233,0)</f>
        <v>0</v>
      </c>
      <c r="BG233" s="142">
        <f>IF(N233="zákl. přenesená",J233,0)</f>
        <v>0</v>
      </c>
      <c r="BH233" s="142">
        <f>IF(N233="sníž. přenesená",J233,0)</f>
        <v>0</v>
      </c>
      <c r="BI233" s="142">
        <f>IF(N233="nulová",J233,0)</f>
        <v>0</v>
      </c>
      <c r="BJ233" s="17" t="s">
        <v>84</v>
      </c>
      <c r="BK233" s="142">
        <f>ROUND(I233*H233,2)</f>
        <v>0</v>
      </c>
      <c r="BL233" s="17" t="s">
        <v>128</v>
      </c>
      <c r="BM233" s="141" t="s">
        <v>250</v>
      </c>
    </row>
    <row r="234" spans="2:65" s="1" customFormat="1" ht="37.75" customHeight="1">
      <c r="B234" s="32"/>
      <c r="C234" s="129" t="s">
        <v>7</v>
      </c>
      <c r="D234" s="129" t="s">
        <v>124</v>
      </c>
      <c r="E234" s="130" t="s">
        <v>251</v>
      </c>
      <c r="F234" s="131" t="s">
        <v>252</v>
      </c>
      <c r="G234" s="132" t="s">
        <v>177</v>
      </c>
      <c r="H234" s="133">
        <v>64.224000000000004</v>
      </c>
      <c r="I234" s="134"/>
      <c r="J234" s="135">
        <f>ROUND(I234*H234,2)</f>
        <v>0</v>
      </c>
      <c r="K234" s="136"/>
      <c r="L234" s="32"/>
      <c r="M234" s="137" t="s">
        <v>1</v>
      </c>
      <c r="N234" s="138" t="s">
        <v>41</v>
      </c>
      <c r="P234" s="139">
        <f>O234*H234</f>
        <v>0</v>
      </c>
      <c r="Q234" s="139">
        <v>0</v>
      </c>
      <c r="R234" s="139">
        <f>Q234*H234</f>
        <v>0</v>
      </c>
      <c r="S234" s="139">
        <v>0</v>
      </c>
      <c r="T234" s="140">
        <f>S234*H234</f>
        <v>0</v>
      </c>
      <c r="AR234" s="141" t="s">
        <v>128</v>
      </c>
      <c r="AT234" s="141" t="s">
        <v>124</v>
      </c>
      <c r="AU234" s="141" t="s">
        <v>86</v>
      </c>
      <c r="AY234" s="17" t="s">
        <v>122</v>
      </c>
      <c r="BE234" s="142">
        <f>IF(N234="základní",J234,0)</f>
        <v>0</v>
      </c>
      <c r="BF234" s="142">
        <f>IF(N234="snížená",J234,0)</f>
        <v>0</v>
      </c>
      <c r="BG234" s="142">
        <f>IF(N234="zákl. přenesená",J234,0)</f>
        <v>0</v>
      </c>
      <c r="BH234" s="142">
        <f>IF(N234="sníž. přenesená",J234,0)</f>
        <v>0</v>
      </c>
      <c r="BI234" s="142">
        <f>IF(N234="nulová",J234,0)</f>
        <v>0</v>
      </c>
      <c r="BJ234" s="17" t="s">
        <v>84</v>
      </c>
      <c r="BK234" s="142">
        <f>ROUND(I234*H234,2)</f>
        <v>0</v>
      </c>
      <c r="BL234" s="17" t="s">
        <v>128</v>
      </c>
      <c r="BM234" s="141" t="s">
        <v>253</v>
      </c>
    </row>
    <row r="235" spans="2:65" s="13" customFormat="1" ht="10">
      <c r="B235" s="150"/>
      <c r="D235" s="144" t="s">
        <v>130</v>
      </c>
      <c r="E235" s="151" t="s">
        <v>1</v>
      </c>
      <c r="F235" s="152" t="s">
        <v>254</v>
      </c>
      <c r="H235" s="153">
        <v>97.488</v>
      </c>
      <c r="I235" s="154"/>
      <c r="L235" s="150"/>
      <c r="M235" s="155"/>
      <c r="T235" s="156"/>
      <c r="AT235" s="151" t="s">
        <v>130</v>
      </c>
      <c r="AU235" s="151" t="s">
        <v>86</v>
      </c>
      <c r="AV235" s="13" t="s">
        <v>86</v>
      </c>
      <c r="AW235" s="13" t="s">
        <v>32</v>
      </c>
      <c r="AX235" s="13" t="s">
        <v>76</v>
      </c>
      <c r="AY235" s="151" t="s">
        <v>122</v>
      </c>
    </row>
    <row r="236" spans="2:65" s="12" customFormat="1" ht="10">
      <c r="B236" s="143"/>
      <c r="D236" s="144" t="s">
        <v>130</v>
      </c>
      <c r="E236" s="145" t="s">
        <v>1</v>
      </c>
      <c r="F236" s="146" t="s">
        <v>255</v>
      </c>
      <c r="H236" s="145" t="s">
        <v>1</v>
      </c>
      <c r="I236" s="147"/>
      <c r="L236" s="143"/>
      <c r="M236" s="148"/>
      <c r="T236" s="149"/>
      <c r="AT236" s="145" t="s">
        <v>130</v>
      </c>
      <c r="AU236" s="145" t="s">
        <v>86</v>
      </c>
      <c r="AV236" s="12" t="s">
        <v>84</v>
      </c>
      <c r="AW236" s="12" t="s">
        <v>32</v>
      </c>
      <c r="AX236" s="12" t="s">
        <v>76</v>
      </c>
      <c r="AY236" s="145" t="s">
        <v>122</v>
      </c>
    </row>
    <row r="237" spans="2:65" s="13" customFormat="1" ht="10">
      <c r="B237" s="150"/>
      <c r="D237" s="144" t="s">
        <v>130</v>
      </c>
      <c r="E237" s="151" t="s">
        <v>1</v>
      </c>
      <c r="F237" s="152" t="s">
        <v>256</v>
      </c>
      <c r="H237" s="153">
        <v>-0.47199999999999998</v>
      </c>
      <c r="I237" s="154"/>
      <c r="L237" s="150"/>
      <c r="M237" s="155"/>
      <c r="T237" s="156"/>
      <c r="AT237" s="151" t="s">
        <v>130</v>
      </c>
      <c r="AU237" s="151" t="s">
        <v>86</v>
      </c>
      <c r="AV237" s="13" t="s">
        <v>86</v>
      </c>
      <c r="AW237" s="13" t="s">
        <v>32</v>
      </c>
      <c r="AX237" s="13" t="s">
        <v>76</v>
      </c>
      <c r="AY237" s="151" t="s">
        <v>122</v>
      </c>
    </row>
    <row r="238" spans="2:65" s="12" customFormat="1" ht="10">
      <c r="B238" s="143"/>
      <c r="D238" s="144" t="s">
        <v>130</v>
      </c>
      <c r="E238" s="145" t="s">
        <v>1</v>
      </c>
      <c r="F238" s="146" t="s">
        <v>257</v>
      </c>
      <c r="H238" s="145" t="s">
        <v>1</v>
      </c>
      <c r="I238" s="147"/>
      <c r="L238" s="143"/>
      <c r="M238" s="148"/>
      <c r="T238" s="149"/>
      <c r="AT238" s="145" t="s">
        <v>130</v>
      </c>
      <c r="AU238" s="145" t="s">
        <v>86</v>
      </c>
      <c r="AV238" s="12" t="s">
        <v>84</v>
      </c>
      <c r="AW238" s="12" t="s">
        <v>32</v>
      </c>
      <c r="AX238" s="12" t="s">
        <v>76</v>
      </c>
      <c r="AY238" s="145" t="s">
        <v>122</v>
      </c>
    </row>
    <row r="239" spans="2:65" s="13" customFormat="1" ht="10">
      <c r="B239" s="150"/>
      <c r="D239" s="144" t="s">
        <v>130</v>
      </c>
      <c r="E239" s="151" t="s">
        <v>1</v>
      </c>
      <c r="F239" s="152" t="s">
        <v>258</v>
      </c>
      <c r="H239" s="153">
        <v>-1.6519999999999999</v>
      </c>
      <c r="I239" s="154"/>
      <c r="L239" s="150"/>
      <c r="M239" s="155"/>
      <c r="T239" s="156"/>
      <c r="AT239" s="151" t="s">
        <v>130</v>
      </c>
      <c r="AU239" s="151" t="s">
        <v>86</v>
      </c>
      <c r="AV239" s="13" t="s">
        <v>86</v>
      </c>
      <c r="AW239" s="13" t="s">
        <v>32</v>
      </c>
      <c r="AX239" s="13" t="s">
        <v>76</v>
      </c>
      <c r="AY239" s="151" t="s">
        <v>122</v>
      </c>
    </row>
    <row r="240" spans="2:65" s="12" customFormat="1" ht="10">
      <c r="B240" s="143"/>
      <c r="D240" s="144" t="s">
        <v>130</v>
      </c>
      <c r="E240" s="145" t="s">
        <v>1</v>
      </c>
      <c r="F240" s="146" t="s">
        <v>259</v>
      </c>
      <c r="H240" s="145" t="s">
        <v>1</v>
      </c>
      <c r="I240" s="147"/>
      <c r="L240" s="143"/>
      <c r="M240" s="148"/>
      <c r="T240" s="149"/>
      <c r="AT240" s="145" t="s">
        <v>130</v>
      </c>
      <c r="AU240" s="145" t="s">
        <v>86</v>
      </c>
      <c r="AV240" s="12" t="s">
        <v>84</v>
      </c>
      <c r="AW240" s="12" t="s">
        <v>32</v>
      </c>
      <c r="AX240" s="12" t="s">
        <v>76</v>
      </c>
      <c r="AY240" s="145" t="s">
        <v>122</v>
      </c>
    </row>
    <row r="241" spans="2:65" s="13" customFormat="1" ht="10">
      <c r="B241" s="150"/>
      <c r="D241" s="144" t="s">
        <v>130</v>
      </c>
      <c r="E241" s="151" t="s">
        <v>1</v>
      </c>
      <c r="F241" s="152" t="s">
        <v>260</v>
      </c>
      <c r="H241" s="153">
        <v>-3.54</v>
      </c>
      <c r="I241" s="154"/>
      <c r="L241" s="150"/>
      <c r="M241" s="155"/>
      <c r="T241" s="156"/>
      <c r="AT241" s="151" t="s">
        <v>130</v>
      </c>
      <c r="AU241" s="151" t="s">
        <v>86</v>
      </c>
      <c r="AV241" s="13" t="s">
        <v>86</v>
      </c>
      <c r="AW241" s="13" t="s">
        <v>32</v>
      </c>
      <c r="AX241" s="13" t="s">
        <v>76</v>
      </c>
      <c r="AY241" s="151" t="s">
        <v>122</v>
      </c>
    </row>
    <row r="242" spans="2:65" s="12" customFormat="1" ht="10">
      <c r="B242" s="143"/>
      <c r="D242" s="144" t="s">
        <v>130</v>
      </c>
      <c r="E242" s="145" t="s">
        <v>1</v>
      </c>
      <c r="F242" s="146" t="s">
        <v>261</v>
      </c>
      <c r="H242" s="145" t="s">
        <v>1</v>
      </c>
      <c r="I242" s="147"/>
      <c r="L242" s="143"/>
      <c r="M242" s="148"/>
      <c r="T242" s="149"/>
      <c r="AT242" s="145" t="s">
        <v>130</v>
      </c>
      <c r="AU242" s="145" t="s">
        <v>86</v>
      </c>
      <c r="AV242" s="12" t="s">
        <v>84</v>
      </c>
      <c r="AW242" s="12" t="s">
        <v>32</v>
      </c>
      <c r="AX242" s="12" t="s">
        <v>76</v>
      </c>
      <c r="AY242" s="145" t="s">
        <v>122</v>
      </c>
    </row>
    <row r="243" spans="2:65" s="13" customFormat="1" ht="10">
      <c r="B243" s="150"/>
      <c r="D243" s="144" t="s">
        <v>130</v>
      </c>
      <c r="E243" s="151" t="s">
        <v>1</v>
      </c>
      <c r="F243" s="152" t="s">
        <v>262</v>
      </c>
      <c r="H243" s="153">
        <v>-19.2</v>
      </c>
      <c r="I243" s="154"/>
      <c r="L243" s="150"/>
      <c r="M243" s="155"/>
      <c r="T243" s="156"/>
      <c r="AT243" s="151" t="s">
        <v>130</v>
      </c>
      <c r="AU243" s="151" t="s">
        <v>86</v>
      </c>
      <c r="AV243" s="13" t="s">
        <v>86</v>
      </c>
      <c r="AW243" s="13" t="s">
        <v>32</v>
      </c>
      <c r="AX243" s="13" t="s">
        <v>76</v>
      </c>
      <c r="AY243" s="151" t="s">
        <v>122</v>
      </c>
    </row>
    <row r="244" spans="2:65" s="12" customFormat="1" ht="10">
      <c r="B244" s="143"/>
      <c r="D244" s="144" t="s">
        <v>130</v>
      </c>
      <c r="E244" s="145" t="s">
        <v>1</v>
      </c>
      <c r="F244" s="146" t="s">
        <v>263</v>
      </c>
      <c r="H244" s="145" t="s">
        <v>1</v>
      </c>
      <c r="I244" s="147"/>
      <c r="L244" s="143"/>
      <c r="M244" s="148"/>
      <c r="T244" s="149"/>
      <c r="AT244" s="145" t="s">
        <v>130</v>
      </c>
      <c r="AU244" s="145" t="s">
        <v>86</v>
      </c>
      <c r="AV244" s="12" t="s">
        <v>84</v>
      </c>
      <c r="AW244" s="12" t="s">
        <v>32</v>
      </c>
      <c r="AX244" s="12" t="s">
        <v>76</v>
      </c>
      <c r="AY244" s="145" t="s">
        <v>122</v>
      </c>
    </row>
    <row r="245" spans="2:65" s="13" customFormat="1" ht="10">
      <c r="B245" s="150"/>
      <c r="D245" s="144" t="s">
        <v>130</v>
      </c>
      <c r="E245" s="151" t="s">
        <v>1</v>
      </c>
      <c r="F245" s="152" t="s">
        <v>264</v>
      </c>
      <c r="H245" s="153">
        <v>-8.4</v>
      </c>
      <c r="I245" s="154"/>
      <c r="L245" s="150"/>
      <c r="M245" s="155"/>
      <c r="T245" s="156"/>
      <c r="AT245" s="151" t="s">
        <v>130</v>
      </c>
      <c r="AU245" s="151" t="s">
        <v>86</v>
      </c>
      <c r="AV245" s="13" t="s">
        <v>86</v>
      </c>
      <c r="AW245" s="13" t="s">
        <v>32</v>
      </c>
      <c r="AX245" s="13" t="s">
        <v>76</v>
      </c>
      <c r="AY245" s="151" t="s">
        <v>122</v>
      </c>
    </row>
    <row r="246" spans="2:65" s="14" customFormat="1" ht="10">
      <c r="B246" s="157"/>
      <c r="D246" s="144" t="s">
        <v>130</v>
      </c>
      <c r="E246" s="158" t="s">
        <v>1</v>
      </c>
      <c r="F246" s="159" t="s">
        <v>190</v>
      </c>
      <c r="H246" s="160">
        <v>64.22399999999999</v>
      </c>
      <c r="I246" s="161"/>
      <c r="L246" s="157"/>
      <c r="M246" s="162"/>
      <c r="T246" s="163"/>
      <c r="AT246" s="158" t="s">
        <v>130</v>
      </c>
      <c r="AU246" s="158" t="s">
        <v>86</v>
      </c>
      <c r="AV246" s="14" t="s">
        <v>128</v>
      </c>
      <c r="AW246" s="14" t="s">
        <v>32</v>
      </c>
      <c r="AX246" s="14" t="s">
        <v>84</v>
      </c>
      <c r="AY246" s="158" t="s">
        <v>122</v>
      </c>
    </row>
    <row r="247" spans="2:65" s="1" customFormat="1" ht="33" customHeight="1">
      <c r="B247" s="32"/>
      <c r="C247" s="129" t="s">
        <v>265</v>
      </c>
      <c r="D247" s="129" t="s">
        <v>124</v>
      </c>
      <c r="E247" s="130" t="s">
        <v>266</v>
      </c>
      <c r="F247" s="131" t="s">
        <v>267</v>
      </c>
      <c r="G247" s="132" t="s">
        <v>268</v>
      </c>
      <c r="H247" s="133">
        <v>115.60299999999999</v>
      </c>
      <c r="I247" s="134"/>
      <c r="J247" s="135">
        <f>ROUND(I247*H247,2)</f>
        <v>0</v>
      </c>
      <c r="K247" s="136"/>
      <c r="L247" s="32"/>
      <c r="M247" s="137" t="s">
        <v>1</v>
      </c>
      <c r="N247" s="138" t="s">
        <v>41</v>
      </c>
      <c r="P247" s="139">
        <f>O247*H247</f>
        <v>0</v>
      </c>
      <c r="Q247" s="139">
        <v>0</v>
      </c>
      <c r="R247" s="139">
        <f>Q247*H247</f>
        <v>0</v>
      </c>
      <c r="S247" s="139">
        <v>0</v>
      </c>
      <c r="T247" s="140">
        <f>S247*H247</f>
        <v>0</v>
      </c>
      <c r="AR247" s="141" t="s">
        <v>128</v>
      </c>
      <c r="AT247" s="141" t="s">
        <v>124</v>
      </c>
      <c r="AU247" s="141" t="s">
        <v>86</v>
      </c>
      <c r="AY247" s="17" t="s">
        <v>122</v>
      </c>
      <c r="BE247" s="142">
        <f>IF(N247="základní",J247,0)</f>
        <v>0</v>
      </c>
      <c r="BF247" s="142">
        <f>IF(N247="snížená",J247,0)</f>
        <v>0</v>
      </c>
      <c r="BG247" s="142">
        <f>IF(N247="zákl. přenesená",J247,0)</f>
        <v>0</v>
      </c>
      <c r="BH247" s="142">
        <f>IF(N247="sníž. přenesená",J247,0)</f>
        <v>0</v>
      </c>
      <c r="BI247" s="142">
        <f>IF(N247="nulová",J247,0)</f>
        <v>0</v>
      </c>
      <c r="BJ247" s="17" t="s">
        <v>84</v>
      </c>
      <c r="BK247" s="142">
        <f>ROUND(I247*H247,2)</f>
        <v>0</v>
      </c>
      <c r="BL247" s="17" t="s">
        <v>128</v>
      </c>
      <c r="BM247" s="141" t="s">
        <v>269</v>
      </c>
    </row>
    <row r="248" spans="2:65" s="13" customFormat="1" ht="10">
      <c r="B248" s="150"/>
      <c r="D248" s="144" t="s">
        <v>130</v>
      </c>
      <c r="E248" s="151" t="s">
        <v>1</v>
      </c>
      <c r="F248" s="152" t="s">
        <v>270</v>
      </c>
      <c r="H248" s="153">
        <v>115.60299999999999</v>
      </c>
      <c r="I248" s="154"/>
      <c r="L248" s="150"/>
      <c r="M248" s="155"/>
      <c r="T248" s="156"/>
      <c r="AT248" s="151" t="s">
        <v>130</v>
      </c>
      <c r="AU248" s="151" t="s">
        <v>86</v>
      </c>
      <c r="AV248" s="13" t="s">
        <v>86</v>
      </c>
      <c r="AW248" s="13" t="s">
        <v>32</v>
      </c>
      <c r="AX248" s="13" t="s">
        <v>84</v>
      </c>
      <c r="AY248" s="151" t="s">
        <v>122</v>
      </c>
    </row>
    <row r="249" spans="2:65" s="1" customFormat="1" ht="16.5" customHeight="1">
      <c r="B249" s="32"/>
      <c r="C249" s="129" t="s">
        <v>271</v>
      </c>
      <c r="D249" s="129" t="s">
        <v>124</v>
      </c>
      <c r="E249" s="130" t="s">
        <v>272</v>
      </c>
      <c r="F249" s="131" t="s">
        <v>273</v>
      </c>
      <c r="G249" s="132" t="s">
        <v>177</v>
      </c>
      <c r="H249" s="133">
        <v>2.6</v>
      </c>
      <c r="I249" s="134"/>
      <c r="J249" s="135">
        <f>ROUND(I249*H249,2)</f>
        <v>0</v>
      </c>
      <c r="K249" s="136"/>
      <c r="L249" s="32"/>
      <c r="M249" s="137" t="s">
        <v>1</v>
      </c>
      <c r="N249" s="138" t="s">
        <v>41</v>
      </c>
      <c r="P249" s="139">
        <f>O249*H249</f>
        <v>0</v>
      </c>
      <c r="Q249" s="139">
        <v>0</v>
      </c>
      <c r="R249" s="139">
        <f>Q249*H249</f>
        <v>0</v>
      </c>
      <c r="S249" s="139">
        <v>0</v>
      </c>
      <c r="T249" s="140">
        <f>S249*H249</f>
        <v>0</v>
      </c>
      <c r="AR249" s="141" t="s">
        <v>128</v>
      </c>
      <c r="AT249" s="141" t="s">
        <v>124</v>
      </c>
      <c r="AU249" s="141" t="s">
        <v>86</v>
      </c>
      <c r="AY249" s="17" t="s">
        <v>122</v>
      </c>
      <c r="BE249" s="142">
        <f>IF(N249="základní",J249,0)</f>
        <v>0</v>
      </c>
      <c r="BF249" s="142">
        <f>IF(N249="snížená",J249,0)</f>
        <v>0</v>
      </c>
      <c r="BG249" s="142">
        <f>IF(N249="zákl. přenesená",J249,0)</f>
        <v>0</v>
      </c>
      <c r="BH249" s="142">
        <f>IF(N249="sníž. přenesená",J249,0)</f>
        <v>0</v>
      </c>
      <c r="BI249" s="142">
        <f>IF(N249="nulová",J249,0)</f>
        <v>0</v>
      </c>
      <c r="BJ249" s="17" t="s">
        <v>84</v>
      </c>
      <c r="BK249" s="142">
        <f>ROUND(I249*H249,2)</f>
        <v>0</v>
      </c>
      <c r="BL249" s="17" t="s">
        <v>128</v>
      </c>
      <c r="BM249" s="141" t="s">
        <v>274</v>
      </c>
    </row>
    <row r="250" spans="2:65" s="12" customFormat="1" ht="10">
      <c r="B250" s="143"/>
      <c r="D250" s="144" t="s">
        <v>130</v>
      </c>
      <c r="E250" s="145" t="s">
        <v>1</v>
      </c>
      <c r="F250" s="146" t="s">
        <v>275</v>
      </c>
      <c r="H250" s="145" t="s">
        <v>1</v>
      </c>
      <c r="I250" s="147"/>
      <c r="L250" s="143"/>
      <c r="M250" s="148"/>
      <c r="T250" s="149"/>
      <c r="AT250" s="145" t="s">
        <v>130</v>
      </c>
      <c r="AU250" s="145" t="s">
        <v>86</v>
      </c>
      <c r="AV250" s="12" t="s">
        <v>84</v>
      </c>
      <c r="AW250" s="12" t="s">
        <v>32</v>
      </c>
      <c r="AX250" s="12" t="s">
        <v>76</v>
      </c>
      <c r="AY250" s="145" t="s">
        <v>122</v>
      </c>
    </row>
    <row r="251" spans="2:65" s="13" customFormat="1" ht="10">
      <c r="B251" s="150"/>
      <c r="D251" s="144" t="s">
        <v>130</v>
      </c>
      <c r="E251" s="151" t="s">
        <v>1</v>
      </c>
      <c r="F251" s="152" t="s">
        <v>276</v>
      </c>
      <c r="H251" s="153">
        <v>2.6</v>
      </c>
      <c r="I251" s="154"/>
      <c r="L251" s="150"/>
      <c r="M251" s="155"/>
      <c r="T251" s="156"/>
      <c r="AT251" s="151" t="s">
        <v>130</v>
      </c>
      <c r="AU251" s="151" t="s">
        <v>86</v>
      </c>
      <c r="AV251" s="13" t="s">
        <v>86</v>
      </c>
      <c r="AW251" s="13" t="s">
        <v>32</v>
      </c>
      <c r="AX251" s="13" t="s">
        <v>84</v>
      </c>
      <c r="AY251" s="151" t="s">
        <v>122</v>
      </c>
    </row>
    <row r="252" spans="2:65" s="1" customFormat="1" ht="24.15" customHeight="1">
      <c r="B252" s="32"/>
      <c r="C252" s="129" t="s">
        <v>277</v>
      </c>
      <c r="D252" s="129" t="s">
        <v>124</v>
      </c>
      <c r="E252" s="130" t="s">
        <v>278</v>
      </c>
      <c r="F252" s="131" t="s">
        <v>279</v>
      </c>
      <c r="G252" s="132" t="s">
        <v>177</v>
      </c>
      <c r="H252" s="133">
        <v>94.68</v>
      </c>
      <c r="I252" s="134"/>
      <c r="J252" s="135">
        <f>ROUND(I252*H252,2)</f>
        <v>0</v>
      </c>
      <c r="K252" s="136"/>
      <c r="L252" s="32"/>
      <c r="M252" s="137" t="s">
        <v>1</v>
      </c>
      <c r="N252" s="138" t="s">
        <v>41</v>
      </c>
      <c r="P252" s="139">
        <f>O252*H252</f>
        <v>0</v>
      </c>
      <c r="Q252" s="139">
        <v>0</v>
      </c>
      <c r="R252" s="139">
        <f>Q252*H252</f>
        <v>0</v>
      </c>
      <c r="S252" s="139">
        <v>0</v>
      </c>
      <c r="T252" s="140">
        <f>S252*H252</f>
        <v>0</v>
      </c>
      <c r="AR252" s="141" t="s">
        <v>128</v>
      </c>
      <c r="AT252" s="141" t="s">
        <v>124</v>
      </c>
      <c r="AU252" s="141" t="s">
        <v>86</v>
      </c>
      <c r="AY252" s="17" t="s">
        <v>122</v>
      </c>
      <c r="BE252" s="142">
        <f>IF(N252="základní",J252,0)</f>
        <v>0</v>
      </c>
      <c r="BF252" s="142">
        <f>IF(N252="snížená",J252,0)</f>
        <v>0</v>
      </c>
      <c r="BG252" s="142">
        <f>IF(N252="zákl. přenesená",J252,0)</f>
        <v>0</v>
      </c>
      <c r="BH252" s="142">
        <f>IF(N252="sníž. přenesená",J252,0)</f>
        <v>0</v>
      </c>
      <c r="BI252" s="142">
        <f>IF(N252="nulová",J252,0)</f>
        <v>0</v>
      </c>
      <c r="BJ252" s="17" t="s">
        <v>84</v>
      </c>
      <c r="BK252" s="142">
        <f>ROUND(I252*H252,2)</f>
        <v>0</v>
      </c>
      <c r="BL252" s="17" t="s">
        <v>128</v>
      </c>
      <c r="BM252" s="141" t="s">
        <v>280</v>
      </c>
    </row>
    <row r="253" spans="2:65" s="12" customFormat="1" ht="10">
      <c r="B253" s="143"/>
      <c r="D253" s="144" t="s">
        <v>130</v>
      </c>
      <c r="E253" s="145" t="s">
        <v>1</v>
      </c>
      <c r="F253" s="146" t="s">
        <v>281</v>
      </c>
      <c r="H253" s="145" t="s">
        <v>1</v>
      </c>
      <c r="I253" s="147"/>
      <c r="L253" s="143"/>
      <c r="M253" s="148"/>
      <c r="T253" s="149"/>
      <c r="AT253" s="145" t="s">
        <v>130</v>
      </c>
      <c r="AU253" s="145" t="s">
        <v>86</v>
      </c>
      <c r="AV253" s="12" t="s">
        <v>84</v>
      </c>
      <c r="AW253" s="12" t="s">
        <v>32</v>
      </c>
      <c r="AX253" s="12" t="s">
        <v>76</v>
      </c>
      <c r="AY253" s="145" t="s">
        <v>122</v>
      </c>
    </row>
    <row r="254" spans="2:65" s="13" customFormat="1" ht="10">
      <c r="B254" s="150"/>
      <c r="D254" s="144" t="s">
        <v>130</v>
      </c>
      <c r="E254" s="151" t="s">
        <v>1</v>
      </c>
      <c r="F254" s="152" t="s">
        <v>282</v>
      </c>
      <c r="H254" s="153">
        <v>4.1399999999999997</v>
      </c>
      <c r="I254" s="154"/>
      <c r="L254" s="150"/>
      <c r="M254" s="155"/>
      <c r="T254" s="156"/>
      <c r="AT254" s="151" t="s">
        <v>130</v>
      </c>
      <c r="AU254" s="151" t="s">
        <v>86</v>
      </c>
      <c r="AV254" s="13" t="s">
        <v>86</v>
      </c>
      <c r="AW254" s="13" t="s">
        <v>32</v>
      </c>
      <c r="AX254" s="13" t="s">
        <v>76</v>
      </c>
      <c r="AY254" s="151" t="s">
        <v>122</v>
      </c>
    </row>
    <row r="255" spans="2:65" s="13" customFormat="1" ht="10">
      <c r="B255" s="150"/>
      <c r="D255" s="144" t="s">
        <v>130</v>
      </c>
      <c r="E255" s="151" t="s">
        <v>1</v>
      </c>
      <c r="F255" s="152" t="s">
        <v>283</v>
      </c>
      <c r="H255" s="153">
        <v>3.54</v>
      </c>
      <c r="I255" s="154"/>
      <c r="L255" s="150"/>
      <c r="M255" s="155"/>
      <c r="T255" s="156"/>
      <c r="AT255" s="151" t="s">
        <v>130</v>
      </c>
      <c r="AU255" s="151" t="s">
        <v>86</v>
      </c>
      <c r="AV255" s="13" t="s">
        <v>86</v>
      </c>
      <c r="AW255" s="13" t="s">
        <v>32</v>
      </c>
      <c r="AX255" s="13" t="s">
        <v>76</v>
      </c>
      <c r="AY255" s="151" t="s">
        <v>122</v>
      </c>
    </row>
    <row r="256" spans="2:65" s="15" customFormat="1" ht="10">
      <c r="B256" s="164"/>
      <c r="D256" s="144" t="s">
        <v>130</v>
      </c>
      <c r="E256" s="165" t="s">
        <v>1</v>
      </c>
      <c r="F256" s="166" t="s">
        <v>284</v>
      </c>
      <c r="H256" s="167">
        <v>7.68</v>
      </c>
      <c r="I256" s="168"/>
      <c r="L256" s="164"/>
      <c r="M256" s="169"/>
      <c r="T256" s="170"/>
      <c r="AT256" s="165" t="s">
        <v>130</v>
      </c>
      <c r="AU256" s="165" t="s">
        <v>86</v>
      </c>
      <c r="AV256" s="15" t="s">
        <v>137</v>
      </c>
      <c r="AW256" s="15" t="s">
        <v>32</v>
      </c>
      <c r="AX256" s="15" t="s">
        <v>76</v>
      </c>
      <c r="AY256" s="165" t="s">
        <v>122</v>
      </c>
    </row>
    <row r="257" spans="2:51" s="12" customFormat="1" ht="10">
      <c r="B257" s="143"/>
      <c r="D257" s="144" t="s">
        <v>130</v>
      </c>
      <c r="E257" s="145" t="s">
        <v>1</v>
      </c>
      <c r="F257" s="146" t="s">
        <v>285</v>
      </c>
      <c r="H257" s="145" t="s">
        <v>1</v>
      </c>
      <c r="I257" s="147"/>
      <c r="L257" s="143"/>
      <c r="M257" s="148"/>
      <c r="T257" s="149"/>
      <c r="AT257" s="145" t="s">
        <v>130</v>
      </c>
      <c r="AU257" s="145" t="s">
        <v>86</v>
      </c>
      <c r="AV257" s="12" t="s">
        <v>84</v>
      </c>
      <c r="AW257" s="12" t="s">
        <v>32</v>
      </c>
      <c r="AX257" s="12" t="s">
        <v>76</v>
      </c>
      <c r="AY257" s="145" t="s">
        <v>122</v>
      </c>
    </row>
    <row r="258" spans="2:51" s="12" customFormat="1" ht="10">
      <c r="B258" s="143"/>
      <c r="D258" s="144" t="s">
        <v>130</v>
      </c>
      <c r="E258" s="145" t="s">
        <v>1</v>
      </c>
      <c r="F258" s="146" t="s">
        <v>180</v>
      </c>
      <c r="H258" s="145" t="s">
        <v>1</v>
      </c>
      <c r="I258" s="147"/>
      <c r="L258" s="143"/>
      <c r="M258" s="148"/>
      <c r="T258" s="149"/>
      <c r="AT258" s="145" t="s">
        <v>130</v>
      </c>
      <c r="AU258" s="145" t="s">
        <v>86</v>
      </c>
      <c r="AV258" s="12" t="s">
        <v>84</v>
      </c>
      <c r="AW258" s="12" t="s">
        <v>32</v>
      </c>
      <c r="AX258" s="12" t="s">
        <v>76</v>
      </c>
      <c r="AY258" s="145" t="s">
        <v>122</v>
      </c>
    </row>
    <row r="259" spans="2:51" s="13" customFormat="1" ht="10">
      <c r="B259" s="150"/>
      <c r="D259" s="144" t="s">
        <v>130</v>
      </c>
      <c r="E259" s="151" t="s">
        <v>1</v>
      </c>
      <c r="F259" s="152" t="s">
        <v>286</v>
      </c>
      <c r="H259" s="153">
        <v>27.36</v>
      </c>
      <c r="I259" s="154"/>
      <c r="L259" s="150"/>
      <c r="M259" s="155"/>
      <c r="T259" s="156"/>
      <c r="AT259" s="151" t="s">
        <v>130</v>
      </c>
      <c r="AU259" s="151" t="s">
        <v>86</v>
      </c>
      <c r="AV259" s="13" t="s">
        <v>86</v>
      </c>
      <c r="AW259" s="13" t="s">
        <v>32</v>
      </c>
      <c r="AX259" s="13" t="s">
        <v>76</v>
      </c>
      <c r="AY259" s="151" t="s">
        <v>122</v>
      </c>
    </row>
    <row r="260" spans="2:51" s="12" customFormat="1" ht="10">
      <c r="B260" s="143"/>
      <c r="D260" s="144" t="s">
        <v>130</v>
      </c>
      <c r="E260" s="145" t="s">
        <v>1</v>
      </c>
      <c r="F260" s="146" t="s">
        <v>261</v>
      </c>
      <c r="H260" s="145" t="s">
        <v>1</v>
      </c>
      <c r="I260" s="147"/>
      <c r="L260" s="143"/>
      <c r="M260" s="148"/>
      <c r="T260" s="149"/>
      <c r="AT260" s="145" t="s">
        <v>130</v>
      </c>
      <c r="AU260" s="145" t="s">
        <v>86</v>
      </c>
      <c r="AV260" s="12" t="s">
        <v>84</v>
      </c>
      <c r="AW260" s="12" t="s">
        <v>32</v>
      </c>
      <c r="AX260" s="12" t="s">
        <v>76</v>
      </c>
      <c r="AY260" s="145" t="s">
        <v>122</v>
      </c>
    </row>
    <row r="261" spans="2:51" s="13" customFormat="1" ht="10">
      <c r="B261" s="150"/>
      <c r="D261" s="144" t="s">
        <v>130</v>
      </c>
      <c r="E261" s="151" t="s">
        <v>1</v>
      </c>
      <c r="F261" s="152" t="s">
        <v>287</v>
      </c>
      <c r="H261" s="153">
        <v>19.2</v>
      </c>
      <c r="I261" s="154"/>
      <c r="L261" s="150"/>
      <c r="M261" s="155"/>
      <c r="T261" s="156"/>
      <c r="AT261" s="151" t="s">
        <v>130</v>
      </c>
      <c r="AU261" s="151" t="s">
        <v>86</v>
      </c>
      <c r="AV261" s="13" t="s">
        <v>86</v>
      </c>
      <c r="AW261" s="13" t="s">
        <v>32</v>
      </c>
      <c r="AX261" s="13" t="s">
        <v>76</v>
      </c>
      <c r="AY261" s="151" t="s">
        <v>122</v>
      </c>
    </row>
    <row r="262" spans="2:51" s="12" customFormat="1" ht="10">
      <c r="B262" s="143"/>
      <c r="D262" s="144" t="s">
        <v>130</v>
      </c>
      <c r="E262" s="145" t="s">
        <v>1</v>
      </c>
      <c r="F262" s="146" t="s">
        <v>184</v>
      </c>
      <c r="H262" s="145" t="s">
        <v>1</v>
      </c>
      <c r="I262" s="147"/>
      <c r="L262" s="143"/>
      <c r="M262" s="148"/>
      <c r="T262" s="149"/>
      <c r="AT262" s="145" t="s">
        <v>130</v>
      </c>
      <c r="AU262" s="145" t="s">
        <v>86</v>
      </c>
      <c r="AV262" s="12" t="s">
        <v>84</v>
      </c>
      <c r="AW262" s="12" t="s">
        <v>32</v>
      </c>
      <c r="AX262" s="12" t="s">
        <v>76</v>
      </c>
      <c r="AY262" s="145" t="s">
        <v>122</v>
      </c>
    </row>
    <row r="263" spans="2:51" s="13" customFormat="1" ht="10">
      <c r="B263" s="150"/>
      <c r="D263" s="144" t="s">
        <v>130</v>
      </c>
      <c r="E263" s="151" t="s">
        <v>1</v>
      </c>
      <c r="F263" s="152" t="s">
        <v>288</v>
      </c>
      <c r="H263" s="153">
        <v>3.6</v>
      </c>
      <c r="I263" s="154"/>
      <c r="L263" s="150"/>
      <c r="M263" s="155"/>
      <c r="T263" s="156"/>
      <c r="AT263" s="151" t="s">
        <v>130</v>
      </c>
      <c r="AU263" s="151" t="s">
        <v>86</v>
      </c>
      <c r="AV263" s="13" t="s">
        <v>86</v>
      </c>
      <c r="AW263" s="13" t="s">
        <v>32</v>
      </c>
      <c r="AX263" s="13" t="s">
        <v>76</v>
      </c>
      <c r="AY263" s="151" t="s">
        <v>122</v>
      </c>
    </row>
    <row r="264" spans="2:51" s="12" customFormat="1" ht="10">
      <c r="B264" s="143"/>
      <c r="D264" s="144" t="s">
        <v>130</v>
      </c>
      <c r="E264" s="145" t="s">
        <v>1</v>
      </c>
      <c r="F264" s="146" t="s">
        <v>186</v>
      </c>
      <c r="H264" s="145" t="s">
        <v>1</v>
      </c>
      <c r="I264" s="147"/>
      <c r="L264" s="143"/>
      <c r="M264" s="148"/>
      <c r="T264" s="149"/>
      <c r="AT264" s="145" t="s">
        <v>130</v>
      </c>
      <c r="AU264" s="145" t="s">
        <v>86</v>
      </c>
      <c r="AV264" s="12" t="s">
        <v>84</v>
      </c>
      <c r="AW264" s="12" t="s">
        <v>32</v>
      </c>
      <c r="AX264" s="12" t="s">
        <v>76</v>
      </c>
      <c r="AY264" s="145" t="s">
        <v>122</v>
      </c>
    </row>
    <row r="265" spans="2:51" s="13" customFormat="1" ht="10">
      <c r="B265" s="150"/>
      <c r="D265" s="144" t="s">
        <v>130</v>
      </c>
      <c r="E265" s="151" t="s">
        <v>1</v>
      </c>
      <c r="F265" s="152" t="s">
        <v>289</v>
      </c>
      <c r="H265" s="153">
        <v>26.64</v>
      </c>
      <c r="I265" s="154"/>
      <c r="L265" s="150"/>
      <c r="M265" s="155"/>
      <c r="T265" s="156"/>
      <c r="AT265" s="151" t="s">
        <v>130</v>
      </c>
      <c r="AU265" s="151" t="s">
        <v>86</v>
      </c>
      <c r="AV265" s="13" t="s">
        <v>86</v>
      </c>
      <c r="AW265" s="13" t="s">
        <v>32</v>
      </c>
      <c r="AX265" s="13" t="s">
        <v>76</v>
      </c>
      <c r="AY265" s="151" t="s">
        <v>122</v>
      </c>
    </row>
    <row r="266" spans="2:51" s="12" customFormat="1" ht="10">
      <c r="B266" s="143"/>
      <c r="D266" s="144" t="s">
        <v>130</v>
      </c>
      <c r="E266" s="145" t="s">
        <v>1</v>
      </c>
      <c r="F266" s="146" t="s">
        <v>263</v>
      </c>
      <c r="H266" s="145" t="s">
        <v>1</v>
      </c>
      <c r="I266" s="147"/>
      <c r="L266" s="143"/>
      <c r="M266" s="148"/>
      <c r="T266" s="149"/>
      <c r="AT266" s="145" t="s">
        <v>130</v>
      </c>
      <c r="AU266" s="145" t="s">
        <v>86</v>
      </c>
      <c r="AV266" s="12" t="s">
        <v>84</v>
      </c>
      <c r="AW266" s="12" t="s">
        <v>32</v>
      </c>
      <c r="AX266" s="12" t="s">
        <v>76</v>
      </c>
      <c r="AY266" s="145" t="s">
        <v>122</v>
      </c>
    </row>
    <row r="267" spans="2:51" s="13" customFormat="1" ht="10">
      <c r="B267" s="150"/>
      <c r="D267" s="144" t="s">
        <v>130</v>
      </c>
      <c r="E267" s="151" t="s">
        <v>1</v>
      </c>
      <c r="F267" s="152" t="s">
        <v>290</v>
      </c>
      <c r="H267" s="153">
        <v>8.4</v>
      </c>
      <c r="I267" s="154"/>
      <c r="L267" s="150"/>
      <c r="M267" s="155"/>
      <c r="T267" s="156"/>
      <c r="AT267" s="151" t="s">
        <v>130</v>
      </c>
      <c r="AU267" s="151" t="s">
        <v>86</v>
      </c>
      <c r="AV267" s="13" t="s">
        <v>86</v>
      </c>
      <c r="AW267" s="13" t="s">
        <v>32</v>
      </c>
      <c r="AX267" s="13" t="s">
        <v>76</v>
      </c>
      <c r="AY267" s="151" t="s">
        <v>122</v>
      </c>
    </row>
    <row r="268" spans="2:51" s="15" customFormat="1" ht="10">
      <c r="B268" s="164"/>
      <c r="D268" s="144" t="s">
        <v>130</v>
      </c>
      <c r="E268" s="165" t="s">
        <v>1</v>
      </c>
      <c r="F268" s="166" t="s">
        <v>284</v>
      </c>
      <c r="H268" s="167">
        <v>85.200000000000017</v>
      </c>
      <c r="I268" s="168"/>
      <c r="L268" s="164"/>
      <c r="M268" s="169"/>
      <c r="T268" s="170"/>
      <c r="AT268" s="165" t="s">
        <v>130</v>
      </c>
      <c r="AU268" s="165" t="s">
        <v>86</v>
      </c>
      <c r="AV268" s="15" t="s">
        <v>137</v>
      </c>
      <c r="AW268" s="15" t="s">
        <v>32</v>
      </c>
      <c r="AX268" s="15" t="s">
        <v>76</v>
      </c>
      <c r="AY268" s="165" t="s">
        <v>122</v>
      </c>
    </row>
    <row r="269" spans="2:51" s="12" customFormat="1" ht="10">
      <c r="B269" s="143"/>
      <c r="D269" s="144" t="s">
        <v>130</v>
      </c>
      <c r="E269" s="145" t="s">
        <v>1</v>
      </c>
      <c r="F269" s="146" t="s">
        <v>291</v>
      </c>
      <c r="H269" s="145" t="s">
        <v>1</v>
      </c>
      <c r="I269" s="147"/>
      <c r="L269" s="143"/>
      <c r="M269" s="148"/>
      <c r="T269" s="149"/>
      <c r="AT269" s="145" t="s">
        <v>130</v>
      </c>
      <c r="AU269" s="145" t="s">
        <v>86</v>
      </c>
      <c r="AV269" s="12" t="s">
        <v>84</v>
      </c>
      <c r="AW269" s="12" t="s">
        <v>32</v>
      </c>
      <c r="AX269" s="12" t="s">
        <v>76</v>
      </c>
      <c r="AY269" s="145" t="s">
        <v>122</v>
      </c>
    </row>
    <row r="270" spans="2:51" s="13" customFormat="1" ht="10">
      <c r="B270" s="150"/>
      <c r="D270" s="144" t="s">
        <v>130</v>
      </c>
      <c r="E270" s="151" t="s">
        <v>1</v>
      </c>
      <c r="F270" s="152" t="s">
        <v>292</v>
      </c>
      <c r="H270" s="153">
        <v>1.8</v>
      </c>
      <c r="I270" s="154"/>
      <c r="L270" s="150"/>
      <c r="M270" s="155"/>
      <c r="T270" s="156"/>
      <c r="AT270" s="151" t="s">
        <v>130</v>
      </c>
      <c r="AU270" s="151" t="s">
        <v>86</v>
      </c>
      <c r="AV270" s="13" t="s">
        <v>86</v>
      </c>
      <c r="AW270" s="13" t="s">
        <v>32</v>
      </c>
      <c r="AX270" s="13" t="s">
        <v>76</v>
      </c>
      <c r="AY270" s="151" t="s">
        <v>122</v>
      </c>
    </row>
    <row r="271" spans="2:51" s="15" customFormat="1" ht="10">
      <c r="B271" s="164"/>
      <c r="D271" s="144" t="s">
        <v>130</v>
      </c>
      <c r="E271" s="165" t="s">
        <v>1</v>
      </c>
      <c r="F271" s="166" t="s">
        <v>284</v>
      </c>
      <c r="H271" s="167">
        <v>1.8</v>
      </c>
      <c r="I271" s="168"/>
      <c r="L271" s="164"/>
      <c r="M271" s="169"/>
      <c r="T271" s="170"/>
      <c r="AT271" s="165" t="s">
        <v>130</v>
      </c>
      <c r="AU271" s="165" t="s">
        <v>86</v>
      </c>
      <c r="AV271" s="15" t="s">
        <v>137</v>
      </c>
      <c r="AW271" s="15" t="s">
        <v>32</v>
      </c>
      <c r="AX271" s="15" t="s">
        <v>76</v>
      </c>
      <c r="AY271" s="165" t="s">
        <v>122</v>
      </c>
    </row>
    <row r="272" spans="2:51" s="14" customFormat="1" ht="10">
      <c r="B272" s="157"/>
      <c r="D272" s="144" t="s">
        <v>130</v>
      </c>
      <c r="E272" s="158" t="s">
        <v>1</v>
      </c>
      <c r="F272" s="159" t="s">
        <v>190</v>
      </c>
      <c r="H272" s="160">
        <v>94.679999999999993</v>
      </c>
      <c r="I272" s="161"/>
      <c r="L272" s="157"/>
      <c r="M272" s="162"/>
      <c r="T272" s="163"/>
      <c r="AT272" s="158" t="s">
        <v>130</v>
      </c>
      <c r="AU272" s="158" t="s">
        <v>86</v>
      </c>
      <c r="AV272" s="14" t="s">
        <v>128</v>
      </c>
      <c r="AW272" s="14" t="s">
        <v>32</v>
      </c>
      <c r="AX272" s="14" t="s">
        <v>84</v>
      </c>
      <c r="AY272" s="158" t="s">
        <v>122</v>
      </c>
    </row>
    <row r="273" spans="2:65" s="1" customFormat="1" ht="16.5" customHeight="1">
      <c r="B273" s="32"/>
      <c r="C273" s="171" t="s">
        <v>293</v>
      </c>
      <c r="D273" s="171" t="s">
        <v>294</v>
      </c>
      <c r="E273" s="172" t="s">
        <v>295</v>
      </c>
      <c r="F273" s="173" t="s">
        <v>296</v>
      </c>
      <c r="G273" s="174" t="s">
        <v>268</v>
      </c>
      <c r="H273" s="175">
        <v>123.48</v>
      </c>
      <c r="I273" s="176"/>
      <c r="J273" s="177">
        <f>ROUND(I273*H273,2)</f>
        <v>0</v>
      </c>
      <c r="K273" s="178"/>
      <c r="L273" s="179"/>
      <c r="M273" s="180" t="s">
        <v>1</v>
      </c>
      <c r="N273" s="181" t="s">
        <v>41</v>
      </c>
      <c r="P273" s="139">
        <f>O273*H273</f>
        <v>0</v>
      </c>
      <c r="Q273" s="139">
        <v>1</v>
      </c>
      <c r="R273" s="139">
        <f>Q273*H273</f>
        <v>123.48</v>
      </c>
      <c r="S273" s="139">
        <v>0</v>
      </c>
      <c r="T273" s="140">
        <f>S273*H273</f>
        <v>0</v>
      </c>
      <c r="AR273" s="141" t="s">
        <v>161</v>
      </c>
      <c r="AT273" s="141" t="s">
        <v>294</v>
      </c>
      <c r="AU273" s="141" t="s">
        <v>86</v>
      </c>
      <c r="AY273" s="17" t="s">
        <v>122</v>
      </c>
      <c r="BE273" s="142">
        <f>IF(N273="základní",J273,0)</f>
        <v>0</v>
      </c>
      <c r="BF273" s="142">
        <f>IF(N273="snížená",J273,0)</f>
        <v>0</v>
      </c>
      <c r="BG273" s="142">
        <f>IF(N273="zákl. přenesená",J273,0)</f>
        <v>0</v>
      </c>
      <c r="BH273" s="142">
        <f>IF(N273="sníž. přenesená",J273,0)</f>
        <v>0</v>
      </c>
      <c r="BI273" s="142">
        <f>IF(N273="nulová",J273,0)</f>
        <v>0</v>
      </c>
      <c r="BJ273" s="17" t="s">
        <v>84</v>
      </c>
      <c r="BK273" s="142">
        <f>ROUND(I273*H273,2)</f>
        <v>0</v>
      </c>
      <c r="BL273" s="17" t="s">
        <v>128</v>
      </c>
      <c r="BM273" s="141" t="s">
        <v>297</v>
      </c>
    </row>
    <row r="274" spans="2:65" s="12" customFormat="1" ht="10">
      <c r="B274" s="143"/>
      <c r="D274" s="144" t="s">
        <v>130</v>
      </c>
      <c r="E274" s="145" t="s">
        <v>1</v>
      </c>
      <c r="F274" s="146" t="s">
        <v>281</v>
      </c>
      <c r="H274" s="145" t="s">
        <v>1</v>
      </c>
      <c r="I274" s="147"/>
      <c r="L274" s="143"/>
      <c r="M274" s="148"/>
      <c r="T274" s="149"/>
      <c r="AT274" s="145" t="s">
        <v>130</v>
      </c>
      <c r="AU274" s="145" t="s">
        <v>86</v>
      </c>
      <c r="AV274" s="12" t="s">
        <v>84</v>
      </c>
      <c r="AW274" s="12" t="s">
        <v>32</v>
      </c>
      <c r="AX274" s="12" t="s">
        <v>76</v>
      </c>
      <c r="AY274" s="145" t="s">
        <v>122</v>
      </c>
    </row>
    <row r="275" spans="2:65" s="13" customFormat="1" ht="10">
      <c r="B275" s="150"/>
      <c r="D275" s="144" t="s">
        <v>130</v>
      </c>
      <c r="E275" s="151" t="s">
        <v>1</v>
      </c>
      <c r="F275" s="152" t="s">
        <v>298</v>
      </c>
      <c r="H275" s="153">
        <v>8.2799999999999994</v>
      </c>
      <c r="I275" s="154"/>
      <c r="L275" s="150"/>
      <c r="M275" s="155"/>
      <c r="T275" s="156"/>
      <c r="AT275" s="151" t="s">
        <v>130</v>
      </c>
      <c r="AU275" s="151" t="s">
        <v>86</v>
      </c>
      <c r="AV275" s="13" t="s">
        <v>86</v>
      </c>
      <c r="AW275" s="13" t="s">
        <v>32</v>
      </c>
      <c r="AX275" s="13" t="s">
        <v>76</v>
      </c>
      <c r="AY275" s="151" t="s">
        <v>122</v>
      </c>
    </row>
    <row r="276" spans="2:65" s="15" customFormat="1" ht="10">
      <c r="B276" s="164"/>
      <c r="D276" s="144" t="s">
        <v>130</v>
      </c>
      <c r="E276" s="165" t="s">
        <v>1</v>
      </c>
      <c r="F276" s="166" t="s">
        <v>284</v>
      </c>
      <c r="H276" s="167">
        <v>8.2799999999999994</v>
      </c>
      <c r="I276" s="168"/>
      <c r="L276" s="164"/>
      <c r="M276" s="169"/>
      <c r="T276" s="170"/>
      <c r="AT276" s="165" t="s">
        <v>130</v>
      </c>
      <c r="AU276" s="165" t="s">
        <v>86</v>
      </c>
      <c r="AV276" s="15" t="s">
        <v>137</v>
      </c>
      <c r="AW276" s="15" t="s">
        <v>32</v>
      </c>
      <c r="AX276" s="15" t="s">
        <v>76</v>
      </c>
      <c r="AY276" s="165" t="s">
        <v>122</v>
      </c>
    </row>
    <row r="277" spans="2:65" s="12" customFormat="1" ht="10">
      <c r="B277" s="143"/>
      <c r="D277" s="144" t="s">
        <v>130</v>
      </c>
      <c r="E277" s="145" t="s">
        <v>1</v>
      </c>
      <c r="F277" s="146" t="s">
        <v>285</v>
      </c>
      <c r="H277" s="145" t="s">
        <v>1</v>
      </c>
      <c r="I277" s="147"/>
      <c r="L277" s="143"/>
      <c r="M277" s="148"/>
      <c r="T277" s="149"/>
      <c r="AT277" s="145" t="s">
        <v>130</v>
      </c>
      <c r="AU277" s="145" t="s">
        <v>86</v>
      </c>
      <c r="AV277" s="12" t="s">
        <v>84</v>
      </c>
      <c r="AW277" s="12" t="s">
        <v>32</v>
      </c>
      <c r="AX277" s="12" t="s">
        <v>76</v>
      </c>
      <c r="AY277" s="145" t="s">
        <v>122</v>
      </c>
    </row>
    <row r="278" spans="2:65" s="12" customFormat="1" ht="10">
      <c r="B278" s="143"/>
      <c r="D278" s="144" t="s">
        <v>130</v>
      </c>
      <c r="E278" s="145" t="s">
        <v>1</v>
      </c>
      <c r="F278" s="146" t="s">
        <v>180</v>
      </c>
      <c r="H278" s="145" t="s">
        <v>1</v>
      </c>
      <c r="I278" s="147"/>
      <c r="L278" s="143"/>
      <c r="M278" s="148"/>
      <c r="T278" s="149"/>
      <c r="AT278" s="145" t="s">
        <v>130</v>
      </c>
      <c r="AU278" s="145" t="s">
        <v>86</v>
      </c>
      <c r="AV278" s="12" t="s">
        <v>84</v>
      </c>
      <c r="AW278" s="12" t="s">
        <v>32</v>
      </c>
      <c r="AX278" s="12" t="s">
        <v>76</v>
      </c>
      <c r="AY278" s="145" t="s">
        <v>122</v>
      </c>
    </row>
    <row r="279" spans="2:65" s="13" customFormat="1" ht="10">
      <c r="B279" s="150"/>
      <c r="D279" s="144" t="s">
        <v>130</v>
      </c>
      <c r="E279" s="151" t="s">
        <v>1</v>
      </c>
      <c r="F279" s="152" t="s">
        <v>299</v>
      </c>
      <c r="H279" s="153">
        <v>54.72</v>
      </c>
      <c r="I279" s="154"/>
      <c r="L279" s="150"/>
      <c r="M279" s="155"/>
      <c r="T279" s="156"/>
      <c r="AT279" s="151" t="s">
        <v>130</v>
      </c>
      <c r="AU279" s="151" t="s">
        <v>86</v>
      </c>
      <c r="AV279" s="13" t="s">
        <v>86</v>
      </c>
      <c r="AW279" s="13" t="s">
        <v>32</v>
      </c>
      <c r="AX279" s="13" t="s">
        <v>76</v>
      </c>
      <c r="AY279" s="151" t="s">
        <v>122</v>
      </c>
    </row>
    <row r="280" spans="2:65" s="12" customFormat="1" ht="10">
      <c r="B280" s="143"/>
      <c r="D280" s="144" t="s">
        <v>130</v>
      </c>
      <c r="E280" s="145" t="s">
        <v>1</v>
      </c>
      <c r="F280" s="146" t="s">
        <v>184</v>
      </c>
      <c r="H280" s="145" t="s">
        <v>1</v>
      </c>
      <c r="I280" s="147"/>
      <c r="L280" s="143"/>
      <c r="M280" s="148"/>
      <c r="T280" s="149"/>
      <c r="AT280" s="145" t="s">
        <v>130</v>
      </c>
      <c r="AU280" s="145" t="s">
        <v>86</v>
      </c>
      <c r="AV280" s="12" t="s">
        <v>84</v>
      </c>
      <c r="AW280" s="12" t="s">
        <v>32</v>
      </c>
      <c r="AX280" s="12" t="s">
        <v>76</v>
      </c>
      <c r="AY280" s="145" t="s">
        <v>122</v>
      </c>
    </row>
    <row r="281" spans="2:65" s="13" customFormat="1" ht="10">
      <c r="B281" s="150"/>
      <c r="D281" s="144" t="s">
        <v>130</v>
      </c>
      <c r="E281" s="151" t="s">
        <v>1</v>
      </c>
      <c r="F281" s="152" t="s">
        <v>300</v>
      </c>
      <c r="H281" s="153">
        <v>7.2</v>
      </c>
      <c r="I281" s="154"/>
      <c r="L281" s="150"/>
      <c r="M281" s="155"/>
      <c r="T281" s="156"/>
      <c r="AT281" s="151" t="s">
        <v>130</v>
      </c>
      <c r="AU281" s="151" t="s">
        <v>86</v>
      </c>
      <c r="AV281" s="13" t="s">
        <v>86</v>
      </c>
      <c r="AW281" s="13" t="s">
        <v>32</v>
      </c>
      <c r="AX281" s="13" t="s">
        <v>76</v>
      </c>
      <c r="AY281" s="151" t="s">
        <v>122</v>
      </c>
    </row>
    <row r="282" spans="2:65" s="12" customFormat="1" ht="10">
      <c r="B282" s="143"/>
      <c r="D282" s="144" t="s">
        <v>130</v>
      </c>
      <c r="E282" s="145" t="s">
        <v>1</v>
      </c>
      <c r="F282" s="146" t="s">
        <v>186</v>
      </c>
      <c r="H282" s="145" t="s">
        <v>1</v>
      </c>
      <c r="I282" s="147"/>
      <c r="L282" s="143"/>
      <c r="M282" s="148"/>
      <c r="T282" s="149"/>
      <c r="AT282" s="145" t="s">
        <v>130</v>
      </c>
      <c r="AU282" s="145" t="s">
        <v>86</v>
      </c>
      <c r="AV282" s="12" t="s">
        <v>84</v>
      </c>
      <c r="AW282" s="12" t="s">
        <v>32</v>
      </c>
      <c r="AX282" s="12" t="s">
        <v>76</v>
      </c>
      <c r="AY282" s="145" t="s">
        <v>122</v>
      </c>
    </row>
    <row r="283" spans="2:65" s="13" customFormat="1" ht="10">
      <c r="B283" s="150"/>
      <c r="D283" s="144" t="s">
        <v>130</v>
      </c>
      <c r="E283" s="151" t="s">
        <v>1</v>
      </c>
      <c r="F283" s="152" t="s">
        <v>301</v>
      </c>
      <c r="H283" s="153">
        <v>53.28</v>
      </c>
      <c r="I283" s="154"/>
      <c r="L283" s="150"/>
      <c r="M283" s="155"/>
      <c r="T283" s="156"/>
      <c r="AT283" s="151" t="s">
        <v>130</v>
      </c>
      <c r="AU283" s="151" t="s">
        <v>86</v>
      </c>
      <c r="AV283" s="13" t="s">
        <v>86</v>
      </c>
      <c r="AW283" s="13" t="s">
        <v>32</v>
      </c>
      <c r="AX283" s="13" t="s">
        <v>76</v>
      </c>
      <c r="AY283" s="151" t="s">
        <v>122</v>
      </c>
    </row>
    <row r="284" spans="2:65" s="15" customFormat="1" ht="10">
      <c r="B284" s="164"/>
      <c r="D284" s="144" t="s">
        <v>130</v>
      </c>
      <c r="E284" s="165" t="s">
        <v>1</v>
      </c>
      <c r="F284" s="166" t="s">
        <v>284</v>
      </c>
      <c r="H284" s="167">
        <v>115.2</v>
      </c>
      <c r="I284" s="168"/>
      <c r="L284" s="164"/>
      <c r="M284" s="169"/>
      <c r="T284" s="170"/>
      <c r="AT284" s="165" t="s">
        <v>130</v>
      </c>
      <c r="AU284" s="165" t="s">
        <v>86</v>
      </c>
      <c r="AV284" s="15" t="s">
        <v>137</v>
      </c>
      <c r="AW284" s="15" t="s">
        <v>32</v>
      </c>
      <c r="AX284" s="15" t="s">
        <v>76</v>
      </c>
      <c r="AY284" s="165" t="s">
        <v>122</v>
      </c>
    </row>
    <row r="285" spans="2:65" s="14" customFormat="1" ht="10">
      <c r="B285" s="157"/>
      <c r="D285" s="144" t="s">
        <v>130</v>
      </c>
      <c r="E285" s="158" t="s">
        <v>1</v>
      </c>
      <c r="F285" s="159" t="s">
        <v>190</v>
      </c>
      <c r="H285" s="160">
        <v>123.48</v>
      </c>
      <c r="I285" s="161"/>
      <c r="L285" s="157"/>
      <c r="M285" s="162"/>
      <c r="T285" s="163"/>
      <c r="AT285" s="158" t="s">
        <v>130</v>
      </c>
      <c r="AU285" s="158" t="s">
        <v>86</v>
      </c>
      <c r="AV285" s="14" t="s">
        <v>128</v>
      </c>
      <c r="AW285" s="14" t="s">
        <v>32</v>
      </c>
      <c r="AX285" s="14" t="s">
        <v>84</v>
      </c>
      <c r="AY285" s="158" t="s">
        <v>122</v>
      </c>
    </row>
    <row r="286" spans="2:65" s="1" customFormat="1" ht="16.5" customHeight="1">
      <c r="B286" s="32"/>
      <c r="C286" s="171" t="s">
        <v>302</v>
      </c>
      <c r="D286" s="171" t="s">
        <v>294</v>
      </c>
      <c r="E286" s="172" t="s">
        <v>303</v>
      </c>
      <c r="F286" s="173" t="s">
        <v>304</v>
      </c>
      <c r="G286" s="174" t="s">
        <v>268</v>
      </c>
      <c r="H286" s="175">
        <v>3.6</v>
      </c>
      <c r="I286" s="176"/>
      <c r="J286" s="177">
        <f>ROUND(I286*H286,2)</f>
        <v>0</v>
      </c>
      <c r="K286" s="178"/>
      <c r="L286" s="179"/>
      <c r="M286" s="180" t="s">
        <v>1</v>
      </c>
      <c r="N286" s="181" t="s">
        <v>41</v>
      </c>
      <c r="P286" s="139">
        <f>O286*H286</f>
        <v>0</v>
      </c>
      <c r="Q286" s="139">
        <v>1</v>
      </c>
      <c r="R286" s="139">
        <f>Q286*H286</f>
        <v>3.6</v>
      </c>
      <c r="S286" s="139">
        <v>0</v>
      </c>
      <c r="T286" s="140">
        <f>S286*H286</f>
        <v>0</v>
      </c>
      <c r="AR286" s="141" t="s">
        <v>161</v>
      </c>
      <c r="AT286" s="141" t="s">
        <v>294</v>
      </c>
      <c r="AU286" s="141" t="s">
        <v>86</v>
      </c>
      <c r="AY286" s="17" t="s">
        <v>122</v>
      </c>
      <c r="BE286" s="142">
        <f>IF(N286="základní",J286,0)</f>
        <v>0</v>
      </c>
      <c r="BF286" s="142">
        <f>IF(N286="snížená",J286,0)</f>
        <v>0</v>
      </c>
      <c r="BG286" s="142">
        <f>IF(N286="zákl. přenesená",J286,0)</f>
        <v>0</v>
      </c>
      <c r="BH286" s="142">
        <f>IF(N286="sníž. přenesená",J286,0)</f>
        <v>0</v>
      </c>
      <c r="BI286" s="142">
        <f>IF(N286="nulová",J286,0)</f>
        <v>0</v>
      </c>
      <c r="BJ286" s="17" t="s">
        <v>84</v>
      </c>
      <c r="BK286" s="142">
        <f>ROUND(I286*H286,2)</f>
        <v>0</v>
      </c>
      <c r="BL286" s="17" t="s">
        <v>128</v>
      </c>
      <c r="BM286" s="141" t="s">
        <v>305</v>
      </c>
    </row>
    <row r="287" spans="2:65" s="13" customFormat="1" ht="10">
      <c r="B287" s="150"/>
      <c r="D287" s="144" t="s">
        <v>130</v>
      </c>
      <c r="E287" s="151" t="s">
        <v>1</v>
      </c>
      <c r="F287" s="152" t="s">
        <v>306</v>
      </c>
      <c r="H287" s="153">
        <v>3.6</v>
      </c>
      <c r="I287" s="154"/>
      <c r="L287" s="150"/>
      <c r="M287" s="155"/>
      <c r="T287" s="156"/>
      <c r="AT287" s="151" t="s">
        <v>130</v>
      </c>
      <c r="AU287" s="151" t="s">
        <v>86</v>
      </c>
      <c r="AV287" s="13" t="s">
        <v>86</v>
      </c>
      <c r="AW287" s="13" t="s">
        <v>32</v>
      </c>
      <c r="AX287" s="13" t="s">
        <v>84</v>
      </c>
      <c r="AY287" s="151" t="s">
        <v>122</v>
      </c>
    </row>
    <row r="288" spans="2:65" s="1" customFormat="1" ht="24.15" customHeight="1">
      <c r="B288" s="32"/>
      <c r="C288" s="129" t="s">
        <v>307</v>
      </c>
      <c r="D288" s="129" t="s">
        <v>124</v>
      </c>
      <c r="E288" s="130" t="s">
        <v>308</v>
      </c>
      <c r="F288" s="131" t="s">
        <v>309</v>
      </c>
      <c r="G288" s="132" t="s">
        <v>177</v>
      </c>
      <c r="H288" s="133">
        <v>11.584</v>
      </c>
      <c r="I288" s="134"/>
      <c r="J288" s="135">
        <f>ROUND(I288*H288,2)</f>
        <v>0</v>
      </c>
      <c r="K288" s="136"/>
      <c r="L288" s="32"/>
      <c r="M288" s="137" t="s">
        <v>1</v>
      </c>
      <c r="N288" s="138" t="s">
        <v>41</v>
      </c>
      <c r="P288" s="139">
        <f>O288*H288</f>
        <v>0</v>
      </c>
      <c r="Q288" s="139">
        <v>0</v>
      </c>
      <c r="R288" s="139">
        <f>Q288*H288</f>
        <v>0</v>
      </c>
      <c r="S288" s="139">
        <v>0</v>
      </c>
      <c r="T288" s="140">
        <f>S288*H288</f>
        <v>0</v>
      </c>
      <c r="AR288" s="141" t="s">
        <v>128</v>
      </c>
      <c r="AT288" s="141" t="s">
        <v>124</v>
      </c>
      <c r="AU288" s="141" t="s">
        <v>86</v>
      </c>
      <c r="AY288" s="17" t="s">
        <v>122</v>
      </c>
      <c r="BE288" s="142">
        <f>IF(N288="základní",J288,0)</f>
        <v>0</v>
      </c>
      <c r="BF288" s="142">
        <f>IF(N288="snížená",J288,0)</f>
        <v>0</v>
      </c>
      <c r="BG288" s="142">
        <f>IF(N288="zákl. přenesená",J288,0)</f>
        <v>0</v>
      </c>
      <c r="BH288" s="142">
        <f>IF(N288="sníž. přenesená",J288,0)</f>
        <v>0</v>
      </c>
      <c r="BI288" s="142">
        <f>IF(N288="nulová",J288,0)</f>
        <v>0</v>
      </c>
      <c r="BJ288" s="17" t="s">
        <v>84</v>
      </c>
      <c r="BK288" s="142">
        <f>ROUND(I288*H288,2)</f>
        <v>0</v>
      </c>
      <c r="BL288" s="17" t="s">
        <v>128</v>
      </c>
      <c r="BM288" s="141" t="s">
        <v>310</v>
      </c>
    </row>
    <row r="289" spans="2:65" s="13" customFormat="1" ht="10">
      <c r="B289" s="150"/>
      <c r="D289" s="144" t="s">
        <v>130</v>
      </c>
      <c r="E289" s="151" t="s">
        <v>1</v>
      </c>
      <c r="F289" s="152" t="s">
        <v>311</v>
      </c>
      <c r="H289" s="153">
        <v>1.9319999999999999</v>
      </c>
      <c r="I289" s="154"/>
      <c r="L289" s="150"/>
      <c r="M289" s="155"/>
      <c r="T289" s="156"/>
      <c r="AT289" s="151" t="s">
        <v>130</v>
      </c>
      <c r="AU289" s="151" t="s">
        <v>86</v>
      </c>
      <c r="AV289" s="13" t="s">
        <v>86</v>
      </c>
      <c r="AW289" s="13" t="s">
        <v>32</v>
      </c>
      <c r="AX289" s="13" t="s">
        <v>76</v>
      </c>
      <c r="AY289" s="151" t="s">
        <v>122</v>
      </c>
    </row>
    <row r="290" spans="2:65" s="13" customFormat="1" ht="10">
      <c r="B290" s="150"/>
      <c r="D290" s="144" t="s">
        <v>130</v>
      </c>
      <c r="E290" s="151" t="s">
        <v>1</v>
      </c>
      <c r="F290" s="152" t="s">
        <v>312</v>
      </c>
      <c r="H290" s="153">
        <v>1.6519999999999999</v>
      </c>
      <c r="I290" s="154"/>
      <c r="L290" s="150"/>
      <c r="M290" s="155"/>
      <c r="T290" s="156"/>
      <c r="AT290" s="151" t="s">
        <v>130</v>
      </c>
      <c r="AU290" s="151" t="s">
        <v>86</v>
      </c>
      <c r="AV290" s="13" t="s">
        <v>86</v>
      </c>
      <c r="AW290" s="13" t="s">
        <v>32</v>
      </c>
      <c r="AX290" s="13" t="s">
        <v>76</v>
      </c>
      <c r="AY290" s="151" t="s">
        <v>122</v>
      </c>
    </row>
    <row r="291" spans="2:65" s="15" customFormat="1" ht="10">
      <c r="B291" s="164"/>
      <c r="D291" s="144" t="s">
        <v>130</v>
      </c>
      <c r="E291" s="165" t="s">
        <v>1</v>
      </c>
      <c r="F291" s="166" t="s">
        <v>284</v>
      </c>
      <c r="H291" s="167">
        <v>3.5839999999999996</v>
      </c>
      <c r="I291" s="168"/>
      <c r="L291" s="164"/>
      <c r="M291" s="169"/>
      <c r="T291" s="170"/>
      <c r="AT291" s="165" t="s">
        <v>130</v>
      </c>
      <c r="AU291" s="165" t="s">
        <v>86</v>
      </c>
      <c r="AV291" s="15" t="s">
        <v>137</v>
      </c>
      <c r="AW291" s="15" t="s">
        <v>32</v>
      </c>
      <c r="AX291" s="15" t="s">
        <v>76</v>
      </c>
      <c r="AY291" s="165" t="s">
        <v>122</v>
      </c>
    </row>
    <row r="292" spans="2:65" s="12" customFormat="1" ht="10">
      <c r="B292" s="143"/>
      <c r="D292" s="144" t="s">
        <v>130</v>
      </c>
      <c r="E292" s="145" t="s">
        <v>1</v>
      </c>
      <c r="F292" s="146" t="s">
        <v>313</v>
      </c>
      <c r="H292" s="145" t="s">
        <v>1</v>
      </c>
      <c r="I292" s="147"/>
      <c r="L292" s="143"/>
      <c r="M292" s="148"/>
      <c r="T292" s="149"/>
      <c r="AT292" s="145" t="s">
        <v>130</v>
      </c>
      <c r="AU292" s="145" t="s">
        <v>86</v>
      </c>
      <c r="AV292" s="12" t="s">
        <v>84</v>
      </c>
      <c r="AW292" s="12" t="s">
        <v>32</v>
      </c>
      <c r="AX292" s="12" t="s">
        <v>76</v>
      </c>
      <c r="AY292" s="145" t="s">
        <v>122</v>
      </c>
    </row>
    <row r="293" spans="2:65" s="13" customFormat="1" ht="10">
      <c r="B293" s="150"/>
      <c r="D293" s="144" t="s">
        <v>130</v>
      </c>
      <c r="E293" s="151" t="s">
        <v>1</v>
      </c>
      <c r="F293" s="152" t="s">
        <v>314</v>
      </c>
      <c r="H293" s="153">
        <v>8</v>
      </c>
      <c r="I293" s="154"/>
      <c r="L293" s="150"/>
      <c r="M293" s="155"/>
      <c r="T293" s="156"/>
      <c r="AT293" s="151" t="s">
        <v>130</v>
      </c>
      <c r="AU293" s="151" t="s">
        <v>86</v>
      </c>
      <c r="AV293" s="13" t="s">
        <v>86</v>
      </c>
      <c r="AW293" s="13" t="s">
        <v>32</v>
      </c>
      <c r="AX293" s="13" t="s">
        <v>76</v>
      </c>
      <c r="AY293" s="151" t="s">
        <v>122</v>
      </c>
    </row>
    <row r="294" spans="2:65" s="15" customFormat="1" ht="10">
      <c r="B294" s="164"/>
      <c r="D294" s="144" t="s">
        <v>130</v>
      </c>
      <c r="E294" s="165" t="s">
        <v>1</v>
      </c>
      <c r="F294" s="166" t="s">
        <v>284</v>
      </c>
      <c r="H294" s="167">
        <v>8</v>
      </c>
      <c r="I294" s="168"/>
      <c r="L294" s="164"/>
      <c r="M294" s="169"/>
      <c r="T294" s="170"/>
      <c r="AT294" s="165" t="s">
        <v>130</v>
      </c>
      <c r="AU294" s="165" t="s">
        <v>86</v>
      </c>
      <c r="AV294" s="15" t="s">
        <v>137</v>
      </c>
      <c r="AW294" s="15" t="s">
        <v>32</v>
      </c>
      <c r="AX294" s="15" t="s">
        <v>76</v>
      </c>
      <c r="AY294" s="165" t="s">
        <v>122</v>
      </c>
    </row>
    <row r="295" spans="2:65" s="14" customFormat="1" ht="10">
      <c r="B295" s="157"/>
      <c r="D295" s="144" t="s">
        <v>130</v>
      </c>
      <c r="E295" s="158" t="s">
        <v>1</v>
      </c>
      <c r="F295" s="159" t="s">
        <v>190</v>
      </c>
      <c r="H295" s="160">
        <v>11.584</v>
      </c>
      <c r="I295" s="161"/>
      <c r="L295" s="157"/>
      <c r="M295" s="162"/>
      <c r="T295" s="163"/>
      <c r="AT295" s="158" t="s">
        <v>130</v>
      </c>
      <c r="AU295" s="158" t="s">
        <v>86</v>
      </c>
      <c r="AV295" s="14" t="s">
        <v>128</v>
      </c>
      <c r="AW295" s="14" t="s">
        <v>32</v>
      </c>
      <c r="AX295" s="14" t="s">
        <v>84</v>
      </c>
      <c r="AY295" s="158" t="s">
        <v>122</v>
      </c>
    </row>
    <row r="296" spans="2:65" s="1" customFormat="1" ht="16.5" customHeight="1">
      <c r="B296" s="32"/>
      <c r="C296" s="171" t="s">
        <v>315</v>
      </c>
      <c r="D296" s="171" t="s">
        <v>294</v>
      </c>
      <c r="E296" s="172" t="s">
        <v>295</v>
      </c>
      <c r="F296" s="173" t="s">
        <v>296</v>
      </c>
      <c r="G296" s="174" t="s">
        <v>268</v>
      </c>
      <c r="H296" s="175">
        <v>3.8639999999999999</v>
      </c>
      <c r="I296" s="176"/>
      <c r="J296" s="177">
        <f>ROUND(I296*H296,2)</f>
        <v>0</v>
      </c>
      <c r="K296" s="178"/>
      <c r="L296" s="179"/>
      <c r="M296" s="180" t="s">
        <v>1</v>
      </c>
      <c r="N296" s="181" t="s">
        <v>41</v>
      </c>
      <c r="P296" s="139">
        <f>O296*H296</f>
        <v>0</v>
      </c>
      <c r="Q296" s="139">
        <v>1</v>
      </c>
      <c r="R296" s="139">
        <f>Q296*H296</f>
        <v>3.8639999999999999</v>
      </c>
      <c r="S296" s="139">
        <v>0</v>
      </c>
      <c r="T296" s="140">
        <f>S296*H296</f>
        <v>0</v>
      </c>
      <c r="AR296" s="141" t="s">
        <v>161</v>
      </c>
      <c r="AT296" s="141" t="s">
        <v>294</v>
      </c>
      <c r="AU296" s="141" t="s">
        <v>86</v>
      </c>
      <c r="AY296" s="17" t="s">
        <v>122</v>
      </c>
      <c r="BE296" s="142">
        <f>IF(N296="základní",J296,0)</f>
        <v>0</v>
      </c>
      <c r="BF296" s="142">
        <f>IF(N296="snížená",J296,0)</f>
        <v>0</v>
      </c>
      <c r="BG296" s="142">
        <f>IF(N296="zákl. přenesená",J296,0)</f>
        <v>0</v>
      </c>
      <c r="BH296" s="142">
        <f>IF(N296="sníž. přenesená",J296,0)</f>
        <v>0</v>
      </c>
      <c r="BI296" s="142">
        <f>IF(N296="nulová",J296,0)</f>
        <v>0</v>
      </c>
      <c r="BJ296" s="17" t="s">
        <v>84</v>
      </c>
      <c r="BK296" s="142">
        <f>ROUND(I296*H296,2)</f>
        <v>0</v>
      </c>
      <c r="BL296" s="17" t="s">
        <v>128</v>
      </c>
      <c r="BM296" s="141" t="s">
        <v>316</v>
      </c>
    </row>
    <row r="297" spans="2:65" s="13" customFormat="1" ht="10">
      <c r="B297" s="150"/>
      <c r="D297" s="144" t="s">
        <v>130</v>
      </c>
      <c r="E297" s="151" t="s">
        <v>1</v>
      </c>
      <c r="F297" s="152" t="s">
        <v>317</v>
      </c>
      <c r="H297" s="153">
        <v>3.8639999999999999</v>
      </c>
      <c r="I297" s="154"/>
      <c r="L297" s="150"/>
      <c r="M297" s="155"/>
      <c r="T297" s="156"/>
      <c r="AT297" s="151" t="s">
        <v>130</v>
      </c>
      <c r="AU297" s="151" t="s">
        <v>86</v>
      </c>
      <c r="AV297" s="13" t="s">
        <v>86</v>
      </c>
      <c r="AW297" s="13" t="s">
        <v>32</v>
      </c>
      <c r="AX297" s="13" t="s">
        <v>84</v>
      </c>
      <c r="AY297" s="151" t="s">
        <v>122</v>
      </c>
    </row>
    <row r="298" spans="2:65" s="1" customFormat="1" ht="16.5" customHeight="1">
      <c r="B298" s="32"/>
      <c r="C298" s="171" t="s">
        <v>318</v>
      </c>
      <c r="D298" s="171" t="s">
        <v>294</v>
      </c>
      <c r="E298" s="172" t="s">
        <v>319</v>
      </c>
      <c r="F298" s="173" t="s">
        <v>320</v>
      </c>
      <c r="G298" s="174" t="s">
        <v>268</v>
      </c>
      <c r="H298" s="175">
        <v>16</v>
      </c>
      <c r="I298" s="176"/>
      <c r="J298" s="177">
        <f>ROUND(I298*H298,2)</f>
        <v>0</v>
      </c>
      <c r="K298" s="178"/>
      <c r="L298" s="179"/>
      <c r="M298" s="180" t="s">
        <v>1</v>
      </c>
      <c r="N298" s="181" t="s">
        <v>41</v>
      </c>
      <c r="P298" s="139">
        <f>O298*H298</f>
        <v>0</v>
      </c>
      <c r="Q298" s="139">
        <v>1</v>
      </c>
      <c r="R298" s="139">
        <f>Q298*H298</f>
        <v>16</v>
      </c>
      <c r="S298" s="139">
        <v>0</v>
      </c>
      <c r="T298" s="140">
        <f>S298*H298</f>
        <v>0</v>
      </c>
      <c r="AR298" s="141" t="s">
        <v>161</v>
      </c>
      <c r="AT298" s="141" t="s">
        <v>294</v>
      </c>
      <c r="AU298" s="141" t="s">
        <v>86</v>
      </c>
      <c r="AY298" s="17" t="s">
        <v>122</v>
      </c>
      <c r="BE298" s="142">
        <f>IF(N298="základní",J298,0)</f>
        <v>0</v>
      </c>
      <c r="BF298" s="142">
        <f>IF(N298="snížená",J298,0)</f>
        <v>0</v>
      </c>
      <c r="BG298" s="142">
        <f>IF(N298="zákl. přenesená",J298,0)</f>
        <v>0</v>
      </c>
      <c r="BH298" s="142">
        <f>IF(N298="sníž. přenesená",J298,0)</f>
        <v>0</v>
      </c>
      <c r="BI298" s="142">
        <f>IF(N298="nulová",J298,0)</f>
        <v>0</v>
      </c>
      <c r="BJ298" s="17" t="s">
        <v>84</v>
      </c>
      <c r="BK298" s="142">
        <f>ROUND(I298*H298,2)</f>
        <v>0</v>
      </c>
      <c r="BL298" s="17" t="s">
        <v>128</v>
      </c>
      <c r="BM298" s="141" t="s">
        <v>321</v>
      </c>
    </row>
    <row r="299" spans="2:65" s="13" customFormat="1" ht="10">
      <c r="B299" s="150"/>
      <c r="D299" s="144" t="s">
        <v>130</v>
      </c>
      <c r="E299" s="151" t="s">
        <v>1</v>
      </c>
      <c r="F299" s="152" t="s">
        <v>322</v>
      </c>
      <c r="H299" s="153">
        <v>16</v>
      </c>
      <c r="I299" s="154"/>
      <c r="L299" s="150"/>
      <c r="M299" s="155"/>
      <c r="T299" s="156"/>
      <c r="AT299" s="151" t="s">
        <v>130</v>
      </c>
      <c r="AU299" s="151" t="s">
        <v>86</v>
      </c>
      <c r="AV299" s="13" t="s">
        <v>86</v>
      </c>
      <c r="AW299" s="13" t="s">
        <v>32</v>
      </c>
      <c r="AX299" s="13" t="s">
        <v>84</v>
      </c>
      <c r="AY299" s="151" t="s">
        <v>122</v>
      </c>
    </row>
    <row r="300" spans="2:65" s="1" customFormat="1" ht="24.15" customHeight="1">
      <c r="B300" s="32"/>
      <c r="C300" s="129" t="s">
        <v>323</v>
      </c>
      <c r="D300" s="129" t="s">
        <v>124</v>
      </c>
      <c r="E300" s="130" t="s">
        <v>324</v>
      </c>
      <c r="F300" s="131" t="s">
        <v>325</v>
      </c>
      <c r="G300" s="132" t="s">
        <v>127</v>
      </c>
      <c r="H300" s="133">
        <v>13</v>
      </c>
      <c r="I300" s="134"/>
      <c r="J300" s="135">
        <f>ROUND(I300*H300,2)</f>
        <v>0</v>
      </c>
      <c r="K300" s="136"/>
      <c r="L300" s="32"/>
      <c r="M300" s="137" t="s">
        <v>1</v>
      </c>
      <c r="N300" s="138" t="s">
        <v>41</v>
      </c>
      <c r="P300" s="139">
        <f>O300*H300</f>
        <v>0</v>
      </c>
      <c r="Q300" s="139">
        <v>0</v>
      </c>
      <c r="R300" s="139">
        <f>Q300*H300</f>
        <v>0</v>
      </c>
      <c r="S300" s="139">
        <v>0</v>
      </c>
      <c r="T300" s="140">
        <f>S300*H300</f>
        <v>0</v>
      </c>
      <c r="AR300" s="141" t="s">
        <v>128</v>
      </c>
      <c r="AT300" s="141" t="s">
        <v>124</v>
      </c>
      <c r="AU300" s="141" t="s">
        <v>86</v>
      </c>
      <c r="AY300" s="17" t="s">
        <v>122</v>
      </c>
      <c r="BE300" s="142">
        <f>IF(N300="základní",J300,0)</f>
        <v>0</v>
      </c>
      <c r="BF300" s="142">
        <f>IF(N300="snížená",J300,0)</f>
        <v>0</v>
      </c>
      <c r="BG300" s="142">
        <f>IF(N300="zákl. přenesená",J300,0)</f>
        <v>0</v>
      </c>
      <c r="BH300" s="142">
        <f>IF(N300="sníž. přenesená",J300,0)</f>
        <v>0</v>
      </c>
      <c r="BI300" s="142">
        <f>IF(N300="nulová",J300,0)</f>
        <v>0</v>
      </c>
      <c r="BJ300" s="17" t="s">
        <v>84</v>
      </c>
      <c r="BK300" s="142">
        <f>ROUND(I300*H300,2)</f>
        <v>0</v>
      </c>
      <c r="BL300" s="17" t="s">
        <v>128</v>
      </c>
      <c r="BM300" s="141" t="s">
        <v>326</v>
      </c>
    </row>
    <row r="301" spans="2:65" s="1" customFormat="1" ht="24.15" customHeight="1">
      <c r="B301" s="32"/>
      <c r="C301" s="129" t="s">
        <v>327</v>
      </c>
      <c r="D301" s="129" t="s">
        <v>124</v>
      </c>
      <c r="E301" s="130" t="s">
        <v>328</v>
      </c>
      <c r="F301" s="131" t="s">
        <v>329</v>
      </c>
      <c r="G301" s="132" t="s">
        <v>127</v>
      </c>
      <c r="H301" s="133">
        <v>63</v>
      </c>
      <c r="I301" s="134"/>
      <c r="J301" s="135">
        <f>ROUND(I301*H301,2)</f>
        <v>0</v>
      </c>
      <c r="K301" s="136"/>
      <c r="L301" s="32"/>
      <c r="M301" s="137" t="s">
        <v>1</v>
      </c>
      <c r="N301" s="138" t="s">
        <v>41</v>
      </c>
      <c r="P301" s="139">
        <f>O301*H301</f>
        <v>0</v>
      </c>
      <c r="Q301" s="139">
        <v>0</v>
      </c>
      <c r="R301" s="139">
        <f>Q301*H301</f>
        <v>0</v>
      </c>
      <c r="S301" s="139">
        <v>0</v>
      </c>
      <c r="T301" s="140">
        <f>S301*H301</f>
        <v>0</v>
      </c>
      <c r="AR301" s="141" t="s">
        <v>128</v>
      </c>
      <c r="AT301" s="141" t="s">
        <v>124</v>
      </c>
      <c r="AU301" s="141" t="s">
        <v>86</v>
      </c>
      <c r="AY301" s="17" t="s">
        <v>122</v>
      </c>
      <c r="BE301" s="142">
        <f>IF(N301="základní",J301,0)</f>
        <v>0</v>
      </c>
      <c r="BF301" s="142">
        <f>IF(N301="snížená",J301,0)</f>
        <v>0</v>
      </c>
      <c r="BG301" s="142">
        <f>IF(N301="zákl. přenesená",J301,0)</f>
        <v>0</v>
      </c>
      <c r="BH301" s="142">
        <f>IF(N301="sníž. přenesená",J301,0)</f>
        <v>0</v>
      </c>
      <c r="BI301" s="142">
        <f>IF(N301="nulová",J301,0)</f>
        <v>0</v>
      </c>
      <c r="BJ301" s="17" t="s">
        <v>84</v>
      </c>
      <c r="BK301" s="142">
        <f>ROUND(I301*H301,2)</f>
        <v>0</v>
      </c>
      <c r="BL301" s="17" t="s">
        <v>128</v>
      </c>
      <c r="BM301" s="141" t="s">
        <v>330</v>
      </c>
    </row>
    <row r="302" spans="2:65" s="13" customFormat="1" ht="10">
      <c r="B302" s="150"/>
      <c r="D302" s="144" t="s">
        <v>130</v>
      </c>
      <c r="E302" s="151" t="s">
        <v>1</v>
      </c>
      <c r="F302" s="152" t="s">
        <v>331</v>
      </c>
      <c r="H302" s="153">
        <v>63</v>
      </c>
      <c r="I302" s="154"/>
      <c r="L302" s="150"/>
      <c r="M302" s="155"/>
      <c r="T302" s="156"/>
      <c r="AT302" s="151" t="s">
        <v>130</v>
      </c>
      <c r="AU302" s="151" t="s">
        <v>86</v>
      </c>
      <c r="AV302" s="13" t="s">
        <v>86</v>
      </c>
      <c r="AW302" s="13" t="s">
        <v>32</v>
      </c>
      <c r="AX302" s="13" t="s">
        <v>84</v>
      </c>
      <c r="AY302" s="151" t="s">
        <v>122</v>
      </c>
    </row>
    <row r="303" spans="2:65" s="1" customFormat="1" ht="16.5" customHeight="1">
      <c r="B303" s="32"/>
      <c r="C303" s="171" t="s">
        <v>332</v>
      </c>
      <c r="D303" s="171" t="s">
        <v>294</v>
      </c>
      <c r="E303" s="172" t="s">
        <v>333</v>
      </c>
      <c r="F303" s="173" t="s">
        <v>334</v>
      </c>
      <c r="G303" s="174" t="s">
        <v>335</v>
      </c>
      <c r="H303" s="175">
        <v>1.26</v>
      </c>
      <c r="I303" s="176"/>
      <c r="J303" s="177">
        <f>ROUND(I303*H303,2)</f>
        <v>0</v>
      </c>
      <c r="K303" s="178"/>
      <c r="L303" s="179"/>
      <c r="M303" s="180" t="s">
        <v>1</v>
      </c>
      <c r="N303" s="181" t="s">
        <v>41</v>
      </c>
      <c r="P303" s="139">
        <f>O303*H303</f>
        <v>0</v>
      </c>
      <c r="Q303" s="139">
        <v>1E-3</v>
      </c>
      <c r="R303" s="139">
        <f>Q303*H303</f>
        <v>1.2600000000000001E-3</v>
      </c>
      <c r="S303" s="139">
        <v>0</v>
      </c>
      <c r="T303" s="140">
        <f>S303*H303</f>
        <v>0</v>
      </c>
      <c r="AR303" s="141" t="s">
        <v>161</v>
      </c>
      <c r="AT303" s="141" t="s">
        <v>294</v>
      </c>
      <c r="AU303" s="141" t="s">
        <v>86</v>
      </c>
      <c r="AY303" s="17" t="s">
        <v>122</v>
      </c>
      <c r="BE303" s="142">
        <f>IF(N303="základní",J303,0)</f>
        <v>0</v>
      </c>
      <c r="BF303" s="142">
        <f>IF(N303="snížená",J303,0)</f>
        <v>0</v>
      </c>
      <c r="BG303" s="142">
        <f>IF(N303="zákl. přenesená",J303,0)</f>
        <v>0</v>
      </c>
      <c r="BH303" s="142">
        <f>IF(N303="sníž. přenesená",J303,0)</f>
        <v>0</v>
      </c>
      <c r="BI303" s="142">
        <f>IF(N303="nulová",J303,0)</f>
        <v>0</v>
      </c>
      <c r="BJ303" s="17" t="s">
        <v>84</v>
      </c>
      <c r="BK303" s="142">
        <f>ROUND(I303*H303,2)</f>
        <v>0</v>
      </c>
      <c r="BL303" s="17" t="s">
        <v>128</v>
      </c>
      <c r="BM303" s="141" t="s">
        <v>336</v>
      </c>
    </row>
    <row r="304" spans="2:65" s="13" customFormat="1" ht="10">
      <c r="B304" s="150"/>
      <c r="D304" s="144" t="s">
        <v>130</v>
      </c>
      <c r="F304" s="152" t="s">
        <v>337</v>
      </c>
      <c r="H304" s="153">
        <v>1.26</v>
      </c>
      <c r="I304" s="154"/>
      <c r="L304" s="150"/>
      <c r="M304" s="155"/>
      <c r="T304" s="156"/>
      <c r="AT304" s="151" t="s">
        <v>130</v>
      </c>
      <c r="AU304" s="151" t="s">
        <v>86</v>
      </c>
      <c r="AV304" s="13" t="s">
        <v>86</v>
      </c>
      <c r="AW304" s="13" t="s">
        <v>4</v>
      </c>
      <c r="AX304" s="13" t="s">
        <v>84</v>
      </c>
      <c r="AY304" s="151" t="s">
        <v>122</v>
      </c>
    </row>
    <row r="305" spans="2:65" s="1" customFormat="1" ht="21.75" customHeight="1">
      <c r="B305" s="32"/>
      <c r="C305" s="129" t="s">
        <v>338</v>
      </c>
      <c r="D305" s="129" t="s">
        <v>124</v>
      </c>
      <c r="E305" s="130" t="s">
        <v>339</v>
      </c>
      <c r="F305" s="131" t="s">
        <v>340</v>
      </c>
      <c r="G305" s="132" t="s">
        <v>127</v>
      </c>
      <c r="H305" s="133">
        <v>50</v>
      </c>
      <c r="I305" s="134"/>
      <c r="J305" s="135">
        <f>ROUND(I305*H305,2)</f>
        <v>0</v>
      </c>
      <c r="K305" s="136"/>
      <c r="L305" s="32"/>
      <c r="M305" s="137" t="s">
        <v>1</v>
      </c>
      <c r="N305" s="138" t="s">
        <v>41</v>
      </c>
      <c r="P305" s="139">
        <f>O305*H305</f>
        <v>0</v>
      </c>
      <c r="Q305" s="139">
        <v>0</v>
      </c>
      <c r="R305" s="139">
        <f>Q305*H305</f>
        <v>0</v>
      </c>
      <c r="S305" s="139">
        <v>0</v>
      </c>
      <c r="T305" s="140">
        <f>S305*H305</f>
        <v>0</v>
      </c>
      <c r="AR305" s="141" t="s">
        <v>128</v>
      </c>
      <c r="AT305" s="141" t="s">
        <v>124</v>
      </c>
      <c r="AU305" s="141" t="s">
        <v>86</v>
      </c>
      <c r="AY305" s="17" t="s">
        <v>122</v>
      </c>
      <c r="BE305" s="142">
        <f>IF(N305="základní",J305,0)</f>
        <v>0</v>
      </c>
      <c r="BF305" s="142">
        <f>IF(N305="snížená",J305,0)</f>
        <v>0</v>
      </c>
      <c r="BG305" s="142">
        <f>IF(N305="zákl. přenesená",J305,0)</f>
        <v>0</v>
      </c>
      <c r="BH305" s="142">
        <f>IF(N305="sníž. přenesená",J305,0)</f>
        <v>0</v>
      </c>
      <c r="BI305" s="142">
        <f>IF(N305="nulová",J305,0)</f>
        <v>0</v>
      </c>
      <c r="BJ305" s="17" t="s">
        <v>84</v>
      </c>
      <c r="BK305" s="142">
        <f>ROUND(I305*H305,2)</f>
        <v>0</v>
      </c>
      <c r="BL305" s="17" t="s">
        <v>128</v>
      </c>
      <c r="BM305" s="141" t="s">
        <v>341</v>
      </c>
    </row>
    <row r="306" spans="2:65" s="1" customFormat="1" ht="16.5" customHeight="1">
      <c r="B306" s="32"/>
      <c r="C306" s="129" t="s">
        <v>342</v>
      </c>
      <c r="D306" s="129" t="s">
        <v>124</v>
      </c>
      <c r="E306" s="130" t="s">
        <v>343</v>
      </c>
      <c r="F306" s="131" t="s">
        <v>344</v>
      </c>
      <c r="G306" s="132" t="s">
        <v>345</v>
      </c>
      <c r="H306" s="133">
        <v>1</v>
      </c>
      <c r="I306" s="134"/>
      <c r="J306" s="135">
        <f>ROUND(I306*H306,2)</f>
        <v>0</v>
      </c>
      <c r="K306" s="136"/>
      <c r="L306" s="32"/>
      <c r="M306" s="137" t="s">
        <v>1</v>
      </c>
      <c r="N306" s="138" t="s">
        <v>41</v>
      </c>
      <c r="P306" s="139">
        <f>O306*H306</f>
        <v>0</v>
      </c>
      <c r="Q306" s="139">
        <v>0</v>
      </c>
      <c r="R306" s="139">
        <f>Q306*H306</f>
        <v>0</v>
      </c>
      <c r="S306" s="139">
        <v>0</v>
      </c>
      <c r="T306" s="140">
        <f>S306*H306</f>
        <v>0</v>
      </c>
      <c r="AR306" s="141" t="s">
        <v>128</v>
      </c>
      <c r="AT306" s="141" t="s">
        <v>124</v>
      </c>
      <c r="AU306" s="141" t="s">
        <v>86</v>
      </c>
      <c r="AY306" s="17" t="s">
        <v>122</v>
      </c>
      <c r="BE306" s="142">
        <f>IF(N306="základní",J306,0)</f>
        <v>0</v>
      </c>
      <c r="BF306" s="142">
        <f>IF(N306="snížená",J306,0)</f>
        <v>0</v>
      </c>
      <c r="BG306" s="142">
        <f>IF(N306="zákl. přenesená",J306,0)</f>
        <v>0</v>
      </c>
      <c r="BH306" s="142">
        <f>IF(N306="sníž. přenesená",J306,0)</f>
        <v>0</v>
      </c>
      <c r="BI306" s="142">
        <f>IF(N306="nulová",J306,0)</f>
        <v>0</v>
      </c>
      <c r="BJ306" s="17" t="s">
        <v>84</v>
      </c>
      <c r="BK306" s="142">
        <f>ROUND(I306*H306,2)</f>
        <v>0</v>
      </c>
      <c r="BL306" s="17" t="s">
        <v>128</v>
      </c>
      <c r="BM306" s="141" t="s">
        <v>346</v>
      </c>
    </row>
    <row r="307" spans="2:65" s="11" customFormat="1" ht="22.75" customHeight="1">
      <c r="B307" s="117"/>
      <c r="D307" s="118" t="s">
        <v>75</v>
      </c>
      <c r="E307" s="127" t="s">
        <v>128</v>
      </c>
      <c r="F307" s="127" t="s">
        <v>347</v>
      </c>
      <c r="I307" s="120"/>
      <c r="J307" s="128">
        <f>BK307</f>
        <v>0</v>
      </c>
      <c r="L307" s="117"/>
      <c r="M307" s="122"/>
      <c r="P307" s="123">
        <f>SUM(P308:P311)</f>
        <v>0</v>
      </c>
      <c r="R307" s="123">
        <f>SUM(R308:R311)</f>
        <v>0</v>
      </c>
      <c r="T307" s="124">
        <f>SUM(T308:T311)</f>
        <v>0</v>
      </c>
      <c r="AR307" s="118" t="s">
        <v>84</v>
      </c>
      <c r="AT307" s="125" t="s">
        <v>75</v>
      </c>
      <c r="AU307" s="125" t="s">
        <v>84</v>
      </c>
      <c r="AY307" s="118" t="s">
        <v>122</v>
      </c>
      <c r="BK307" s="126">
        <f>SUM(BK308:BK311)</f>
        <v>0</v>
      </c>
    </row>
    <row r="308" spans="2:65" s="1" customFormat="1" ht="16.5" customHeight="1">
      <c r="B308" s="32"/>
      <c r="C308" s="129" t="s">
        <v>348</v>
      </c>
      <c r="D308" s="129" t="s">
        <v>124</v>
      </c>
      <c r="E308" s="130" t="s">
        <v>349</v>
      </c>
      <c r="F308" s="131" t="s">
        <v>350</v>
      </c>
      <c r="G308" s="132" t="s">
        <v>177</v>
      </c>
      <c r="H308" s="133">
        <v>0.55200000000000005</v>
      </c>
      <c r="I308" s="134"/>
      <c r="J308" s="135">
        <f>ROUND(I308*H308,2)</f>
        <v>0</v>
      </c>
      <c r="K308" s="136"/>
      <c r="L308" s="32"/>
      <c r="M308" s="137" t="s">
        <v>1</v>
      </c>
      <c r="N308" s="138" t="s">
        <v>41</v>
      </c>
      <c r="P308" s="139">
        <f>O308*H308</f>
        <v>0</v>
      </c>
      <c r="Q308" s="139">
        <v>0</v>
      </c>
      <c r="R308" s="139">
        <f>Q308*H308</f>
        <v>0</v>
      </c>
      <c r="S308" s="139">
        <v>0</v>
      </c>
      <c r="T308" s="140">
        <f>S308*H308</f>
        <v>0</v>
      </c>
      <c r="AR308" s="141" t="s">
        <v>128</v>
      </c>
      <c r="AT308" s="141" t="s">
        <v>124</v>
      </c>
      <c r="AU308" s="141" t="s">
        <v>86</v>
      </c>
      <c r="AY308" s="17" t="s">
        <v>122</v>
      </c>
      <c r="BE308" s="142">
        <f>IF(N308="základní",J308,0)</f>
        <v>0</v>
      </c>
      <c r="BF308" s="142">
        <f>IF(N308="snížená",J308,0)</f>
        <v>0</v>
      </c>
      <c r="BG308" s="142">
        <f>IF(N308="zákl. přenesená",J308,0)</f>
        <v>0</v>
      </c>
      <c r="BH308" s="142">
        <f>IF(N308="sníž. přenesená",J308,0)</f>
        <v>0</v>
      </c>
      <c r="BI308" s="142">
        <f>IF(N308="nulová",J308,0)</f>
        <v>0</v>
      </c>
      <c r="BJ308" s="17" t="s">
        <v>84</v>
      </c>
      <c r="BK308" s="142">
        <f>ROUND(I308*H308,2)</f>
        <v>0</v>
      </c>
      <c r="BL308" s="17" t="s">
        <v>128</v>
      </c>
      <c r="BM308" s="141" t="s">
        <v>351</v>
      </c>
    </row>
    <row r="309" spans="2:65" s="13" customFormat="1" ht="10">
      <c r="B309" s="150"/>
      <c r="D309" s="144" t="s">
        <v>130</v>
      </c>
      <c r="E309" s="151" t="s">
        <v>1</v>
      </c>
      <c r="F309" s="152" t="s">
        <v>352</v>
      </c>
      <c r="H309" s="153">
        <v>0.55200000000000005</v>
      </c>
      <c r="I309" s="154"/>
      <c r="L309" s="150"/>
      <c r="M309" s="155"/>
      <c r="T309" s="156"/>
      <c r="AT309" s="151" t="s">
        <v>130</v>
      </c>
      <c r="AU309" s="151" t="s">
        <v>86</v>
      </c>
      <c r="AV309" s="13" t="s">
        <v>86</v>
      </c>
      <c r="AW309" s="13" t="s">
        <v>32</v>
      </c>
      <c r="AX309" s="13" t="s">
        <v>84</v>
      </c>
      <c r="AY309" s="151" t="s">
        <v>122</v>
      </c>
    </row>
    <row r="310" spans="2:65" s="1" customFormat="1" ht="24.15" customHeight="1">
      <c r="B310" s="32"/>
      <c r="C310" s="129" t="s">
        <v>353</v>
      </c>
      <c r="D310" s="129" t="s">
        <v>124</v>
      </c>
      <c r="E310" s="130" t="s">
        <v>354</v>
      </c>
      <c r="F310" s="131" t="s">
        <v>355</v>
      </c>
      <c r="G310" s="132" t="s">
        <v>177</v>
      </c>
      <c r="H310" s="133">
        <v>0.47199999999999998</v>
      </c>
      <c r="I310" s="134"/>
      <c r="J310" s="135">
        <f>ROUND(I310*H310,2)</f>
        <v>0</v>
      </c>
      <c r="K310" s="136"/>
      <c r="L310" s="32"/>
      <c r="M310" s="137" t="s">
        <v>1</v>
      </c>
      <c r="N310" s="138" t="s">
        <v>41</v>
      </c>
      <c r="P310" s="139">
        <f>O310*H310</f>
        <v>0</v>
      </c>
      <c r="Q310" s="139">
        <v>0</v>
      </c>
      <c r="R310" s="139">
        <f>Q310*H310</f>
        <v>0</v>
      </c>
      <c r="S310" s="139">
        <v>0</v>
      </c>
      <c r="T310" s="140">
        <f>S310*H310</f>
        <v>0</v>
      </c>
      <c r="AR310" s="141" t="s">
        <v>128</v>
      </c>
      <c r="AT310" s="141" t="s">
        <v>124</v>
      </c>
      <c r="AU310" s="141" t="s">
        <v>86</v>
      </c>
      <c r="AY310" s="17" t="s">
        <v>122</v>
      </c>
      <c r="BE310" s="142">
        <f>IF(N310="základní",J310,0)</f>
        <v>0</v>
      </c>
      <c r="BF310" s="142">
        <f>IF(N310="snížená",J310,0)</f>
        <v>0</v>
      </c>
      <c r="BG310" s="142">
        <f>IF(N310="zákl. přenesená",J310,0)</f>
        <v>0</v>
      </c>
      <c r="BH310" s="142">
        <f>IF(N310="sníž. přenesená",J310,0)</f>
        <v>0</v>
      </c>
      <c r="BI310" s="142">
        <f>IF(N310="nulová",J310,0)</f>
        <v>0</v>
      </c>
      <c r="BJ310" s="17" t="s">
        <v>84</v>
      </c>
      <c r="BK310" s="142">
        <f>ROUND(I310*H310,2)</f>
        <v>0</v>
      </c>
      <c r="BL310" s="17" t="s">
        <v>128</v>
      </c>
      <c r="BM310" s="141" t="s">
        <v>356</v>
      </c>
    </row>
    <row r="311" spans="2:65" s="13" customFormat="1" ht="10">
      <c r="B311" s="150"/>
      <c r="D311" s="144" t="s">
        <v>130</v>
      </c>
      <c r="E311" s="151" t="s">
        <v>1</v>
      </c>
      <c r="F311" s="152" t="s">
        <v>357</v>
      </c>
      <c r="H311" s="153">
        <v>0.47199999999999998</v>
      </c>
      <c r="I311" s="154"/>
      <c r="L311" s="150"/>
      <c r="M311" s="155"/>
      <c r="T311" s="156"/>
      <c r="AT311" s="151" t="s">
        <v>130</v>
      </c>
      <c r="AU311" s="151" t="s">
        <v>86</v>
      </c>
      <c r="AV311" s="13" t="s">
        <v>86</v>
      </c>
      <c r="AW311" s="13" t="s">
        <v>32</v>
      </c>
      <c r="AX311" s="13" t="s">
        <v>84</v>
      </c>
      <c r="AY311" s="151" t="s">
        <v>122</v>
      </c>
    </row>
    <row r="312" spans="2:65" s="11" customFormat="1" ht="22.75" customHeight="1">
      <c r="B312" s="117"/>
      <c r="D312" s="118" t="s">
        <v>75</v>
      </c>
      <c r="E312" s="127" t="s">
        <v>147</v>
      </c>
      <c r="F312" s="127" t="s">
        <v>358</v>
      </c>
      <c r="I312" s="120"/>
      <c r="J312" s="128">
        <f>BK312</f>
        <v>0</v>
      </c>
      <c r="L312" s="117"/>
      <c r="M312" s="122"/>
      <c r="P312" s="123">
        <f>SUM(P313:P324)</f>
        <v>0</v>
      </c>
      <c r="R312" s="123">
        <f>SUM(R313:R324)</f>
        <v>0.90620999999999996</v>
      </c>
      <c r="T312" s="124">
        <f>SUM(T313:T324)</f>
        <v>0</v>
      </c>
      <c r="AR312" s="118" t="s">
        <v>84</v>
      </c>
      <c r="AT312" s="125" t="s">
        <v>75</v>
      </c>
      <c r="AU312" s="125" t="s">
        <v>84</v>
      </c>
      <c r="AY312" s="118" t="s">
        <v>122</v>
      </c>
      <c r="BK312" s="126">
        <f>SUM(BK313:BK324)</f>
        <v>0</v>
      </c>
    </row>
    <row r="313" spans="2:65" s="1" customFormat="1" ht="24.15" customHeight="1">
      <c r="B313" s="32"/>
      <c r="C313" s="129" t="s">
        <v>359</v>
      </c>
      <c r="D313" s="129" t="s">
        <v>124</v>
      </c>
      <c r="E313" s="130" t="s">
        <v>360</v>
      </c>
      <c r="F313" s="131" t="s">
        <v>361</v>
      </c>
      <c r="G313" s="132" t="s">
        <v>127</v>
      </c>
      <c r="H313" s="133">
        <v>7</v>
      </c>
      <c r="I313" s="134"/>
      <c r="J313" s="135">
        <f>ROUND(I313*H313,2)</f>
        <v>0</v>
      </c>
      <c r="K313" s="136"/>
      <c r="L313" s="32"/>
      <c r="M313" s="137" t="s">
        <v>1</v>
      </c>
      <c r="N313" s="138" t="s">
        <v>41</v>
      </c>
      <c r="P313" s="139">
        <f>O313*H313</f>
        <v>0</v>
      </c>
      <c r="Q313" s="139">
        <v>0</v>
      </c>
      <c r="R313" s="139">
        <f>Q313*H313</f>
        <v>0</v>
      </c>
      <c r="S313" s="139">
        <v>0</v>
      </c>
      <c r="T313" s="140">
        <f>S313*H313</f>
        <v>0</v>
      </c>
      <c r="AR313" s="141" t="s">
        <v>128</v>
      </c>
      <c r="AT313" s="141" t="s">
        <v>124</v>
      </c>
      <c r="AU313" s="141" t="s">
        <v>86</v>
      </c>
      <c r="AY313" s="17" t="s">
        <v>122</v>
      </c>
      <c r="BE313" s="142">
        <f>IF(N313="základní",J313,0)</f>
        <v>0</v>
      </c>
      <c r="BF313" s="142">
        <f>IF(N313="snížená",J313,0)</f>
        <v>0</v>
      </c>
      <c r="BG313" s="142">
        <f>IF(N313="zákl. přenesená",J313,0)</f>
        <v>0</v>
      </c>
      <c r="BH313" s="142">
        <f>IF(N313="sníž. přenesená",J313,0)</f>
        <v>0</v>
      </c>
      <c r="BI313" s="142">
        <f>IF(N313="nulová",J313,0)</f>
        <v>0</v>
      </c>
      <c r="BJ313" s="17" t="s">
        <v>84</v>
      </c>
      <c r="BK313" s="142">
        <f>ROUND(I313*H313,2)</f>
        <v>0</v>
      </c>
      <c r="BL313" s="17" t="s">
        <v>128</v>
      </c>
      <c r="BM313" s="141" t="s">
        <v>362</v>
      </c>
    </row>
    <row r="314" spans="2:65" s="12" customFormat="1" ht="10">
      <c r="B314" s="143"/>
      <c r="D314" s="144" t="s">
        <v>130</v>
      </c>
      <c r="E314" s="145" t="s">
        <v>1</v>
      </c>
      <c r="F314" s="146" t="s">
        <v>131</v>
      </c>
      <c r="H314" s="145" t="s">
        <v>1</v>
      </c>
      <c r="I314" s="147"/>
      <c r="L314" s="143"/>
      <c r="M314" s="148"/>
      <c r="T314" s="149"/>
      <c r="AT314" s="145" t="s">
        <v>130</v>
      </c>
      <c r="AU314" s="145" t="s">
        <v>86</v>
      </c>
      <c r="AV314" s="12" t="s">
        <v>84</v>
      </c>
      <c r="AW314" s="12" t="s">
        <v>32</v>
      </c>
      <c r="AX314" s="12" t="s">
        <v>76</v>
      </c>
      <c r="AY314" s="145" t="s">
        <v>122</v>
      </c>
    </row>
    <row r="315" spans="2:65" s="13" customFormat="1" ht="10">
      <c r="B315" s="150"/>
      <c r="D315" s="144" t="s">
        <v>130</v>
      </c>
      <c r="E315" s="151" t="s">
        <v>1</v>
      </c>
      <c r="F315" s="152" t="s">
        <v>142</v>
      </c>
      <c r="H315" s="153">
        <v>7</v>
      </c>
      <c r="I315" s="154"/>
      <c r="L315" s="150"/>
      <c r="M315" s="155"/>
      <c r="T315" s="156"/>
      <c r="AT315" s="151" t="s">
        <v>130</v>
      </c>
      <c r="AU315" s="151" t="s">
        <v>86</v>
      </c>
      <c r="AV315" s="13" t="s">
        <v>86</v>
      </c>
      <c r="AW315" s="13" t="s">
        <v>32</v>
      </c>
      <c r="AX315" s="13" t="s">
        <v>84</v>
      </c>
      <c r="AY315" s="151" t="s">
        <v>122</v>
      </c>
    </row>
    <row r="316" spans="2:65" s="1" customFormat="1" ht="24.15" customHeight="1">
      <c r="B316" s="32"/>
      <c r="C316" s="129" t="s">
        <v>363</v>
      </c>
      <c r="D316" s="129" t="s">
        <v>124</v>
      </c>
      <c r="E316" s="130" t="s">
        <v>364</v>
      </c>
      <c r="F316" s="131" t="s">
        <v>365</v>
      </c>
      <c r="G316" s="132" t="s">
        <v>127</v>
      </c>
      <c r="H316" s="133">
        <v>9</v>
      </c>
      <c r="I316" s="134"/>
      <c r="J316" s="135">
        <f>ROUND(I316*H316,2)</f>
        <v>0</v>
      </c>
      <c r="K316" s="136"/>
      <c r="L316" s="32"/>
      <c r="M316" s="137" t="s">
        <v>1</v>
      </c>
      <c r="N316" s="138" t="s">
        <v>41</v>
      </c>
      <c r="P316" s="139">
        <f>O316*H316</f>
        <v>0</v>
      </c>
      <c r="Q316" s="139">
        <v>8.9219999999999994E-2</v>
      </c>
      <c r="R316" s="139">
        <f>Q316*H316</f>
        <v>0.80297999999999992</v>
      </c>
      <c r="S316" s="139">
        <v>0</v>
      </c>
      <c r="T316" s="140">
        <f>S316*H316</f>
        <v>0</v>
      </c>
      <c r="AR316" s="141" t="s">
        <v>128</v>
      </c>
      <c r="AT316" s="141" t="s">
        <v>124</v>
      </c>
      <c r="AU316" s="141" t="s">
        <v>86</v>
      </c>
      <c r="AY316" s="17" t="s">
        <v>122</v>
      </c>
      <c r="BE316" s="142">
        <f>IF(N316="základní",J316,0)</f>
        <v>0</v>
      </c>
      <c r="BF316" s="142">
        <f>IF(N316="snížená",J316,0)</f>
        <v>0</v>
      </c>
      <c r="BG316" s="142">
        <f>IF(N316="zákl. přenesená",J316,0)</f>
        <v>0</v>
      </c>
      <c r="BH316" s="142">
        <f>IF(N316="sníž. přenesená",J316,0)</f>
        <v>0</v>
      </c>
      <c r="BI316" s="142">
        <f>IF(N316="nulová",J316,0)</f>
        <v>0</v>
      </c>
      <c r="BJ316" s="17" t="s">
        <v>84</v>
      </c>
      <c r="BK316" s="142">
        <f>ROUND(I316*H316,2)</f>
        <v>0</v>
      </c>
      <c r="BL316" s="17" t="s">
        <v>128</v>
      </c>
      <c r="BM316" s="141" t="s">
        <v>366</v>
      </c>
    </row>
    <row r="317" spans="2:65" s="12" customFormat="1" ht="10">
      <c r="B317" s="143"/>
      <c r="D317" s="144" t="s">
        <v>130</v>
      </c>
      <c r="E317" s="145" t="s">
        <v>1</v>
      </c>
      <c r="F317" s="146" t="s">
        <v>131</v>
      </c>
      <c r="H317" s="145" t="s">
        <v>1</v>
      </c>
      <c r="I317" s="147"/>
      <c r="L317" s="143"/>
      <c r="M317" s="148"/>
      <c r="T317" s="149"/>
      <c r="AT317" s="145" t="s">
        <v>130</v>
      </c>
      <c r="AU317" s="145" t="s">
        <v>86</v>
      </c>
      <c r="AV317" s="12" t="s">
        <v>84</v>
      </c>
      <c r="AW317" s="12" t="s">
        <v>32</v>
      </c>
      <c r="AX317" s="12" t="s">
        <v>76</v>
      </c>
      <c r="AY317" s="145" t="s">
        <v>122</v>
      </c>
    </row>
    <row r="318" spans="2:65" s="13" customFormat="1" ht="10">
      <c r="B318" s="150"/>
      <c r="D318" s="144" t="s">
        <v>130</v>
      </c>
      <c r="E318" s="151" t="s">
        <v>1</v>
      </c>
      <c r="F318" s="152" t="s">
        <v>367</v>
      </c>
      <c r="H318" s="153">
        <v>9</v>
      </c>
      <c r="I318" s="154"/>
      <c r="L318" s="150"/>
      <c r="M318" s="155"/>
      <c r="T318" s="156"/>
      <c r="AT318" s="151" t="s">
        <v>130</v>
      </c>
      <c r="AU318" s="151" t="s">
        <v>86</v>
      </c>
      <c r="AV318" s="13" t="s">
        <v>86</v>
      </c>
      <c r="AW318" s="13" t="s">
        <v>32</v>
      </c>
      <c r="AX318" s="13" t="s">
        <v>84</v>
      </c>
      <c r="AY318" s="151" t="s">
        <v>122</v>
      </c>
    </row>
    <row r="319" spans="2:65" s="1" customFormat="1" ht="16.5" customHeight="1">
      <c r="B319" s="32"/>
      <c r="C319" s="171" t="s">
        <v>368</v>
      </c>
      <c r="D319" s="171" t="s">
        <v>294</v>
      </c>
      <c r="E319" s="172" t="s">
        <v>369</v>
      </c>
      <c r="F319" s="173" t="s">
        <v>370</v>
      </c>
      <c r="G319" s="174" t="s">
        <v>127</v>
      </c>
      <c r="H319" s="175">
        <v>0.81</v>
      </c>
      <c r="I319" s="176"/>
      <c r="J319" s="177">
        <f>ROUND(I319*H319,2)</f>
        <v>0</v>
      </c>
      <c r="K319" s="178"/>
      <c r="L319" s="179"/>
      <c r="M319" s="180" t="s">
        <v>1</v>
      </c>
      <c r="N319" s="181" t="s">
        <v>41</v>
      </c>
      <c r="P319" s="139">
        <f>O319*H319</f>
        <v>0</v>
      </c>
      <c r="Q319" s="139">
        <v>0.113</v>
      </c>
      <c r="R319" s="139">
        <f>Q319*H319</f>
        <v>9.1530000000000014E-2</v>
      </c>
      <c r="S319" s="139">
        <v>0</v>
      </c>
      <c r="T319" s="140">
        <f>S319*H319</f>
        <v>0</v>
      </c>
      <c r="AR319" s="141" t="s">
        <v>161</v>
      </c>
      <c r="AT319" s="141" t="s">
        <v>294</v>
      </c>
      <c r="AU319" s="141" t="s">
        <v>86</v>
      </c>
      <c r="AY319" s="17" t="s">
        <v>122</v>
      </c>
      <c r="BE319" s="142">
        <f>IF(N319="základní",J319,0)</f>
        <v>0</v>
      </c>
      <c r="BF319" s="142">
        <f>IF(N319="snížená",J319,0)</f>
        <v>0</v>
      </c>
      <c r="BG319" s="142">
        <f>IF(N319="zákl. přenesená",J319,0)</f>
        <v>0</v>
      </c>
      <c r="BH319" s="142">
        <f>IF(N319="sníž. přenesená",J319,0)</f>
        <v>0</v>
      </c>
      <c r="BI319" s="142">
        <f>IF(N319="nulová",J319,0)</f>
        <v>0</v>
      </c>
      <c r="BJ319" s="17" t="s">
        <v>84</v>
      </c>
      <c r="BK319" s="142">
        <f>ROUND(I319*H319,2)</f>
        <v>0</v>
      </c>
      <c r="BL319" s="17" t="s">
        <v>128</v>
      </c>
      <c r="BM319" s="141" t="s">
        <v>371</v>
      </c>
    </row>
    <row r="320" spans="2:65" s="12" customFormat="1" ht="10">
      <c r="B320" s="143"/>
      <c r="D320" s="144" t="s">
        <v>130</v>
      </c>
      <c r="E320" s="145" t="s">
        <v>1</v>
      </c>
      <c r="F320" s="146" t="s">
        <v>372</v>
      </c>
      <c r="H320" s="145" t="s">
        <v>1</v>
      </c>
      <c r="I320" s="147"/>
      <c r="L320" s="143"/>
      <c r="M320" s="148"/>
      <c r="T320" s="149"/>
      <c r="AT320" s="145" t="s">
        <v>130</v>
      </c>
      <c r="AU320" s="145" t="s">
        <v>86</v>
      </c>
      <c r="AV320" s="12" t="s">
        <v>84</v>
      </c>
      <c r="AW320" s="12" t="s">
        <v>32</v>
      </c>
      <c r="AX320" s="12" t="s">
        <v>76</v>
      </c>
      <c r="AY320" s="145" t="s">
        <v>122</v>
      </c>
    </row>
    <row r="321" spans="2:65" s="13" customFormat="1" ht="10">
      <c r="B321" s="150"/>
      <c r="D321" s="144" t="s">
        <v>130</v>
      </c>
      <c r="E321" s="151" t="s">
        <v>1</v>
      </c>
      <c r="F321" s="152" t="s">
        <v>373</v>
      </c>
      <c r="H321" s="153">
        <v>0.81</v>
      </c>
      <c r="I321" s="154"/>
      <c r="L321" s="150"/>
      <c r="M321" s="155"/>
      <c r="T321" s="156"/>
      <c r="AT321" s="151" t="s">
        <v>130</v>
      </c>
      <c r="AU321" s="151" t="s">
        <v>86</v>
      </c>
      <c r="AV321" s="13" t="s">
        <v>86</v>
      </c>
      <c r="AW321" s="13" t="s">
        <v>32</v>
      </c>
      <c r="AX321" s="13" t="s">
        <v>84</v>
      </c>
      <c r="AY321" s="151" t="s">
        <v>122</v>
      </c>
    </row>
    <row r="322" spans="2:65" s="1" customFormat="1" ht="21.75" customHeight="1">
      <c r="B322" s="32"/>
      <c r="C322" s="171" t="s">
        <v>374</v>
      </c>
      <c r="D322" s="171" t="s">
        <v>294</v>
      </c>
      <c r="E322" s="172" t="s">
        <v>375</v>
      </c>
      <c r="F322" s="173" t="s">
        <v>376</v>
      </c>
      <c r="G322" s="174" t="s">
        <v>127</v>
      </c>
      <c r="H322" s="175">
        <v>0.09</v>
      </c>
      <c r="I322" s="176"/>
      <c r="J322" s="177">
        <f>ROUND(I322*H322,2)</f>
        <v>0</v>
      </c>
      <c r="K322" s="178"/>
      <c r="L322" s="179"/>
      <c r="M322" s="180" t="s">
        <v>1</v>
      </c>
      <c r="N322" s="181" t="s">
        <v>41</v>
      </c>
      <c r="P322" s="139">
        <f>O322*H322</f>
        <v>0</v>
      </c>
      <c r="Q322" s="139">
        <v>0.13</v>
      </c>
      <c r="R322" s="139">
        <f>Q322*H322</f>
        <v>1.17E-2</v>
      </c>
      <c r="S322" s="139">
        <v>0</v>
      </c>
      <c r="T322" s="140">
        <f>S322*H322</f>
        <v>0</v>
      </c>
      <c r="AR322" s="141" t="s">
        <v>161</v>
      </c>
      <c r="AT322" s="141" t="s">
        <v>294</v>
      </c>
      <c r="AU322" s="141" t="s">
        <v>86</v>
      </c>
      <c r="AY322" s="17" t="s">
        <v>122</v>
      </c>
      <c r="BE322" s="142">
        <f>IF(N322="základní",J322,0)</f>
        <v>0</v>
      </c>
      <c r="BF322" s="142">
        <f>IF(N322="snížená",J322,0)</f>
        <v>0</v>
      </c>
      <c r="BG322" s="142">
        <f>IF(N322="zákl. přenesená",J322,0)</f>
        <v>0</v>
      </c>
      <c r="BH322" s="142">
        <f>IF(N322="sníž. přenesená",J322,0)</f>
        <v>0</v>
      </c>
      <c r="BI322" s="142">
        <f>IF(N322="nulová",J322,0)</f>
        <v>0</v>
      </c>
      <c r="BJ322" s="17" t="s">
        <v>84</v>
      </c>
      <c r="BK322" s="142">
        <f>ROUND(I322*H322,2)</f>
        <v>0</v>
      </c>
      <c r="BL322" s="17" t="s">
        <v>128</v>
      </c>
      <c r="BM322" s="141" t="s">
        <v>377</v>
      </c>
    </row>
    <row r="323" spans="2:65" s="12" customFormat="1" ht="10">
      <c r="B323" s="143"/>
      <c r="D323" s="144" t="s">
        <v>130</v>
      </c>
      <c r="E323" s="145" t="s">
        <v>1</v>
      </c>
      <c r="F323" s="146" t="s">
        <v>372</v>
      </c>
      <c r="H323" s="145" t="s">
        <v>1</v>
      </c>
      <c r="I323" s="147"/>
      <c r="L323" s="143"/>
      <c r="M323" s="148"/>
      <c r="T323" s="149"/>
      <c r="AT323" s="145" t="s">
        <v>130</v>
      </c>
      <c r="AU323" s="145" t="s">
        <v>86</v>
      </c>
      <c r="AV323" s="12" t="s">
        <v>84</v>
      </c>
      <c r="AW323" s="12" t="s">
        <v>32</v>
      </c>
      <c r="AX323" s="12" t="s">
        <v>76</v>
      </c>
      <c r="AY323" s="145" t="s">
        <v>122</v>
      </c>
    </row>
    <row r="324" spans="2:65" s="13" customFormat="1" ht="10">
      <c r="B324" s="150"/>
      <c r="D324" s="144" t="s">
        <v>130</v>
      </c>
      <c r="E324" s="151" t="s">
        <v>1</v>
      </c>
      <c r="F324" s="152" t="s">
        <v>378</v>
      </c>
      <c r="H324" s="153">
        <v>0.09</v>
      </c>
      <c r="I324" s="154"/>
      <c r="L324" s="150"/>
      <c r="M324" s="155"/>
      <c r="T324" s="156"/>
      <c r="AT324" s="151" t="s">
        <v>130</v>
      </c>
      <c r="AU324" s="151" t="s">
        <v>86</v>
      </c>
      <c r="AV324" s="13" t="s">
        <v>86</v>
      </c>
      <c r="AW324" s="13" t="s">
        <v>32</v>
      </c>
      <c r="AX324" s="13" t="s">
        <v>84</v>
      </c>
      <c r="AY324" s="151" t="s">
        <v>122</v>
      </c>
    </row>
    <row r="325" spans="2:65" s="11" customFormat="1" ht="22.75" customHeight="1">
      <c r="B325" s="117"/>
      <c r="D325" s="118" t="s">
        <v>75</v>
      </c>
      <c r="E325" s="127" t="s">
        <v>166</v>
      </c>
      <c r="F325" s="127" t="s">
        <v>379</v>
      </c>
      <c r="I325" s="120"/>
      <c r="J325" s="128">
        <f>BK325</f>
        <v>0</v>
      </c>
      <c r="L325" s="117"/>
      <c r="M325" s="122"/>
      <c r="P325" s="123">
        <f>SUM(P326:P335)</f>
        <v>0</v>
      </c>
      <c r="R325" s="123">
        <f>SUM(R326:R335)</f>
        <v>3.2894240000000003</v>
      </c>
      <c r="T325" s="124">
        <f>SUM(T326:T335)</f>
        <v>0</v>
      </c>
      <c r="AR325" s="118" t="s">
        <v>84</v>
      </c>
      <c r="AT325" s="125" t="s">
        <v>75</v>
      </c>
      <c r="AU325" s="125" t="s">
        <v>84</v>
      </c>
      <c r="AY325" s="118" t="s">
        <v>122</v>
      </c>
      <c r="BK325" s="126">
        <f>SUM(BK326:BK335)</f>
        <v>0</v>
      </c>
    </row>
    <row r="326" spans="2:65" s="1" customFormat="1" ht="33" customHeight="1">
      <c r="B326" s="32"/>
      <c r="C326" s="129" t="s">
        <v>380</v>
      </c>
      <c r="D326" s="129" t="s">
        <v>124</v>
      </c>
      <c r="E326" s="130" t="s">
        <v>381</v>
      </c>
      <c r="F326" s="131" t="s">
        <v>382</v>
      </c>
      <c r="G326" s="132" t="s">
        <v>150</v>
      </c>
      <c r="H326" s="133">
        <v>6</v>
      </c>
      <c r="I326" s="134"/>
      <c r="J326" s="135">
        <f>ROUND(I326*H326,2)</f>
        <v>0</v>
      </c>
      <c r="K326" s="136"/>
      <c r="L326" s="32"/>
      <c r="M326" s="137" t="s">
        <v>1</v>
      </c>
      <c r="N326" s="138" t="s">
        <v>41</v>
      </c>
      <c r="P326" s="139">
        <f>O326*H326</f>
        <v>0</v>
      </c>
      <c r="Q326" s="139">
        <v>0.15540000000000001</v>
      </c>
      <c r="R326" s="139">
        <f>Q326*H326</f>
        <v>0.93240000000000012</v>
      </c>
      <c r="S326" s="139">
        <v>0</v>
      </c>
      <c r="T326" s="140">
        <f>S326*H326</f>
        <v>0</v>
      </c>
      <c r="AR326" s="141" t="s">
        <v>128</v>
      </c>
      <c r="AT326" s="141" t="s">
        <v>124</v>
      </c>
      <c r="AU326" s="141" t="s">
        <v>86</v>
      </c>
      <c r="AY326" s="17" t="s">
        <v>122</v>
      </c>
      <c r="BE326" s="142">
        <f>IF(N326="základní",J326,0)</f>
        <v>0</v>
      </c>
      <c r="BF326" s="142">
        <f>IF(N326="snížená",J326,0)</f>
        <v>0</v>
      </c>
      <c r="BG326" s="142">
        <f>IF(N326="zákl. přenesená",J326,0)</f>
        <v>0</v>
      </c>
      <c r="BH326" s="142">
        <f>IF(N326="sníž. přenesená",J326,0)</f>
        <v>0</v>
      </c>
      <c r="BI326" s="142">
        <f>IF(N326="nulová",J326,0)</f>
        <v>0</v>
      </c>
      <c r="BJ326" s="17" t="s">
        <v>84</v>
      </c>
      <c r="BK326" s="142">
        <f>ROUND(I326*H326,2)</f>
        <v>0</v>
      </c>
      <c r="BL326" s="17" t="s">
        <v>128</v>
      </c>
      <c r="BM326" s="141" t="s">
        <v>383</v>
      </c>
    </row>
    <row r="327" spans="2:65" s="1" customFormat="1" ht="16.5" customHeight="1">
      <c r="B327" s="32"/>
      <c r="C327" s="171" t="s">
        <v>384</v>
      </c>
      <c r="D327" s="171" t="s">
        <v>294</v>
      </c>
      <c r="E327" s="172" t="s">
        <v>385</v>
      </c>
      <c r="F327" s="173" t="s">
        <v>386</v>
      </c>
      <c r="G327" s="174" t="s">
        <v>150</v>
      </c>
      <c r="H327" s="175">
        <v>6.12</v>
      </c>
      <c r="I327" s="176"/>
      <c r="J327" s="177">
        <f>ROUND(I327*H327,2)</f>
        <v>0</v>
      </c>
      <c r="K327" s="178"/>
      <c r="L327" s="179"/>
      <c r="M327" s="180" t="s">
        <v>1</v>
      </c>
      <c r="N327" s="181" t="s">
        <v>41</v>
      </c>
      <c r="P327" s="139">
        <f>O327*H327</f>
        <v>0</v>
      </c>
      <c r="Q327" s="139">
        <v>0.08</v>
      </c>
      <c r="R327" s="139">
        <f>Q327*H327</f>
        <v>0.48960000000000004</v>
      </c>
      <c r="S327" s="139">
        <v>0</v>
      </c>
      <c r="T327" s="140">
        <f>S327*H327</f>
        <v>0</v>
      </c>
      <c r="AR327" s="141" t="s">
        <v>161</v>
      </c>
      <c r="AT327" s="141" t="s">
        <v>294</v>
      </c>
      <c r="AU327" s="141" t="s">
        <v>86</v>
      </c>
      <c r="AY327" s="17" t="s">
        <v>122</v>
      </c>
      <c r="BE327" s="142">
        <f>IF(N327="základní",J327,0)</f>
        <v>0</v>
      </c>
      <c r="BF327" s="142">
        <f>IF(N327="snížená",J327,0)</f>
        <v>0</v>
      </c>
      <c r="BG327" s="142">
        <f>IF(N327="zákl. přenesená",J327,0)</f>
        <v>0</v>
      </c>
      <c r="BH327" s="142">
        <f>IF(N327="sníž. přenesená",J327,0)</f>
        <v>0</v>
      </c>
      <c r="BI327" s="142">
        <f>IF(N327="nulová",J327,0)</f>
        <v>0</v>
      </c>
      <c r="BJ327" s="17" t="s">
        <v>84</v>
      </c>
      <c r="BK327" s="142">
        <f>ROUND(I327*H327,2)</f>
        <v>0</v>
      </c>
      <c r="BL327" s="17" t="s">
        <v>128</v>
      </c>
      <c r="BM327" s="141" t="s">
        <v>387</v>
      </c>
    </row>
    <row r="328" spans="2:65" s="13" customFormat="1" ht="10">
      <c r="B328" s="150"/>
      <c r="D328" s="144" t="s">
        <v>130</v>
      </c>
      <c r="F328" s="152" t="s">
        <v>388</v>
      </c>
      <c r="H328" s="153">
        <v>6.12</v>
      </c>
      <c r="I328" s="154"/>
      <c r="L328" s="150"/>
      <c r="M328" s="155"/>
      <c r="T328" s="156"/>
      <c r="AT328" s="151" t="s">
        <v>130</v>
      </c>
      <c r="AU328" s="151" t="s">
        <v>86</v>
      </c>
      <c r="AV328" s="13" t="s">
        <v>86</v>
      </c>
      <c r="AW328" s="13" t="s">
        <v>4</v>
      </c>
      <c r="AX328" s="13" t="s">
        <v>84</v>
      </c>
      <c r="AY328" s="151" t="s">
        <v>122</v>
      </c>
    </row>
    <row r="329" spans="2:65" s="1" customFormat="1" ht="33" customHeight="1">
      <c r="B329" s="32"/>
      <c r="C329" s="129" t="s">
        <v>389</v>
      </c>
      <c r="D329" s="129" t="s">
        <v>124</v>
      </c>
      <c r="E329" s="130" t="s">
        <v>390</v>
      </c>
      <c r="F329" s="131" t="s">
        <v>391</v>
      </c>
      <c r="G329" s="132" t="s">
        <v>150</v>
      </c>
      <c r="H329" s="133">
        <v>10</v>
      </c>
      <c r="I329" s="134"/>
      <c r="J329" s="135">
        <f>ROUND(I329*H329,2)</f>
        <v>0</v>
      </c>
      <c r="K329" s="136"/>
      <c r="L329" s="32"/>
      <c r="M329" s="137" t="s">
        <v>1</v>
      </c>
      <c r="N329" s="138" t="s">
        <v>41</v>
      </c>
      <c r="P329" s="139">
        <f>O329*H329</f>
        <v>0</v>
      </c>
      <c r="Q329" s="139">
        <v>0.1295</v>
      </c>
      <c r="R329" s="139">
        <f>Q329*H329</f>
        <v>1.2949999999999999</v>
      </c>
      <c r="S329" s="139">
        <v>0</v>
      </c>
      <c r="T329" s="140">
        <f>S329*H329</f>
        <v>0</v>
      </c>
      <c r="AR329" s="141" t="s">
        <v>128</v>
      </c>
      <c r="AT329" s="141" t="s">
        <v>124</v>
      </c>
      <c r="AU329" s="141" t="s">
        <v>86</v>
      </c>
      <c r="AY329" s="17" t="s">
        <v>122</v>
      </c>
      <c r="BE329" s="142">
        <f>IF(N329="základní",J329,0)</f>
        <v>0</v>
      </c>
      <c r="BF329" s="142">
        <f>IF(N329="snížená",J329,0)</f>
        <v>0</v>
      </c>
      <c r="BG329" s="142">
        <f>IF(N329="zákl. přenesená",J329,0)</f>
        <v>0</v>
      </c>
      <c r="BH329" s="142">
        <f>IF(N329="sníž. přenesená",J329,0)</f>
        <v>0</v>
      </c>
      <c r="BI329" s="142">
        <f>IF(N329="nulová",J329,0)</f>
        <v>0</v>
      </c>
      <c r="BJ329" s="17" t="s">
        <v>84</v>
      </c>
      <c r="BK329" s="142">
        <f>ROUND(I329*H329,2)</f>
        <v>0</v>
      </c>
      <c r="BL329" s="17" t="s">
        <v>128</v>
      </c>
      <c r="BM329" s="141" t="s">
        <v>392</v>
      </c>
    </row>
    <row r="330" spans="2:65" s="1" customFormat="1" ht="16.5" customHeight="1">
      <c r="B330" s="32"/>
      <c r="C330" s="171" t="s">
        <v>393</v>
      </c>
      <c r="D330" s="171" t="s">
        <v>294</v>
      </c>
      <c r="E330" s="172" t="s">
        <v>394</v>
      </c>
      <c r="F330" s="173" t="s">
        <v>395</v>
      </c>
      <c r="G330" s="174" t="s">
        <v>150</v>
      </c>
      <c r="H330" s="175">
        <v>10.199999999999999</v>
      </c>
      <c r="I330" s="176"/>
      <c r="J330" s="177">
        <f>ROUND(I330*H330,2)</f>
        <v>0</v>
      </c>
      <c r="K330" s="178"/>
      <c r="L330" s="179"/>
      <c r="M330" s="180" t="s">
        <v>1</v>
      </c>
      <c r="N330" s="181" t="s">
        <v>41</v>
      </c>
      <c r="P330" s="139">
        <f>O330*H330</f>
        <v>0</v>
      </c>
      <c r="Q330" s="139">
        <v>5.6120000000000003E-2</v>
      </c>
      <c r="R330" s="139">
        <f>Q330*H330</f>
        <v>0.57242400000000004</v>
      </c>
      <c r="S330" s="139">
        <v>0</v>
      </c>
      <c r="T330" s="140">
        <f>S330*H330</f>
        <v>0</v>
      </c>
      <c r="AR330" s="141" t="s">
        <v>161</v>
      </c>
      <c r="AT330" s="141" t="s">
        <v>294</v>
      </c>
      <c r="AU330" s="141" t="s">
        <v>86</v>
      </c>
      <c r="AY330" s="17" t="s">
        <v>122</v>
      </c>
      <c r="BE330" s="142">
        <f>IF(N330="základní",J330,0)</f>
        <v>0</v>
      </c>
      <c r="BF330" s="142">
        <f>IF(N330="snížená",J330,0)</f>
        <v>0</v>
      </c>
      <c r="BG330" s="142">
        <f>IF(N330="zákl. přenesená",J330,0)</f>
        <v>0</v>
      </c>
      <c r="BH330" s="142">
        <f>IF(N330="sníž. přenesená",J330,0)</f>
        <v>0</v>
      </c>
      <c r="BI330" s="142">
        <f>IF(N330="nulová",J330,0)</f>
        <v>0</v>
      </c>
      <c r="BJ330" s="17" t="s">
        <v>84</v>
      </c>
      <c r="BK330" s="142">
        <f>ROUND(I330*H330,2)</f>
        <v>0</v>
      </c>
      <c r="BL330" s="17" t="s">
        <v>128</v>
      </c>
      <c r="BM330" s="141" t="s">
        <v>396</v>
      </c>
    </row>
    <row r="331" spans="2:65" s="13" customFormat="1" ht="10">
      <c r="B331" s="150"/>
      <c r="D331" s="144" t="s">
        <v>130</v>
      </c>
      <c r="F331" s="152" t="s">
        <v>397</v>
      </c>
      <c r="H331" s="153">
        <v>10.199999999999999</v>
      </c>
      <c r="I331" s="154"/>
      <c r="L331" s="150"/>
      <c r="M331" s="155"/>
      <c r="T331" s="156"/>
      <c r="AT331" s="151" t="s">
        <v>130</v>
      </c>
      <c r="AU331" s="151" t="s">
        <v>86</v>
      </c>
      <c r="AV331" s="13" t="s">
        <v>86</v>
      </c>
      <c r="AW331" s="13" t="s">
        <v>4</v>
      </c>
      <c r="AX331" s="13" t="s">
        <v>84</v>
      </c>
      <c r="AY331" s="151" t="s">
        <v>122</v>
      </c>
    </row>
    <row r="332" spans="2:65" s="1" customFormat="1" ht="24.15" customHeight="1">
      <c r="B332" s="32"/>
      <c r="C332" s="129" t="s">
        <v>398</v>
      </c>
      <c r="D332" s="129" t="s">
        <v>124</v>
      </c>
      <c r="E332" s="130" t="s">
        <v>399</v>
      </c>
      <c r="F332" s="131" t="s">
        <v>400</v>
      </c>
      <c r="G332" s="132" t="s">
        <v>150</v>
      </c>
      <c r="H332" s="133">
        <v>22</v>
      </c>
      <c r="I332" s="134"/>
      <c r="J332" s="135">
        <f>ROUND(I332*H332,2)</f>
        <v>0</v>
      </c>
      <c r="K332" s="136"/>
      <c r="L332" s="32"/>
      <c r="M332" s="137" t="s">
        <v>1</v>
      </c>
      <c r="N332" s="138" t="s">
        <v>41</v>
      </c>
      <c r="P332" s="139">
        <f>O332*H332</f>
        <v>0</v>
      </c>
      <c r="Q332" s="139">
        <v>0</v>
      </c>
      <c r="R332" s="139">
        <f>Q332*H332</f>
        <v>0</v>
      </c>
      <c r="S332" s="139">
        <v>0</v>
      </c>
      <c r="T332" s="140">
        <f>S332*H332</f>
        <v>0</v>
      </c>
      <c r="AR332" s="141" t="s">
        <v>128</v>
      </c>
      <c r="AT332" s="141" t="s">
        <v>124</v>
      </c>
      <c r="AU332" s="141" t="s">
        <v>86</v>
      </c>
      <c r="AY332" s="17" t="s">
        <v>122</v>
      </c>
      <c r="BE332" s="142">
        <f>IF(N332="základní",J332,0)</f>
        <v>0</v>
      </c>
      <c r="BF332" s="142">
        <f>IF(N332="snížená",J332,0)</f>
        <v>0</v>
      </c>
      <c r="BG332" s="142">
        <f>IF(N332="zákl. přenesená",J332,0)</f>
        <v>0</v>
      </c>
      <c r="BH332" s="142">
        <f>IF(N332="sníž. přenesená",J332,0)</f>
        <v>0</v>
      </c>
      <c r="BI332" s="142">
        <f>IF(N332="nulová",J332,0)</f>
        <v>0</v>
      </c>
      <c r="BJ332" s="17" t="s">
        <v>84</v>
      </c>
      <c r="BK332" s="142">
        <f>ROUND(I332*H332,2)</f>
        <v>0</v>
      </c>
      <c r="BL332" s="17" t="s">
        <v>128</v>
      </c>
      <c r="BM332" s="141" t="s">
        <v>401</v>
      </c>
    </row>
    <row r="333" spans="2:65" s="1" customFormat="1" ht="24.15" customHeight="1">
      <c r="B333" s="32"/>
      <c r="C333" s="129" t="s">
        <v>402</v>
      </c>
      <c r="D333" s="129" t="s">
        <v>124</v>
      </c>
      <c r="E333" s="130" t="s">
        <v>403</v>
      </c>
      <c r="F333" s="131" t="s">
        <v>404</v>
      </c>
      <c r="G333" s="132" t="s">
        <v>127</v>
      </c>
      <c r="H333" s="133">
        <v>9</v>
      </c>
      <c r="I333" s="134"/>
      <c r="J333" s="135">
        <f>ROUND(I333*H333,2)</f>
        <v>0</v>
      </c>
      <c r="K333" s="136"/>
      <c r="L333" s="32"/>
      <c r="M333" s="137" t="s">
        <v>1</v>
      </c>
      <c r="N333" s="138" t="s">
        <v>41</v>
      </c>
      <c r="P333" s="139">
        <f>O333*H333</f>
        <v>0</v>
      </c>
      <c r="Q333" s="139">
        <v>0</v>
      </c>
      <c r="R333" s="139">
        <f>Q333*H333</f>
        <v>0</v>
      </c>
      <c r="S333" s="139">
        <v>0</v>
      </c>
      <c r="T333" s="140">
        <f>S333*H333</f>
        <v>0</v>
      </c>
      <c r="AR333" s="141" t="s">
        <v>128</v>
      </c>
      <c r="AT333" s="141" t="s">
        <v>124</v>
      </c>
      <c r="AU333" s="141" t="s">
        <v>86</v>
      </c>
      <c r="AY333" s="17" t="s">
        <v>122</v>
      </c>
      <c r="BE333" s="142">
        <f>IF(N333="základní",J333,0)</f>
        <v>0</v>
      </c>
      <c r="BF333" s="142">
        <f>IF(N333="snížená",J333,0)</f>
        <v>0</v>
      </c>
      <c r="BG333" s="142">
        <f>IF(N333="zákl. přenesená",J333,0)</f>
        <v>0</v>
      </c>
      <c r="BH333" s="142">
        <f>IF(N333="sníž. přenesená",J333,0)</f>
        <v>0</v>
      </c>
      <c r="BI333" s="142">
        <f>IF(N333="nulová",J333,0)</f>
        <v>0</v>
      </c>
      <c r="BJ333" s="17" t="s">
        <v>84</v>
      </c>
      <c r="BK333" s="142">
        <f>ROUND(I333*H333,2)</f>
        <v>0</v>
      </c>
      <c r="BL333" s="17" t="s">
        <v>128</v>
      </c>
      <c r="BM333" s="141" t="s">
        <v>405</v>
      </c>
    </row>
    <row r="334" spans="2:65" s="12" customFormat="1" ht="10">
      <c r="B334" s="143"/>
      <c r="D334" s="144" t="s">
        <v>130</v>
      </c>
      <c r="E334" s="145" t="s">
        <v>1</v>
      </c>
      <c r="F334" s="146" t="s">
        <v>131</v>
      </c>
      <c r="H334" s="145" t="s">
        <v>1</v>
      </c>
      <c r="I334" s="147"/>
      <c r="L334" s="143"/>
      <c r="M334" s="148"/>
      <c r="T334" s="149"/>
      <c r="AT334" s="145" t="s">
        <v>130</v>
      </c>
      <c r="AU334" s="145" t="s">
        <v>86</v>
      </c>
      <c r="AV334" s="12" t="s">
        <v>84</v>
      </c>
      <c r="AW334" s="12" t="s">
        <v>32</v>
      </c>
      <c r="AX334" s="12" t="s">
        <v>76</v>
      </c>
      <c r="AY334" s="145" t="s">
        <v>122</v>
      </c>
    </row>
    <row r="335" spans="2:65" s="13" customFormat="1" ht="10">
      <c r="B335" s="150"/>
      <c r="D335" s="144" t="s">
        <v>130</v>
      </c>
      <c r="E335" s="151" t="s">
        <v>1</v>
      </c>
      <c r="F335" s="152" t="s">
        <v>367</v>
      </c>
      <c r="H335" s="153">
        <v>9</v>
      </c>
      <c r="I335" s="154"/>
      <c r="L335" s="150"/>
      <c r="M335" s="155"/>
      <c r="T335" s="156"/>
      <c r="AT335" s="151" t="s">
        <v>130</v>
      </c>
      <c r="AU335" s="151" t="s">
        <v>86</v>
      </c>
      <c r="AV335" s="13" t="s">
        <v>86</v>
      </c>
      <c r="AW335" s="13" t="s">
        <v>32</v>
      </c>
      <c r="AX335" s="13" t="s">
        <v>84</v>
      </c>
      <c r="AY335" s="151" t="s">
        <v>122</v>
      </c>
    </row>
    <row r="336" spans="2:65" s="11" customFormat="1" ht="22.75" customHeight="1">
      <c r="B336" s="117"/>
      <c r="D336" s="118" t="s">
        <v>75</v>
      </c>
      <c r="E336" s="127" t="s">
        <v>406</v>
      </c>
      <c r="F336" s="127" t="s">
        <v>407</v>
      </c>
      <c r="I336" s="120"/>
      <c r="J336" s="128">
        <f>BK336</f>
        <v>0</v>
      </c>
      <c r="L336" s="117"/>
      <c r="M336" s="122"/>
      <c r="P336" s="123">
        <f>SUM(P337:P343)</f>
        <v>0</v>
      </c>
      <c r="R336" s="123">
        <f>SUM(R337:R343)</f>
        <v>0</v>
      </c>
      <c r="T336" s="124">
        <f>SUM(T337:T343)</f>
        <v>0</v>
      </c>
      <c r="AR336" s="118" t="s">
        <v>84</v>
      </c>
      <c r="AT336" s="125" t="s">
        <v>75</v>
      </c>
      <c r="AU336" s="125" t="s">
        <v>84</v>
      </c>
      <c r="AY336" s="118" t="s">
        <v>122</v>
      </c>
      <c r="BK336" s="126">
        <f>SUM(BK337:BK343)</f>
        <v>0</v>
      </c>
    </row>
    <row r="337" spans="2:65" s="1" customFormat="1" ht="24.15" customHeight="1">
      <c r="B337" s="32"/>
      <c r="C337" s="129" t="s">
        <v>408</v>
      </c>
      <c r="D337" s="129" t="s">
        <v>124</v>
      </c>
      <c r="E337" s="130" t="s">
        <v>409</v>
      </c>
      <c r="F337" s="131" t="s">
        <v>410</v>
      </c>
      <c r="G337" s="132" t="s">
        <v>268</v>
      </c>
      <c r="H337" s="133">
        <v>30.585000000000001</v>
      </c>
      <c r="I337" s="134"/>
      <c r="J337" s="135">
        <f>ROUND(I337*H337,2)</f>
        <v>0</v>
      </c>
      <c r="K337" s="136"/>
      <c r="L337" s="32"/>
      <c r="M337" s="137" t="s">
        <v>1</v>
      </c>
      <c r="N337" s="138" t="s">
        <v>41</v>
      </c>
      <c r="P337" s="139">
        <f>O337*H337</f>
        <v>0</v>
      </c>
      <c r="Q337" s="139">
        <v>0</v>
      </c>
      <c r="R337" s="139">
        <f>Q337*H337</f>
        <v>0</v>
      </c>
      <c r="S337" s="139">
        <v>0</v>
      </c>
      <c r="T337" s="140">
        <f>S337*H337</f>
        <v>0</v>
      </c>
      <c r="AR337" s="141" t="s">
        <v>128</v>
      </c>
      <c r="AT337" s="141" t="s">
        <v>124</v>
      </c>
      <c r="AU337" s="141" t="s">
        <v>86</v>
      </c>
      <c r="AY337" s="17" t="s">
        <v>122</v>
      </c>
      <c r="BE337" s="142">
        <f>IF(N337="základní",J337,0)</f>
        <v>0</v>
      </c>
      <c r="BF337" s="142">
        <f>IF(N337="snížená",J337,0)</f>
        <v>0</v>
      </c>
      <c r="BG337" s="142">
        <f>IF(N337="zákl. přenesená",J337,0)</f>
        <v>0</v>
      </c>
      <c r="BH337" s="142">
        <f>IF(N337="sníž. přenesená",J337,0)</f>
        <v>0</v>
      </c>
      <c r="BI337" s="142">
        <f>IF(N337="nulová",J337,0)</f>
        <v>0</v>
      </c>
      <c r="BJ337" s="17" t="s">
        <v>84</v>
      </c>
      <c r="BK337" s="142">
        <f>ROUND(I337*H337,2)</f>
        <v>0</v>
      </c>
      <c r="BL337" s="17" t="s">
        <v>128</v>
      </c>
      <c r="BM337" s="141" t="s">
        <v>411</v>
      </c>
    </row>
    <row r="338" spans="2:65" s="1" customFormat="1" ht="24.15" customHeight="1">
      <c r="B338" s="32"/>
      <c r="C338" s="129" t="s">
        <v>412</v>
      </c>
      <c r="D338" s="129" t="s">
        <v>124</v>
      </c>
      <c r="E338" s="130" t="s">
        <v>413</v>
      </c>
      <c r="F338" s="131" t="s">
        <v>414</v>
      </c>
      <c r="G338" s="132" t="s">
        <v>268</v>
      </c>
      <c r="H338" s="133">
        <v>122.34</v>
      </c>
      <c r="I338" s="134"/>
      <c r="J338" s="135">
        <f>ROUND(I338*H338,2)</f>
        <v>0</v>
      </c>
      <c r="K338" s="136"/>
      <c r="L338" s="32"/>
      <c r="M338" s="137" t="s">
        <v>1</v>
      </c>
      <c r="N338" s="138" t="s">
        <v>41</v>
      </c>
      <c r="P338" s="139">
        <f>O338*H338</f>
        <v>0</v>
      </c>
      <c r="Q338" s="139">
        <v>0</v>
      </c>
      <c r="R338" s="139">
        <f>Q338*H338</f>
        <v>0</v>
      </c>
      <c r="S338" s="139">
        <v>0</v>
      </c>
      <c r="T338" s="140">
        <f>S338*H338</f>
        <v>0</v>
      </c>
      <c r="AR338" s="141" t="s">
        <v>128</v>
      </c>
      <c r="AT338" s="141" t="s">
        <v>124</v>
      </c>
      <c r="AU338" s="141" t="s">
        <v>86</v>
      </c>
      <c r="AY338" s="17" t="s">
        <v>122</v>
      </c>
      <c r="BE338" s="142">
        <f>IF(N338="základní",J338,0)</f>
        <v>0</v>
      </c>
      <c r="BF338" s="142">
        <f>IF(N338="snížená",J338,0)</f>
        <v>0</v>
      </c>
      <c r="BG338" s="142">
        <f>IF(N338="zákl. přenesená",J338,0)</f>
        <v>0</v>
      </c>
      <c r="BH338" s="142">
        <f>IF(N338="sníž. přenesená",J338,0)</f>
        <v>0</v>
      </c>
      <c r="BI338" s="142">
        <f>IF(N338="nulová",J338,0)</f>
        <v>0</v>
      </c>
      <c r="BJ338" s="17" t="s">
        <v>84</v>
      </c>
      <c r="BK338" s="142">
        <f>ROUND(I338*H338,2)</f>
        <v>0</v>
      </c>
      <c r="BL338" s="17" t="s">
        <v>128</v>
      </c>
      <c r="BM338" s="141" t="s">
        <v>415</v>
      </c>
    </row>
    <row r="339" spans="2:65" s="13" customFormat="1" ht="10">
      <c r="B339" s="150"/>
      <c r="D339" s="144" t="s">
        <v>130</v>
      </c>
      <c r="F339" s="152" t="s">
        <v>416</v>
      </c>
      <c r="H339" s="153">
        <v>122.34</v>
      </c>
      <c r="I339" s="154"/>
      <c r="L339" s="150"/>
      <c r="M339" s="155"/>
      <c r="T339" s="156"/>
      <c r="AT339" s="151" t="s">
        <v>130</v>
      </c>
      <c r="AU339" s="151" t="s">
        <v>86</v>
      </c>
      <c r="AV339" s="13" t="s">
        <v>86</v>
      </c>
      <c r="AW339" s="13" t="s">
        <v>4</v>
      </c>
      <c r="AX339" s="13" t="s">
        <v>84</v>
      </c>
      <c r="AY339" s="151" t="s">
        <v>122</v>
      </c>
    </row>
    <row r="340" spans="2:65" s="1" customFormat="1" ht="37.75" customHeight="1">
      <c r="B340" s="32"/>
      <c r="C340" s="129" t="s">
        <v>417</v>
      </c>
      <c r="D340" s="129" t="s">
        <v>124</v>
      </c>
      <c r="E340" s="130" t="s">
        <v>418</v>
      </c>
      <c r="F340" s="131" t="s">
        <v>419</v>
      </c>
      <c r="G340" s="132" t="s">
        <v>268</v>
      </c>
      <c r="H340" s="133">
        <v>14.44</v>
      </c>
      <c r="I340" s="134"/>
      <c r="J340" s="135">
        <f>ROUND(I340*H340,2)</f>
        <v>0</v>
      </c>
      <c r="K340" s="136"/>
      <c r="L340" s="32"/>
      <c r="M340" s="137" t="s">
        <v>1</v>
      </c>
      <c r="N340" s="138" t="s">
        <v>41</v>
      </c>
      <c r="P340" s="139">
        <f>O340*H340</f>
        <v>0</v>
      </c>
      <c r="Q340" s="139">
        <v>0</v>
      </c>
      <c r="R340" s="139">
        <f>Q340*H340</f>
        <v>0</v>
      </c>
      <c r="S340" s="139">
        <v>0</v>
      </c>
      <c r="T340" s="140">
        <f>S340*H340</f>
        <v>0</v>
      </c>
      <c r="AR340" s="141" t="s">
        <v>128</v>
      </c>
      <c r="AT340" s="141" t="s">
        <v>124</v>
      </c>
      <c r="AU340" s="141" t="s">
        <v>86</v>
      </c>
      <c r="AY340" s="17" t="s">
        <v>122</v>
      </c>
      <c r="BE340" s="142">
        <f>IF(N340="základní",J340,0)</f>
        <v>0</v>
      </c>
      <c r="BF340" s="142">
        <f>IF(N340="snížená",J340,0)</f>
        <v>0</v>
      </c>
      <c r="BG340" s="142">
        <f>IF(N340="zákl. přenesená",J340,0)</f>
        <v>0</v>
      </c>
      <c r="BH340" s="142">
        <f>IF(N340="sníž. přenesená",J340,0)</f>
        <v>0</v>
      </c>
      <c r="BI340" s="142">
        <f>IF(N340="nulová",J340,0)</f>
        <v>0</v>
      </c>
      <c r="BJ340" s="17" t="s">
        <v>84</v>
      </c>
      <c r="BK340" s="142">
        <f>ROUND(I340*H340,2)</f>
        <v>0</v>
      </c>
      <c r="BL340" s="17" t="s">
        <v>128</v>
      </c>
      <c r="BM340" s="141" t="s">
        <v>420</v>
      </c>
    </row>
    <row r="341" spans="2:65" s="1" customFormat="1" ht="44.25" customHeight="1">
      <c r="B341" s="32"/>
      <c r="C341" s="129" t="s">
        <v>421</v>
      </c>
      <c r="D341" s="129" t="s">
        <v>124</v>
      </c>
      <c r="E341" s="130" t="s">
        <v>422</v>
      </c>
      <c r="F341" s="131" t="s">
        <v>423</v>
      </c>
      <c r="G341" s="132" t="s">
        <v>268</v>
      </c>
      <c r="H341" s="133">
        <v>0.23499999999999999</v>
      </c>
      <c r="I341" s="134"/>
      <c r="J341" s="135">
        <f>ROUND(I341*H341,2)</f>
        <v>0</v>
      </c>
      <c r="K341" s="136"/>
      <c r="L341" s="32"/>
      <c r="M341" s="137" t="s">
        <v>1</v>
      </c>
      <c r="N341" s="138" t="s">
        <v>41</v>
      </c>
      <c r="P341" s="139">
        <f>O341*H341</f>
        <v>0</v>
      </c>
      <c r="Q341" s="139">
        <v>0</v>
      </c>
      <c r="R341" s="139">
        <f>Q341*H341</f>
        <v>0</v>
      </c>
      <c r="S341" s="139">
        <v>0</v>
      </c>
      <c r="T341" s="140">
        <f>S341*H341</f>
        <v>0</v>
      </c>
      <c r="AR341" s="141" t="s">
        <v>128</v>
      </c>
      <c r="AT341" s="141" t="s">
        <v>124</v>
      </c>
      <c r="AU341" s="141" t="s">
        <v>86</v>
      </c>
      <c r="AY341" s="17" t="s">
        <v>122</v>
      </c>
      <c r="BE341" s="142">
        <f>IF(N341="základní",J341,0)</f>
        <v>0</v>
      </c>
      <c r="BF341" s="142">
        <f>IF(N341="snížená",J341,0)</f>
        <v>0</v>
      </c>
      <c r="BG341" s="142">
        <f>IF(N341="zákl. přenesená",J341,0)</f>
        <v>0</v>
      </c>
      <c r="BH341" s="142">
        <f>IF(N341="sníž. přenesená",J341,0)</f>
        <v>0</v>
      </c>
      <c r="BI341" s="142">
        <f>IF(N341="nulová",J341,0)</f>
        <v>0</v>
      </c>
      <c r="BJ341" s="17" t="s">
        <v>84</v>
      </c>
      <c r="BK341" s="142">
        <f>ROUND(I341*H341,2)</f>
        <v>0</v>
      </c>
      <c r="BL341" s="17" t="s">
        <v>128</v>
      </c>
      <c r="BM341" s="141" t="s">
        <v>424</v>
      </c>
    </row>
    <row r="342" spans="2:65" s="1" customFormat="1" ht="44.25" customHeight="1">
      <c r="B342" s="32"/>
      <c r="C342" s="129" t="s">
        <v>425</v>
      </c>
      <c r="D342" s="129" t="s">
        <v>124</v>
      </c>
      <c r="E342" s="130" t="s">
        <v>426</v>
      </c>
      <c r="F342" s="131" t="s">
        <v>427</v>
      </c>
      <c r="G342" s="132" t="s">
        <v>268</v>
      </c>
      <c r="H342" s="133">
        <v>13.05</v>
      </c>
      <c r="I342" s="134"/>
      <c r="J342" s="135">
        <f>ROUND(I342*H342,2)</f>
        <v>0</v>
      </c>
      <c r="K342" s="136"/>
      <c r="L342" s="32"/>
      <c r="M342" s="137" t="s">
        <v>1</v>
      </c>
      <c r="N342" s="138" t="s">
        <v>41</v>
      </c>
      <c r="P342" s="139">
        <f>O342*H342</f>
        <v>0</v>
      </c>
      <c r="Q342" s="139">
        <v>0</v>
      </c>
      <c r="R342" s="139">
        <f>Q342*H342</f>
        <v>0</v>
      </c>
      <c r="S342" s="139">
        <v>0</v>
      </c>
      <c r="T342" s="140">
        <f>S342*H342</f>
        <v>0</v>
      </c>
      <c r="AR342" s="141" t="s">
        <v>128</v>
      </c>
      <c r="AT342" s="141" t="s">
        <v>124</v>
      </c>
      <c r="AU342" s="141" t="s">
        <v>86</v>
      </c>
      <c r="AY342" s="17" t="s">
        <v>122</v>
      </c>
      <c r="BE342" s="142">
        <f>IF(N342="základní",J342,0)</f>
        <v>0</v>
      </c>
      <c r="BF342" s="142">
        <f>IF(N342="snížená",J342,0)</f>
        <v>0</v>
      </c>
      <c r="BG342" s="142">
        <f>IF(N342="zákl. přenesená",J342,0)</f>
        <v>0</v>
      </c>
      <c r="BH342" s="142">
        <f>IF(N342="sníž. přenesená",J342,0)</f>
        <v>0</v>
      </c>
      <c r="BI342" s="142">
        <f>IF(N342="nulová",J342,0)</f>
        <v>0</v>
      </c>
      <c r="BJ342" s="17" t="s">
        <v>84</v>
      </c>
      <c r="BK342" s="142">
        <f>ROUND(I342*H342,2)</f>
        <v>0</v>
      </c>
      <c r="BL342" s="17" t="s">
        <v>128</v>
      </c>
      <c r="BM342" s="141" t="s">
        <v>428</v>
      </c>
    </row>
    <row r="343" spans="2:65" s="1" customFormat="1" ht="44.25" customHeight="1">
      <c r="B343" s="32"/>
      <c r="C343" s="129" t="s">
        <v>429</v>
      </c>
      <c r="D343" s="129" t="s">
        <v>124</v>
      </c>
      <c r="E343" s="130" t="s">
        <v>430</v>
      </c>
      <c r="F343" s="131" t="s">
        <v>431</v>
      </c>
      <c r="G343" s="132" t="s">
        <v>268</v>
      </c>
      <c r="H343" s="133">
        <v>2.86</v>
      </c>
      <c r="I343" s="134"/>
      <c r="J343" s="135">
        <f>ROUND(I343*H343,2)</f>
        <v>0</v>
      </c>
      <c r="K343" s="136"/>
      <c r="L343" s="32"/>
      <c r="M343" s="137" t="s">
        <v>1</v>
      </c>
      <c r="N343" s="138" t="s">
        <v>41</v>
      </c>
      <c r="P343" s="139">
        <f>O343*H343</f>
        <v>0</v>
      </c>
      <c r="Q343" s="139">
        <v>0</v>
      </c>
      <c r="R343" s="139">
        <f>Q343*H343</f>
        <v>0</v>
      </c>
      <c r="S343" s="139">
        <v>0</v>
      </c>
      <c r="T343" s="140">
        <f>S343*H343</f>
        <v>0</v>
      </c>
      <c r="AR343" s="141" t="s">
        <v>128</v>
      </c>
      <c r="AT343" s="141" t="s">
        <v>124</v>
      </c>
      <c r="AU343" s="141" t="s">
        <v>86</v>
      </c>
      <c r="AY343" s="17" t="s">
        <v>122</v>
      </c>
      <c r="BE343" s="142">
        <f>IF(N343="základní",J343,0)</f>
        <v>0</v>
      </c>
      <c r="BF343" s="142">
        <f>IF(N343="snížená",J343,0)</f>
        <v>0</v>
      </c>
      <c r="BG343" s="142">
        <f>IF(N343="zákl. přenesená",J343,0)</f>
        <v>0</v>
      </c>
      <c r="BH343" s="142">
        <f>IF(N343="sníž. přenesená",J343,0)</f>
        <v>0</v>
      </c>
      <c r="BI343" s="142">
        <f>IF(N343="nulová",J343,0)</f>
        <v>0</v>
      </c>
      <c r="BJ343" s="17" t="s">
        <v>84</v>
      </c>
      <c r="BK343" s="142">
        <f>ROUND(I343*H343,2)</f>
        <v>0</v>
      </c>
      <c r="BL343" s="17" t="s">
        <v>128</v>
      </c>
      <c r="BM343" s="141" t="s">
        <v>432</v>
      </c>
    </row>
    <row r="344" spans="2:65" s="11" customFormat="1" ht="25.9" customHeight="1">
      <c r="B344" s="117"/>
      <c r="D344" s="118" t="s">
        <v>75</v>
      </c>
      <c r="E344" s="119" t="s">
        <v>433</v>
      </c>
      <c r="F344" s="119" t="s">
        <v>434</v>
      </c>
      <c r="I344" s="120"/>
      <c r="J344" s="121">
        <f>BK344</f>
        <v>0</v>
      </c>
      <c r="L344" s="117"/>
      <c r="M344" s="122"/>
      <c r="P344" s="123">
        <f>P345</f>
        <v>0</v>
      </c>
      <c r="R344" s="123">
        <f>R345</f>
        <v>0</v>
      </c>
      <c r="T344" s="124">
        <f>T345</f>
        <v>0</v>
      </c>
      <c r="AR344" s="118" t="s">
        <v>86</v>
      </c>
      <c r="AT344" s="125" t="s">
        <v>75</v>
      </c>
      <c r="AU344" s="125" t="s">
        <v>76</v>
      </c>
      <c r="AY344" s="118" t="s">
        <v>122</v>
      </c>
      <c r="BK344" s="126">
        <f>BK345</f>
        <v>0</v>
      </c>
    </row>
    <row r="345" spans="2:65" s="11" customFormat="1" ht="22.75" customHeight="1">
      <c r="B345" s="117"/>
      <c r="D345" s="118" t="s">
        <v>75</v>
      </c>
      <c r="E345" s="127" t="s">
        <v>435</v>
      </c>
      <c r="F345" s="127" t="s">
        <v>436</v>
      </c>
      <c r="I345" s="120"/>
      <c r="J345" s="128">
        <f>BK345</f>
        <v>0</v>
      </c>
      <c r="L345" s="117"/>
      <c r="M345" s="122"/>
      <c r="P345" s="123">
        <f>P346</f>
        <v>0</v>
      </c>
      <c r="R345" s="123">
        <f>R346</f>
        <v>0</v>
      </c>
      <c r="T345" s="124">
        <f>T346</f>
        <v>0</v>
      </c>
      <c r="AR345" s="118" t="s">
        <v>86</v>
      </c>
      <c r="AT345" s="125" t="s">
        <v>75</v>
      </c>
      <c r="AU345" s="125" t="s">
        <v>84</v>
      </c>
      <c r="AY345" s="118" t="s">
        <v>122</v>
      </c>
      <c r="BK345" s="126">
        <f>BK346</f>
        <v>0</v>
      </c>
    </row>
    <row r="346" spans="2:65" s="1" customFormat="1" ht="24.15" customHeight="1">
      <c r="B346" s="32"/>
      <c r="C346" s="129" t="s">
        <v>437</v>
      </c>
      <c r="D346" s="129" t="s">
        <v>124</v>
      </c>
      <c r="E346" s="130" t="s">
        <v>438</v>
      </c>
      <c r="F346" s="131" t="s">
        <v>439</v>
      </c>
      <c r="G346" s="132" t="s">
        <v>127</v>
      </c>
      <c r="H346" s="133">
        <v>2</v>
      </c>
      <c r="I346" s="134"/>
      <c r="J346" s="135">
        <f>ROUND(I346*H346,2)</f>
        <v>0</v>
      </c>
      <c r="K346" s="136"/>
      <c r="L346" s="32"/>
      <c r="M346" s="137" t="s">
        <v>1</v>
      </c>
      <c r="N346" s="138" t="s">
        <v>41</v>
      </c>
      <c r="P346" s="139">
        <f>O346*H346</f>
        <v>0</v>
      </c>
      <c r="Q346" s="139">
        <v>0</v>
      </c>
      <c r="R346" s="139">
        <f>Q346*H346</f>
        <v>0</v>
      </c>
      <c r="S346" s="139">
        <v>0</v>
      </c>
      <c r="T346" s="140">
        <f>S346*H346</f>
        <v>0</v>
      </c>
      <c r="AR346" s="141" t="s">
        <v>217</v>
      </c>
      <c r="AT346" s="141" t="s">
        <v>124</v>
      </c>
      <c r="AU346" s="141" t="s">
        <v>86</v>
      </c>
      <c r="AY346" s="17" t="s">
        <v>122</v>
      </c>
      <c r="BE346" s="142">
        <f>IF(N346="základní",J346,0)</f>
        <v>0</v>
      </c>
      <c r="BF346" s="142">
        <f>IF(N346="snížená",J346,0)</f>
        <v>0</v>
      </c>
      <c r="BG346" s="142">
        <f>IF(N346="zákl. přenesená",J346,0)</f>
        <v>0</v>
      </c>
      <c r="BH346" s="142">
        <f>IF(N346="sníž. přenesená",J346,0)</f>
        <v>0</v>
      </c>
      <c r="BI346" s="142">
        <f>IF(N346="nulová",J346,0)</f>
        <v>0</v>
      </c>
      <c r="BJ346" s="17" t="s">
        <v>84</v>
      </c>
      <c r="BK346" s="142">
        <f>ROUND(I346*H346,2)</f>
        <v>0</v>
      </c>
      <c r="BL346" s="17" t="s">
        <v>217</v>
      </c>
      <c r="BM346" s="141" t="s">
        <v>440</v>
      </c>
    </row>
    <row r="347" spans="2:65" s="11" customFormat="1" ht="25.9" customHeight="1">
      <c r="B347" s="117"/>
      <c r="D347" s="118" t="s">
        <v>75</v>
      </c>
      <c r="E347" s="119" t="s">
        <v>294</v>
      </c>
      <c r="F347" s="119" t="s">
        <v>441</v>
      </c>
      <c r="I347" s="120"/>
      <c r="J347" s="121">
        <f>BK347</f>
        <v>0</v>
      </c>
      <c r="L347" s="117"/>
      <c r="M347" s="122"/>
      <c r="P347" s="123">
        <f>P348+P574</f>
        <v>0</v>
      </c>
      <c r="R347" s="123">
        <f>R348+R574</f>
        <v>0.75513000000000008</v>
      </c>
      <c r="T347" s="124">
        <f>T348+T574</f>
        <v>0.23545999999999997</v>
      </c>
      <c r="AR347" s="118" t="s">
        <v>137</v>
      </c>
      <c r="AT347" s="125" t="s">
        <v>75</v>
      </c>
      <c r="AU347" s="125" t="s">
        <v>76</v>
      </c>
      <c r="AY347" s="118" t="s">
        <v>122</v>
      </c>
      <c r="BK347" s="126">
        <f>BK348+BK574</f>
        <v>0</v>
      </c>
    </row>
    <row r="348" spans="2:65" s="11" customFormat="1" ht="22.75" customHeight="1">
      <c r="B348" s="117"/>
      <c r="D348" s="118" t="s">
        <v>75</v>
      </c>
      <c r="E348" s="127" t="s">
        <v>442</v>
      </c>
      <c r="F348" s="127" t="s">
        <v>443</v>
      </c>
      <c r="I348" s="120"/>
      <c r="J348" s="128">
        <f>BK348</f>
        <v>0</v>
      </c>
      <c r="L348" s="117"/>
      <c r="M348" s="122"/>
      <c r="P348" s="123">
        <f>SUM(P349:P573)</f>
        <v>0</v>
      </c>
      <c r="R348" s="123">
        <f>SUM(R349:R573)</f>
        <v>0.27013000000000004</v>
      </c>
      <c r="T348" s="124">
        <f>SUM(T349:T573)</f>
        <v>0.23545999999999997</v>
      </c>
      <c r="AR348" s="118" t="s">
        <v>137</v>
      </c>
      <c r="AT348" s="125" t="s">
        <v>75</v>
      </c>
      <c r="AU348" s="125" t="s">
        <v>84</v>
      </c>
      <c r="AY348" s="118" t="s">
        <v>122</v>
      </c>
      <c r="BK348" s="126">
        <f>SUM(BK349:BK573)</f>
        <v>0</v>
      </c>
    </row>
    <row r="349" spans="2:65" s="1" customFormat="1" ht="16.5" customHeight="1">
      <c r="B349" s="32"/>
      <c r="C349" s="129" t="s">
        <v>444</v>
      </c>
      <c r="D349" s="129" t="s">
        <v>124</v>
      </c>
      <c r="E349" s="130" t="s">
        <v>445</v>
      </c>
      <c r="F349" s="131" t="s">
        <v>446</v>
      </c>
      <c r="G349" s="132" t="s">
        <v>345</v>
      </c>
      <c r="H349" s="133">
        <v>3</v>
      </c>
      <c r="I349" s="134"/>
      <c r="J349" s="135">
        <f>ROUND(I349*H349,2)</f>
        <v>0</v>
      </c>
      <c r="K349" s="136"/>
      <c r="L349" s="32"/>
      <c r="M349" s="137" t="s">
        <v>1</v>
      </c>
      <c r="N349" s="138" t="s">
        <v>41</v>
      </c>
      <c r="P349" s="139">
        <f>O349*H349</f>
        <v>0</v>
      </c>
      <c r="Q349" s="139">
        <v>0</v>
      </c>
      <c r="R349" s="139">
        <f>Q349*H349</f>
        <v>0</v>
      </c>
      <c r="S349" s="139">
        <v>0</v>
      </c>
      <c r="T349" s="140">
        <f>S349*H349</f>
        <v>0</v>
      </c>
      <c r="AR349" s="141" t="s">
        <v>447</v>
      </c>
      <c r="AT349" s="141" t="s">
        <v>124</v>
      </c>
      <c r="AU349" s="141" t="s">
        <v>86</v>
      </c>
      <c r="AY349" s="17" t="s">
        <v>122</v>
      </c>
      <c r="BE349" s="142">
        <f>IF(N349="základní",J349,0)</f>
        <v>0</v>
      </c>
      <c r="BF349" s="142">
        <f>IF(N349="snížená",J349,0)</f>
        <v>0</v>
      </c>
      <c r="BG349" s="142">
        <f>IF(N349="zákl. přenesená",J349,0)</f>
        <v>0</v>
      </c>
      <c r="BH349" s="142">
        <f>IF(N349="sníž. přenesená",J349,0)</f>
        <v>0</v>
      </c>
      <c r="BI349" s="142">
        <f>IF(N349="nulová",J349,0)</f>
        <v>0</v>
      </c>
      <c r="BJ349" s="17" t="s">
        <v>84</v>
      </c>
      <c r="BK349" s="142">
        <f>ROUND(I349*H349,2)</f>
        <v>0</v>
      </c>
      <c r="BL349" s="17" t="s">
        <v>447</v>
      </c>
      <c r="BM349" s="141" t="s">
        <v>448</v>
      </c>
    </row>
    <row r="350" spans="2:65" s="12" customFormat="1" ht="10">
      <c r="B350" s="143"/>
      <c r="D350" s="144" t="s">
        <v>130</v>
      </c>
      <c r="E350" s="145" t="s">
        <v>1</v>
      </c>
      <c r="F350" s="146" t="s">
        <v>449</v>
      </c>
      <c r="H350" s="145" t="s">
        <v>1</v>
      </c>
      <c r="I350" s="147"/>
      <c r="L350" s="143"/>
      <c r="M350" s="148"/>
      <c r="T350" s="149"/>
      <c r="AT350" s="145" t="s">
        <v>130</v>
      </c>
      <c r="AU350" s="145" t="s">
        <v>86</v>
      </c>
      <c r="AV350" s="12" t="s">
        <v>84</v>
      </c>
      <c r="AW350" s="12" t="s">
        <v>32</v>
      </c>
      <c r="AX350" s="12" t="s">
        <v>76</v>
      </c>
      <c r="AY350" s="145" t="s">
        <v>122</v>
      </c>
    </row>
    <row r="351" spans="2:65" s="12" customFormat="1" ht="10">
      <c r="B351" s="143"/>
      <c r="D351" s="144" t="s">
        <v>130</v>
      </c>
      <c r="E351" s="145" t="s">
        <v>1</v>
      </c>
      <c r="F351" s="146" t="s">
        <v>449</v>
      </c>
      <c r="H351" s="145" t="s">
        <v>1</v>
      </c>
      <c r="I351" s="147"/>
      <c r="L351" s="143"/>
      <c r="M351" s="148"/>
      <c r="T351" s="149"/>
      <c r="AT351" s="145" t="s">
        <v>130</v>
      </c>
      <c r="AU351" s="145" t="s">
        <v>86</v>
      </c>
      <c r="AV351" s="12" t="s">
        <v>84</v>
      </c>
      <c r="AW351" s="12" t="s">
        <v>32</v>
      </c>
      <c r="AX351" s="12" t="s">
        <v>76</v>
      </c>
      <c r="AY351" s="145" t="s">
        <v>122</v>
      </c>
    </row>
    <row r="352" spans="2:65" s="12" customFormat="1" ht="10">
      <c r="B352" s="143"/>
      <c r="D352" s="144" t="s">
        <v>130</v>
      </c>
      <c r="E352" s="145" t="s">
        <v>1</v>
      </c>
      <c r="F352" s="146" t="s">
        <v>450</v>
      </c>
      <c r="H352" s="145" t="s">
        <v>1</v>
      </c>
      <c r="I352" s="147"/>
      <c r="L352" s="143"/>
      <c r="M352" s="148"/>
      <c r="T352" s="149"/>
      <c r="AT352" s="145" t="s">
        <v>130</v>
      </c>
      <c r="AU352" s="145" t="s">
        <v>86</v>
      </c>
      <c r="AV352" s="12" t="s">
        <v>84</v>
      </c>
      <c r="AW352" s="12" t="s">
        <v>32</v>
      </c>
      <c r="AX352" s="12" t="s">
        <v>76</v>
      </c>
      <c r="AY352" s="145" t="s">
        <v>122</v>
      </c>
    </row>
    <row r="353" spans="2:65" s="12" customFormat="1" ht="10">
      <c r="B353" s="143"/>
      <c r="D353" s="144" t="s">
        <v>130</v>
      </c>
      <c r="E353" s="145" t="s">
        <v>1</v>
      </c>
      <c r="F353" s="146" t="s">
        <v>451</v>
      </c>
      <c r="H353" s="145" t="s">
        <v>1</v>
      </c>
      <c r="I353" s="147"/>
      <c r="L353" s="143"/>
      <c r="M353" s="148"/>
      <c r="T353" s="149"/>
      <c r="AT353" s="145" t="s">
        <v>130</v>
      </c>
      <c r="AU353" s="145" t="s">
        <v>86</v>
      </c>
      <c r="AV353" s="12" t="s">
        <v>84</v>
      </c>
      <c r="AW353" s="12" t="s">
        <v>32</v>
      </c>
      <c r="AX353" s="12" t="s">
        <v>76</v>
      </c>
      <c r="AY353" s="145" t="s">
        <v>122</v>
      </c>
    </row>
    <row r="354" spans="2:65" s="13" customFormat="1" ht="10">
      <c r="B354" s="150"/>
      <c r="D354" s="144" t="s">
        <v>130</v>
      </c>
      <c r="E354" s="151" t="s">
        <v>1</v>
      </c>
      <c r="F354" s="152" t="s">
        <v>84</v>
      </c>
      <c r="H354" s="153">
        <v>1</v>
      </c>
      <c r="I354" s="154"/>
      <c r="L354" s="150"/>
      <c r="M354" s="155"/>
      <c r="T354" s="156"/>
      <c r="AT354" s="151" t="s">
        <v>130</v>
      </c>
      <c r="AU354" s="151" t="s">
        <v>86</v>
      </c>
      <c r="AV354" s="13" t="s">
        <v>86</v>
      </c>
      <c r="AW354" s="13" t="s">
        <v>32</v>
      </c>
      <c r="AX354" s="13" t="s">
        <v>76</v>
      </c>
      <c r="AY354" s="151" t="s">
        <v>122</v>
      </c>
    </row>
    <row r="355" spans="2:65" s="12" customFormat="1" ht="10">
      <c r="B355" s="143"/>
      <c r="D355" s="144" t="s">
        <v>130</v>
      </c>
      <c r="E355" s="145" t="s">
        <v>1</v>
      </c>
      <c r="F355" s="146" t="s">
        <v>452</v>
      </c>
      <c r="H355" s="145" t="s">
        <v>1</v>
      </c>
      <c r="I355" s="147"/>
      <c r="L355" s="143"/>
      <c r="M355" s="148"/>
      <c r="T355" s="149"/>
      <c r="AT355" s="145" t="s">
        <v>130</v>
      </c>
      <c r="AU355" s="145" t="s">
        <v>86</v>
      </c>
      <c r="AV355" s="12" t="s">
        <v>84</v>
      </c>
      <c r="AW355" s="12" t="s">
        <v>32</v>
      </c>
      <c r="AX355" s="12" t="s">
        <v>76</v>
      </c>
      <c r="AY355" s="145" t="s">
        <v>122</v>
      </c>
    </row>
    <row r="356" spans="2:65" s="12" customFormat="1" ht="10">
      <c r="B356" s="143"/>
      <c r="D356" s="144" t="s">
        <v>130</v>
      </c>
      <c r="E356" s="145" t="s">
        <v>1</v>
      </c>
      <c r="F356" s="146" t="s">
        <v>453</v>
      </c>
      <c r="H356" s="145" t="s">
        <v>1</v>
      </c>
      <c r="I356" s="147"/>
      <c r="L356" s="143"/>
      <c r="M356" s="148"/>
      <c r="T356" s="149"/>
      <c r="AT356" s="145" t="s">
        <v>130</v>
      </c>
      <c r="AU356" s="145" t="s">
        <v>86</v>
      </c>
      <c r="AV356" s="12" t="s">
        <v>84</v>
      </c>
      <c r="AW356" s="12" t="s">
        <v>32</v>
      </c>
      <c r="AX356" s="12" t="s">
        <v>76</v>
      </c>
      <c r="AY356" s="145" t="s">
        <v>122</v>
      </c>
    </row>
    <row r="357" spans="2:65" s="13" customFormat="1" ht="10">
      <c r="B357" s="150"/>
      <c r="D357" s="144" t="s">
        <v>130</v>
      </c>
      <c r="E357" s="151" t="s">
        <v>1</v>
      </c>
      <c r="F357" s="152" t="s">
        <v>84</v>
      </c>
      <c r="H357" s="153">
        <v>1</v>
      </c>
      <c r="I357" s="154"/>
      <c r="L357" s="150"/>
      <c r="M357" s="155"/>
      <c r="T357" s="156"/>
      <c r="AT357" s="151" t="s">
        <v>130</v>
      </c>
      <c r="AU357" s="151" t="s">
        <v>86</v>
      </c>
      <c r="AV357" s="13" t="s">
        <v>86</v>
      </c>
      <c r="AW357" s="13" t="s">
        <v>32</v>
      </c>
      <c r="AX357" s="13" t="s">
        <v>76</v>
      </c>
      <c r="AY357" s="151" t="s">
        <v>122</v>
      </c>
    </row>
    <row r="358" spans="2:65" s="12" customFormat="1" ht="10">
      <c r="B358" s="143"/>
      <c r="D358" s="144" t="s">
        <v>130</v>
      </c>
      <c r="E358" s="145" t="s">
        <v>1</v>
      </c>
      <c r="F358" s="146" t="s">
        <v>451</v>
      </c>
      <c r="H358" s="145" t="s">
        <v>1</v>
      </c>
      <c r="I358" s="147"/>
      <c r="L358" s="143"/>
      <c r="M358" s="148"/>
      <c r="T358" s="149"/>
      <c r="AT358" s="145" t="s">
        <v>130</v>
      </c>
      <c r="AU358" s="145" t="s">
        <v>86</v>
      </c>
      <c r="AV358" s="12" t="s">
        <v>84</v>
      </c>
      <c r="AW358" s="12" t="s">
        <v>32</v>
      </c>
      <c r="AX358" s="12" t="s">
        <v>76</v>
      </c>
      <c r="AY358" s="145" t="s">
        <v>122</v>
      </c>
    </row>
    <row r="359" spans="2:65" s="13" customFormat="1" ht="10">
      <c r="B359" s="150"/>
      <c r="D359" s="144" t="s">
        <v>130</v>
      </c>
      <c r="E359" s="151" t="s">
        <v>1</v>
      </c>
      <c r="F359" s="152" t="s">
        <v>84</v>
      </c>
      <c r="H359" s="153">
        <v>1</v>
      </c>
      <c r="I359" s="154"/>
      <c r="L359" s="150"/>
      <c r="M359" s="155"/>
      <c r="T359" s="156"/>
      <c r="AT359" s="151" t="s">
        <v>130</v>
      </c>
      <c r="AU359" s="151" t="s">
        <v>86</v>
      </c>
      <c r="AV359" s="13" t="s">
        <v>86</v>
      </c>
      <c r="AW359" s="13" t="s">
        <v>32</v>
      </c>
      <c r="AX359" s="13" t="s">
        <v>76</v>
      </c>
      <c r="AY359" s="151" t="s">
        <v>122</v>
      </c>
    </row>
    <row r="360" spans="2:65" s="14" customFormat="1" ht="10">
      <c r="B360" s="157"/>
      <c r="D360" s="144" t="s">
        <v>130</v>
      </c>
      <c r="E360" s="158" t="s">
        <v>1</v>
      </c>
      <c r="F360" s="159" t="s">
        <v>190</v>
      </c>
      <c r="H360" s="160">
        <v>3</v>
      </c>
      <c r="I360" s="161"/>
      <c r="L360" s="157"/>
      <c r="M360" s="162"/>
      <c r="T360" s="163"/>
      <c r="AT360" s="158" t="s">
        <v>130</v>
      </c>
      <c r="AU360" s="158" t="s">
        <v>86</v>
      </c>
      <c r="AV360" s="14" t="s">
        <v>128</v>
      </c>
      <c r="AW360" s="14" t="s">
        <v>32</v>
      </c>
      <c r="AX360" s="14" t="s">
        <v>84</v>
      </c>
      <c r="AY360" s="158" t="s">
        <v>122</v>
      </c>
    </row>
    <row r="361" spans="2:65" s="1" customFormat="1" ht="16.5" customHeight="1">
      <c r="B361" s="32"/>
      <c r="C361" s="129" t="s">
        <v>454</v>
      </c>
      <c r="D361" s="129" t="s">
        <v>124</v>
      </c>
      <c r="E361" s="130" t="s">
        <v>455</v>
      </c>
      <c r="F361" s="131" t="s">
        <v>456</v>
      </c>
      <c r="G361" s="132" t="s">
        <v>345</v>
      </c>
      <c r="H361" s="133">
        <v>14</v>
      </c>
      <c r="I361" s="134"/>
      <c r="J361" s="135">
        <f>ROUND(I361*H361,2)</f>
        <v>0</v>
      </c>
      <c r="K361" s="136"/>
      <c r="L361" s="32"/>
      <c r="M361" s="137" t="s">
        <v>1</v>
      </c>
      <c r="N361" s="138" t="s">
        <v>41</v>
      </c>
      <c r="P361" s="139">
        <f>O361*H361</f>
        <v>0</v>
      </c>
      <c r="Q361" s="139">
        <v>1.4999999999999999E-4</v>
      </c>
      <c r="R361" s="139">
        <f>Q361*H361</f>
        <v>2.0999999999999999E-3</v>
      </c>
      <c r="S361" s="139">
        <v>1.5389999999999999E-2</v>
      </c>
      <c r="T361" s="140">
        <f>S361*H361</f>
        <v>0.21545999999999998</v>
      </c>
      <c r="AR361" s="141" t="s">
        <v>447</v>
      </c>
      <c r="AT361" s="141" t="s">
        <v>124</v>
      </c>
      <c r="AU361" s="141" t="s">
        <v>86</v>
      </c>
      <c r="AY361" s="17" t="s">
        <v>122</v>
      </c>
      <c r="BE361" s="142">
        <f>IF(N361="základní",J361,0)</f>
        <v>0</v>
      </c>
      <c r="BF361" s="142">
        <f>IF(N361="snížená",J361,0)</f>
        <v>0</v>
      </c>
      <c r="BG361" s="142">
        <f>IF(N361="zákl. přenesená",J361,0)</f>
        <v>0</v>
      </c>
      <c r="BH361" s="142">
        <f>IF(N361="sníž. přenesená",J361,0)</f>
        <v>0</v>
      </c>
      <c r="BI361" s="142">
        <f>IF(N361="nulová",J361,0)</f>
        <v>0</v>
      </c>
      <c r="BJ361" s="17" t="s">
        <v>84</v>
      </c>
      <c r="BK361" s="142">
        <f>ROUND(I361*H361,2)</f>
        <v>0</v>
      </c>
      <c r="BL361" s="17" t="s">
        <v>447</v>
      </c>
      <c r="BM361" s="141" t="s">
        <v>457</v>
      </c>
    </row>
    <row r="362" spans="2:65" s="12" customFormat="1" ht="10">
      <c r="B362" s="143"/>
      <c r="D362" s="144" t="s">
        <v>130</v>
      </c>
      <c r="E362" s="145" t="s">
        <v>1</v>
      </c>
      <c r="F362" s="146" t="s">
        <v>449</v>
      </c>
      <c r="H362" s="145" t="s">
        <v>1</v>
      </c>
      <c r="I362" s="147"/>
      <c r="L362" s="143"/>
      <c r="M362" s="148"/>
      <c r="T362" s="149"/>
      <c r="AT362" s="145" t="s">
        <v>130</v>
      </c>
      <c r="AU362" s="145" t="s">
        <v>86</v>
      </c>
      <c r="AV362" s="12" t="s">
        <v>84</v>
      </c>
      <c r="AW362" s="12" t="s">
        <v>32</v>
      </c>
      <c r="AX362" s="12" t="s">
        <v>76</v>
      </c>
      <c r="AY362" s="145" t="s">
        <v>122</v>
      </c>
    </row>
    <row r="363" spans="2:65" s="13" customFormat="1" ht="10">
      <c r="B363" s="150"/>
      <c r="D363" s="144" t="s">
        <v>130</v>
      </c>
      <c r="E363" s="151" t="s">
        <v>1</v>
      </c>
      <c r="F363" s="152" t="s">
        <v>458</v>
      </c>
      <c r="H363" s="153">
        <v>13.333</v>
      </c>
      <c r="I363" s="154"/>
      <c r="L363" s="150"/>
      <c r="M363" s="155"/>
      <c r="T363" s="156"/>
      <c r="AT363" s="151" t="s">
        <v>130</v>
      </c>
      <c r="AU363" s="151" t="s">
        <v>86</v>
      </c>
      <c r="AV363" s="13" t="s">
        <v>86</v>
      </c>
      <c r="AW363" s="13" t="s">
        <v>32</v>
      </c>
      <c r="AX363" s="13" t="s">
        <v>76</v>
      </c>
      <c r="AY363" s="151" t="s">
        <v>122</v>
      </c>
    </row>
    <row r="364" spans="2:65" s="12" customFormat="1" ht="10">
      <c r="B364" s="143"/>
      <c r="D364" s="144" t="s">
        <v>130</v>
      </c>
      <c r="E364" s="145" t="s">
        <v>1</v>
      </c>
      <c r="F364" s="146" t="s">
        <v>459</v>
      </c>
      <c r="H364" s="145" t="s">
        <v>1</v>
      </c>
      <c r="I364" s="147"/>
      <c r="L364" s="143"/>
      <c r="M364" s="148"/>
      <c r="T364" s="149"/>
      <c r="AT364" s="145" t="s">
        <v>130</v>
      </c>
      <c r="AU364" s="145" t="s">
        <v>86</v>
      </c>
      <c r="AV364" s="12" t="s">
        <v>84</v>
      </c>
      <c r="AW364" s="12" t="s">
        <v>32</v>
      </c>
      <c r="AX364" s="12" t="s">
        <v>76</v>
      </c>
      <c r="AY364" s="145" t="s">
        <v>122</v>
      </c>
    </row>
    <row r="365" spans="2:65" s="13" customFormat="1" ht="10">
      <c r="B365" s="150"/>
      <c r="D365" s="144" t="s">
        <v>130</v>
      </c>
      <c r="E365" s="151" t="s">
        <v>1</v>
      </c>
      <c r="F365" s="152" t="s">
        <v>206</v>
      </c>
      <c r="H365" s="153">
        <v>14</v>
      </c>
      <c r="I365" s="154"/>
      <c r="L365" s="150"/>
      <c r="M365" s="155"/>
      <c r="T365" s="156"/>
      <c r="AT365" s="151" t="s">
        <v>130</v>
      </c>
      <c r="AU365" s="151" t="s">
        <v>86</v>
      </c>
      <c r="AV365" s="13" t="s">
        <v>86</v>
      </c>
      <c r="AW365" s="13" t="s">
        <v>32</v>
      </c>
      <c r="AX365" s="13" t="s">
        <v>84</v>
      </c>
      <c r="AY365" s="151" t="s">
        <v>122</v>
      </c>
    </row>
    <row r="366" spans="2:65" s="1" customFormat="1" ht="16.5" customHeight="1">
      <c r="B366" s="32"/>
      <c r="C366" s="129" t="s">
        <v>460</v>
      </c>
      <c r="D366" s="129" t="s">
        <v>124</v>
      </c>
      <c r="E366" s="130" t="s">
        <v>461</v>
      </c>
      <c r="F366" s="131" t="s">
        <v>462</v>
      </c>
      <c r="G366" s="132" t="s">
        <v>150</v>
      </c>
      <c r="H366" s="133">
        <v>4</v>
      </c>
      <c r="I366" s="134"/>
      <c r="J366" s="135">
        <f>ROUND(I366*H366,2)</f>
        <v>0</v>
      </c>
      <c r="K366" s="136"/>
      <c r="L366" s="32"/>
      <c r="M366" s="137" t="s">
        <v>1</v>
      </c>
      <c r="N366" s="138" t="s">
        <v>41</v>
      </c>
      <c r="P366" s="139">
        <f>O366*H366</f>
        <v>0</v>
      </c>
      <c r="Q366" s="139">
        <v>0</v>
      </c>
      <c r="R366" s="139">
        <f>Q366*H366</f>
        <v>0</v>
      </c>
      <c r="S366" s="139">
        <v>0</v>
      </c>
      <c r="T366" s="140">
        <f>S366*H366</f>
        <v>0</v>
      </c>
      <c r="AR366" s="141" t="s">
        <v>447</v>
      </c>
      <c r="AT366" s="141" t="s">
        <v>124</v>
      </c>
      <c r="AU366" s="141" t="s">
        <v>86</v>
      </c>
      <c r="AY366" s="17" t="s">
        <v>122</v>
      </c>
      <c r="BE366" s="142">
        <f>IF(N366="základní",J366,0)</f>
        <v>0</v>
      </c>
      <c r="BF366" s="142">
        <f>IF(N366="snížená",J366,0)</f>
        <v>0</v>
      </c>
      <c r="BG366" s="142">
        <f>IF(N366="zákl. přenesená",J366,0)</f>
        <v>0</v>
      </c>
      <c r="BH366" s="142">
        <f>IF(N366="sníž. přenesená",J366,0)</f>
        <v>0</v>
      </c>
      <c r="BI366" s="142">
        <f>IF(N366="nulová",J366,0)</f>
        <v>0</v>
      </c>
      <c r="BJ366" s="17" t="s">
        <v>84</v>
      </c>
      <c r="BK366" s="142">
        <f>ROUND(I366*H366,2)</f>
        <v>0</v>
      </c>
      <c r="BL366" s="17" t="s">
        <v>447</v>
      </c>
      <c r="BM366" s="141" t="s">
        <v>463</v>
      </c>
    </row>
    <row r="367" spans="2:65" s="12" customFormat="1" ht="10">
      <c r="B367" s="143"/>
      <c r="D367" s="144" t="s">
        <v>130</v>
      </c>
      <c r="E367" s="145" t="s">
        <v>1</v>
      </c>
      <c r="F367" s="146" t="s">
        <v>449</v>
      </c>
      <c r="H367" s="145" t="s">
        <v>1</v>
      </c>
      <c r="I367" s="147"/>
      <c r="L367" s="143"/>
      <c r="M367" s="148"/>
      <c r="T367" s="149"/>
      <c r="AT367" s="145" t="s">
        <v>130</v>
      </c>
      <c r="AU367" s="145" t="s">
        <v>86</v>
      </c>
      <c r="AV367" s="12" t="s">
        <v>84</v>
      </c>
      <c r="AW367" s="12" t="s">
        <v>32</v>
      </c>
      <c r="AX367" s="12" t="s">
        <v>76</v>
      </c>
      <c r="AY367" s="145" t="s">
        <v>122</v>
      </c>
    </row>
    <row r="368" spans="2:65" s="12" customFormat="1" ht="10">
      <c r="B368" s="143"/>
      <c r="D368" s="144" t="s">
        <v>130</v>
      </c>
      <c r="E368" s="145" t="s">
        <v>1</v>
      </c>
      <c r="F368" s="146" t="s">
        <v>464</v>
      </c>
      <c r="H368" s="145" t="s">
        <v>1</v>
      </c>
      <c r="I368" s="147"/>
      <c r="L368" s="143"/>
      <c r="M368" s="148"/>
      <c r="T368" s="149"/>
      <c r="AT368" s="145" t="s">
        <v>130</v>
      </c>
      <c r="AU368" s="145" t="s">
        <v>86</v>
      </c>
      <c r="AV368" s="12" t="s">
        <v>84</v>
      </c>
      <c r="AW368" s="12" t="s">
        <v>32</v>
      </c>
      <c r="AX368" s="12" t="s">
        <v>76</v>
      </c>
      <c r="AY368" s="145" t="s">
        <v>122</v>
      </c>
    </row>
    <row r="369" spans="2:65" s="13" customFormat="1" ht="10">
      <c r="B369" s="150"/>
      <c r="D369" s="144" t="s">
        <v>130</v>
      </c>
      <c r="E369" s="151" t="s">
        <v>1</v>
      </c>
      <c r="F369" s="152" t="s">
        <v>465</v>
      </c>
      <c r="H369" s="153">
        <v>1</v>
      </c>
      <c r="I369" s="154"/>
      <c r="L369" s="150"/>
      <c r="M369" s="155"/>
      <c r="T369" s="156"/>
      <c r="AT369" s="151" t="s">
        <v>130</v>
      </c>
      <c r="AU369" s="151" t="s">
        <v>86</v>
      </c>
      <c r="AV369" s="13" t="s">
        <v>86</v>
      </c>
      <c r="AW369" s="13" t="s">
        <v>32</v>
      </c>
      <c r="AX369" s="13" t="s">
        <v>76</v>
      </c>
      <c r="AY369" s="151" t="s">
        <v>122</v>
      </c>
    </row>
    <row r="370" spans="2:65" s="12" customFormat="1" ht="10">
      <c r="B370" s="143"/>
      <c r="D370" s="144" t="s">
        <v>130</v>
      </c>
      <c r="E370" s="145" t="s">
        <v>1</v>
      </c>
      <c r="F370" s="146" t="s">
        <v>466</v>
      </c>
      <c r="H370" s="145" t="s">
        <v>1</v>
      </c>
      <c r="I370" s="147"/>
      <c r="L370" s="143"/>
      <c r="M370" s="148"/>
      <c r="T370" s="149"/>
      <c r="AT370" s="145" t="s">
        <v>130</v>
      </c>
      <c r="AU370" s="145" t="s">
        <v>86</v>
      </c>
      <c r="AV370" s="12" t="s">
        <v>84</v>
      </c>
      <c r="AW370" s="12" t="s">
        <v>32</v>
      </c>
      <c r="AX370" s="12" t="s">
        <v>76</v>
      </c>
      <c r="AY370" s="145" t="s">
        <v>122</v>
      </c>
    </row>
    <row r="371" spans="2:65" s="13" customFormat="1" ht="10">
      <c r="B371" s="150"/>
      <c r="D371" s="144" t="s">
        <v>130</v>
      </c>
      <c r="E371" s="151" t="s">
        <v>1</v>
      </c>
      <c r="F371" s="152" t="s">
        <v>467</v>
      </c>
      <c r="H371" s="153">
        <v>2</v>
      </c>
      <c r="I371" s="154"/>
      <c r="L371" s="150"/>
      <c r="M371" s="155"/>
      <c r="T371" s="156"/>
      <c r="AT371" s="151" t="s">
        <v>130</v>
      </c>
      <c r="AU371" s="151" t="s">
        <v>86</v>
      </c>
      <c r="AV371" s="13" t="s">
        <v>86</v>
      </c>
      <c r="AW371" s="13" t="s">
        <v>32</v>
      </c>
      <c r="AX371" s="13" t="s">
        <v>76</v>
      </c>
      <c r="AY371" s="151" t="s">
        <v>122</v>
      </c>
    </row>
    <row r="372" spans="2:65" s="12" customFormat="1" ht="10">
      <c r="B372" s="143"/>
      <c r="D372" s="144" t="s">
        <v>130</v>
      </c>
      <c r="E372" s="145" t="s">
        <v>1</v>
      </c>
      <c r="F372" s="146" t="s">
        <v>468</v>
      </c>
      <c r="H372" s="145" t="s">
        <v>1</v>
      </c>
      <c r="I372" s="147"/>
      <c r="L372" s="143"/>
      <c r="M372" s="148"/>
      <c r="T372" s="149"/>
      <c r="AT372" s="145" t="s">
        <v>130</v>
      </c>
      <c r="AU372" s="145" t="s">
        <v>86</v>
      </c>
      <c r="AV372" s="12" t="s">
        <v>84</v>
      </c>
      <c r="AW372" s="12" t="s">
        <v>32</v>
      </c>
      <c r="AX372" s="12" t="s">
        <v>76</v>
      </c>
      <c r="AY372" s="145" t="s">
        <v>122</v>
      </c>
    </row>
    <row r="373" spans="2:65" s="13" customFormat="1" ht="10">
      <c r="B373" s="150"/>
      <c r="D373" s="144" t="s">
        <v>130</v>
      </c>
      <c r="E373" s="151" t="s">
        <v>1</v>
      </c>
      <c r="F373" s="152" t="s">
        <v>465</v>
      </c>
      <c r="H373" s="153">
        <v>1</v>
      </c>
      <c r="I373" s="154"/>
      <c r="L373" s="150"/>
      <c r="M373" s="155"/>
      <c r="T373" s="156"/>
      <c r="AT373" s="151" t="s">
        <v>130</v>
      </c>
      <c r="AU373" s="151" t="s">
        <v>86</v>
      </c>
      <c r="AV373" s="13" t="s">
        <v>86</v>
      </c>
      <c r="AW373" s="13" t="s">
        <v>32</v>
      </c>
      <c r="AX373" s="13" t="s">
        <v>76</v>
      </c>
      <c r="AY373" s="151" t="s">
        <v>122</v>
      </c>
    </row>
    <row r="374" spans="2:65" s="14" customFormat="1" ht="10">
      <c r="B374" s="157"/>
      <c r="D374" s="144" t="s">
        <v>130</v>
      </c>
      <c r="E374" s="158" t="s">
        <v>1</v>
      </c>
      <c r="F374" s="159" t="s">
        <v>190</v>
      </c>
      <c r="H374" s="160">
        <v>4</v>
      </c>
      <c r="I374" s="161"/>
      <c r="L374" s="157"/>
      <c r="M374" s="162"/>
      <c r="T374" s="163"/>
      <c r="AT374" s="158" t="s">
        <v>130</v>
      </c>
      <c r="AU374" s="158" t="s">
        <v>86</v>
      </c>
      <c r="AV374" s="14" t="s">
        <v>128</v>
      </c>
      <c r="AW374" s="14" t="s">
        <v>32</v>
      </c>
      <c r="AX374" s="14" t="s">
        <v>84</v>
      </c>
      <c r="AY374" s="158" t="s">
        <v>122</v>
      </c>
    </row>
    <row r="375" spans="2:65" s="1" customFormat="1" ht="24.15" customHeight="1">
      <c r="B375" s="32"/>
      <c r="C375" s="129" t="s">
        <v>469</v>
      </c>
      <c r="D375" s="129" t="s">
        <v>124</v>
      </c>
      <c r="E375" s="130" t="s">
        <v>470</v>
      </c>
      <c r="F375" s="131" t="s">
        <v>471</v>
      </c>
      <c r="G375" s="132" t="s">
        <v>150</v>
      </c>
      <c r="H375" s="133">
        <v>2</v>
      </c>
      <c r="I375" s="134"/>
      <c r="J375" s="135">
        <f>ROUND(I375*H375,2)</f>
        <v>0</v>
      </c>
      <c r="K375" s="136"/>
      <c r="L375" s="32"/>
      <c r="M375" s="137" t="s">
        <v>1</v>
      </c>
      <c r="N375" s="138" t="s">
        <v>41</v>
      </c>
      <c r="P375" s="139">
        <f>O375*H375</f>
        <v>0</v>
      </c>
      <c r="Q375" s="139">
        <v>0</v>
      </c>
      <c r="R375" s="139">
        <f>Q375*H375</f>
        <v>0</v>
      </c>
      <c r="S375" s="139">
        <v>0</v>
      </c>
      <c r="T375" s="140">
        <f>S375*H375</f>
        <v>0</v>
      </c>
      <c r="AR375" s="141" t="s">
        <v>447</v>
      </c>
      <c r="AT375" s="141" t="s">
        <v>124</v>
      </c>
      <c r="AU375" s="141" t="s">
        <v>86</v>
      </c>
      <c r="AY375" s="17" t="s">
        <v>122</v>
      </c>
      <c r="BE375" s="142">
        <f>IF(N375="základní",J375,0)</f>
        <v>0</v>
      </c>
      <c r="BF375" s="142">
        <f>IF(N375="snížená",J375,0)</f>
        <v>0</v>
      </c>
      <c r="BG375" s="142">
        <f>IF(N375="zákl. přenesená",J375,0)</f>
        <v>0</v>
      </c>
      <c r="BH375" s="142">
        <f>IF(N375="sníž. přenesená",J375,0)</f>
        <v>0</v>
      </c>
      <c r="BI375" s="142">
        <f>IF(N375="nulová",J375,0)</f>
        <v>0</v>
      </c>
      <c r="BJ375" s="17" t="s">
        <v>84</v>
      </c>
      <c r="BK375" s="142">
        <f>ROUND(I375*H375,2)</f>
        <v>0</v>
      </c>
      <c r="BL375" s="17" t="s">
        <v>447</v>
      </c>
      <c r="BM375" s="141" t="s">
        <v>472</v>
      </c>
    </row>
    <row r="376" spans="2:65" s="1" customFormat="1" ht="24.15" customHeight="1">
      <c r="B376" s="32"/>
      <c r="C376" s="129" t="s">
        <v>473</v>
      </c>
      <c r="D376" s="129" t="s">
        <v>124</v>
      </c>
      <c r="E376" s="130" t="s">
        <v>474</v>
      </c>
      <c r="F376" s="131" t="s">
        <v>475</v>
      </c>
      <c r="G376" s="132" t="s">
        <v>150</v>
      </c>
      <c r="H376" s="133">
        <v>18</v>
      </c>
      <c r="I376" s="134"/>
      <c r="J376" s="135">
        <f>ROUND(I376*H376,2)</f>
        <v>0</v>
      </c>
      <c r="K376" s="136"/>
      <c r="L376" s="32"/>
      <c r="M376" s="137" t="s">
        <v>1</v>
      </c>
      <c r="N376" s="138" t="s">
        <v>41</v>
      </c>
      <c r="P376" s="139">
        <f>O376*H376</f>
        <v>0</v>
      </c>
      <c r="Q376" s="139">
        <v>0</v>
      </c>
      <c r="R376" s="139">
        <f>Q376*H376</f>
        <v>0</v>
      </c>
      <c r="S376" s="139">
        <v>0</v>
      </c>
      <c r="T376" s="140">
        <f>S376*H376</f>
        <v>0</v>
      </c>
      <c r="AR376" s="141" t="s">
        <v>447</v>
      </c>
      <c r="AT376" s="141" t="s">
        <v>124</v>
      </c>
      <c r="AU376" s="141" t="s">
        <v>86</v>
      </c>
      <c r="AY376" s="17" t="s">
        <v>122</v>
      </c>
      <c r="BE376" s="142">
        <f>IF(N376="základní",J376,0)</f>
        <v>0</v>
      </c>
      <c r="BF376" s="142">
        <f>IF(N376="snížená",J376,0)</f>
        <v>0</v>
      </c>
      <c r="BG376" s="142">
        <f>IF(N376="zákl. přenesená",J376,0)</f>
        <v>0</v>
      </c>
      <c r="BH376" s="142">
        <f>IF(N376="sníž. přenesená",J376,0)</f>
        <v>0</v>
      </c>
      <c r="BI376" s="142">
        <f>IF(N376="nulová",J376,0)</f>
        <v>0</v>
      </c>
      <c r="BJ376" s="17" t="s">
        <v>84</v>
      </c>
      <c r="BK376" s="142">
        <f>ROUND(I376*H376,2)</f>
        <v>0</v>
      </c>
      <c r="BL376" s="17" t="s">
        <v>447</v>
      </c>
      <c r="BM376" s="141" t="s">
        <v>476</v>
      </c>
    </row>
    <row r="377" spans="2:65" s="1" customFormat="1" ht="16.5" customHeight="1">
      <c r="B377" s="32"/>
      <c r="C377" s="129" t="s">
        <v>477</v>
      </c>
      <c r="D377" s="129" t="s">
        <v>124</v>
      </c>
      <c r="E377" s="130" t="s">
        <v>478</v>
      </c>
      <c r="F377" s="131" t="s">
        <v>479</v>
      </c>
      <c r="G377" s="132" t="s">
        <v>345</v>
      </c>
      <c r="H377" s="133">
        <v>4</v>
      </c>
      <c r="I377" s="134"/>
      <c r="J377" s="135">
        <f>ROUND(I377*H377,2)</f>
        <v>0</v>
      </c>
      <c r="K377" s="136"/>
      <c r="L377" s="32"/>
      <c r="M377" s="137" t="s">
        <v>1</v>
      </c>
      <c r="N377" s="138" t="s">
        <v>41</v>
      </c>
      <c r="P377" s="139">
        <f>O377*H377</f>
        <v>0</v>
      </c>
      <c r="Q377" s="139">
        <v>0</v>
      </c>
      <c r="R377" s="139">
        <f>Q377*H377</f>
        <v>0</v>
      </c>
      <c r="S377" s="139">
        <v>0</v>
      </c>
      <c r="T377" s="140">
        <f>S377*H377</f>
        <v>0</v>
      </c>
      <c r="AR377" s="141" t="s">
        <v>447</v>
      </c>
      <c r="AT377" s="141" t="s">
        <v>124</v>
      </c>
      <c r="AU377" s="141" t="s">
        <v>86</v>
      </c>
      <c r="AY377" s="17" t="s">
        <v>122</v>
      </c>
      <c r="BE377" s="142">
        <f>IF(N377="základní",J377,0)</f>
        <v>0</v>
      </c>
      <c r="BF377" s="142">
        <f>IF(N377="snížená",J377,0)</f>
        <v>0</v>
      </c>
      <c r="BG377" s="142">
        <f>IF(N377="zákl. přenesená",J377,0)</f>
        <v>0</v>
      </c>
      <c r="BH377" s="142">
        <f>IF(N377="sníž. přenesená",J377,0)</f>
        <v>0</v>
      </c>
      <c r="BI377" s="142">
        <f>IF(N377="nulová",J377,0)</f>
        <v>0</v>
      </c>
      <c r="BJ377" s="17" t="s">
        <v>84</v>
      </c>
      <c r="BK377" s="142">
        <f>ROUND(I377*H377,2)</f>
        <v>0</v>
      </c>
      <c r="BL377" s="17" t="s">
        <v>447</v>
      </c>
      <c r="BM377" s="141" t="s">
        <v>480</v>
      </c>
    </row>
    <row r="378" spans="2:65" s="12" customFormat="1" ht="10">
      <c r="B378" s="143"/>
      <c r="D378" s="144" t="s">
        <v>130</v>
      </c>
      <c r="E378" s="145" t="s">
        <v>1</v>
      </c>
      <c r="F378" s="146" t="s">
        <v>449</v>
      </c>
      <c r="H378" s="145" t="s">
        <v>1</v>
      </c>
      <c r="I378" s="147"/>
      <c r="L378" s="143"/>
      <c r="M378" s="148"/>
      <c r="T378" s="149"/>
      <c r="AT378" s="145" t="s">
        <v>130</v>
      </c>
      <c r="AU378" s="145" t="s">
        <v>86</v>
      </c>
      <c r="AV378" s="12" t="s">
        <v>84</v>
      </c>
      <c r="AW378" s="12" t="s">
        <v>32</v>
      </c>
      <c r="AX378" s="12" t="s">
        <v>76</v>
      </c>
      <c r="AY378" s="145" t="s">
        <v>122</v>
      </c>
    </row>
    <row r="379" spans="2:65" s="13" customFormat="1" ht="10">
      <c r="B379" s="150"/>
      <c r="D379" s="144" t="s">
        <v>130</v>
      </c>
      <c r="E379" s="151" t="s">
        <v>1</v>
      </c>
      <c r="F379" s="152" t="s">
        <v>128</v>
      </c>
      <c r="H379" s="153">
        <v>4</v>
      </c>
      <c r="I379" s="154"/>
      <c r="L379" s="150"/>
      <c r="M379" s="155"/>
      <c r="T379" s="156"/>
      <c r="AT379" s="151" t="s">
        <v>130</v>
      </c>
      <c r="AU379" s="151" t="s">
        <v>86</v>
      </c>
      <c r="AV379" s="13" t="s">
        <v>86</v>
      </c>
      <c r="AW379" s="13" t="s">
        <v>32</v>
      </c>
      <c r="AX379" s="13" t="s">
        <v>84</v>
      </c>
      <c r="AY379" s="151" t="s">
        <v>122</v>
      </c>
    </row>
    <row r="380" spans="2:65" s="1" customFormat="1" ht="16.5" customHeight="1">
      <c r="B380" s="32"/>
      <c r="C380" s="171" t="s">
        <v>481</v>
      </c>
      <c r="D380" s="171" t="s">
        <v>294</v>
      </c>
      <c r="E380" s="172" t="s">
        <v>482</v>
      </c>
      <c r="F380" s="173" t="s">
        <v>483</v>
      </c>
      <c r="G380" s="174" t="s">
        <v>345</v>
      </c>
      <c r="H380" s="175">
        <v>4</v>
      </c>
      <c r="I380" s="176"/>
      <c r="J380" s="177">
        <f>ROUND(I380*H380,2)</f>
        <v>0</v>
      </c>
      <c r="K380" s="178"/>
      <c r="L380" s="179"/>
      <c r="M380" s="180" t="s">
        <v>1</v>
      </c>
      <c r="N380" s="181" t="s">
        <v>41</v>
      </c>
      <c r="P380" s="139">
        <f>O380*H380</f>
        <v>0</v>
      </c>
      <c r="Q380" s="139">
        <v>0</v>
      </c>
      <c r="R380" s="139">
        <f>Q380*H380</f>
        <v>0</v>
      </c>
      <c r="S380" s="139">
        <v>0</v>
      </c>
      <c r="T380" s="140">
        <f>S380*H380</f>
        <v>0</v>
      </c>
      <c r="AR380" s="141" t="s">
        <v>484</v>
      </c>
      <c r="AT380" s="141" t="s">
        <v>294</v>
      </c>
      <c r="AU380" s="141" t="s">
        <v>86</v>
      </c>
      <c r="AY380" s="17" t="s">
        <v>122</v>
      </c>
      <c r="BE380" s="142">
        <f>IF(N380="základní",J380,0)</f>
        <v>0</v>
      </c>
      <c r="BF380" s="142">
        <f>IF(N380="snížená",J380,0)</f>
        <v>0</v>
      </c>
      <c r="BG380" s="142">
        <f>IF(N380="zákl. přenesená",J380,0)</f>
        <v>0</v>
      </c>
      <c r="BH380" s="142">
        <f>IF(N380="sníž. přenesená",J380,0)</f>
        <v>0</v>
      </c>
      <c r="BI380" s="142">
        <f>IF(N380="nulová",J380,0)</f>
        <v>0</v>
      </c>
      <c r="BJ380" s="17" t="s">
        <v>84</v>
      </c>
      <c r="BK380" s="142">
        <f>ROUND(I380*H380,2)</f>
        <v>0</v>
      </c>
      <c r="BL380" s="17" t="s">
        <v>447</v>
      </c>
      <c r="BM380" s="141" t="s">
        <v>485</v>
      </c>
    </row>
    <row r="381" spans="2:65" s="1" customFormat="1" ht="24.15" customHeight="1">
      <c r="B381" s="32"/>
      <c r="C381" s="129" t="s">
        <v>486</v>
      </c>
      <c r="D381" s="129" t="s">
        <v>124</v>
      </c>
      <c r="E381" s="130" t="s">
        <v>487</v>
      </c>
      <c r="F381" s="131" t="s">
        <v>488</v>
      </c>
      <c r="G381" s="132" t="s">
        <v>489</v>
      </c>
      <c r="H381" s="133">
        <v>1</v>
      </c>
      <c r="I381" s="134"/>
      <c r="J381" s="135">
        <f>ROUND(I381*H381,2)</f>
        <v>0</v>
      </c>
      <c r="K381" s="136"/>
      <c r="L381" s="32"/>
      <c r="M381" s="137" t="s">
        <v>1</v>
      </c>
      <c r="N381" s="138" t="s">
        <v>41</v>
      </c>
      <c r="P381" s="139">
        <f>O381*H381</f>
        <v>0</v>
      </c>
      <c r="Q381" s="139">
        <v>0</v>
      </c>
      <c r="R381" s="139">
        <f>Q381*H381</f>
        <v>0</v>
      </c>
      <c r="S381" s="139">
        <v>0</v>
      </c>
      <c r="T381" s="140">
        <f>S381*H381</f>
        <v>0</v>
      </c>
      <c r="AR381" s="141" t="s">
        <v>447</v>
      </c>
      <c r="AT381" s="141" t="s">
        <v>124</v>
      </c>
      <c r="AU381" s="141" t="s">
        <v>86</v>
      </c>
      <c r="AY381" s="17" t="s">
        <v>122</v>
      </c>
      <c r="BE381" s="142">
        <f>IF(N381="základní",J381,0)</f>
        <v>0</v>
      </c>
      <c r="BF381" s="142">
        <f>IF(N381="snížená",J381,0)</f>
        <v>0</v>
      </c>
      <c r="BG381" s="142">
        <f>IF(N381="zákl. přenesená",J381,0)</f>
        <v>0</v>
      </c>
      <c r="BH381" s="142">
        <f>IF(N381="sníž. přenesená",J381,0)</f>
        <v>0</v>
      </c>
      <c r="BI381" s="142">
        <f>IF(N381="nulová",J381,0)</f>
        <v>0</v>
      </c>
      <c r="BJ381" s="17" t="s">
        <v>84</v>
      </c>
      <c r="BK381" s="142">
        <f>ROUND(I381*H381,2)</f>
        <v>0</v>
      </c>
      <c r="BL381" s="17" t="s">
        <v>447</v>
      </c>
      <c r="BM381" s="141" t="s">
        <v>490</v>
      </c>
    </row>
    <row r="382" spans="2:65" s="1" customFormat="1" ht="24.15" customHeight="1">
      <c r="B382" s="32"/>
      <c r="C382" s="129" t="s">
        <v>491</v>
      </c>
      <c r="D382" s="129" t="s">
        <v>124</v>
      </c>
      <c r="E382" s="130" t="s">
        <v>492</v>
      </c>
      <c r="F382" s="131" t="s">
        <v>493</v>
      </c>
      <c r="G382" s="132" t="s">
        <v>489</v>
      </c>
      <c r="H382" s="133">
        <v>1</v>
      </c>
      <c r="I382" s="134"/>
      <c r="J382" s="135">
        <f>ROUND(I382*H382,2)</f>
        <v>0</v>
      </c>
      <c r="K382" s="136"/>
      <c r="L382" s="32"/>
      <c r="M382" s="137" t="s">
        <v>1</v>
      </c>
      <c r="N382" s="138" t="s">
        <v>41</v>
      </c>
      <c r="P382" s="139">
        <f>O382*H382</f>
        <v>0</v>
      </c>
      <c r="Q382" s="139">
        <v>0</v>
      </c>
      <c r="R382" s="139">
        <f>Q382*H382</f>
        <v>0</v>
      </c>
      <c r="S382" s="139">
        <v>0</v>
      </c>
      <c r="T382" s="140">
        <f>S382*H382</f>
        <v>0</v>
      </c>
      <c r="AR382" s="141" t="s">
        <v>447</v>
      </c>
      <c r="AT382" s="141" t="s">
        <v>124</v>
      </c>
      <c r="AU382" s="141" t="s">
        <v>86</v>
      </c>
      <c r="AY382" s="17" t="s">
        <v>122</v>
      </c>
      <c r="BE382" s="142">
        <f>IF(N382="základní",J382,0)</f>
        <v>0</v>
      </c>
      <c r="BF382" s="142">
        <f>IF(N382="snížená",J382,0)</f>
        <v>0</v>
      </c>
      <c r="BG382" s="142">
        <f>IF(N382="zákl. přenesená",J382,0)</f>
        <v>0</v>
      </c>
      <c r="BH382" s="142">
        <f>IF(N382="sníž. přenesená",J382,0)</f>
        <v>0</v>
      </c>
      <c r="BI382" s="142">
        <f>IF(N382="nulová",J382,0)</f>
        <v>0</v>
      </c>
      <c r="BJ382" s="17" t="s">
        <v>84</v>
      </c>
      <c r="BK382" s="142">
        <f>ROUND(I382*H382,2)</f>
        <v>0</v>
      </c>
      <c r="BL382" s="17" t="s">
        <v>447</v>
      </c>
      <c r="BM382" s="141" t="s">
        <v>494</v>
      </c>
    </row>
    <row r="383" spans="2:65" s="1" customFormat="1" ht="24.15" customHeight="1">
      <c r="B383" s="32"/>
      <c r="C383" s="129" t="s">
        <v>495</v>
      </c>
      <c r="D383" s="129" t="s">
        <v>124</v>
      </c>
      <c r="E383" s="130" t="s">
        <v>496</v>
      </c>
      <c r="F383" s="131" t="s">
        <v>497</v>
      </c>
      <c r="G383" s="132" t="s">
        <v>150</v>
      </c>
      <c r="H383" s="133">
        <v>14</v>
      </c>
      <c r="I383" s="134"/>
      <c r="J383" s="135">
        <f>ROUND(I383*H383,2)</f>
        <v>0</v>
      </c>
      <c r="K383" s="136"/>
      <c r="L383" s="32"/>
      <c r="M383" s="137" t="s">
        <v>1</v>
      </c>
      <c r="N383" s="138" t="s">
        <v>41</v>
      </c>
      <c r="P383" s="139">
        <f>O383*H383</f>
        <v>0</v>
      </c>
      <c r="Q383" s="139">
        <v>4.96E-3</v>
      </c>
      <c r="R383" s="139">
        <f>Q383*H383</f>
        <v>6.9440000000000002E-2</v>
      </c>
      <c r="S383" s="139">
        <v>0</v>
      </c>
      <c r="T383" s="140">
        <f>S383*H383</f>
        <v>0</v>
      </c>
      <c r="AR383" s="141" t="s">
        <v>447</v>
      </c>
      <c r="AT383" s="141" t="s">
        <v>124</v>
      </c>
      <c r="AU383" s="141" t="s">
        <v>86</v>
      </c>
      <c r="AY383" s="17" t="s">
        <v>122</v>
      </c>
      <c r="BE383" s="142">
        <f>IF(N383="základní",J383,0)</f>
        <v>0</v>
      </c>
      <c r="BF383" s="142">
        <f>IF(N383="snížená",J383,0)</f>
        <v>0</v>
      </c>
      <c r="BG383" s="142">
        <f>IF(N383="zákl. přenesená",J383,0)</f>
        <v>0</v>
      </c>
      <c r="BH383" s="142">
        <f>IF(N383="sníž. přenesená",J383,0)</f>
        <v>0</v>
      </c>
      <c r="BI383" s="142">
        <f>IF(N383="nulová",J383,0)</f>
        <v>0</v>
      </c>
      <c r="BJ383" s="17" t="s">
        <v>84</v>
      </c>
      <c r="BK383" s="142">
        <f>ROUND(I383*H383,2)</f>
        <v>0</v>
      </c>
      <c r="BL383" s="17" t="s">
        <v>447</v>
      </c>
      <c r="BM383" s="141" t="s">
        <v>498</v>
      </c>
    </row>
    <row r="384" spans="2:65" s="1" customFormat="1" ht="33" customHeight="1">
      <c r="B384" s="32"/>
      <c r="C384" s="129" t="s">
        <v>447</v>
      </c>
      <c r="D384" s="129" t="s">
        <v>124</v>
      </c>
      <c r="E384" s="130" t="s">
        <v>499</v>
      </c>
      <c r="F384" s="131" t="s">
        <v>500</v>
      </c>
      <c r="G384" s="132" t="s">
        <v>345</v>
      </c>
      <c r="H384" s="133">
        <v>1</v>
      </c>
      <c r="I384" s="134"/>
      <c r="J384" s="135">
        <f>ROUND(I384*H384,2)</f>
        <v>0</v>
      </c>
      <c r="K384" s="136"/>
      <c r="L384" s="32"/>
      <c r="M384" s="137" t="s">
        <v>1</v>
      </c>
      <c r="N384" s="138" t="s">
        <v>41</v>
      </c>
      <c r="P384" s="139">
        <f>O384*H384</f>
        <v>0</v>
      </c>
      <c r="Q384" s="139">
        <v>0</v>
      </c>
      <c r="R384" s="139">
        <f>Q384*H384</f>
        <v>0</v>
      </c>
      <c r="S384" s="139">
        <v>0</v>
      </c>
      <c r="T384" s="140">
        <f>S384*H384</f>
        <v>0</v>
      </c>
      <c r="AR384" s="141" t="s">
        <v>447</v>
      </c>
      <c r="AT384" s="141" t="s">
        <v>124</v>
      </c>
      <c r="AU384" s="141" t="s">
        <v>86</v>
      </c>
      <c r="AY384" s="17" t="s">
        <v>122</v>
      </c>
      <c r="BE384" s="142">
        <f>IF(N384="základní",J384,0)</f>
        <v>0</v>
      </c>
      <c r="BF384" s="142">
        <f>IF(N384="snížená",J384,0)</f>
        <v>0</v>
      </c>
      <c r="BG384" s="142">
        <f>IF(N384="zákl. přenesená",J384,0)</f>
        <v>0</v>
      </c>
      <c r="BH384" s="142">
        <f>IF(N384="sníž. přenesená",J384,0)</f>
        <v>0</v>
      </c>
      <c r="BI384" s="142">
        <f>IF(N384="nulová",J384,0)</f>
        <v>0</v>
      </c>
      <c r="BJ384" s="17" t="s">
        <v>84</v>
      </c>
      <c r="BK384" s="142">
        <f>ROUND(I384*H384,2)</f>
        <v>0</v>
      </c>
      <c r="BL384" s="17" t="s">
        <v>447</v>
      </c>
      <c r="BM384" s="141" t="s">
        <v>501</v>
      </c>
    </row>
    <row r="385" spans="2:65" s="12" customFormat="1" ht="10">
      <c r="B385" s="143"/>
      <c r="D385" s="144" t="s">
        <v>130</v>
      </c>
      <c r="E385" s="145" t="s">
        <v>1</v>
      </c>
      <c r="F385" s="146" t="s">
        <v>449</v>
      </c>
      <c r="H385" s="145" t="s">
        <v>1</v>
      </c>
      <c r="I385" s="147"/>
      <c r="L385" s="143"/>
      <c r="M385" s="148"/>
      <c r="T385" s="149"/>
      <c r="AT385" s="145" t="s">
        <v>130</v>
      </c>
      <c r="AU385" s="145" t="s">
        <v>86</v>
      </c>
      <c r="AV385" s="12" t="s">
        <v>84</v>
      </c>
      <c r="AW385" s="12" t="s">
        <v>32</v>
      </c>
      <c r="AX385" s="12" t="s">
        <v>76</v>
      </c>
      <c r="AY385" s="145" t="s">
        <v>122</v>
      </c>
    </row>
    <row r="386" spans="2:65" s="12" customFormat="1" ht="10">
      <c r="B386" s="143"/>
      <c r="D386" s="144" t="s">
        <v>130</v>
      </c>
      <c r="E386" s="145" t="s">
        <v>1</v>
      </c>
      <c r="F386" s="146" t="s">
        <v>502</v>
      </c>
      <c r="H386" s="145" t="s">
        <v>1</v>
      </c>
      <c r="I386" s="147"/>
      <c r="L386" s="143"/>
      <c r="M386" s="148"/>
      <c r="T386" s="149"/>
      <c r="AT386" s="145" t="s">
        <v>130</v>
      </c>
      <c r="AU386" s="145" t="s">
        <v>86</v>
      </c>
      <c r="AV386" s="12" t="s">
        <v>84</v>
      </c>
      <c r="AW386" s="12" t="s">
        <v>32</v>
      </c>
      <c r="AX386" s="12" t="s">
        <v>76</v>
      </c>
      <c r="AY386" s="145" t="s">
        <v>122</v>
      </c>
    </row>
    <row r="387" spans="2:65" s="13" customFormat="1" ht="10">
      <c r="B387" s="150"/>
      <c r="D387" s="144" t="s">
        <v>130</v>
      </c>
      <c r="E387" s="151" t="s">
        <v>1</v>
      </c>
      <c r="F387" s="152" t="s">
        <v>84</v>
      </c>
      <c r="H387" s="153">
        <v>1</v>
      </c>
      <c r="I387" s="154"/>
      <c r="L387" s="150"/>
      <c r="M387" s="155"/>
      <c r="T387" s="156"/>
      <c r="AT387" s="151" t="s">
        <v>130</v>
      </c>
      <c r="AU387" s="151" t="s">
        <v>86</v>
      </c>
      <c r="AV387" s="13" t="s">
        <v>86</v>
      </c>
      <c r="AW387" s="13" t="s">
        <v>32</v>
      </c>
      <c r="AX387" s="13" t="s">
        <v>84</v>
      </c>
      <c r="AY387" s="151" t="s">
        <v>122</v>
      </c>
    </row>
    <row r="388" spans="2:65" s="1" customFormat="1" ht="33" customHeight="1">
      <c r="B388" s="32"/>
      <c r="C388" s="129" t="s">
        <v>503</v>
      </c>
      <c r="D388" s="129" t="s">
        <v>124</v>
      </c>
      <c r="E388" s="130" t="s">
        <v>504</v>
      </c>
      <c r="F388" s="131" t="s">
        <v>505</v>
      </c>
      <c r="G388" s="132" t="s">
        <v>345</v>
      </c>
      <c r="H388" s="133">
        <v>6</v>
      </c>
      <c r="I388" s="134"/>
      <c r="J388" s="135">
        <f>ROUND(I388*H388,2)</f>
        <v>0</v>
      </c>
      <c r="K388" s="136"/>
      <c r="L388" s="32"/>
      <c r="M388" s="137" t="s">
        <v>1</v>
      </c>
      <c r="N388" s="138" t="s">
        <v>41</v>
      </c>
      <c r="P388" s="139">
        <f>O388*H388</f>
        <v>0</v>
      </c>
      <c r="Q388" s="139">
        <v>0</v>
      </c>
      <c r="R388" s="139">
        <f>Q388*H388</f>
        <v>0</v>
      </c>
      <c r="S388" s="139">
        <v>0</v>
      </c>
      <c r="T388" s="140">
        <f>S388*H388</f>
        <v>0</v>
      </c>
      <c r="AR388" s="141" t="s">
        <v>447</v>
      </c>
      <c r="AT388" s="141" t="s">
        <v>124</v>
      </c>
      <c r="AU388" s="141" t="s">
        <v>86</v>
      </c>
      <c r="AY388" s="17" t="s">
        <v>122</v>
      </c>
      <c r="BE388" s="142">
        <f>IF(N388="základní",J388,0)</f>
        <v>0</v>
      </c>
      <c r="BF388" s="142">
        <f>IF(N388="snížená",J388,0)</f>
        <v>0</v>
      </c>
      <c r="BG388" s="142">
        <f>IF(N388="zákl. přenesená",J388,0)</f>
        <v>0</v>
      </c>
      <c r="BH388" s="142">
        <f>IF(N388="sníž. přenesená",J388,0)</f>
        <v>0</v>
      </c>
      <c r="BI388" s="142">
        <f>IF(N388="nulová",J388,0)</f>
        <v>0</v>
      </c>
      <c r="BJ388" s="17" t="s">
        <v>84</v>
      </c>
      <c r="BK388" s="142">
        <f>ROUND(I388*H388,2)</f>
        <v>0</v>
      </c>
      <c r="BL388" s="17" t="s">
        <v>447</v>
      </c>
      <c r="BM388" s="141" t="s">
        <v>506</v>
      </c>
    </row>
    <row r="389" spans="2:65" s="12" customFormat="1" ht="10">
      <c r="B389" s="143"/>
      <c r="D389" s="144" t="s">
        <v>130</v>
      </c>
      <c r="E389" s="145" t="s">
        <v>1</v>
      </c>
      <c r="F389" s="146" t="s">
        <v>449</v>
      </c>
      <c r="H389" s="145" t="s">
        <v>1</v>
      </c>
      <c r="I389" s="147"/>
      <c r="L389" s="143"/>
      <c r="M389" s="148"/>
      <c r="T389" s="149"/>
      <c r="AT389" s="145" t="s">
        <v>130</v>
      </c>
      <c r="AU389" s="145" t="s">
        <v>86</v>
      </c>
      <c r="AV389" s="12" t="s">
        <v>84</v>
      </c>
      <c r="AW389" s="12" t="s">
        <v>32</v>
      </c>
      <c r="AX389" s="12" t="s">
        <v>76</v>
      </c>
      <c r="AY389" s="145" t="s">
        <v>122</v>
      </c>
    </row>
    <row r="390" spans="2:65" s="12" customFormat="1" ht="10">
      <c r="B390" s="143"/>
      <c r="D390" s="144" t="s">
        <v>130</v>
      </c>
      <c r="E390" s="145" t="s">
        <v>1</v>
      </c>
      <c r="F390" s="146" t="s">
        <v>450</v>
      </c>
      <c r="H390" s="145" t="s">
        <v>1</v>
      </c>
      <c r="I390" s="147"/>
      <c r="L390" s="143"/>
      <c r="M390" s="148"/>
      <c r="T390" s="149"/>
      <c r="AT390" s="145" t="s">
        <v>130</v>
      </c>
      <c r="AU390" s="145" t="s">
        <v>86</v>
      </c>
      <c r="AV390" s="12" t="s">
        <v>84</v>
      </c>
      <c r="AW390" s="12" t="s">
        <v>32</v>
      </c>
      <c r="AX390" s="12" t="s">
        <v>76</v>
      </c>
      <c r="AY390" s="145" t="s">
        <v>122</v>
      </c>
    </row>
    <row r="391" spans="2:65" s="13" customFormat="1" ht="10">
      <c r="B391" s="150"/>
      <c r="D391" s="144" t="s">
        <v>130</v>
      </c>
      <c r="E391" s="151" t="s">
        <v>1</v>
      </c>
      <c r="F391" s="152" t="s">
        <v>86</v>
      </c>
      <c r="H391" s="153">
        <v>2</v>
      </c>
      <c r="I391" s="154"/>
      <c r="L391" s="150"/>
      <c r="M391" s="155"/>
      <c r="T391" s="156"/>
      <c r="AT391" s="151" t="s">
        <v>130</v>
      </c>
      <c r="AU391" s="151" t="s">
        <v>86</v>
      </c>
      <c r="AV391" s="13" t="s">
        <v>86</v>
      </c>
      <c r="AW391" s="13" t="s">
        <v>32</v>
      </c>
      <c r="AX391" s="13" t="s">
        <v>76</v>
      </c>
      <c r="AY391" s="151" t="s">
        <v>122</v>
      </c>
    </row>
    <row r="392" spans="2:65" s="12" customFormat="1" ht="10">
      <c r="B392" s="143"/>
      <c r="D392" s="144" t="s">
        <v>130</v>
      </c>
      <c r="E392" s="145" t="s">
        <v>1</v>
      </c>
      <c r="F392" s="146" t="s">
        <v>452</v>
      </c>
      <c r="H392" s="145" t="s">
        <v>1</v>
      </c>
      <c r="I392" s="147"/>
      <c r="L392" s="143"/>
      <c r="M392" s="148"/>
      <c r="T392" s="149"/>
      <c r="AT392" s="145" t="s">
        <v>130</v>
      </c>
      <c r="AU392" s="145" t="s">
        <v>86</v>
      </c>
      <c r="AV392" s="12" t="s">
        <v>84</v>
      </c>
      <c r="AW392" s="12" t="s">
        <v>32</v>
      </c>
      <c r="AX392" s="12" t="s">
        <v>76</v>
      </c>
      <c r="AY392" s="145" t="s">
        <v>122</v>
      </c>
    </row>
    <row r="393" spans="2:65" s="13" customFormat="1" ht="10">
      <c r="B393" s="150"/>
      <c r="D393" s="144" t="s">
        <v>130</v>
      </c>
      <c r="E393" s="151" t="s">
        <v>1</v>
      </c>
      <c r="F393" s="152" t="s">
        <v>507</v>
      </c>
      <c r="H393" s="153">
        <v>4</v>
      </c>
      <c r="I393" s="154"/>
      <c r="L393" s="150"/>
      <c r="M393" s="155"/>
      <c r="T393" s="156"/>
      <c r="AT393" s="151" t="s">
        <v>130</v>
      </c>
      <c r="AU393" s="151" t="s">
        <v>86</v>
      </c>
      <c r="AV393" s="13" t="s">
        <v>86</v>
      </c>
      <c r="AW393" s="13" t="s">
        <v>32</v>
      </c>
      <c r="AX393" s="13" t="s">
        <v>76</v>
      </c>
      <c r="AY393" s="151" t="s">
        <v>122</v>
      </c>
    </row>
    <row r="394" spans="2:65" s="14" customFormat="1" ht="10">
      <c r="B394" s="157"/>
      <c r="D394" s="144" t="s">
        <v>130</v>
      </c>
      <c r="E394" s="158" t="s">
        <v>1</v>
      </c>
      <c r="F394" s="159" t="s">
        <v>190</v>
      </c>
      <c r="H394" s="160">
        <v>6</v>
      </c>
      <c r="I394" s="161"/>
      <c r="L394" s="157"/>
      <c r="M394" s="162"/>
      <c r="T394" s="163"/>
      <c r="AT394" s="158" t="s">
        <v>130</v>
      </c>
      <c r="AU394" s="158" t="s">
        <v>86</v>
      </c>
      <c r="AV394" s="14" t="s">
        <v>128</v>
      </c>
      <c r="AW394" s="14" t="s">
        <v>32</v>
      </c>
      <c r="AX394" s="14" t="s">
        <v>84</v>
      </c>
      <c r="AY394" s="158" t="s">
        <v>122</v>
      </c>
    </row>
    <row r="395" spans="2:65" s="1" customFormat="1" ht="37.75" customHeight="1">
      <c r="B395" s="32"/>
      <c r="C395" s="129" t="s">
        <v>508</v>
      </c>
      <c r="D395" s="129" t="s">
        <v>124</v>
      </c>
      <c r="E395" s="130" t="s">
        <v>509</v>
      </c>
      <c r="F395" s="131" t="s">
        <v>510</v>
      </c>
      <c r="G395" s="132" t="s">
        <v>345</v>
      </c>
      <c r="H395" s="133">
        <v>4</v>
      </c>
      <c r="I395" s="134"/>
      <c r="J395" s="135">
        <f>ROUND(I395*H395,2)</f>
        <v>0</v>
      </c>
      <c r="K395" s="136"/>
      <c r="L395" s="32"/>
      <c r="M395" s="137" t="s">
        <v>1</v>
      </c>
      <c r="N395" s="138" t="s">
        <v>41</v>
      </c>
      <c r="P395" s="139">
        <f>O395*H395</f>
        <v>0</v>
      </c>
      <c r="Q395" s="139">
        <v>1.6000000000000001E-4</v>
      </c>
      <c r="R395" s="139">
        <f>Q395*H395</f>
        <v>6.4000000000000005E-4</v>
      </c>
      <c r="S395" s="139">
        <v>0</v>
      </c>
      <c r="T395" s="140">
        <f>S395*H395</f>
        <v>0</v>
      </c>
      <c r="AR395" s="141" t="s">
        <v>447</v>
      </c>
      <c r="AT395" s="141" t="s">
        <v>124</v>
      </c>
      <c r="AU395" s="141" t="s">
        <v>86</v>
      </c>
      <c r="AY395" s="17" t="s">
        <v>122</v>
      </c>
      <c r="BE395" s="142">
        <f>IF(N395="základní",J395,0)</f>
        <v>0</v>
      </c>
      <c r="BF395" s="142">
        <f>IF(N395="snížená",J395,0)</f>
        <v>0</v>
      </c>
      <c r="BG395" s="142">
        <f>IF(N395="zákl. přenesená",J395,0)</f>
        <v>0</v>
      </c>
      <c r="BH395" s="142">
        <f>IF(N395="sníž. přenesená",J395,0)</f>
        <v>0</v>
      </c>
      <c r="BI395" s="142">
        <f>IF(N395="nulová",J395,0)</f>
        <v>0</v>
      </c>
      <c r="BJ395" s="17" t="s">
        <v>84</v>
      </c>
      <c r="BK395" s="142">
        <f>ROUND(I395*H395,2)</f>
        <v>0</v>
      </c>
      <c r="BL395" s="17" t="s">
        <v>447</v>
      </c>
      <c r="BM395" s="141" t="s">
        <v>511</v>
      </c>
    </row>
    <row r="396" spans="2:65" s="12" customFormat="1" ht="10">
      <c r="B396" s="143"/>
      <c r="D396" s="144" t="s">
        <v>130</v>
      </c>
      <c r="E396" s="145" t="s">
        <v>1</v>
      </c>
      <c r="F396" s="146" t="s">
        <v>449</v>
      </c>
      <c r="H396" s="145" t="s">
        <v>1</v>
      </c>
      <c r="I396" s="147"/>
      <c r="L396" s="143"/>
      <c r="M396" s="148"/>
      <c r="T396" s="149"/>
      <c r="AT396" s="145" t="s">
        <v>130</v>
      </c>
      <c r="AU396" s="145" t="s">
        <v>86</v>
      </c>
      <c r="AV396" s="12" t="s">
        <v>84</v>
      </c>
      <c r="AW396" s="12" t="s">
        <v>32</v>
      </c>
      <c r="AX396" s="12" t="s">
        <v>76</v>
      </c>
      <c r="AY396" s="145" t="s">
        <v>122</v>
      </c>
    </row>
    <row r="397" spans="2:65" s="12" customFormat="1" ht="10">
      <c r="B397" s="143"/>
      <c r="D397" s="144" t="s">
        <v>130</v>
      </c>
      <c r="E397" s="145" t="s">
        <v>1</v>
      </c>
      <c r="F397" s="146" t="s">
        <v>450</v>
      </c>
      <c r="H397" s="145" t="s">
        <v>1</v>
      </c>
      <c r="I397" s="147"/>
      <c r="L397" s="143"/>
      <c r="M397" s="148"/>
      <c r="T397" s="149"/>
      <c r="AT397" s="145" t="s">
        <v>130</v>
      </c>
      <c r="AU397" s="145" t="s">
        <v>86</v>
      </c>
      <c r="AV397" s="12" t="s">
        <v>84</v>
      </c>
      <c r="AW397" s="12" t="s">
        <v>32</v>
      </c>
      <c r="AX397" s="12" t="s">
        <v>76</v>
      </c>
      <c r="AY397" s="145" t="s">
        <v>122</v>
      </c>
    </row>
    <row r="398" spans="2:65" s="13" customFormat="1" ht="10">
      <c r="B398" s="150"/>
      <c r="D398" s="144" t="s">
        <v>130</v>
      </c>
      <c r="E398" s="151" t="s">
        <v>1</v>
      </c>
      <c r="F398" s="152" t="s">
        <v>86</v>
      </c>
      <c r="H398" s="153">
        <v>2</v>
      </c>
      <c r="I398" s="154"/>
      <c r="L398" s="150"/>
      <c r="M398" s="155"/>
      <c r="T398" s="156"/>
      <c r="AT398" s="151" t="s">
        <v>130</v>
      </c>
      <c r="AU398" s="151" t="s">
        <v>86</v>
      </c>
      <c r="AV398" s="13" t="s">
        <v>86</v>
      </c>
      <c r="AW398" s="13" t="s">
        <v>32</v>
      </c>
      <c r="AX398" s="13" t="s">
        <v>76</v>
      </c>
      <c r="AY398" s="151" t="s">
        <v>122</v>
      </c>
    </row>
    <row r="399" spans="2:65" s="12" customFormat="1" ht="10">
      <c r="B399" s="143"/>
      <c r="D399" s="144" t="s">
        <v>130</v>
      </c>
      <c r="E399" s="145" t="s">
        <v>1</v>
      </c>
      <c r="F399" s="146" t="s">
        <v>452</v>
      </c>
      <c r="H399" s="145" t="s">
        <v>1</v>
      </c>
      <c r="I399" s="147"/>
      <c r="L399" s="143"/>
      <c r="M399" s="148"/>
      <c r="T399" s="149"/>
      <c r="AT399" s="145" t="s">
        <v>130</v>
      </c>
      <c r="AU399" s="145" t="s">
        <v>86</v>
      </c>
      <c r="AV399" s="12" t="s">
        <v>84</v>
      </c>
      <c r="AW399" s="12" t="s">
        <v>32</v>
      </c>
      <c r="AX399" s="12" t="s">
        <v>76</v>
      </c>
      <c r="AY399" s="145" t="s">
        <v>122</v>
      </c>
    </row>
    <row r="400" spans="2:65" s="13" customFormat="1" ht="10">
      <c r="B400" s="150"/>
      <c r="D400" s="144" t="s">
        <v>130</v>
      </c>
      <c r="E400" s="151" t="s">
        <v>1</v>
      </c>
      <c r="F400" s="152" t="s">
        <v>86</v>
      </c>
      <c r="H400" s="153">
        <v>2</v>
      </c>
      <c r="I400" s="154"/>
      <c r="L400" s="150"/>
      <c r="M400" s="155"/>
      <c r="T400" s="156"/>
      <c r="AT400" s="151" t="s">
        <v>130</v>
      </c>
      <c r="AU400" s="151" t="s">
        <v>86</v>
      </c>
      <c r="AV400" s="13" t="s">
        <v>86</v>
      </c>
      <c r="AW400" s="13" t="s">
        <v>32</v>
      </c>
      <c r="AX400" s="13" t="s">
        <v>76</v>
      </c>
      <c r="AY400" s="151" t="s">
        <v>122</v>
      </c>
    </row>
    <row r="401" spans="2:65" s="14" customFormat="1" ht="10">
      <c r="B401" s="157"/>
      <c r="D401" s="144" t="s">
        <v>130</v>
      </c>
      <c r="E401" s="158" t="s">
        <v>1</v>
      </c>
      <c r="F401" s="159" t="s">
        <v>190</v>
      </c>
      <c r="H401" s="160">
        <v>4</v>
      </c>
      <c r="I401" s="161"/>
      <c r="L401" s="157"/>
      <c r="M401" s="162"/>
      <c r="T401" s="163"/>
      <c r="AT401" s="158" t="s">
        <v>130</v>
      </c>
      <c r="AU401" s="158" t="s">
        <v>86</v>
      </c>
      <c r="AV401" s="14" t="s">
        <v>128</v>
      </c>
      <c r="AW401" s="14" t="s">
        <v>32</v>
      </c>
      <c r="AX401" s="14" t="s">
        <v>84</v>
      </c>
      <c r="AY401" s="158" t="s">
        <v>122</v>
      </c>
    </row>
    <row r="402" spans="2:65" s="1" customFormat="1" ht="16.5" customHeight="1">
      <c r="B402" s="32"/>
      <c r="C402" s="171" t="s">
        <v>512</v>
      </c>
      <c r="D402" s="171" t="s">
        <v>294</v>
      </c>
      <c r="E402" s="172" t="s">
        <v>513</v>
      </c>
      <c r="F402" s="173" t="s">
        <v>514</v>
      </c>
      <c r="G402" s="174" t="s">
        <v>345</v>
      </c>
      <c r="H402" s="175">
        <v>4</v>
      </c>
      <c r="I402" s="176"/>
      <c r="J402" s="177">
        <f>ROUND(I402*H402,2)</f>
        <v>0</v>
      </c>
      <c r="K402" s="178"/>
      <c r="L402" s="179"/>
      <c r="M402" s="180" t="s">
        <v>1</v>
      </c>
      <c r="N402" s="181" t="s">
        <v>41</v>
      </c>
      <c r="P402" s="139">
        <f>O402*H402</f>
        <v>0</v>
      </c>
      <c r="Q402" s="139">
        <v>0</v>
      </c>
      <c r="R402" s="139">
        <f>Q402*H402</f>
        <v>0</v>
      </c>
      <c r="S402" s="139">
        <v>0</v>
      </c>
      <c r="T402" s="140">
        <f>S402*H402</f>
        <v>0</v>
      </c>
      <c r="AR402" s="141" t="s">
        <v>484</v>
      </c>
      <c r="AT402" s="141" t="s">
        <v>294</v>
      </c>
      <c r="AU402" s="141" t="s">
        <v>86</v>
      </c>
      <c r="AY402" s="17" t="s">
        <v>122</v>
      </c>
      <c r="BE402" s="142">
        <f>IF(N402="základní",J402,0)</f>
        <v>0</v>
      </c>
      <c r="BF402" s="142">
        <f>IF(N402="snížená",J402,0)</f>
        <v>0</v>
      </c>
      <c r="BG402" s="142">
        <f>IF(N402="zákl. přenesená",J402,0)</f>
        <v>0</v>
      </c>
      <c r="BH402" s="142">
        <f>IF(N402="sníž. přenesená",J402,0)</f>
        <v>0</v>
      </c>
      <c r="BI402" s="142">
        <f>IF(N402="nulová",J402,0)</f>
        <v>0</v>
      </c>
      <c r="BJ402" s="17" t="s">
        <v>84</v>
      </c>
      <c r="BK402" s="142">
        <f>ROUND(I402*H402,2)</f>
        <v>0</v>
      </c>
      <c r="BL402" s="17" t="s">
        <v>447</v>
      </c>
      <c r="BM402" s="141" t="s">
        <v>515</v>
      </c>
    </row>
    <row r="403" spans="2:65" s="1" customFormat="1" ht="24.15" customHeight="1">
      <c r="B403" s="32"/>
      <c r="C403" s="129" t="s">
        <v>516</v>
      </c>
      <c r="D403" s="129" t="s">
        <v>124</v>
      </c>
      <c r="E403" s="130" t="s">
        <v>517</v>
      </c>
      <c r="F403" s="131" t="s">
        <v>518</v>
      </c>
      <c r="G403" s="132" t="s">
        <v>345</v>
      </c>
      <c r="H403" s="133">
        <v>4</v>
      </c>
      <c r="I403" s="134"/>
      <c r="J403" s="135">
        <f>ROUND(I403*H403,2)</f>
        <v>0</v>
      </c>
      <c r="K403" s="136"/>
      <c r="L403" s="32"/>
      <c r="M403" s="137" t="s">
        <v>1</v>
      </c>
      <c r="N403" s="138" t="s">
        <v>41</v>
      </c>
      <c r="P403" s="139">
        <f>O403*H403</f>
        <v>0</v>
      </c>
      <c r="Q403" s="139">
        <v>1.3999999999999999E-4</v>
      </c>
      <c r="R403" s="139">
        <f>Q403*H403</f>
        <v>5.5999999999999995E-4</v>
      </c>
      <c r="S403" s="139">
        <v>0</v>
      </c>
      <c r="T403" s="140">
        <f>S403*H403</f>
        <v>0</v>
      </c>
      <c r="AR403" s="141" t="s">
        <v>447</v>
      </c>
      <c r="AT403" s="141" t="s">
        <v>124</v>
      </c>
      <c r="AU403" s="141" t="s">
        <v>86</v>
      </c>
      <c r="AY403" s="17" t="s">
        <v>122</v>
      </c>
      <c r="BE403" s="142">
        <f>IF(N403="základní",J403,0)</f>
        <v>0</v>
      </c>
      <c r="BF403" s="142">
        <f>IF(N403="snížená",J403,0)</f>
        <v>0</v>
      </c>
      <c r="BG403" s="142">
        <f>IF(N403="zákl. přenesená",J403,0)</f>
        <v>0</v>
      </c>
      <c r="BH403" s="142">
        <f>IF(N403="sníž. přenesená",J403,0)</f>
        <v>0</v>
      </c>
      <c r="BI403" s="142">
        <f>IF(N403="nulová",J403,0)</f>
        <v>0</v>
      </c>
      <c r="BJ403" s="17" t="s">
        <v>84</v>
      </c>
      <c r="BK403" s="142">
        <f>ROUND(I403*H403,2)</f>
        <v>0</v>
      </c>
      <c r="BL403" s="17" t="s">
        <v>447</v>
      </c>
      <c r="BM403" s="141" t="s">
        <v>519</v>
      </c>
    </row>
    <row r="404" spans="2:65" s="12" customFormat="1" ht="10">
      <c r="B404" s="143"/>
      <c r="D404" s="144" t="s">
        <v>130</v>
      </c>
      <c r="E404" s="145" t="s">
        <v>1</v>
      </c>
      <c r="F404" s="146" t="s">
        <v>449</v>
      </c>
      <c r="H404" s="145" t="s">
        <v>1</v>
      </c>
      <c r="I404" s="147"/>
      <c r="L404" s="143"/>
      <c r="M404" s="148"/>
      <c r="T404" s="149"/>
      <c r="AT404" s="145" t="s">
        <v>130</v>
      </c>
      <c r="AU404" s="145" t="s">
        <v>86</v>
      </c>
      <c r="AV404" s="12" t="s">
        <v>84</v>
      </c>
      <c r="AW404" s="12" t="s">
        <v>32</v>
      </c>
      <c r="AX404" s="12" t="s">
        <v>76</v>
      </c>
      <c r="AY404" s="145" t="s">
        <v>122</v>
      </c>
    </row>
    <row r="405" spans="2:65" s="12" customFormat="1" ht="10">
      <c r="B405" s="143"/>
      <c r="D405" s="144" t="s">
        <v>130</v>
      </c>
      <c r="E405" s="145" t="s">
        <v>1</v>
      </c>
      <c r="F405" s="146" t="s">
        <v>450</v>
      </c>
      <c r="H405" s="145" t="s">
        <v>1</v>
      </c>
      <c r="I405" s="147"/>
      <c r="L405" s="143"/>
      <c r="M405" s="148"/>
      <c r="T405" s="149"/>
      <c r="AT405" s="145" t="s">
        <v>130</v>
      </c>
      <c r="AU405" s="145" t="s">
        <v>86</v>
      </c>
      <c r="AV405" s="12" t="s">
        <v>84</v>
      </c>
      <c r="AW405" s="12" t="s">
        <v>32</v>
      </c>
      <c r="AX405" s="12" t="s">
        <v>76</v>
      </c>
      <c r="AY405" s="145" t="s">
        <v>122</v>
      </c>
    </row>
    <row r="406" spans="2:65" s="13" customFormat="1" ht="10">
      <c r="B406" s="150"/>
      <c r="D406" s="144" t="s">
        <v>130</v>
      </c>
      <c r="E406" s="151" t="s">
        <v>1</v>
      </c>
      <c r="F406" s="152" t="s">
        <v>86</v>
      </c>
      <c r="H406" s="153">
        <v>2</v>
      </c>
      <c r="I406" s="154"/>
      <c r="L406" s="150"/>
      <c r="M406" s="155"/>
      <c r="T406" s="156"/>
      <c r="AT406" s="151" t="s">
        <v>130</v>
      </c>
      <c r="AU406" s="151" t="s">
        <v>86</v>
      </c>
      <c r="AV406" s="13" t="s">
        <v>86</v>
      </c>
      <c r="AW406" s="13" t="s">
        <v>32</v>
      </c>
      <c r="AX406" s="13" t="s">
        <v>76</v>
      </c>
      <c r="AY406" s="151" t="s">
        <v>122</v>
      </c>
    </row>
    <row r="407" spans="2:65" s="12" customFormat="1" ht="10">
      <c r="B407" s="143"/>
      <c r="D407" s="144" t="s">
        <v>130</v>
      </c>
      <c r="E407" s="145" t="s">
        <v>1</v>
      </c>
      <c r="F407" s="146" t="s">
        <v>452</v>
      </c>
      <c r="H407" s="145" t="s">
        <v>1</v>
      </c>
      <c r="I407" s="147"/>
      <c r="L407" s="143"/>
      <c r="M407" s="148"/>
      <c r="T407" s="149"/>
      <c r="AT407" s="145" t="s">
        <v>130</v>
      </c>
      <c r="AU407" s="145" t="s">
        <v>86</v>
      </c>
      <c r="AV407" s="12" t="s">
        <v>84</v>
      </c>
      <c r="AW407" s="12" t="s">
        <v>32</v>
      </c>
      <c r="AX407" s="12" t="s">
        <v>76</v>
      </c>
      <c r="AY407" s="145" t="s">
        <v>122</v>
      </c>
    </row>
    <row r="408" spans="2:65" s="13" customFormat="1" ht="10">
      <c r="B408" s="150"/>
      <c r="D408" s="144" t="s">
        <v>130</v>
      </c>
      <c r="E408" s="151" t="s">
        <v>1</v>
      </c>
      <c r="F408" s="152" t="s">
        <v>86</v>
      </c>
      <c r="H408" s="153">
        <v>2</v>
      </c>
      <c r="I408" s="154"/>
      <c r="L408" s="150"/>
      <c r="M408" s="155"/>
      <c r="T408" s="156"/>
      <c r="AT408" s="151" t="s">
        <v>130</v>
      </c>
      <c r="AU408" s="151" t="s">
        <v>86</v>
      </c>
      <c r="AV408" s="13" t="s">
        <v>86</v>
      </c>
      <c r="AW408" s="13" t="s">
        <v>32</v>
      </c>
      <c r="AX408" s="13" t="s">
        <v>76</v>
      </c>
      <c r="AY408" s="151" t="s">
        <v>122</v>
      </c>
    </row>
    <row r="409" spans="2:65" s="14" customFormat="1" ht="10">
      <c r="B409" s="157"/>
      <c r="D409" s="144" t="s">
        <v>130</v>
      </c>
      <c r="E409" s="158" t="s">
        <v>1</v>
      </c>
      <c r="F409" s="159" t="s">
        <v>190</v>
      </c>
      <c r="H409" s="160">
        <v>4</v>
      </c>
      <c r="I409" s="161"/>
      <c r="L409" s="157"/>
      <c r="M409" s="162"/>
      <c r="T409" s="163"/>
      <c r="AT409" s="158" t="s">
        <v>130</v>
      </c>
      <c r="AU409" s="158" t="s">
        <v>86</v>
      </c>
      <c r="AV409" s="14" t="s">
        <v>128</v>
      </c>
      <c r="AW409" s="14" t="s">
        <v>32</v>
      </c>
      <c r="AX409" s="14" t="s">
        <v>84</v>
      </c>
      <c r="AY409" s="158" t="s">
        <v>122</v>
      </c>
    </row>
    <row r="410" spans="2:65" s="1" customFormat="1" ht="16.5" customHeight="1">
      <c r="B410" s="32"/>
      <c r="C410" s="171" t="s">
        <v>520</v>
      </c>
      <c r="D410" s="171" t="s">
        <v>294</v>
      </c>
      <c r="E410" s="172" t="s">
        <v>521</v>
      </c>
      <c r="F410" s="173" t="s">
        <v>522</v>
      </c>
      <c r="G410" s="174" t="s">
        <v>345</v>
      </c>
      <c r="H410" s="175">
        <v>4</v>
      </c>
      <c r="I410" s="176"/>
      <c r="J410" s="177">
        <f>ROUND(I410*H410,2)</f>
        <v>0</v>
      </c>
      <c r="K410" s="178"/>
      <c r="L410" s="179"/>
      <c r="M410" s="180" t="s">
        <v>1</v>
      </c>
      <c r="N410" s="181" t="s">
        <v>41</v>
      </c>
      <c r="P410" s="139">
        <f>O410*H410</f>
        <v>0</v>
      </c>
      <c r="Q410" s="139">
        <v>0</v>
      </c>
      <c r="R410" s="139">
        <f>Q410*H410</f>
        <v>0</v>
      </c>
      <c r="S410" s="139">
        <v>0</v>
      </c>
      <c r="T410" s="140">
        <f>S410*H410</f>
        <v>0</v>
      </c>
      <c r="AR410" s="141" t="s">
        <v>484</v>
      </c>
      <c r="AT410" s="141" t="s">
        <v>294</v>
      </c>
      <c r="AU410" s="141" t="s">
        <v>86</v>
      </c>
      <c r="AY410" s="17" t="s">
        <v>122</v>
      </c>
      <c r="BE410" s="142">
        <f>IF(N410="základní",J410,0)</f>
        <v>0</v>
      </c>
      <c r="BF410" s="142">
        <f>IF(N410="snížená",J410,0)</f>
        <v>0</v>
      </c>
      <c r="BG410" s="142">
        <f>IF(N410="zákl. přenesená",J410,0)</f>
        <v>0</v>
      </c>
      <c r="BH410" s="142">
        <f>IF(N410="sníž. přenesená",J410,0)</f>
        <v>0</v>
      </c>
      <c r="BI410" s="142">
        <f>IF(N410="nulová",J410,0)</f>
        <v>0</v>
      </c>
      <c r="BJ410" s="17" t="s">
        <v>84</v>
      </c>
      <c r="BK410" s="142">
        <f>ROUND(I410*H410,2)</f>
        <v>0</v>
      </c>
      <c r="BL410" s="17" t="s">
        <v>447</v>
      </c>
      <c r="BM410" s="141" t="s">
        <v>523</v>
      </c>
    </row>
    <row r="411" spans="2:65" s="1" customFormat="1" ht="16.5" customHeight="1">
      <c r="B411" s="32"/>
      <c r="C411" s="129" t="s">
        <v>524</v>
      </c>
      <c r="D411" s="129" t="s">
        <v>124</v>
      </c>
      <c r="E411" s="130" t="s">
        <v>525</v>
      </c>
      <c r="F411" s="131" t="s">
        <v>526</v>
      </c>
      <c r="G411" s="132" t="s">
        <v>345</v>
      </c>
      <c r="H411" s="133">
        <v>5</v>
      </c>
      <c r="I411" s="134"/>
      <c r="J411" s="135">
        <f>ROUND(I411*H411,2)</f>
        <v>0</v>
      </c>
      <c r="K411" s="136"/>
      <c r="L411" s="32"/>
      <c r="M411" s="137" t="s">
        <v>1</v>
      </c>
      <c r="N411" s="138" t="s">
        <v>41</v>
      </c>
      <c r="P411" s="139">
        <f>O411*H411</f>
        <v>0</v>
      </c>
      <c r="Q411" s="139">
        <v>1.8000000000000001E-4</v>
      </c>
      <c r="R411" s="139">
        <f>Q411*H411</f>
        <v>9.0000000000000008E-4</v>
      </c>
      <c r="S411" s="139">
        <v>0</v>
      </c>
      <c r="T411" s="140">
        <f>S411*H411</f>
        <v>0</v>
      </c>
      <c r="AR411" s="141" t="s">
        <v>447</v>
      </c>
      <c r="AT411" s="141" t="s">
        <v>124</v>
      </c>
      <c r="AU411" s="141" t="s">
        <v>86</v>
      </c>
      <c r="AY411" s="17" t="s">
        <v>122</v>
      </c>
      <c r="BE411" s="142">
        <f>IF(N411="základní",J411,0)</f>
        <v>0</v>
      </c>
      <c r="BF411" s="142">
        <f>IF(N411="snížená",J411,0)</f>
        <v>0</v>
      </c>
      <c r="BG411" s="142">
        <f>IF(N411="zákl. přenesená",J411,0)</f>
        <v>0</v>
      </c>
      <c r="BH411" s="142">
        <f>IF(N411="sníž. přenesená",J411,0)</f>
        <v>0</v>
      </c>
      <c r="BI411" s="142">
        <f>IF(N411="nulová",J411,0)</f>
        <v>0</v>
      </c>
      <c r="BJ411" s="17" t="s">
        <v>84</v>
      </c>
      <c r="BK411" s="142">
        <f>ROUND(I411*H411,2)</f>
        <v>0</v>
      </c>
      <c r="BL411" s="17" t="s">
        <v>447</v>
      </c>
      <c r="BM411" s="141" t="s">
        <v>527</v>
      </c>
    </row>
    <row r="412" spans="2:65" s="1" customFormat="1" ht="16.5" customHeight="1">
      <c r="B412" s="32"/>
      <c r="C412" s="171" t="s">
        <v>528</v>
      </c>
      <c r="D412" s="171" t="s">
        <v>294</v>
      </c>
      <c r="E412" s="172" t="s">
        <v>529</v>
      </c>
      <c r="F412" s="173" t="s">
        <v>530</v>
      </c>
      <c r="G412" s="174" t="s">
        <v>345</v>
      </c>
      <c r="H412" s="175">
        <v>2</v>
      </c>
      <c r="I412" s="176"/>
      <c r="J412" s="177">
        <f>ROUND(I412*H412,2)</f>
        <v>0</v>
      </c>
      <c r="K412" s="178"/>
      <c r="L412" s="179"/>
      <c r="M412" s="180" t="s">
        <v>1</v>
      </c>
      <c r="N412" s="181" t="s">
        <v>41</v>
      </c>
      <c r="P412" s="139">
        <f>O412*H412</f>
        <v>0</v>
      </c>
      <c r="Q412" s="139">
        <v>0</v>
      </c>
      <c r="R412" s="139">
        <f>Q412*H412</f>
        <v>0</v>
      </c>
      <c r="S412" s="139">
        <v>0</v>
      </c>
      <c r="T412" s="140">
        <f>S412*H412</f>
        <v>0</v>
      </c>
      <c r="AR412" s="141" t="s">
        <v>484</v>
      </c>
      <c r="AT412" s="141" t="s">
        <v>294</v>
      </c>
      <c r="AU412" s="141" t="s">
        <v>86</v>
      </c>
      <c r="AY412" s="17" t="s">
        <v>122</v>
      </c>
      <c r="BE412" s="142">
        <f>IF(N412="základní",J412,0)</f>
        <v>0</v>
      </c>
      <c r="BF412" s="142">
        <f>IF(N412="snížená",J412,0)</f>
        <v>0</v>
      </c>
      <c r="BG412" s="142">
        <f>IF(N412="zákl. přenesená",J412,0)</f>
        <v>0</v>
      </c>
      <c r="BH412" s="142">
        <f>IF(N412="sníž. přenesená",J412,0)</f>
        <v>0</v>
      </c>
      <c r="BI412" s="142">
        <f>IF(N412="nulová",J412,0)</f>
        <v>0</v>
      </c>
      <c r="BJ412" s="17" t="s">
        <v>84</v>
      </c>
      <c r="BK412" s="142">
        <f>ROUND(I412*H412,2)</f>
        <v>0</v>
      </c>
      <c r="BL412" s="17" t="s">
        <v>447</v>
      </c>
      <c r="BM412" s="141" t="s">
        <v>531</v>
      </c>
    </row>
    <row r="413" spans="2:65" s="12" customFormat="1" ht="10">
      <c r="B413" s="143"/>
      <c r="D413" s="144" t="s">
        <v>130</v>
      </c>
      <c r="E413" s="145" t="s">
        <v>1</v>
      </c>
      <c r="F413" s="146" t="s">
        <v>449</v>
      </c>
      <c r="H413" s="145" t="s">
        <v>1</v>
      </c>
      <c r="I413" s="147"/>
      <c r="L413" s="143"/>
      <c r="M413" s="148"/>
      <c r="T413" s="149"/>
      <c r="AT413" s="145" t="s">
        <v>130</v>
      </c>
      <c r="AU413" s="145" t="s">
        <v>86</v>
      </c>
      <c r="AV413" s="12" t="s">
        <v>84</v>
      </c>
      <c r="AW413" s="12" t="s">
        <v>32</v>
      </c>
      <c r="AX413" s="12" t="s">
        <v>76</v>
      </c>
      <c r="AY413" s="145" t="s">
        <v>122</v>
      </c>
    </row>
    <row r="414" spans="2:65" s="12" customFormat="1" ht="10">
      <c r="B414" s="143"/>
      <c r="D414" s="144" t="s">
        <v>130</v>
      </c>
      <c r="E414" s="145" t="s">
        <v>1</v>
      </c>
      <c r="F414" s="146" t="s">
        <v>450</v>
      </c>
      <c r="H414" s="145" t="s">
        <v>1</v>
      </c>
      <c r="I414" s="147"/>
      <c r="L414" s="143"/>
      <c r="M414" s="148"/>
      <c r="T414" s="149"/>
      <c r="AT414" s="145" t="s">
        <v>130</v>
      </c>
      <c r="AU414" s="145" t="s">
        <v>86</v>
      </c>
      <c r="AV414" s="12" t="s">
        <v>84</v>
      </c>
      <c r="AW414" s="12" t="s">
        <v>32</v>
      </c>
      <c r="AX414" s="12" t="s">
        <v>76</v>
      </c>
      <c r="AY414" s="145" t="s">
        <v>122</v>
      </c>
    </row>
    <row r="415" spans="2:65" s="13" customFormat="1" ht="10">
      <c r="B415" s="150"/>
      <c r="D415" s="144" t="s">
        <v>130</v>
      </c>
      <c r="E415" s="151" t="s">
        <v>1</v>
      </c>
      <c r="F415" s="152" t="s">
        <v>84</v>
      </c>
      <c r="H415" s="153">
        <v>1</v>
      </c>
      <c r="I415" s="154"/>
      <c r="L415" s="150"/>
      <c r="M415" s="155"/>
      <c r="T415" s="156"/>
      <c r="AT415" s="151" t="s">
        <v>130</v>
      </c>
      <c r="AU415" s="151" t="s">
        <v>86</v>
      </c>
      <c r="AV415" s="13" t="s">
        <v>86</v>
      </c>
      <c r="AW415" s="13" t="s">
        <v>32</v>
      </c>
      <c r="AX415" s="13" t="s">
        <v>76</v>
      </c>
      <c r="AY415" s="151" t="s">
        <v>122</v>
      </c>
    </row>
    <row r="416" spans="2:65" s="12" customFormat="1" ht="10">
      <c r="B416" s="143"/>
      <c r="D416" s="144" t="s">
        <v>130</v>
      </c>
      <c r="E416" s="145" t="s">
        <v>1</v>
      </c>
      <c r="F416" s="146" t="s">
        <v>452</v>
      </c>
      <c r="H416" s="145" t="s">
        <v>1</v>
      </c>
      <c r="I416" s="147"/>
      <c r="L416" s="143"/>
      <c r="M416" s="148"/>
      <c r="T416" s="149"/>
      <c r="AT416" s="145" t="s">
        <v>130</v>
      </c>
      <c r="AU416" s="145" t="s">
        <v>86</v>
      </c>
      <c r="AV416" s="12" t="s">
        <v>84</v>
      </c>
      <c r="AW416" s="12" t="s">
        <v>32</v>
      </c>
      <c r="AX416" s="12" t="s">
        <v>76</v>
      </c>
      <c r="AY416" s="145" t="s">
        <v>122</v>
      </c>
    </row>
    <row r="417" spans="2:65" s="13" customFormat="1" ht="10">
      <c r="B417" s="150"/>
      <c r="D417" s="144" t="s">
        <v>130</v>
      </c>
      <c r="E417" s="151" t="s">
        <v>1</v>
      </c>
      <c r="F417" s="152" t="s">
        <v>84</v>
      </c>
      <c r="H417" s="153">
        <v>1</v>
      </c>
      <c r="I417" s="154"/>
      <c r="L417" s="150"/>
      <c r="M417" s="155"/>
      <c r="T417" s="156"/>
      <c r="AT417" s="151" t="s">
        <v>130</v>
      </c>
      <c r="AU417" s="151" t="s">
        <v>86</v>
      </c>
      <c r="AV417" s="13" t="s">
        <v>86</v>
      </c>
      <c r="AW417" s="13" t="s">
        <v>32</v>
      </c>
      <c r="AX417" s="13" t="s">
        <v>76</v>
      </c>
      <c r="AY417" s="151" t="s">
        <v>122</v>
      </c>
    </row>
    <row r="418" spans="2:65" s="14" customFormat="1" ht="10">
      <c r="B418" s="157"/>
      <c r="D418" s="144" t="s">
        <v>130</v>
      </c>
      <c r="E418" s="158" t="s">
        <v>1</v>
      </c>
      <c r="F418" s="159" t="s">
        <v>190</v>
      </c>
      <c r="H418" s="160">
        <v>2</v>
      </c>
      <c r="I418" s="161"/>
      <c r="L418" s="157"/>
      <c r="M418" s="162"/>
      <c r="T418" s="163"/>
      <c r="AT418" s="158" t="s">
        <v>130</v>
      </c>
      <c r="AU418" s="158" t="s">
        <v>86</v>
      </c>
      <c r="AV418" s="14" t="s">
        <v>128</v>
      </c>
      <c r="AW418" s="14" t="s">
        <v>32</v>
      </c>
      <c r="AX418" s="14" t="s">
        <v>84</v>
      </c>
      <c r="AY418" s="158" t="s">
        <v>122</v>
      </c>
    </row>
    <row r="419" spans="2:65" s="1" customFormat="1" ht="16.5" customHeight="1">
      <c r="B419" s="32"/>
      <c r="C419" s="171" t="s">
        <v>532</v>
      </c>
      <c r="D419" s="171" t="s">
        <v>294</v>
      </c>
      <c r="E419" s="172" t="s">
        <v>533</v>
      </c>
      <c r="F419" s="173" t="s">
        <v>534</v>
      </c>
      <c r="G419" s="174" t="s">
        <v>345</v>
      </c>
      <c r="H419" s="175">
        <v>2</v>
      </c>
      <c r="I419" s="176"/>
      <c r="J419" s="177">
        <f>ROUND(I419*H419,2)</f>
        <v>0</v>
      </c>
      <c r="K419" s="178"/>
      <c r="L419" s="179"/>
      <c r="M419" s="180" t="s">
        <v>1</v>
      </c>
      <c r="N419" s="181" t="s">
        <v>41</v>
      </c>
      <c r="P419" s="139">
        <f>O419*H419</f>
        <v>0</v>
      </c>
      <c r="Q419" s="139">
        <v>0</v>
      </c>
      <c r="R419" s="139">
        <f>Q419*H419</f>
        <v>0</v>
      </c>
      <c r="S419" s="139">
        <v>0</v>
      </c>
      <c r="T419" s="140">
        <f>S419*H419</f>
        <v>0</v>
      </c>
      <c r="AR419" s="141" t="s">
        <v>484</v>
      </c>
      <c r="AT419" s="141" t="s">
        <v>294</v>
      </c>
      <c r="AU419" s="141" t="s">
        <v>86</v>
      </c>
      <c r="AY419" s="17" t="s">
        <v>122</v>
      </c>
      <c r="BE419" s="142">
        <f>IF(N419="základní",J419,0)</f>
        <v>0</v>
      </c>
      <c r="BF419" s="142">
        <f>IF(N419="snížená",J419,0)</f>
        <v>0</v>
      </c>
      <c r="BG419" s="142">
        <f>IF(N419="zákl. přenesená",J419,0)</f>
        <v>0</v>
      </c>
      <c r="BH419" s="142">
        <f>IF(N419="sníž. přenesená",J419,0)</f>
        <v>0</v>
      </c>
      <c r="BI419" s="142">
        <f>IF(N419="nulová",J419,0)</f>
        <v>0</v>
      </c>
      <c r="BJ419" s="17" t="s">
        <v>84</v>
      </c>
      <c r="BK419" s="142">
        <f>ROUND(I419*H419,2)</f>
        <v>0</v>
      </c>
      <c r="BL419" s="17" t="s">
        <v>447</v>
      </c>
      <c r="BM419" s="141" t="s">
        <v>535</v>
      </c>
    </row>
    <row r="420" spans="2:65" s="12" customFormat="1" ht="10">
      <c r="B420" s="143"/>
      <c r="D420" s="144" t="s">
        <v>130</v>
      </c>
      <c r="E420" s="145" t="s">
        <v>1</v>
      </c>
      <c r="F420" s="146" t="s">
        <v>449</v>
      </c>
      <c r="H420" s="145" t="s">
        <v>1</v>
      </c>
      <c r="I420" s="147"/>
      <c r="L420" s="143"/>
      <c r="M420" s="148"/>
      <c r="T420" s="149"/>
      <c r="AT420" s="145" t="s">
        <v>130</v>
      </c>
      <c r="AU420" s="145" t="s">
        <v>86</v>
      </c>
      <c r="AV420" s="12" t="s">
        <v>84</v>
      </c>
      <c r="AW420" s="12" t="s">
        <v>32</v>
      </c>
      <c r="AX420" s="12" t="s">
        <v>76</v>
      </c>
      <c r="AY420" s="145" t="s">
        <v>122</v>
      </c>
    </row>
    <row r="421" spans="2:65" s="12" customFormat="1" ht="10">
      <c r="B421" s="143"/>
      <c r="D421" s="144" t="s">
        <v>130</v>
      </c>
      <c r="E421" s="145" t="s">
        <v>1</v>
      </c>
      <c r="F421" s="146" t="s">
        <v>450</v>
      </c>
      <c r="H421" s="145" t="s">
        <v>1</v>
      </c>
      <c r="I421" s="147"/>
      <c r="L421" s="143"/>
      <c r="M421" s="148"/>
      <c r="T421" s="149"/>
      <c r="AT421" s="145" t="s">
        <v>130</v>
      </c>
      <c r="AU421" s="145" t="s">
        <v>86</v>
      </c>
      <c r="AV421" s="12" t="s">
        <v>84</v>
      </c>
      <c r="AW421" s="12" t="s">
        <v>32</v>
      </c>
      <c r="AX421" s="12" t="s">
        <v>76</v>
      </c>
      <c r="AY421" s="145" t="s">
        <v>122</v>
      </c>
    </row>
    <row r="422" spans="2:65" s="13" customFormat="1" ht="10">
      <c r="B422" s="150"/>
      <c r="D422" s="144" t="s">
        <v>130</v>
      </c>
      <c r="E422" s="151" t="s">
        <v>1</v>
      </c>
      <c r="F422" s="152" t="s">
        <v>84</v>
      </c>
      <c r="H422" s="153">
        <v>1</v>
      </c>
      <c r="I422" s="154"/>
      <c r="L422" s="150"/>
      <c r="M422" s="155"/>
      <c r="T422" s="156"/>
      <c r="AT422" s="151" t="s">
        <v>130</v>
      </c>
      <c r="AU422" s="151" t="s">
        <v>86</v>
      </c>
      <c r="AV422" s="13" t="s">
        <v>86</v>
      </c>
      <c r="AW422" s="13" t="s">
        <v>32</v>
      </c>
      <c r="AX422" s="13" t="s">
        <v>76</v>
      </c>
      <c r="AY422" s="151" t="s">
        <v>122</v>
      </c>
    </row>
    <row r="423" spans="2:65" s="12" customFormat="1" ht="10">
      <c r="B423" s="143"/>
      <c r="D423" s="144" t="s">
        <v>130</v>
      </c>
      <c r="E423" s="145" t="s">
        <v>1</v>
      </c>
      <c r="F423" s="146" t="s">
        <v>452</v>
      </c>
      <c r="H423" s="145" t="s">
        <v>1</v>
      </c>
      <c r="I423" s="147"/>
      <c r="L423" s="143"/>
      <c r="M423" s="148"/>
      <c r="T423" s="149"/>
      <c r="AT423" s="145" t="s">
        <v>130</v>
      </c>
      <c r="AU423" s="145" t="s">
        <v>86</v>
      </c>
      <c r="AV423" s="12" t="s">
        <v>84</v>
      </c>
      <c r="AW423" s="12" t="s">
        <v>32</v>
      </c>
      <c r="AX423" s="12" t="s">
        <v>76</v>
      </c>
      <c r="AY423" s="145" t="s">
        <v>122</v>
      </c>
    </row>
    <row r="424" spans="2:65" s="13" customFormat="1" ht="10">
      <c r="B424" s="150"/>
      <c r="D424" s="144" t="s">
        <v>130</v>
      </c>
      <c r="E424" s="151" t="s">
        <v>1</v>
      </c>
      <c r="F424" s="152" t="s">
        <v>84</v>
      </c>
      <c r="H424" s="153">
        <v>1</v>
      </c>
      <c r="I424" s="154"/>
      <c r="L424" s="150"/>
      <c r="M424" s="155"/>
      <c r="T424" s="156"/>
      <c r="AT424" s="151" t="s">
        <v>130</v>
      </c>
      <c r="AU424" s="151" t="s">
        <v>86</v>
      </c>
      <c r="AV424" s="13" t="s">
        <v>86</v>
      </c>
      <c r="AW424" s="13" t="s">
        <v>32</v>
      </c>
      <c r="AX424" s="13" t="s">
        <v>76</v>
      </c>
      <c r="AY424" s="151" t="s">
        <v>122</v>
      </c>
    </row>
    <row r="425" spans="2:65" s="14" customFormat="1" ht="10">
      <c r="B425" s="157"/>
      <c r="D425" s="144" t="s">
        <v>130</v>
      </c>
      <c r="E425" s="158" t="s">
        <v>1</v>
      </c>
      <c r="F425" s="159" t="s">
        <v>190</v>
      </c>
      <c r="H425" s="160">
        <v>2</v>
      </c>
      <c r="I425" s="161"/>
      <c r="L425" s="157"/>
      <c r="M425" s="162"/>
      <c r="T425" s="163"/>
      <c r="AT425" s="158" t="s">
        <v>130</v>
      </c>
      <c r="AU425" s="158" t="s">
        <v>86</v>
      </c>
      <c r="AV425" s="14" t="s">
        <v>128</v>
      </c>
      <c r="AW425" s="14" t="s">
        <v>32</v>
      </c>
      <c r="AX425" s="14" t="s">
        <v>84</v>
      </c>
      <c r="AY425" s="158" t="s">
        <v>122</v>
      </c>
    </row>
    <row r="426" spans="2:65" s="1" customFormat="1" ht="24.15" customHeight="1">
      <c r="B426" s="32"/>
      <c r="C426" s="171" t="s">
        <v>536</v>
      </c>
      <c r="D426" s="171" t="s">
        <v>294</v>
      </c>
      <c r="E426" s="172" t="s">
        <v>537</v>
      </c>
      <c r="F426" s="173" t="s">
        <v>538</v>
      </c>
      <c r="G426" s="174" t="s">
        <v>345</v>
      </c>
      <c r="H426" s="175">
        <v>1</v>
      </c>
      <c r="I426" s="176"/>
      <c r="J426" s="177">
        <f>ROUND(I426*H426,2)</f>
        <v>0</v>
      </c>
      <c r="K426" s="178"/>
      <c r="L426" s="179"/>
      <c r="M426" s="180" t="s">
        <v>1</v>
      </c>
      <c r="N426" s="181" t="s">
        <v>41</v>
      </c>
      <c r="P426" s="139">
        <f>O426*H426</f>
        <v>0</v>
      </c>
      <c r="Q426" s="139">
        <v>0</v>
      </c>
      <c r="R426" s="139">
        <f>Q426*H426</f>
        <v>0</v>
      </c>
      <c r="S426" s="139">
        <v>0</v>
      </c>
      <c r="T426" s="140">
        <f>S426*H426</f>
        <v>0</v>
      </c>
      <c r="AR426" s="141" t="s">
        <v>484</v>
      </c>
      <c r="AT426" s="141" t="s">
        <v>294</v>
      </c>
      <c r="AU426" s="141" t="s">
        <v>86</v>
      </c>
      <c r="AY426" s="17" t="s">
        <v>122</v>
      </c>
      <c r="BE426" s="142">
        <f>IF(N426="základní",J426,0)</f>
        <v>0</v>
      </c>
      <c r="BF426" s="142">
        <f>IF(N426="snížená",J426,0)</f>
        <v>0</v>
      </c>
      <c r="BG426" s="142">
        <f>IF(N426="zákl. přenesená",J426,0)</f>
        <v>0</v>
      </c>
      <c r="BH426" s="142">
        <f>IF(N426="sníž. přenesená",J426,0)</f>
        <v>0</v>
      </c>
      <c r="BI426" s="142">
        <f>IF(N426="nulová",J426,0)</f>
        <v>0</v>
      </c>
      <c r="BJ426" s="17" t="s">
        <v>84</v>
      </c>
      <c r="BK426" s="142">
        <f>ROUND(I426*H426,2)</f>
        <v>0</v>
      </c>
      <c r="BL426" s="17" t="s">
        <v>447</v>
      </c>
      <c r="BM426" s="141" t="s">
        <v>539</v>
      </c>
    </row>
    <row r="427" spans="2:65" s="12" customFormat="1" ht="10">
      <c r="B427" s="143"/>
      <c r="D427" s="144" t="s">
        <v>130</v>
      </c>
      <c r="E427" s="145" t="s">
        <v>1</v>
      </c>
      <c r="F427" s="146" t="s">
        <v>450</v>
      </c>
      <c r="H427" s="145" t="s">
        <v>1</v>
      </c>
      <c r="I427" s="147"/>
      <c r="L427" s="143"/>
      <c r="M427" s="148"/>
      <c r="T427" s="149"/>
      <c r="AT427" s="145" t="s">
        <v>130</v>
      </c>
      <c r="AU427" s="145" t="s">
        <v>86</v>
      </c>
      <c r="AV427" s="12" t="s">
        <v>84</v>
      </c>
      <c r="AW427" s="12" t="s">
        <v>32</v>
      </c>
      <c r="AX427" s="12" t="s">
        <v>76</v>
      </c>
      <c r="AY427" s="145" t="s">
        <v>122</v>
      </c>
    </row>
    <row r="428" spans="2:65" s="13" customFormat="1" ht="10">
      <c r="B428" s="150"/>
      <c r="D428" s="144" t="s">
        <v>130</v>
      </c>
      <c r="E428" s="151" t="s">
        <v>1</v>
      </c>
      <c r="F428" s="152" t="s">
        <v>84</v>
      </c>
      <c r="H428" s="153">
        <v>1</v>
      </c>
      <c r="I428" s="154"/>
      <c r="L428" s="150"/>
      <c r="M428" s="155"/>
      <c r="T428" s="156"/>
      <c r="AT428" s="151" t="s">
        <v>130</v>
      </c>
      <c r="AU428" s="151" t="s">
        <v>86</v>
      </c>
      <c r="AV428" s="13" t="s">
        <v>86</v>
      </c>
      <c r="AW428" s="13" t="s">
        <v>32</v>
      </c>
      <c r="AX428" s="13" t="s">
        <v>84</v>
      </c>
      <c r="AY428" s="151" t="s">
        <v>122</v>
      </c>
    </row>
    <row r="429" spans="2:65" s="1" customFormat="1" ht="24.15" customHeight="1">
      <c r="B429" s="32"/>
      <c r="C429" s="129" t="s">
        <v>540</v>
      </c>
      <c r="D429" s="129" t="s">
        <v>124</v>
      </c>
      <c r="E429" s="130" t="s">
        <v>541</v>
      </c>
      <c r="F429" s="131" t="s">
        <v>542</v>
      </c>
      <c r="G429" s="132" t="s">
        <v>150</v>
      </c>
      <c r="H429" s="133">
        <v>15</v>
      </c>
      <c r="I429" s="134"/>
      <c r="J429" s="135">
        <f>ROUND(I429*H429,2)</f>
        <v>0</v>
      </c>
      <c r="K429" s="136"/>
      <c r="L429" s="32"/>
      <c r="M429" s="137" t="s">
        <v>1</v>
      </c>
      <c r="N429" s="138" t="s">
        <v>41</v>
      </c>
      <c r="P429" s="139">
        <f>O429*H429</f>
        <v>0</v>
      </c>
      <c r="Q429" s="139">
        <v>0</v>
      </c>
      <c r="R429" s="139">
        <f>Q429*H429</f>
        <v>0</v>
      </c>
      <c r="S429" s="139">
        <v>0</v>
      </c>
      <c r="T429" s="140">
        <f>S429*H429</f>
        <v>0</v>
      </c>
      <c r="AR429" s="141" t="s">
        <v>447</v>
      </c>
      <c r="AT429" s="141" t="s">
        <v>124</v>
      </c>
      <c r="AU429" s="141" t="s">
        <v>86</v>
      </c>
      <c r="AY429" s="17" t="s">
        <v>122</v>
      </c>
      <c r="BE429" s="142">
        <f>IF(N429="základní",J429,0)</f>
        <v>0</v>
      </c>
      <c r="BF429" s="142">
        <f>IF(N429="snížená",J429,0)</f>
        <v>0</v>
      </c>
      <c r="BG429" s="142">
        <f>IF(N429="zákl. přenesená",J429,0)</f>
        <v>0</v>
      </c>
      <c r="BH429" s="142">
        <f>IF(N429="sníž. přenesená",J429,0)</f>
        <v>0</v>
      </c>
      <c r="BI429" s="142">
        <f>IF(N429="nulová",J429,0)</f>
        <v>0</v>
      </c>
      <c r="BJ429" s="17" t="s">
        <v>84</v>
      </c>
      <c r="BK429" s="142">
        <f>ROUND(I429*H429,2)</f>
        <v>0</v>
      </c>
      <c r="BL429" s="17" t="s">
        <v>447</v>
      </c>
      <c r="BM429" s="141" t="s">
        <v>543</v>
      </c>
    </row>
    <row r="430" spans="2:65" s="12" customFormat="1" ht="10">
      <c r="B430" s="143"/>
      <c r="D430" s="144" t="s">
        <v>130</v>
      </c>
      <c r="E430" s="145" t="s">
        <v>1</v>
      </c>
      <c r="F430" s="146" t="s">
        <v>449</v>
      </c>
      <c r="H430" s="145" t="s">
        <v>1</v>
      </c>
      <c r="I430" s="147"/>
      <c r="L430" s="143"/>
      <c r="M430" s="148"/>
      <c r="T430" s="149"/>
      <c r="AT430" s="145" t="s">
        <v>130</v>
      </c>
      <c r="AU430" s="145" t="s">
        <v>86</v>
      </c>
      <c r="AV430" s="12" t="s">
        <v>84</v>
      </c>
      <c r="AW430" s="12" t="s">
        <v>32</v>
      </c>
      <c r="AX430" s="12" t="s">
        <v>76</v>
      </c>
      <c r="AY430" s="145" t="s">
        <v>122</v>
      </c>
    </row>
    <row r="431" spans="2:65" s="12" customFormat="1" ht="10">
      <c r="B431" s="143"/>
      <c r="D431" s="144" t="s">
        <v>130</v>
      </c>
      <c r="E431" s="145" t="s">
        <v>1</v>
      </c>
      <c r="F431" s="146" t="s">
        <v>544</v>
      </c>
      <c r="H431" s="145" t="s">
        <v>1</v>
      </c>
      <c r="I431" s="147"/>
      <c r="L431" s="143"/>
      <c r="M431" s="148"/>
      <c r="T431" s="149"/>
      <c r="AT431" s="145" t="s">
        <v>130</v>
      </c>
      <c r="AU431" s="145" t="s">
        <v>86</v>
      </c>
      <c r="AV431" s="12" t="s">
        <v>84</v>
      </c>
      <c r="AW431" s="12" t="s">
        <v>32</v>
      </c>
      <c r="AX431" s="12" t="s">
        <v>76</v>
      </c>
      <c r="AY431" s="145" t="s">
        <v>122</v>
      </c>
    </row>
    <row r="432" spans="2:65" s="13" customFormat="1" ht="10">
      <c r="B432" s="150"/>
      <c r="D432" s="144" t="s">
        <v>130</v>
      </c>
      <c r="E432" s="151" t="s">
        <v>1</v>
      </c>
      <c r="F432" s="152" t="s">
        <v>545</v>
      </c>
      <c r="H432" s="153">
        <v>15</v>
      </c>
      <c r="I432" s="154"/>
      <c r="L432" s="150"/>
      <c r="M432" s="155"/>
      <c r="T432" s="156"/>
      <c r="AT432" s="151" t="s">
        <v>130</v>
      </c>
      <c r="AU432" s="151" t="s">
        <v>86</v>
      </c>
      <c r="AV432" s="13" t="s">
        <v>86</v>
      </c>
      <c r="AW432" s="13" t="s">
        <v>32</v>
      </c>
      <c r="AX432" s="13" t="s">
        <v>84</v>
      </c>
      <c r="AY432" s="151" t="s">
        <v>122</v>
      </c>
    </row>
    <row r="433" spans="2:65" s="1" customFormat="1" ht="21.75" customHeight="1">
      <c r="B433" s="32"/>
      <c r="C433" s="171" t="s">
        <v>546</v>
      </c>
      <c r="D433" s="171" t="s">
        <v>294</v>
      </c>
      <c r="E433" s="172" t="s">
        <v>547</v>
      </c>
      <c r="F433" s="173" t="s">
        <v>548</v>
      </c>
      <c r="G433" s="174" t="s">
        <v>150</v>
      </c>
      <c r="H433" s="175">
        <v>15</v>
      </c>
      <c r="I433" s="176"/>
      <c r="J433" s="177">
        <f>ROUND(I433*H433,2)</f>
        <v>0</v>
      </c>
      <c r="K433" s="178"/>
      <c r="L433" s="179"/>
      <c r="M433" s="180" t="s">
        <v>1</v>
      </c>
      <c r="N433" s="181" t="s">
        <v>41</v>
      </c>
      <c r="P433" s="139">
        <f>O433*H433</f>
        <v>0</v>
      </c>
      <c r="Q433" s="139">
        <v>1.0499999999999999E-3</v>
      </c>
      <c r="R433" s="139">
        <f>Q433*H433</f>
        <v>1.575E-2</v>
      </c>
      <c r="S433" s="139">
        <v>0</v>
      </c>
      <c r="T433" s="140">
        <f>S433*H433</f>
        <v>0</v>
      </c>
      <c r="AR433" s="141" t="s">
        <v>484</v>
      </c>
      <c r="AT433" s="141" t="s">
        <v>294</v>
      </c>
      <c r="AU433" s="141" t="s">
        <v>86</v>
      </c>
      <c r="AY433" s="17" t="s">
        <v>122</v>
      </c>
      <c r="BE433" s="142">
        <f>IF(N433="základní",J433,0)</f>
        <v>0</v>
      </c>
      <c r="BF433" s="142">
        <f>IF(N433="snížená",J433,0)</f>
        <v>0</v>
      </c>
      <c r="BG433" s="142">
        <f>IF(N433="zákl. přenesená",J433,0)</f>
        <v>0</v>
      </c>
      <c r="BH433" s="142">
        <f>IF(N433="sníž. přenesená",J433,0)</f>
        <v>0</v>
      </c>
      <c r="BI433" s="142">
        <f>IF(N433="nulová",J433,0)</f>
        <v>0</v>
      </c>
      <c r="BJ433" s="17" t="s">
        <v>84</v>
      </c>
      <c r="BK433" s="142">
        <f>ROUND(I433*H433,2)</f>
        <v>0</v>
      </c>
      <c r="BL433" s="17" t="s">
        <v>447</v>
      </c>
      <c r="BM433" s="141" t="s">
        <v>549</v>
      </c>
    </row>
    <row r="434" spans="2:65" s="1" customFormat="1" ht="24.15" customHeight="1">
      <c r="B434" s="32"/>
      <c r="C434" s="129" t="s">
        <v>550</v>
      </c>
      <c r="D434" s="129" t="s">
        <v>124</v>
      </c>
      <c r="E434" s="130" t="s">
        <v>551</v>
      </c>
      <c r="F434" s="131" t="s">
        <v>552</v>
      </c>
      <c r="G434" s="132" t="s">
        <v>150</v>
      </c>
      <c r="H434" s="133">
        <v>2</v>
      </c>
      <c r="I434" s="134"/>
      <c r="J434" s="135">
        <f>ROUND(I434*H434,2)</f>
        <v>0</v>
      </c>
      <c r="K434" s="136"/>
      <c r="L434" s="32"/>
      <c r="M434" s="137" t="s">
        <v>1</v>
      </c>
      <c r="N434" s="138" t="s">
        <v>41</v>
      </c>
      <c r="P434" s="139">
        <f>O434*H434</f>
        <v>0</v>
      </c>
      <c r="Q434" s="139">
        <v>0</v>
      </c>
      <c r="R434" s="139">
        <f>Q434*H434</f>
        <v>0</v>
      </c>
      <c r="S434" s="139">
        <v>0</v>
      </c>
      <c r="T434" s="140">
        <f>S434*H434</f>
        <v>0</v>
      </c>
      <c r="AR434" s="141" t="s">
        <v>447</v>
      </c>
      <c r="AT434" s="141" t="s">
        <v>124</v>
      </c>
      <c r="AU434" s="141" t="s">
        <v>86</v>
      </c>
      <c r="AY434" s="17" t="s">
        <v>122</v>
      </c>
      <c r="BE434" s="142">
        <f>IF(N434="základní",J434,0)</f>
        <v>0</v>
      </c>
      <c r="BF434" s="142">
        <f>IF(N434="snížená",J434,0)</f>
        <v>0</v>
      </c>
      <c r="BG434" s="142">
        <f>IF(N434="zákl. přenesená",J434,0)</f>
        <v>0</v>
      </c>
      <c r="BH434" s="142">
        <f>IF(N434="sníž. přenesená",J434,0)</f>
        <v>0</v>
      </c>
      <c r="BI434" s="142">
        <f>IF(N434="nulová",J434,0)</f>
        <v>0</v>
      </c>
      <c r="BJ434" s="17" t="s">
        <v>84</v>
      </c>
      <c r="BK434" s="142">
        <f>ROUND(I434*H434,2)</f>
        <v>0</v>
      </c>
      <c r="BL434" s="17" t="s">
        <v>447</v>
      </c>
      <c r="BM434" s="141" t="s">
        <v>553</v>
      </c>
    </row>
    <row r="435" spans="2:65" s="12" customFormat="1" ht="10">
      <c r="B435" s="143"/>
      <c r="D435" s="144" t="s">
        <v>130</v>
      </c>
      <c r="E435" s="145" t="s">
        <v>1</v>
      </c>
      <c r="F435" s="146" t="s">
        <v>449</v>
      </c>
      <c r="H435" s="145" t="s">
        <v>1</v>
      </c>
      <c r="I435" s="147"/>
      <c r="L435" s="143"/>
      <c r="M435" s="148"/>
      <c r="T435" s="149"/>
      <c r="AT435" s="145" t="s">
        <v>130</v>
      </c>
      <c r="AU435" s="145" t="s">
        <v>86</v>
      </c>
      <c r="AV435" s="12" t="s">
        <v>84</v>
      </c>
      <c r="AW435" s="12" t="s">
        <v>32</v>
      </c>
      <c r="AX435" s="12" t="s">
        <v>76</v>
      </c>
      <c r="AY435" s="145" t="s">
        <v>122</v>
      </c>
    </row>
    <row r="436" spans="2:65" s="13" customFormat="1" ht="10">
      <c r="B436" s="150"/>
      <c r="D436" s="144" t="s">
        <v>130</v>
      </c>
      <c r="E436" s="151" t="s">
        <v>1</v>
      </c>
      <c r="F436" s="152" t="s">
        <v>86</v>
      </c>
      <c r="H436" s="153">
        <v>2</v>
      </c>
      <c r="I436" s="154"/>
      <c r="L436" s="150"/>
      <c r="M436" s="155"/>
      <c r="T436" s="156"/>
      <c r="AT436" s="151" t="s">
        <v>130</v>
      </c>
      <c r="AU436" s="151" t="s">
        <v>86</v>
      </c>
      <c r="AV436" s="13" t="s">
        <v>86</v>
      </c>
      <c r="AW436" s="13" t="s">
        <v>32</v>
      </c>
      <c r="AX436" s="13" t="s">
        <v>84</v>
      </c>
      <c r="AY436" s="151" t="s">
        <v>122</v>
      </c>
    </row>
    <row r="437" spans="2:65" s="1" customFormat="1" ht="37.75" customHeight="1">
      <c r="B437" s="32"/>
      <c r="C437" s="171" t="s">
        <v>554</v>
      </c>
      <c r="D437" s="171" t="s">
        <v>294</v>
      </c>
      <c r="E437" s="172" t="s">
        <v>555</v>
      </c>
      <c r="F437" s="173" t="s">
        <v>556</v>
      </c>
      <c r="G437" s="174" t="s">
        <v>150</v>
      </c>
      <c r="H437" s="175">
        <v>2</v>
      </c>
      <c r="I437" s="176"/>
      <c r="J437" s="177">
        <f>ROUND(I437*H437,2)</f>
        <v>0</v>
      </c>
      <c r="K437" s="178"/>
      <c r="L437" s="179"/>
      <c r="M437" s="180" t="s">
        <v>1</v>
      </c>
      <c r="N437" s="181" t="s">
        <v>41</v>
      </c>
      <c r="P437" s="139">
        <f>O437*H437</f>
        <v>0</v>
      </c>
      <c r="Q437" s="139">
        <v>1.4400000000000001E-3</v>
      </c>
      <c r="R437" s="139">
        <f>Q437*H437</f>
        <v>2.8800000000000002E-3</v>
      </c>
      <c r="S437" s="139">
        <v>0</v>
      </c>
      <c r="T437" s="140">
        <f>S437*H437</f>
        <v>0</v>
      </c>
      <c r="AR437" s="141" t="s">
        <v>484</v>
      </c>
      <c r="AT437" s="141" t="s">
        <v>294</v>
      </c>
      <c r="AU437" s="141" t="s">
        <v>86</v>
      </c>
      <c r="AY437" s="17" t="s">
        <v>122</v>
      </c>
      <c r="BE437" s="142">
        <f>IF(N437="základní",J437,0)</f>
        <v>0</v>
      </c>
      <c r="BF437" s="142">
        <f>IF(N437="snížená",J437,0)</f>
        <v>0</v>
      </c>
      <c r="BG437" s="142">
        <f>IF(N437="zákl. přenesená",J437,0)</f>
        <v>0</v>
      </c>
      <c r="BH437" s="142">
        <f>IF(N437="sníž. přenesená",J437,0)</f>
        <v>0</v>
      </c>
      <c r="BI437" s="142">
        <f>IF(N437="nulová",J437,0)</f>
        <v>0</v>
      </c>
      <c r="BJ437" s="17" t="s">
        <v>84</v>
      </c>
      <c r="BK437" s="142">
        <f>ROUND(I437*H437,2)</f>
        <v>0</v>
      </c>
      <c r="BL437" s="17" t="s">
        <v>447</v>
      </c>
      <c r="BM437" s="141" t="s">
        <v>557</v>
      </c>
    </row>
    <row r="438" spans="2:65" s="1" customFormat="1" ht="24.15" customHeight="1">
      <c r="B438" s="32"/>
      <c r="C438" s="129" t="s">
        <v>558</v>
      </c>
      <c r="D438" s="129" t="s">
        <v>124</v>
      </c>
      <c r="E438" s="130" t="s">
        <v>559</v>
      </c>
      <c r="F438" s="131" t="s">
        <v>560</v>
      </c>
      <c r="G438" s="132" t="s">
        <v>150</v>
      </c>
      <c r="H438" s="133">
        <v>18</v>
      </c>
      <c r="I438" s="134"/>
      <c r="J438" s="135">
        <f>ROUND(I438*H438,2)</f>
        <v>0</v>
      </c>
      <c r="K438" s="136"/>
      <c r="L438" s="32"/>
      <c r="M438" s="137" t="s">
        <v>1</v>
      </c>
      <c r="N438" s="138" t="s">
        <v>41</v>
      </c>
      <c r="P438" s="139">
        <f>O438*H438</f>
        <v>0</v>
      </c>
      <c r="Q438" s="139">
        <v>0</v>
      </c>
      <c r="R438" s="139">
        <f>Q438*H438</f>
        <v>0</v>
      </c>
      <c r="S438" s="139">
        <v>0</v>
      </c>
      <c r="T438" s="140">
        <f>S438*H438</f>
        <v>0</v>
      </c>
      <c r="AR438" s="141" t="s">
        <v>447</v>
      </c>
      <c r="AT438" s="141" t="s">
        <v>124</v>
      </c>
      <c r="AU438" s="141" t="s">
        <v>86</v>
      </c>
      <c r="AY438" s="17" t="s">
        <v>122</v>
      </c>
      <c r="BE438" s="142">
        <f>IF(N438="základní",J438,0)</f>
        <v>0</v>
      </c>
      <c r="BF438" s="142">
        <f>IF(N438="snížená",J438,0)</f>
        <v>0</v>
      </c>
      <c r="BG438" s="142">
        <f>IF(N438="zákl. přenesená",J438,0)</f>
        <v>0</v>
      </c>
      <c r="BH438" s="142">
        <f>IF(N438="sníž. přenesená",J438,0)</f>
        <v>0</v>
      </c>
      <c r="BI438" s="142">
        <f>IF(N438="nulová",J438,0)</f>
        <v>0</v>
      </c>
      <c r="BJ438" s="17" t="s">
        <v>84</v>
      </c>
      <c r="BK438" s="142">
        <f>ROUND(I438*H438,2)</f>
        <v>0</v>
      </c>
      <c r="BL438" s="17" t="s">
        <v>447</v>
      </c>
      <c r="BM438" s="141" t="s">
        <v>561</v>
      </c>
    </row>
    <row r="439" spans="2:65" s="12" customFormat="1" ht="10">
      <c r="B439" s="143"/>
      <c r="D439" s="144" t="s">
        <v>130</v>
      </c>
      <c r="E439" s="145" t="s">
        <v>1</v>
      </c>
      <c r="F439" s="146" t="s">
        <v>449</v>
      </c>
      <c r="H439" s="145" t="s">
        <v>1</v>
      </c>
      <c r="I439" s="147"/>
      <c r="L439" s="143"/>
      <c r="M439" s="148"/>
      <c r="T439" s="149"/>
      <c r="AT439" s="145" t="s">
        <v>130</v>
      </c>
      <c r="AU439" s="145" t="s">
        <v>86</v>
      </c>
      <c r="AV439" s="12" t="s">
        <v>84</v>
      </c>
      <c r="AW439" s="12" t="s">
        <v>32</v>
      </c>
      <c r="AX439" s="12" t="s">
        <v>76</v>
      </c>
      <c r="AY439" s="145" t="s">
        <v>122</v>
      </c>
    </row>
    <row r="440" spans="2:65" s="13" customFormat="1" ht="10">
      <c r="B440" s="150"/>
      <c r="D440" s="144" t="s">
        <v>130</v>
      </c>
      <c r="E440" s="151" t="s">
        <v>1</v>
      </c>
      <c r="F440" s="152" t="s">
        <v>562</v>
      </c>
      <c r="H440" s="153">
        <v>18</v>
      </c>
      <c r="I440" s="154"/>
      <c r="L440" s="150"/>
      <c r="M440" s="155"/>
      <c r="T440" s="156"/>
      <c r="AT440" s="151" t="s">
        <v>130</v>
      </c>
      <c r="AU440" s="151" t="s">
        <v>86</v>
      </c>
      <c r="AV440" s="13" t="s">
        <v>86</v>
      </c>
      <c r="AW440" s="13" t="s">
        <v>32</v>
      </c>
      <c r="AX440" s="13" t="s">
        <v>84</v>
      </c>
      <c r="AY440" s="151" t="s">
        <v>122</v>
      </c>
    </row>
    <row r="441" spans="2:65" s="1" customFormat="1" ht="37.75" customHeight="1">
      <c r="B441" s="32"/>
      <c r="C441" s="171" t="s">
        <v>563</v>
      </c>
      <c r="D441" s="171" t="s">
        <v>294</v>
      </c>
      <c r="E441" s="172" t="s">
        <v>564</v>
      </c>
      <c r="F441" s="173" t="s">
        <v>565</v>
      </c>
      <c r="G441" s="174" t="s">
        <v>150</v>
      </c>
      <c r="H441" s="175">
        <v>18</v>
      </c>
      <c r="I441" s="176"/>
      <c r="J441" s="177">
        <f>ROUND(I441*H441,2)</f>
        <v>0</v>
      </c>
      <c r="K441" s="178"/>
      <c r="L441" s="179"/>
      <c r="M441" s="180" t="s">
        <v>1</v>
      </c>
      <c r="N441" s="181" t="s">
        <v>41</v>
      </c>
      <c r="P441" s="139">
        <f>O441*H441</f>
        <v>0</v>
      </c>
      <c r="Q441" s="139">
        <v>2.0999999999999999E-3</v>
      </c>
      <c r="R441" s="139">
        <f>Q441*H441</f>
        <v>3.78E-2</v>
      </c>
      <c r="S441" s="139">
        <v>0</v>
      </c>
      <c r="T441" s="140">
        <f>S441*H441</f>
        <v>0</v>
      </c>
      <c r="AR441" s="141" t="s">
        <v>484</v>
      </c>
      <c r="AT441" s="141" t="s">
        <v>294</v>
      </c>
      <c r="AU441" s="141" t="s">
        <v>86</v>
      </c>
      <c r="AY441" s="17" t="s">
        <v>122</v>
      </c>
      <c r="BE441" s="142">
        <f>IF(N441="základní",J441,0)</f>
        <v>0</v>
      </c>
      <c r="BF441" s="142">
        <f>IF(N441="snížená",J441,0)</f>
        <v>0</v>
      </c>
      <c r="BG441" s="142">
        <f>IF(N441="zákl. přenesená",J441,0)</f>
        <v>0</v>
      </c>
      <c r="BH441" s="142">
        <f>IF(N441="sníž. přenesená",J441,0)</f>
        <v>0</v>
      </c>
      <c r="BI441" s="142">
        <f>IF(N441="nulová",J441,0)</f>
        <v>0</v>
      </c>
      <c r="BJ441" s="17" t="s">
        <v>84</v>
      </c>
      <c r="BK441" s="142">
        <f>ROUND(I441*H441,2)</f>
        <v>0</v>
      </c>
      <c r="BL441" s="17" t="s">
        <v>447</v>
      </c>
      <c r="BM441" s="141" t="s">
        <v>566</v>
      </c>
    </row>
    <row r="442" spans="2:65" s="1" customFormat="1" ht="24.15" customHeight="1">
      <c r="B442" s="32"/>
      <c r="C442" s="129" t="s">
        <v>567</v>
      </c>
      <c r="D442" s="129" t="s">
        <v>124</v>
      </c>
      <c r="E442" s="130" t="s">
        <v>568</v>
      </c>
      <c r="F442" s="131" t="s">
        <v>569</v>
      </c>
      <c r="G442" s="132" t="s">
        <v>150</v>
      </c>
      <c r="H442" s="133">
        <v>14</v>
      </c>
      <c r="I442" s="134"/>
      <c r="J442" s="135">
        <f>ROUND(I442*H442,2)</f>
        <v>0</v>
      </c>
      <c r="K442" s="136"/>
      <c r="L442" s="32"/>
      <c r="M442" s="137" t="s">
        <v>1</v>
      </c>
      <c r="N442" s="138" t="s">
        <v>41</v>
      </c>
      <c r="P442" s="139">
        <f>O442*H442</f>
        <v>0</v>
      </c>
      <c r="Q442" s="139">
        <v>0</v>
      </c>
      <c r="R442" s="139">
        <f>Q442*H442</f>
        <v>0</v>
      </c>
      <c r="S442" s="139">
        <v>0</v>
      </c>
      <c r="T442" s="140">
        <f>S442*H442</f>
        <v>0</v>
      </c>
      <c r="AR442" s="141" t="s">
        <v>447</v>
      </c>
      <c r="AT442" s="141" t="s">
        <v>124</v>
      </c>
      <c r="AU442" s="141" t="s">
        <v>86</v>
      </c>
      <c r="AY442" s="17" t="s">
        <v>122</v>
      </c>
      <c r="BE442" s="142">
        <f>IF(N442="základní",J442,0)</f>
        <v>0</v>
      </c>
      <c r="BF442" s="142">
        <f>IF(N442="snížená",J442,0)</f>
        <v>0</v>
      </c>
      <c r="BG442" s="142">
        <f>IF(N442="zákl. přenesená",J442,0)</f>
        <v>0</v>
      </c>
      <c r="BH442" s="142">
        <f>IF(N442="sníž. přenesená",J442,0)</f>
        <v>0</v>
      </c>
      <c r="BI442" s="142">
        <f>IF(N442="nulová",J442,0)</f>
        <v>0</v>
      </c>
      <c r="BJ442" s="17" t="s">
        <v>84</v>
      </c>
      <c r="BK442" s="142">
        <f>ROUND(I442*H442,2)</f>
        <v>0</v>
      </c>
      <c r="BL442" s="17" t="s">
        <v>447</v>
      </c>
      <c r="BM442" s="141" t="s">
        <v>570</v>
      </c>
    </row>
    <row r="443" spans="2:65" s="12" customFormat="1" ht="10">
      <c r="B443" s="143"/>
      <c r="D443" s="144" t="s">
        <v>130</v>
      </c>
      <c r="E443" s="145" t="s">
        <v>1</v>
      </c>
      <c r="F443" s="146" t="s">
        <v>449</v>
      </c>
      <c r="H443" s="145" t="s">
        <v>1</v>
      </c>
      <c r="I443" s="147"/>
      <c r="L443" s="143"/>
      <c r="M443" s="148"/>
      <c r="T443" s="149"/>
      <c r="AT443" s="145" t="s">
        <v>130</v>
      </c>
      <c r="AU443" s="145" t="s">
        <v>86</v>
      </c>
      <c r="AV443" s="12" t="s">
        <v>84</v>
      </c>
      <c r="AW443" s="12" t="s">
        <v>32</v>
      </c>
      <c r="AX443" s="12" t="s">
        <v>76</v>
      </c>
      <c r="AY443" s="145" t="s">
        <v>122</v>
      </c>
    </row>
    <row r="444" spans="2:65" s="13" customFormat="1" ht="10">
      <c r="B444" s="150"/>
      <c r="D444" s="144" t="s">
        <v>130</v>
      </c>
      <c r="E444" s="151" t="s">
        <v>1</v>
      </c>
      <c r="F444" s="152" t="s">
        <v>571</v>
      </c>
      <c r="H444" s="153">
        <v>14</v>
      </c>
      <c r="I444" s="154"/>
      <c r="L444" s="150"/>
      <c r="M444" s="155"/>
      <c r="T444" s="156"/>
      <c r="AT444" s="151" t="s">
        <v>130</v>
      </c>
      <c r="AU444" s="151" t="s">
        <v>86</v>
      </c>
      <c r="AV444" s="13" t="s">
        <v>86</v>
      </c>
      <c r="AW444" s="13" t="s">
        <v>32</v>
      </c>
      <c r="AX444" s="13" t="s">
        <v>84</v>
      </c>
      <c r="AY444" s="151" t="s">
        <v>122</v>
      </c>
    </row>
    <row r="445" spans="2:65" s="1" customFormat="1" ht="24.15" customHeight="1">
      <c r="B445" s="32"/>
      <c r="C445" s="171" t="s">
        <v>572</v>
      </c>
      <c r="D445" s="171" t="s">
        <v>294</v>
      </c>
      <c r="E445" s="172" t="s">
        <v>573</v>
      </c>
      <c r="F445" s="173" t="s">
        <v>574</v>
      </c>
      <c r="G445" s="174" t="s">
        <v>150</v>
      </c>
      <c r="H445" s="175">
        <v>14</v>
      </c>
      <c r="I445" s="176"/>
      <c r="J445" s="177">
        <f>ROUND(I445*H445,2)</f>
        <v>0</v>
      </c>
      <c r="K445" s="178"/>
      <c r="L445" s="179"/>
      <c r="M445" s="180" t="s">
        <v>1</v>
      </c>
      <c r="N445" s="181" t="s">
        <v>41</v>
      </c>
      <c r="P445" s="139">
        <f>O445*H445</f>
        <v>0</v>
      </c>
      <c r="Q445" s="139">
        <v>8.5100000000000002E-3</v>
      </c>
      <c r="R445" s="139">
        <f>Q445*H445</f>
        <v>0.11914</v>
      </c>
      <c r="S445" s="139">
        <v>0</v>
      </c>
      <c r="T445" s="140">
        <f>S445*H445</f>
        <v>0</v>
      </c>
      <c r="AR445" s="141" t="s">
        <v>484</v>
      </c>
      <c r="AT445" s="141" t="s">
        <v>294</v>
      </c>
      <c r="AU445" s="141" t="s">
        <v>86</v>
      </c>
      <c r="AY445" s="17" t="s">
        <v>122</v>
      </c>
      <c r="BE445" s="142">
        <f>IF(N445="základní",J445,0)</f>
        <v>0</v>
      </c>
      <c r="BF445" s="142">
        <f>IF(N445="snížená",J445,0)</f>
        <v>0</v>
      </c>
      <c r="BG445" s="142">
        <f>IF(N445="zákl. přenesená",J445,0)</f>
        <v>0</v>
      </c>
      <c r="BH445" s="142">
        <f>IF(N445="sníž. přenesená",J445,0)</f>
        <v>0</v>
      </c>
      <c r="BI445" s="142">
        <f>IF(N445="nulová",J445,0)</f>
        <v>0</v>
      </c>
      <c r="BJ445" s="17" t="s">
        <v>84</v>
      </c>
      <c r="BK445" s="142">
        <f>ROUND(I445*H445,2)</f>
        <v>0</v>
      </c>
      <c r="BL445" s="17" t="s">
        <v>447</v>
      </c>
      <c r="BM445" s="141" t="s">
        <v>575</v>
      </c>
    </row>
    <row r="446" spans="2:65" s="1" customFormat="1" ht="24.15" customHeight="1">
      <c r="B446" s="32"/>
      <c r="C446" s="129" t="s">
        <v>576</v>
      </c>
      <c r="D446" s="129" t="s">
        <v>124</v>
      </c>
      <c r="E446" s="130" t="s">
        <v>577</v>
      </c>
      <c r="F446" s="131" t="s">
        <v>578</v>
      </c>
      <c r="G446" s="132" t="s">
        <v>345</v>
      </c>
      <c r="H446" s="133">
        <v>2</v>
      </c>
      <c r="I446" s="134"/>
      <c r="J446" s="135">
        <f>ROUND(I446*H446,2)</f>
        <v>0</v>
      </c>
      <c r="K446" s="136"/>
      <c r="L446" s="32"/>
      <c r="M446" s="137" t="s">
        <v>1</v>
      </c>
      <c r="N446" s="138" t="s">
        <v>41</v>
      </c>
      <c r="P446" s="139">
        <f>O446*H446</f>
        <v>0</v>
      </c>
      <c r="Q446" s="139">
        <v>0</v>
      </c>
      <c r="R446" s="139">
        <f>Q446*H446</f>
        <v>0</v>
      </c>
      <c r="S446" s="139">
        <v>0</v>
      </c>
      <c r="T446" s="140">
        <f>S446*H446</f>
        <v>0</v>
      </c>
      <c r="AR446" s="141" t="s">
        <v>447</v>
      </c>
      <c r="AT446" s="141" t="s">
        <v>124</v>
      </c>
      <c r="AU446" s="141" t="s">
        <v>86</v>
      </c>
      <c r="AY446" s="17" t="s">
        <v>122</v>
      </c>
      <c r="BE446" s="142">
        <f>IF(N446="základní",J446,0)</f>
        <v>0</v>
      </c>
      <c r="BF446" s="142">
        <f>IF(N446="snížená",J446,0)</f>
        <v>0</v>
      </c>
      <c r="BG446" s="142">
        <f>IF(N446="zákl. přenesená",J446,0)</f>
        <v>0</v>
      </c>
      <c r="BH446" s="142">
        <f>IF(N446="sníž. přenesená",J446,0)</f>
        <v>0</v>
      </c>
      <c r="BI446" s="142">
        <f>IF(N446="nulová",J446,0)</f>
        <v>0</v>
      </c>
      <c r="BJ446" s="17" t="s">
        <v>84</v>
      </c>
      <c r="BK446" s="142">
        <f>ROUND(I446*H446,2)</f>
        <v>0</v>
      </c>
      <c r="BL446" s="17" t="s">
        <v>447</v>
      </c>
      <c r="BM446" s="141" t="s">
        <v>579</v>
      </c>
    </row>
    <row r="447" spans="2:65" s="1" customFormat="1" ht="16.5" customHeight="1">
      <c r="B447" s="32"/>
      <c r="C447" s="171" t="s">
        <v>580</v>
      </c>
      <c r="D447" s="171" t="s">
        <v>294</v>
      </c>
      <c r="E447" s="172" t="s">
        <v>581</v>
      </c>
      <c r="F447" s="173" t="s">
        <v>582</v>
      </c>
      <c r="G447" s="174" t="s">
        <v>345</v>
      </c>
      <c r="H447" s="175">
        <v>1</v>
      </c>
      <c r="I447" s="176"/>
      <c r="J447" s="177">
        <f>ROUND(I447*H447,2)</f>
        <v>0</v>
      </c>
      <c r="K447" s="178"/>
      <c r="L447" s="179"/>
      <c r="M447" s="180" t="s">
        <v>1</v>
      </c>
      <c r="N447" s="181" t="s">
        <v>41</v>
      </c>
      <c r="P447" s="139">
        <f>O447*H447</f>
        <v>0</v>
      </c>
      <c r="Q447" s="139">
        <v>1.9000000000000001E-4</v>
      </c>
      <c r="R447" s="139">
        <f>Q447*H447</f>
        <v>1.9000000000000001E-4</v>
      </c>
      <c r="S447" s="139">
        <v>0</v>
      </c>
      <c r="T447" s="140">
        <f>S447*H447</f>
        <v>0</v>
      </c>
      <c r="AR447" s="141" t="s">
        <v>484</v>
      </c>
      <c r="AT447" s="141" t="s">
        <v>294</v>
      </c>
      <c r="AU447" s="141" t="s">
        <v>86</v>
      </c>
      <c r="AY447" s="17" t="s">
        <v>122</v>
      </c>
      <c r="BE447" s="142">
        <f>IF(N447="základní",J447,0)</f>
        <v>0</v>
      </c>
      <c r="BF447" s="142">
        <f>IF(N447="snížená",J447,0)</f>
        <v>0</v>
      </c>
      <c r="BG447" s="142">
        <f>IF(N447="zákl. přenesená",J447,0)</f>
        <v>0</v>
      </c>
      <c r="BH447" s="142">
        <f>IF(N447="sníž. přenesená",J447,0)</f>
        <v>0</v>
      </c>
      <c r="BI447" s="142">
        <f>IF(N447="nulová",J447,0)</f>
        <v>0</v>
      </c>
      <c r="BJ447" s="17" t="s">
        <v>84</v>
      </c>
      <c r="BK447" s="142">
        <f>ROUND(I447*H447,2)</f>
        <v>0</v>
      </c>
      <c r="BL447" s="17" t="s">
        <v>447</v>
      </c>
      <c r="BM447" s="141" t="s">
        <v>583</v>
      </c>
    </row>
    <row r="448" spans="2:65" s="12" customFormat="1" ht="10">
      <c r="B448" s="143"/>
      <c r="D448" s="144" t="s">
        <v>130</v>
      </c>
      <c r="E448" s="145" t="s">
        <v>1</v>
      </c>
      <c r="F448" s="146" t="s">
        <v>449</v>
      </c>
      <c r="H448" s="145" t="s">
        <v>1</v>
      </c>
      <c r="I448" s="147"/>
      <c r="L448" s="143"/>
      <c r="M448" s="148"/>
      <c r="T448" s="149"/>
      <c r="AT448" s="145" t="s">
        <v>130</v>
      </c>
      <c r="AU448" s="145" t="s">
        <v>86</v>
      </c>
      <c r="AV448" s="12" t="s">
        <v>84</v>
      </c>
      <c r="AW448" s="12" t="s">
        <v>32</v>
      </c>
      <c r="AX448" s="12" t="s">
        <v>76</v>
      </c>
      <c r="AY448" s="145" t="s">
        <v>122</v>
      </c>
    </row>
    <row r="449" spans="2:65" s="12" customFormat="1" ht="10">
      <c r="B449" s="143"/>
      <c r="D449" s="144" t="s">
        <v>130</v>
      </c>
      <c r="E449" s="145" t="s">
        <v>1</v>
      </c>
      <c r="F449" s="146" t="s">
        <v>584</v>
      </c>
      <c r="H449" s="145" t="s">
        <v>1</v>
      </c>
      <c r="I449" s="147"/>
      <c r="L449" s="143"/>
      <c r="M449" s="148"/>
      <c r="T449" s="149"/>
      <c r="AT449" s="145" t="s">
        <v>130</v>
      </c>
      <c r="AU449" s="145" t="s">
        <v>86</v>
      </c>
      <c r="AV449" s="12" t="s">
        <v>84</v>
      </c>
      <c r="AW449" s="12" t="s">
        <v>32</v>
      </c>
      <c r="AX449" s="12" t="s">
        <v>76</v>
      </c>
      <c r="AY449" s="145" t="s">
        <v>122</v>
      </c>
    </row>
    <row r="450" spans="2:65" s="13" customFormat="1" ht="10">
      <c r="B450" s="150"/>
      <c r="D450" s="144" t="s">
        <v>130</v>
      </c>
      <c r="E450" s="151" t="s">
        <v>1</v>
      </c>
      <c r="F450" s="152" t="s">
        <v>84</v>
      </c>
      <c r="H450" s="153">
        <v>1</v>
      </c>
      <c r="I450" s="154"/>
      <c r="L450" s="150"/>
      <c r="M450" s="155"/>
      <c r="T450" s="156"/>
      <c r="AT450" s="151" t="s">
        <v>130</v>
      </c>
      <c r="AU450" s="151" t="s">
        <v>86</v>
      </c>
      <c r="AV450" s="13" t="s">
        <v>86</v>
      </c>
      <c r="AW450" s="13" t="s">
        <v>32</v>
      </c>
      <c r="AX450" s="13" t="s">
        <v>84</v>
      </c>
      <c r="AY450" s="151" t="s">
        <v>122</v>
      </c>
    </row>
    <row r="451" spans="2:65" s="1" customFormat="1" ht="16.5" customHeight="1">
      <c r="B451" s="32"/>
      <c r="C451" s="171" t="s">
        <v>585</v>
      </c>
      <c r="D451" s="171" t="s">
        <v>294</v>
      </c>
      <c r="E451" s="172" t="s">
        <v>586</v>
      </c>
      <c r="F451" s="173" t="s">
        <v>587</v>
      </c>
      <c r="G451" s="174" t="s">
        <v>345</v>
      </c>
      <c r="H451" s="175">
        <v>1</v>
      </c>
      <c r="I451" s="176"/>
      <c r="J451" s="177">
        <f>ROUND(I451*H451,2)</f>
        <v>0</v>
      </c>
      <c r="K451" s="178"/>
      <c r="L451" s="179"/>
      <c r="M451" s="180" t="s">
        <v>1</v>
      </c>
      <c r="N451" s="181" t="s">
        <v>41</v>
      </c>
      <c r="P451" s="139">
        <f>O451*H451</f>
        <v>0</v>
      </c>
      <c r="Q451" s="139">
        <v>0</v>
      </c>
      <c r="R451" s="139">
        <f>Q451*H451</f>
        <v>0</v>
      </c>
      <c r="S451" s="139">
        <v>0</v>
      </c>
      <c r="T451" s="140">
        <f>S451*H451</f>
        <v>0</v>
      </c>
      <c r="AR451" s="141" t="s">
        <v>484</v>
      </c>
      <c r="AT451" s="141" t="s">
        <v>294</v>
      </c>
      <c r="AU451" s="141" t="s">
        <v>86</v>
      </c>
      <c r="AY451" s="17" t="s">
        <v>122</v>
      </c>
      <c r="BE451" s="142">
        <f>IF(N451="základní",J451,0)</f>
        <v>0</v>
      </c>
      <c r="BF451" s="142">
        <f>IF(N451="snížená",J451,0)</f>
        <v>0</v>
      </c>
      <c r="BG451" s="142">
        <f>IF(N451="zákl. přenesená",J451,0)</f>
        <v>0</v>
      </c>
      <c r="BH451" s="142">
        <f>IF(N451="sníž. přenesená",J451,0)</f>
        <v>0</v>
      </c>
      <c r="BI451" s="142">
        <f>IF(N451="nulová",J451,0)</f>
        <v>0</v>
      </c>
      <c r="BJ451" s="17" t="s">
        <v>84</v>
      </c>
      <c r="BK451" s="142">
        <f>ROUND(I451*H451,2)</f>
        <v>0</v>
      </c>
      <c r="BL451" s="17" t="s">
        <v>447</v>
      </c>
      <c r="BM451" s="141" t="s">
        <v>588</v>
      </c>
    </row>
    <row r="452" spans="2:65" s="12" customFormat="1" ht="10">
      <c r="B452" s="143"/>
      <c r="D452" s="144" t="s">
        <v>130</v>
      </c>
      <c r="E452" s="145" t="s">
        <v>1</v>
      </c>
      <c r="F452" s="146" t="s">
        <v>449</v>
      </c>
      <c r="H452" s="145" t="s">
        <v>1</v>
      </c>
      <c r="I452" s="147"/>
      <c r="L452" s="143"/>
      <c r="M452" s="148"/>
      <c r="T452" s="149"/>
      <c r="AT452" s="145" t="s">
        <v>130</v>
      </c>
      <c r="AU452" s="145" t="s">
        <v>86</v>
      </c>
      <c r="AV452" s="12" t="s">
        <v>84</v>
      </c>
      <c r="AW452" s="12" t="s">
        <v>32</v>
      </c>
      <c r="AX452" s="12" t="s">
        <v>76</v>
      </c>
      <c r="AY452" s="145" t="s">
        <v>122</v>
      </c>
    </row>
    <row r="453" spans="2:65" s="12" customFormat="1" ht="10">
      <c r="B453" s="143"/>
      <c r="D453" s="144" t="s">
        <v>130</v>
      </c>
      <c r="E453" s="145" t="s">
        <v>1</v>
      </c>
      <c r="F453" s="146" t="s">
        <v>502</v>
      </c>
      <c r="H453" s="145" t="s">
        <v>1</v>
      </c>
      <c r="I453" s="147"/>
      <c r="L453" s="143"/>
      <c r="M453" s="148"/>
      <c r="T453" s="149"/>
      <c r="AT453" s="145" t="s">
        <v>130</v>
      </c>
      <c r="AU453" s="145" t="s">
        <v>86</v>
      </c>
      <c r="AV453" s="12" t="s">
        <v>84</v>
      </c>
      <c r="AW453" s="12" t="s">
        <v>32</v>
      </c>
      <c r="AX453" s="12" t="s">
        <v>76</v>
      </c>
      <c r="AY453" s="145" t="s">
        <v>122</v>
      </c>
    </row>
    <row r="454" spans="2:65" s="13" customFormat="1" ht="10">
      <c r="B454" s="150"/>
      <c r="D454" s="144" t="s">
        <v>130</v>
      </c>
      <c r="E454" s="151" t="s">
        <v>1</v>
      </c>
      <c r="F454" s="152" t="s">
        <v>84</v>
      </c>
      <c r="H454" s="153">
        <v>1</v>
      </c>
      <c r="I454" s="154"/>
      <c r="L454" s="150"/>
      <c r="M454" s="155"/>
      <c r="T454" s="156"/>
      <c r="AT454" s="151" t="s">
        <v>130</v>
      </c>
      <c r="AU454" s="151" t="s">
        <v>86</v>
      </c>
      <c r="AV454" s="13" t="s">
        <v>86</v>
      </c>
      <c r="AW454" s="13" t="s">
        <v>32</v>
      </c>
      <c r="AX454" s="13" t="s">
        <v>84</v>
      </c>
      <c r="AY454" s="151" t="s">
        <v>122</v>
      </c>
    </row>
    <row r="455" spans="2:65" s="1" customFormat="1" ht="24.15" customHeight="1">
      <c r="B455" s="32"/>
      <c r="C455" s="129" t="s">
        <v>589</v>
      </c>
      <c r="D455" s="129" t="s">
        <v>124</v>
      </c>
      <c r="E455" s="130" t="s">
        <v>590</v>
      </c>
      <c r="F455" s="131" t="s">
        <v>591</v>
      </c>
      <c r="G455" s="132" t="s">
        <v>345</v>
      </c>
      <c r="H455" s="133">
        <v>19</v>
      </c>
      <c r="I455" s="134"/>
      <c r="J455" s="135">
        <f>ROUND(I455*H455,2)</f>
        <v>0</v>
      </c>
      <c r="K455" s="136"/>
      <c r="L455" s="32"/>
      <c r="M455" s="137" t="s">
        <v>1</v>
      </c>
      <c r="N455" s="138" t="s">
        <v>41</v>
      </c>
      <c r="P455" s="139">
        <f>O455*H455</f>
        <v>0</v>
      </c>
      <c r="Q455" s="139">
        <v>0</v>
      </c>
      <c r="R455" s="139">
        <f>Q455*H455</f>
        <v>0</v>
      </c>
      <c r="S455" s="139">
        <v>0</v>
      </c>
      <c r="T455" s="140">
        <f>S455*H455</f>
        <v>0</v>
      </c>
      <c r="AR455" s="141" t="s">
        <v>447</v>
      </c>
      <c r="AT455" s="141" t="s">
        <v>124</v>
      </c>
      <c r="AU455" s="141" t="s">
        <v>86</v>
      </c>
      <c r="AY455" s="17" t="s">
        <v>122</v>
      </c>
      <c r="BE455" s="142">
        <f>IF(N455="základní",J455,0)</f>
        <v>0</v>
      </c>
      <c r="BF455" s="142">
        <f>IF(N455="snížená",J455,0)</f>
        <v>0</v>
      </c>
      <c r="BG455" s="142">
        <f>IF(N455="zákl. přenesená",J455,0)</f>
        <v>0</v>
      </c>
      <c r="BH455" s="142">
        <f>IF(N455="sníž. přenesená",J455,0)</f>
        <v>0</v>
      </c>
      <c r="BI455" s="142">
        <f>IF(N455="nulová",J455,0)</f>
        <v>0</v>
      </c>
      <c r="BJ455" s="17" t="s">
        <v>84</v>
      </c>
      <c r="BK455" s="142">
        <f>ROUND(I455*H455,2)</f>
        <v>0</v>
      </c>
      <c r="BL455" s="17" t="s">
        <v>447</v>
      </c>
      <c r="BM455" s="141" t="s">
        <v>592</v>
      </c>
    </row>
    <row r="456" spans="2:65" s="1" customFormat="1" ht="16.5" customHeight="1">
      <c r="B456" s="32"/>
      <c r="C456" s="171" t="s">
        <v>593</v>
      </c>
      <c r="D456" s="171" t="s">
        <v>294</v>
      </c>
      <c r="E456" s="172" t="s">
        <v>594</v>
      </c>
      <c r="F456" s="173" t="s">
        <v>595</v>
      </c>
      <c r="G456" s="174" t="s">
        <v>345</v>
      </c>
      <c r="H456" s="175">
        <v>4</v>
      </c>
      <c r="I456" s="176"/>
      <c r="J456" s="177">
        <f>ROUND(I456*H456,2)</f>
        <v>0</v>
      </c>
      <c r="K456" s="178"/>
      <c r="L456" s="179"/>
      <c r="M456" s="180" t="s">
        <v>1</v>
      </c>
      <c r="N456" s="181" t="s">
        <v>41</v>
      </c>
      <c r="P456" s="139">
        <f>O456*H456</f>
        <v>0</v>
      </c>
      <c r="Q456" s="139">
        <v>3.8999999999999999E-4</v>
      </c>
      <c r="R456" s="139">
        <f>Q456*H456</f>
        <v>1.56E-3</v>
      </c>
      <c r="S456" s="139">
        <v>0</v>
      </c>
      <c r="T456" s="140">
        <f>S456*H456</f>
        <v>0</v>
      </c>
      <c r="AR456" s="141" t="s">
        <v>484</v>
      </c>
      <c r="AT456" s="141" t="s">
        <v>294</v>
      </c>
      <c r="AU456" s="141" t="s">
        <v>86</v>
      </c>
      <c r="AY456" s="17" t="s">
        <v>122</v>
      </c>
      <c r="BE456" s="142">
        <f>IF(N456="základní",J456,0)</f>
        <v>0</v>
      </c>
      <c r="BF456" s="142">
        <f>IF(N456="snížená",J456,0)</f>
        <v>0</v>
      </c>
      <c r="BG456" s="142">
        <f>IF(N456="zákl. přenesená",J456,0)</f>
        <v>0</v>
      </c>
      <c r="BH456" s="142">
        <f>IF(N456="sníž. přenesená",J456,0)</f>
        <v>0</v>
      </c>
      <c r="BI456" s="142">
        <f>IF(N456="nulová",J456,0)</f>
        <v>0</v>
      </c>
      <c r="BJ456" s="17" t="s">
        <v>84</v>
      </c>
      <c r="BK456" s="142">
        <f>ROUND(I456*H456,2)</f>
        <v>0</v>
      </c>
      <c r="BL456" s="17" t="s">
        <v>447</v>
      </c>
      <c r="BM456" s="141" t="s">
        <v>596</v>
      </c>
    </row>
    <row r="457" spans="2:65" s="12" customFormat="1" ht="10">
      <c r="B457" s="143"/>
      <c r="D457" s="144" t="s">
        <v>130</v>
      </c>
      <c r="E457" s="145" t="s">
        <v>1</v>
      </c>
      <c r="F457" s="146" t="s">
        <v>449</v>
      </c>
      <c r="H457" s="145" t="s">
        <v>1</v>
      </c>
      <c r="I457" s="147"/>
      <c r="L457" s="143"/>
      <c r="M457" s="148"/>
      <c r="T457" s="149"/>
      <c r="AT457" s="145" t="s">
        <v>130</v>
      </c>
      <c r="AU457" s="145" t="s">
        <v>86</v>
      </c>
      <c r="AV457" s="12" t="s">
        <v>84</v>
      </c>
      <c r="AW457" s="12" t="s">
        <v>32</v>
      </c>
      <c r="AX457" s="12" t="s">
        <v>76</v>
      </c>
      <c r="AY457" s="145" t="s">
        <v>122</v>
      </c>
    </row>
    <row r="458" spans="2:65" s="13" customFormat="1" ht="10">
      <c r="B458" s="150"/>
      <c r="D458" s="144" t="s">
        <v>130</v>
      </c>
      <c r="E458" s="151" t="s">
        <v>1</v>
      </c>
      <c r="F458" s="152" t="s">
        <v>84</v>
      </c>
      <c r="H458" s="153">
        <v>1</v>
      </c>
      <c r="I458" s="154"/>
      <c r="L458" s="150"/>
      <c r="M458" s="155"/>
      <c r="T458" s="156"/>
      <c r="AT458" s="151" t="s">
        <v>130</v>
      </c>
      <c r="AU458" s="151" t="s">
        <v>86</v>
      </c>
      <c r="AV458" s="13" t="s">
        <v>86</v>
      </c>
      <c r="AW458" s="13" t="s">
        <v>32</v>
      </c>
      <c r="AX458" s="13" t="s">
        <v>76</v>
      </c>
      <c r="AY458" s="151" t="s">
        <v>122</v>
      </c>
    </row>
    <row r="459" spans="2:65" s="12" customFormat="1" ht="10">
      <c r="B459" s="143"/>
      <c r="D459" s="144" t="s">
        <v>130</v>
      </c>
      <c r="E459" s="145" t="s">
        <v>1</v>
      </c>
      <c r="F459" s="146" t="s">
        <v>450</v>
      </c>
      <c r="H459" s="145" t="s">
        <v>1</v>
      </c>
      <c r="I459" s="147"/>
      <c r="L459" s="143"/>
      <c r="M459" s="148"/>
      <c r="T459" s="149"/>
      <c r="AT459" s="145" t="s">
        <v>130</v>
      </c>
      <c r="AU459" s="145" t="s">
        <v>86</v>
      </c>
      <c r="AV459" s="12" t="s">
        <v>84</v>
      </c>
      <c r="AW459" s="12" t="s">
        <v>32</v>
      </c>
      <c r="AX459" s="12" t="s">
        <v>76</v>
      </c>
      <c r="AY459" s="145" t="s">
        <v>122</v>
      </c>
    </row>
    <row r="460" spans="2:65" s="13" customFormat="1" ht="10">
      <c r="B460" s="150"/>
      <c r="D460" s="144" t="s">
        <v>130</v>
      </c>
      <c r="E460" s="151" t="s">
        <v>1</v>
      </c>
      <c r="F460" s="152" t="s">
        <v>84</v>
      </c>
      <c r="H460" s="153">
        <v>1</v>
      </c>
      <c r="I460" s="154"/>
      <c r="L460" s="150"/>
      <c r="M460" s="155"/>
      <c r="T460" s="156"/>
      <c r="AT460" s="151" t="s">
        <v>130</v>
      </c>
      <c r="AU460" s="151" t="s">
        <v>86</v>
      </c>
      <c r="AV460" s="13" t="s">
        <v>86</v>
      </c>
      <c r="AW460" s="13" t="s">
        <v>32</v>
      </c>
      <c r="AX460" s="13" t="s">
        <v>76</v>
      </c>
      <c r="AY460" s="151" t="s">
        <v>122</v>
      </c>
    </row>
    <row r="461" spans="2:65" s="12" customFormat="1" ht="10">
      <c r="B461" s="143"/>
      <c r="D461" s="144" t="s">
        <v>130</v>
      </c>
      <c r="E461" s="145" t="s">
        <v>1</v>
      </c>
      <c r="F461" s="146" t="s">
        <v>452</v>
      </c>
      <c r="H461" s="145" t="s">
        <v>1</v>
      </c>
      <c r="I461" s="147"/>
      <c r="L461" s="143"/>
      <c r="M461" s="148"/>
      <c r="T461" s="149"/>
      <c r="AT461" s="145" t="s">
        <v>130</v>
      </c>
      <c r="AU461" s="145" t="s">
        <v>86</v>
      </c>
      <c r="AV461" s="12" t="s">
        <v>84</v>
      </c>
      <c r="AW461" s="12" t="s">
        <v>32</v>
      </c>
      <c r="AX461" s="12" t="s">
        <v>76</v>
      </c>
      <c r="AY461" s="145" t="s">
        <v>122</v>
      </c>
    </row>
    <row r="462" spans="2:65" s="13" customFormat="1" ht="10">
      <c r="B462" s="150"/>
      <c r="D462" s="144" t="s">
        <v>130</v>
      </c>
      <c r="E462" s="151" t="s">
        <v>1</v>
      </c>
      <c r="F462" s="152" t="s">
        <v>86</v>
      </c>
      <c r="H462" s="153">
        <v>2</v>
      </c>
      <c r="I462" s="154"/>
      <c r="L462" s="150"/>
      <c r="M462" s="155"/>
      <c r="T462" s="156"/>
      <c r="AT462" s="151" t="s">
        <v>130</v>
      </c>
      <c r="AU462" s="151" t="s">
        <v>86</v>
      </c>
      <c r="AV462" s="13" t="s">
        <v>86</v>
      </c>
      <c r="AW462" s="13" t="s">
        <v>32</v>
      </c>
      <c r="AX462" s="13" t="s">
        <v>76</v>
      </c>
      <c r="AY462" s="151" t="s">
        <v>122</v>
      </c>
    </row>
    <row r="463" spans="2:65" s="14" customFormat="1" ht="10">
      <c r="B463" s="157"/>
      <c r="D463" s="144" t="s">
        <v>130</v>
      </c>
      <c r="E463" s="158" t="s">
        <v>1</v>
      </c>
      <c r="F463" s="159" t="s">
        <v>190</v>
      </c>
      <c r="H463" s="160">
        <v>4</v>
      </c>
      <c r="I463" s="161"/>
      <c r="L463" s="157"/>
      <c r="M463" s="162"/>
      <c r="T463" s="163"/>
      <c r="AT463" s="158" t="s">
        <v>130</v>
      </c>
      <c r="AU463" s="158" t="s">
        <v>86</v>
      </c>
      <c r="AV463" s="14" t="s">
        <v>128</v>
      </c>
      <c r="AW463" s="14" t="s">
        <v>32</v>
      </c>
      <c r="AX463" s="14" t="s">
        <v>84</v>
      </c>
      <c r="AY463" s="158" t="s">
        <v>122</v>
      </c>
    </row>
    <row r="464" spans="2:65" s="1" customFormat="1" ht="16.5" customHeight="1">
      <c r="B464" s="32"/>
      <c r="C464" s="171" t="s">
        <v>597</v>
      </c>
      <c r="D464" s="171" t="s">
        <v>294</v>
      </c>
      <c r="E464" s="172" t="s">
        <v>598</v>
      </c>
      <c r="F464" s="173" t="s">
        <v>599</v>
      </c>
      <c r="G464" s="174" t="s">
        <v>345</v>
      </c>
      <c r="H464" s="175">
        <v>2</v>
      </c>
      <c r="I464" s="176"/>
      <c r="J464" s="177">
        <f>ROUND(I464*H464,2)</f>
        <v>0</v>
      </c>
      <c r="K464" s="178"/>
      <c r="L464" s="179"/>
      <c r="M464" s="180" t="s">
        <v>1</v>
      </c>
      <c r="N464" s="181" t="s">
        <v>41</v>
      </c>
      <c r="P464" s="139">
        <f>O464*H464</f>
        <v>0</v>
      </c>
      <c r="Q464" s="139">
        <v>2.3000000000000001E-4</v>
      </c>
      <c r="R464" s="139">
        <f>Q464*H464</f>
        <v>4.6000000000000001E-4</v>
      </c>
      <c r="S464" s="139">
        <v>0</v>
      </c>
      <c r="T464" s="140">
        <f>S464*H464</f>
        <v>0</v>
      </c>
      <c r="AR464" s="141" t="s">
        <v>484</v>
      </c>
      <c r="AT464" s="141" t="s">
        <v>294</v>
      </c>
      <c r="AU464" s="141" t="s">
        <v>86</v>
      </c>
      <c r="AY464" s="17" t="s">
        <v>122</v>
      </c>
      <c r="BE464" s="142">
        <f>IF(N464="základní",J464,0)</f>
        <v>0</v>
      </c>
      <c r="BF464" s="142">
        <f>IF(N464="snížená",J464,0)</f>
        <v>0</v>
      </c>
      <c r="BG464" s="142">
        <f>IF(N464="zákl. přenesená",J464,0)</f>
        <v>0</v>
      </c>
      <c r="BH464" s="142">
        <f>IF(N464="sníž. přenesená",J464,0)</f>
        <v>0</v>
      </c>
      <c r="BI464" s="142">
        <f>IF(N464="nulová",J464,0)</f>
        <v>0</v>
      </c>
      <c r="BJ464" s="17" t="s">
        <v>84</v>
      </c>
      <c r="BK464" s="142">
        <f>ROUND(I464*H464,2)</f>
        <v>0</v>
      </c>
      <c r="BL464" s="17" t="s">
        <v>447</v>
      </c>
      <c r="BM464" s="141" t="s">
        <v>600</v>
      </c>
    </row>
    <row r="465" spans="2:65" s="12" customFormat="1" ht="10">
      <c r="B465" s="143"/>
      <c r="D465" s="144" t="s">
        <v>130</v>
      </c>
      <c r="E465" s="145" t="s">
        <v>1</v>
      </c>
      <c r="F465" s="146" t="s">
        <v>449</v>
      </c>
      <c r="H465" s="145" t="s">
        <v>1</v>
      </c>
      <c r="I465" s="147"/>
      <c r="L465" s="143"/>
      <c r="M465" s="148"/>
      <c r="T465" s="149"/>
      <c r="AT465" s="145" t="s">
        <v>130</v>
      </c>
      <c r="AU465" s="145" t="s">
        <v>86</v>
      </c>
      <c r="AV465" s="12" t="s">
        <v>84</v>
      </c>
      <c r="AW465" s="12" t="s">
        <v>32</v>
      </c>
      <c r="AX465" s="12" t="s">
        <v>76</v>
      </c>
      <c r="AY465" s="145" t="s">
        <v>122</v>
      </c>
    </row>
    <row r="466" spans="2:65" s="12" customFormat="1" ht="10">
      <c r="B466" s="143"/>
      <c r="D466" s="144" t="s">
        <v>130</v>
      </c>
      <c r="E466" s="145" t="s">
        <v>1</v>
      </c>
      <c r="F466" s="146" t="s">
        <v>450</v>
      </c>
      <c r="H466" s="145" t="s">
        <v>1</v>
      </c>
      <c r="I466" s="147"/>
      <c r="L466" s="143"/>
      <c r="M466" s="148"/>
      <c r="T466" s="149"/>
      <c r="AT466" s="145" t="s">
        <v>130</v>
      </c>
      <c r="AU466" s="145" t="s">
        <v>86</v>
      </c>
      <c r="AV466" s="12" t="s">
        <v>84</v>
      </c>
      <c r="AW466" s="12" t="s">
        <v>32</v>
      </c>
      <c r="AX466" s="12" t="s">
        <v>76</v>
      </c>
      <c r="AY466" s="145" t="s">
        <v>122</v>
      </c>
    </row>
    <row r="467" spans="2:65" s="13" customFormat="1" ht="10">
      <c r="B467" s="150"/>
      <c r="D467" s="144" t="s">
        <v>130</v>
      </c>
      <c r="E467" s="151" t="s">
        <v>1</v>
      </c>
      <c r="F467" s="152" t="s">
        <v>84</v>
      </c>
      <c r="H467" s="153">
        <v>1</v>
      </c>
      <c r="I467" s="154"/>
      <c r="L467" s="150"/>
      <c r="M467" s="155"/>
      <c r="T467" s="156"/>
      <c r="AT467" s="151" t="s">
        <v>130</v>
      </c>
      <c r="AU467" s="151" t="s">
        <v>86</v>
      </c>
      <c r="AV467" s="13" t="s">
        <v>86</v>
      </c>
      <c r="AW467" s="13" t="s">
        <v>32</v>
      </c>
      <c r="AX467" s="13" t="s">
        <v>76</v>
      </c>
      <c r="AY467" s="151" t="s">
        <v>122</v>
      </c>
    </row>
    <row r="468" spans="2:65" s="12" customFormat="1" ht="10">
      <c r="B468" s="143"/>
      <c r="D468" s="144" t="s">
        <v>130</v>
      </c>
      <c r="E468" s="145" t="s">
        <v>1</v>
      </c>
      <c r="F468" s="146" t="s">
        <v>452</v>
      </c>
      <c r="H468" s="145" t="s">
        <v>1</v>
      </c>
      <c r="I468" s="147"/>
      <c r="L468" s="143"/>
      <c r="M468" s="148"/>
      <c r="T468" s="149"/>
      <c r="AT468" s="145" t="s">
        <v>130</v>
      </c>
      <c r="AU468" s="145" t="s">
        <v>86</v>
      </c>
      <c r="AV468" s="12" t="s">
        <v>84</v>
      </c>
      <c r="AW468" s="12" t="s">
        <v>32</v>
      </c>
      <c r="AX468" s="12" t="s">
        <v>76</v>
      </c>
      <c r="AY468" s="145" t="s">
        <v>122</v>
      </c>
    </row>
    <row r="469" spans="2:65" s="13" customFormat="1" ht="10">
      <c r="B469" s="150"/>
      <c r="D469" s="144" t="s">
        <v>130</v>
      </c>
      <c r="E469" s="151" t="s">
        <v>1</v>
      </c>
      <c r="F469" s="152" t="s">
        <v>84</v>
      </c>
      <c r="H469" s="153">
        <v>1</v>
      </c>
      <c r="I469" s="154"/>
      <c r="L469" s="150"/>
      <c r="M469" s="155"/>
      <c r="T469" s="156"/>
      <c r="AT469" s="151" t="s">
        <v>130</v>
      </c>
      <c r="AU469" s="151" t="s">
        <v>86</v>
      </c>
      <c r="AV469" s="13" t="s">
        <v>86</v>
      </c>
      <c r="AW469" s="13" t="s">
        <v>32</v>
      </c>
      <c r="AX469" s="13" t="s">
        <v>76</v>
      </c>
      <c r="AY469" s="151" t="s">
        <v>122</v>
      </c>
    </row>
    <row r="470" spans="2:65" s="14" customFormat="1" ht="10">
      <c r="B470" s="157"/>
      <c r="D470" s="144" t="s">
        <v>130</v>
      </c>
      <c r="E470" s="158" t="s">
        <v>1</v>
      </c>
      <c r="F470" s="159" t="s">
        <v>190</v>
      </c>
      <c r="H470" s="160">
        <v>2</v>
      </c>
      <c r="I470" s="161"/>
      <c r="L470" s="157"/>
      <c r="M470" s="162"/>
      <c r="T470" s="163"/>
      <c r="AT470" s="158" t="s">
        <v>130</v>
      </c>
      <c r="AU470" s="158" t="s">
        <v>86</v>
      </c>
      <c r="AV470" s="14" t="s">
        <v>128</v>
      </c>
      <c r="AW470" s="14" t="s">
        <v>32</v>
      </c>
      <c r="AX470" s="14" t="s">
        <v>84</v>
      </c>
      <c r="AY470" s="158" t="s">
        <v>122</v>
      </c>
    </row>
    <row r="471" spans="2:65" s="1" customFormat="1" ht="16.5" customHeight="1">
      <c r="B471" s="32"/>
      <c r="C471" s="171" t="s">
        <v>601</v>
      </c>
      <c r="D471" s="171" t="s">
        <v>294</v>
      </c>
      <c r="E471" s="172" t="s">
        <v>602</v>
      </c>
      <c r="F471" s="173" t="s">
        <v>603</v>
      </c>
      <c r="G471" s="174" t="s">
        <v>345</v>
      </c>
      <c r="H471" s="175">
        <v>8</v>
      </c>
      <c r="I471" s="176"/>
      <c r="J471" s="177">
        <f>ROUND(I471*H471,2)</f>
        <v>0</v>
      </c>
      <c r="K471" s="178"/>
      <c r="L471" s="179"/>
      <c r="M471" s="180" t="s">
        <v>1</v>
      </c>
      <c r="N471" s="181" t="s">
        <v>41</v>
      </c>
      <c r="P471" s="139">
        <f>O471*H471</f>
        <v>0</v>
      </c>
      <c r="Q471" s="139">
        <v>0</v>
      </c>
      <c r="R471" s="139">
        <f>Q471*H471</f>
        <v>0</v>
      </c>
      <c r="S471" s="139">
        <v>0</v>
      </c>
      <c r="T471" s="140">
        <f>S471*H471</f>
        <v>0</v>
      </c>
      <c r="AR471" s="141" t="s">
        <v>484</v>
      </c>
      <c r="AT471" s="141" t="s">
        <v>294</v>
      </c>
      <c r="AU471" s="141" t="s">
        <v>86</v>
      </c>
      <c r="AY471" s="17" t="s">
        <v>122</v>
      </c>
      <c r="BE471" s="142">
        <f>IF(N471="základní",J471,0)</f>
        <v>0</v>
      </c>
      <c r="BF471" s="142">
        <f>IF(N471="snížená",J471,0)</f>
        <v>0</v>
      </c>
      <c r="BG471" s="142">
        <f>IF(N471="zákl. přenesená",J471,0)</f>
        <v>0</v>
      </c>
      <c r="BH471" s="142">
        <f>IF(N471="sníž. přenesená",J471,0)</f>
        <v>0</v>
      </c>
      <c r="BI471" s="142">
        <f>IF(N471="nulová",J471,0)</f>
        <v>0</v>
      </c>
      <c r="BJ471" s="17" t="s">
        <v>84</v>
      </c>
      <c r="BK471" s="142">
        <f>ROUND(I471*H471,2)</f>
        <v>0</v>
      </c>
      <c r="BL471" s="17" t="s">
        <v>447</v>
      </c>
      <c r="BM471" s="141" t="s">
        <v>604</v>
      </c>
    </row>
    <row r="472" spans="2:65" s="12" customFormat="1" ht="10">
      <c r="B472" s="143"/>
      <c r="D472" s="144" t="s">
        <v>130</v>
      </c>
      <c r="E472" s="145" t="s">
        <v>1</v>
      </c>
      <c r="F472" s="146" t="s">
        <v>449</v>
      </c>
      <c r="H472" s="145" t="s">
        <v>1</v>
      </c>
      <c r="I472" s="147"/>
      <c r="L472" s="143"/>
      <c r="M472" s="148"/>
      <c r="T472" s="149"/>
      <c r="AT472" s="145" t="s">
        <v>130</v>
      </c>
      <c r="AU472" s="145" t="s">
        <v>86</v>
      </c>
      <c r="AV472" s="12" t="s">
        <v>84</v>
      </c>
      <c r="AW472" s="12" t="s">
        <v>32</v>
      </c>
      <c r="AX472" s="12" t="s">
        <v>76</v>
      </c>
      <c r="AY472" s="145" t="s">
        <v>122</v>
      </c>
    </row>
    <row r="473" spans="2:65" s="12" customFormat="1" ht="10">
      <c r="B473" s="143"/>
      <c r="D473" s="144" t="s">
        <v>130</v>
      </c>
      <c r="E473" s="145" t="s">
        <v>1</v>
      </c>
      <c r="F473" s="146" t="s">
        <v>450</v>
      </c>
      <c r="H473" s="145" t="s">
        <v>1</v>
      </c>
      <c r="I473" s="147"/>
      <c r="L473" s="143"/>
      <c r="M473" s="148"/>
      <c r="T473" s="149"/>
      <c r="AT473" s="145" t="s">
        <v>130</v>
      </c>
      <c r="AU473" s="145" t="s">
        <v>86</v>
      </c>
      <c r="AV473" s="12" t="s">
        <v>84</v>
      </c>
      <c r="AW473" s="12" t="s">
        <v>32</v>
      </c>
      <c r="AX473" s="12" t="s">
        <v>76</v>
      </c>
      <c r="AY473" s="145" t="s">
        <v>122</v>
      </c>
    </row>
    <row r="474" spans="2:65" s="13" customFormat="1" ht="10">
      <c r="B474" s="150"/>
      <c r="D474" s="144" t="s">
        <v>130</v>
      </c>
      <c r="E474" s="151" t="s">
        <v>1</v>
      </c>
      <c r="F474" s="152" t="s">
        <v>128</v>
      </c>
      <c r="H474" s="153">
        <v>4</v>
      </c>
      <c r="I474" s="154"/>
      <c r="L474" s="150"/>
      <c r="M474" s="155"/>
      <c r="T474" s="156"/>
      <c r="AT474" s="151" t="s">
        <v>130</v>
      </c>
      <c r="AU474" s="151" t="s">
        <v>86</v>
      </c>
      <c r="AV474" s="13" t="s">
        <v>86</v>
      </c>
      <c r="AW474" s="13" t="s">
        <v>32</v>
      </c>
      <c r="AX474" s="13" t="s">
        <v>76</v>
      </c>
      <c r="AY474" s="151" t="s">
        <v>122</v>
      </c>
    </row>
    <row r="475" spans="2:65" s="12" customFormat="1" ht="10">
      <c r="B475" s="143"/>
      <c r="D475" s="144" t="s">
        <v>130</v>
      </c>
      <c r="E475" s="145" t="s">
        <v>1</v>
      </c>
      <c r="F475" s="146" t="s">
        <v>452</v>
      </c>
      <c r="H475" s="145" t="s">
        <v>1</v>
      </c>
      <c r="I475" s="147"/>
      <c r="L475" s="143"/>
      <c r="M475" s="148"/>
      <c r="T475" s="149"/>
      <c r="AT475" s="145" t="s">
        <v>130</v>
      </c>
      <c r="AU475" s="145" t="s">
        <v>86</v>
      </c>
      <c r="AV475" s="12" t="s">
        <v>84</v>
      </c>
      <c r="AW475" s="12" t="s">
        <v>32</v>
      </c>
      <c r="AX475" s="12" t="s">
        <v>76</v>
      </c>
      <c r="AY475" s="145" t="s">
        <v>122</v>
      </c>
    </row>
    <row r="476" spans="2:65" s="13" customFormat="1" ht="10">
      <c r="B476" s="150"/>
      <c r="D476" s="144" t="s">
        <v>130</v>
      </c>
      <c r="E476" s="151" t="s">
        <v>1</v>
      </c>
      <c r="F476" s="152" t="s">
        <v>128</v>
      </c>
      <c r="H476" s="153">
        <v>4</v>
      </c>
      <c r="I476" s="154"/>
      <c r="L476" s="150"/>
      <c r="M476" s="155"/>
      <c r="T476" s="156"/>
      <c r="AT476" s="151" t="s">
        <v>130</v>
      </c>
      <c r="AU476" s="151" t="s">
        <v>86</v>
      </c>
      <c r="AV476" s="13" t="s">
        <v>86</v>
      </c>
      <c r="AW476" s="13" t="s">
        <v>32</v>
      </c>
      <c r="AX476" s="13" t="s">
        <v>76</v>
      </c>
      <c r="AY476" s="151" t="s">
        <v>122</v>
      </c>
    </row>
    <row r="477" spans="2:65" s="14" customFormat="1" ht="10">
      <c r="B477" s="157"/>
      <c r="D477" s="144" t="s">
        <v>130</v>
      </c>
      <c r="E477" s="158" t="s">
        <v>1</v>
      </c>
      <c r="F477" s="159" t="s">
        <v>190</v>
      </c>
      <c r="H477" s="160">
        <v>8</v>
      </c>
      <c r="I477" s="161"/>
      <c r="L477" s="157"/>
      <c r="M477" s="162"/>
      <c r="T477" s="163"/>
      <c r="AT477" s="158" t="s">
        <v>130</v>
      </c>
      <c r="AU477" s="158" t="s">
        <v>86</v>
      </c>
      <c r="AV477" s="14" t="s">
        <v>128</v>
      </c>
      <c r="AW477" s="14" t="s">
        <v>32</v>
      </c>
      <c r="AX477" s="14" t="s">
        <v>84</v>
      </c>
      <c r="AY477" s="158" t="s">
        <v>122</v>
      </c>
    </row>
    <row r="478" spans="2:65" s="1" customFormat="1" ht="24.15" customHeight="1">
      <c r="B478" s="32"/>
      <c r="C478" s="171" t="s">
        <v>605</v>
      </c>
      <c r="D478" s="171" t="s">
        <v>294</v>
      </c>
      <c r="E478" s="172" t="s">
        <v>606</v>
      </c>
      <c r="F478" s="173" t="s">
        <v>607</v>
      </c>
      <c r="G478" s="174" t="s">
        <v>345</v>
      </c>
      <c r="H478" s="175">
        <v>4</v>
      </c>
      <c r="I478" s="176"/>
      <c r="J478" s="177">
        <f>ROUND(I478*H478,2)</f>
        <v>0</v>
      </c>
      <c r="K478" s="178"/>
      <c r="L478" s="179"/>
      <c r="M478" s="180" t="s">
        <v>1</v>
      </c>
      <c r="N478" s="181" t="s">
        <v>41</v>
      </c>
      <c r="P478" s="139">
        <f>O478*H478</f>
        <v>0</v>
      </c>
      <c r="Q478" s="139">
        <v>0</v>
      </c>
      <c r="R478" s="139">
        <f>Q478*H478</f>
        <v>0</v>
      </c>
      <c r="S478" s="139">
        <v>0</v>
      </c>
      <c r="T478" s="140">
        <f>S478*H478</f>
        <v>0</v>
      </c>
      <c r="AR478" s="141" t="s">
        <v>484</v>
      </c>
      <c r="AT478" s="141" t="s">
        <v>294</v>
      </c>
      <c r="AU478" s="141" t="s">
        <v>86</v>
      </c>
      <c r="AY478" s="17" t="s">
        <v>122</v>
      </c>
      <c r="BE478" s="142">
        <f>IF(N478="základní",J478,0)</f>
        <v>0</v>
      </c>
      <c r="BF478" s="142">
        <f>IF(N478="snížená",J478,0)</f>
        <v>0</v>
      </c>
      <c r="BG478" s="142">
        <f>IF(N478="zákl. přenesená",J478,0)</f>
        <v>0</v>
      </c>
      <c r="BH478" s="142">
        <f>IF(N478="sníž. přenesená",J478,0)</f>
        <v>0</v>
      </c>
      <c r="BI478" s="142">
        <f>IF(N478="nulová",J478,0)</f>
        <v>0</v>
      </c>
      <c r="BJ478" s="17" t="s">
        <v>84</v>
      </c>
      <c r="BK478" s="142">
        <f>ROUND(I478*H478,2)</f>
        <v>0</v>
      </c>
      <c r="BL478" s="17" t="s">
        <v>447</v>
      </c>
      <c r="BM478" s="141" t="s">
        <v>608</v>
      </c>
    </row>
    <row r="479" spans="2:65" s="12" customFormat="1" ht="10">
      <c r="B479" s="143"/>
      <c r="D479" s="144" t="s">
        <v>130</v>
      </c>
      <c r="E479" s="145" t="s">
        <v>1</v>
      </c>
      <c r="F479" s="146" t="s">
        <v>449</v>
      </c>
      <c r="H479" s="145" t="s">
        <v>1</v>
      </c>
      <c r="I479" s="147"/>
      <c r="L479" s="143"/>
      <c r="M479" s="148"/>
      <c r="T479" s="149"/>
      <c r="AT479" s="145" t="s">
        <v>130</v>
      </c>
      <c r="AU479" s="145" t="s">
        <v>86</v>
      </c>
      <c r="AV479" s="12" t="s">
        <v>84</v>
      </c>
      <c r="AW479" s="12" t="s">
        <v>32</v>
      </c>
      <c r="AX479" s="12" t="s">
        <v>76</v>
      </c>
      <c r="AY479" s="145" t="s">
        <v>122</v>
      </c>
    </row>
    <row r="480" spans="2:65" s="12" customFormat="1" ht="10">
      <c r="B480" s="143"/>
      <c r="D480" s="144" t="s">
        <v>130</v>
      </c>
      <c r="E480" s="145" t="s">
        <v>1</v>
      </c>
      <c r="F480" s="146" t="s">
        <v>450</v>
      </c>
      <c r="H480" s="145" t="s">
        <v>1</v>
      </c>
      <c r="I480" s="147"/>
      <c r="L480" s="143"/>
      <c r="M480" s="148"/>
      <c r="T480" s="149"/>
      <c r="AT480" s="145" t="s">
        <v>130</v>
      </c>
      <c r="AU480" s="145" t="s">
        <v>86</v>
      </c>
      <c r="AV480" s="12" t="s">
        <v>84</v>
      </c>
      <c r="AW480" s="12" t="s">
        <v>32</v>
      </c>
      <c r="AX480" s="12" t="s">
        <v>76</v>
      </c>
      <c r="AY480" s="145" t="s">
        <v>122</v>
      </c>
    </row>
    <row r="481" spans="2:65" s="13" customFormat="1" ht="10">
      <c r="B481" s="150"/>
      <c r="D481" s="144" t="s">
        <v>130</v>
      </c>
      <c r="E481" s="151" t="s">
        <v>1</v>
      </c>
      <c r="F481" s="152" t="s">
        <v>86</v>
      </c>
      <c r="H481" s="153">
        <v>2</v>
      </c>
      <c r="I481" s="154"/>
      <c r="L481" s="150"/>
      <c r="M481" s="155"/>
      <c r="T481" s="156"/>
      <c r="AT481" s="151" t="s">
        <v>130</v>
      </c>
      <c r="AU481" s="151" t="s">
        <v>86</v>
      </c>
      <c r="AV481" s="13" t="s">
        <v>86</v>
      </c>
      <c r="AW481" s="13" t="s">
        <v>32</v>
      </c>
      <c r="AX481" s="13" t="s">
        <v>76</v>
      </c>
      <c r="AY481" s="151" t="s">
        <v>122</v>
      </c>
    </row>
    <row r="482" spans="2:65" s="12" customFormat="1" ht="10">
      <c r="B482" s="143"/>
      <c r="D482" s="144" t="s">
        <v>130</v>
      </c>
      <c r="E482" s="145" t="s">
        <v>1</v>
      </c>
      <c r="F482" s="146" t="s">
        <v>452</v>
      </c>
      <c r="H482" s="145" t="s">
        <v>1</v>
      </c>
      <c r="I482" s="147"/>
      <c r="L482" s="143"/>
      <c r="M482" s="148"/>
      <c r="T482" s="149"/>
      <c r="AT482" s="145" t="s">
        <v>130</v>
      </c>
      <c r="AU482" s="145" t="s">
        <v>86</v>
      </c>
      <c r="AV482" s="12" t="s">
        <v>84</v>
      </c>
      <c r="AW482" s="12" t="s">
        <v>32</v>
      </c>
      <c r="AX482" s="12" t="s">
        <v>76</v>
      </c>
      <c r="AY482" s="145" t="s">
        <v>122</v>
      </c>
    </row>
    <row r="483" spans="2:65" s="13" customFormat="1" ht="10">
      <c r="B483" s="150"/>
      <c r="D483" s="144" t="s">
        <v>130</v>
      </c>
      <c r="E483" s="151" t="s">
        <v>1</v>
      </c>
      <c r="F483" s="152" t="s">
        <v>86</v>
      </c>
      <c r="H483" s="153">
        <v>2</v>
      </c>
      <c r="I483" s="154"/>
      <c r="L483" s="150"/>
      <c r="M483" s="155"/>
      <c r="T483" s="156"/>
      <c r="AT483" s="151" t="s">
        <v>130</v>
      </c>
      <c r="AU483" s="151" t="s">
        <v>86</v>
      </c>
      <c r="AV483" s="13" t="s">
        <v>86</v>
      </c>
      <c r="AW483" s="13" t="s">
        <v>32</v>
      </c>
      <c r="AX483" s="13" t="s">
        <v>76</v>
      </c>
      <c r="AY483" s="151" t="s">
        <v>122</v>
      </c>
    </row>
    <row r="484" spans="2:65" s="14" customFormat="1" ht="10">
      <c r="B484" s="157"/>
      <c r="D484" s="144" t="s">
        <v>130</v>
      </c>
      <c r="E484" s="158" t="s">
        <v>1</v>
      </c>
      <c r="F484" s="159" t="s">
        <v>190</v>
      </c>
      <c r="H484" s="160">
        <v>4</v>
      </c>
      <c r="I484" s="161"/>
      <c r="L484" s="157"/>
      <c r="M484" s="162"/>
      <c r="T484" s="163"/>
      <c r="AT484" s="158" t="s">
        <v>130</v>
      </c>
      <c r="AU484" s="158" t="s">
        <v>86</v>
      </c>
      <c r="AV484" s="14" t="s">
        <v>128</v>
      </c>
      <c r="AW484" s="14" t="s">
        <v>32</v>
      </c>
      <c r="AX484" s="14" t="s">
        <v>84</v>
      </c>
      <c r="AY484" s="158" t="s">
        <v>122</v>
      </c>
    </row>
    <row r="485" spans="2:65" s="1" customFormat="1" ht="24.15" customHeight="1">
      <c r="B485" s="32"/>
      <c r="C485" s="171" t="s">
        <v>609</v>
      </c>
      <c r="D485" s="171" t="s">
        <v>294</v>
      </c>
      <c r="E485" s="172" t="s">
        <v>610</v>
      </c>
      <c r="F485" s="173" t="s">
        <v>611</v>
      </c>
      <c r="G485" s="174" t="s">
        <v>345</v>
      </c>
      <c r="H485" s="175">
        <v>1</v>
      </c>
      <c r="I485" s="176"/>
      <c r="J485" s="177">
        <f>ROUND(I485*H485,2)</f>
        <v>0</v>
      </c>
      <c r="K485" s="178"/>
      <c r="L485" s="179"/>
      <c r="M485" s="180" t="s">
        <v>1</v>
      </c>
      <c r="N485" s="181" t="s">
        <v>41</v>
      </c>
      <c r="P485" s="139">
        <f>O485*H485</f>
        <v>0</v>
      </c>
      <c r="Q485" s="139">
        <v>0</v>
      </c>
      <c r="R485" s="139">
        <f>Q485*H485</f>
        <v>0</v>
      </c>
      <c r="S485" s="139">
        <v>0</v>
      </c>
      <c r="T485" s="140">
        <f>S485*H485</f>
        <v>0</v>
      </c>
      <c r="AR485" s="141" t="s">
        <v>484</v>
      </c>
      <c r="AT485" s="141" t="s">
        <v>294</v>
      </c>
      <c r="AU485" s="141" t="s">
        <v>86</v>
      </c>
      <c r="AY485" s="17" t="s">
        <v>122</v>
      </c>
      <c r="BE485" s="142">
        <f>IF(N485="základní",J485,0)</f>
        <v>0</v>
      </c>
      <c r="BF485" s="142">
        <f>IF(N485="snížená",J485,0)</f>
        <v>0</v>
      </c>
      <c r="BG485" s="142">
        <f>IF(N485="zákl. přenesená",J485,0)</f>
        <v>0</v>
      </c>
      <c r="BH485" s="142">
        <f>IF(N485="sníž. přenesená",J485,0)</f>
        <v>0</v>
      </c>
      <c r="BI485" s="142">
        <f>IF(N485="nulová",J485,0)</f>
        <v>0</v>
      </c>
      <c r="BJ485" s="17" t="s">
        <v>84</v>
      </c>
      <c r="BK485" s="142">
        <f>ROUND(I485*H485,2)</f>
        <v>0</v>
      </c>
      <c r="BL485" s="17" t="s">
        <v>447</v>
      </c>
      <c r="BM485" s="141" t="s">
        <v>612</v>
      </c>
    </row>
    <row r="486" spans="2:65" s="12" customFormat="1" ht="10">
      <c r="B486" s="143"/>
      <c r="D486" s="144" t="s">
        <v>130</v>
      </c>
      <c r="E486" s="145" t="s">
        <v>1</v>
      </c>
      <c r="F486" s="146" t="s">
        <v>449</v>
      </c>
      <c r="H486" s="145" t="s">
        <v>1</v>
      </c>
      <c r="I486" s="147"/>
      <c r="L486" s="143"/>
      <c r="M486" s="148"/>
      <c r="T486" s="149"/>
      <c r="AT486" s="145" t="s">
        <v>130</v>
      </c>
      <c r="AU486" s="145" t="s">
        <v>86</v>
      </c>
      <c r="AV486" s="12" t="s">
        <v>84</v>
      </c>
      <c r="AW486" s="12" t="s">
        <v>32</v>
      </c>
      <c r="AX486" s="12" t="s">
        <v>76</v>
      </c>
      <c r="AY486" s="145" t="s">
        <v>122</v>
      </c>
    </row>
    <row r="487" spans="2:65" s="12" customFormat="1" ht="10">
      <c r="B487" s="143"/>
      <c r="D487" s="144" t="s">
        <v>130</v>
      </c>
      <c r="E487" s="145" t="s">
        <v>1</v>
      </c>
      <c r="F487" s="146" t="s">
        <v>450</v>
      </c>
      <c r="H487" s="145" t="s">
        <v>1</v>
      </c>
      <c r="I487" s="147"/>
      <c r="L487" s="143"/>
      <c r="M487" s="148"/>
      <c r="T487" s="149"/>
      <c r="AT487" s="145" t="s">
        <v>130</v>
      </c>
      <c r="AU487" s="145" t="s">
        <v>86</v>
      </c>
      <c r="AV487" s="12" t="s">
        <v>84</v>
      </c>
      <c r="AW487" s="12" t="s">
        <v>32</v>
      </c>
      <c r="AX487" s="12" t="s">
        <v>76</v>
      </c>
      <c r="AY487" s="145" t="s">
        <v>122</v>
      </c>
    </row>
    <row r="488" spans="2:65" s="13" customFormat="1" ht="10">
      <c r="B488" s="150"/>
      <c r="D488" s="144" t="s">
        <v>130</v>
      </c>
      <c r="E488" s="151" t="s">
        <v>1</v>
      </c>
      <c r="F488" s="152" t="s">
        <v>84</v>
      </c>
      <c r="H488" s="153">
        <v>1</v>
      </c>
      <c r="I488" s="154"/>
      <c r="L488" s="150"/>
      <c r="M488" s="155"/>
      <c r="T488" s="156"/>
      <c r="AT488" s="151" t="s">
        <v>130</v>
      </c>
      <c r="AU488" s="151" t="s">
        <v>86</v>
      </c>
      <c r="AV488" s="13" t="s">
        <v>86</v>
      </c>
      <c r="AW488" s="13" t="s">
        <v>32</v>
      </c>
      <c r="AX488" s="13" t="s">
        <v>84</v>
      </c>
      <c r="AY488" s="151" t="s">
        <v>122</v>
      </c>
    </row>
    <row r="489" spans="2:65" s="1" customFormat="1" ht="24.15" customHeight="1">
      <c r="B489" s="32"/>
      <c r="C489" s="129" t="s">
        <v>613</v>
      </c>
      <c r="D489" s="129" t="s">
        <v>124</v>
      </c>
      <c r="E489" s="130" t="s">
        <v>614</v>
      </c>
      <c r="F489" s="131" t="s">
        <v>615</v>
      </c>
      <c r="G489" s="132" t="s">
        <v>345</v>
      </c>
      <c r="H489" s="133">
        <v>20</v>
      </c>
      <c r="I489" s="134"/>
      <c r="J489" s="135">
        <f>ROUND(I489*H489,2)</f>
        <v>0</v>
      </c>
      <c r="K489" s="136"/>
      <c r="L489" s="32"/>
      <c r="M489" s="137" t="s">
        <v>1</v>
      </c>
      <c r="N489" s="138" t="s">
        <v>41</v>
      </c>
      <c r="P489" s="139">
        <f>O489*H489</f>
        <v>0</v>
      </c>
      <c r="Q489" s="139">
        <v>0</v>
      </c>
      <c r="R489" s="139">
        <f>Q489*H489</f>
        <v>0</v>
      </c>
      <c r="S489" s="139">
        <v>0</v>
      </c>
      <c r="T489" s="140">
        <f>S489*H489</f>
        <v>0</v>
      </c>
      <c r="AR489" s="141" t="s">
        <v>447</v>
      </c>
      <c r="AT489" s="141" t="s">
        <v>124</v>
      </c>
      <c r="AU489" s="141" t="s">
        <v>86</v>
      </c>
      <c r="AY489" s="17" t="s">
        <v>122</v>
      </c>
      <c r="BE489" s="142">
        <f>IF(N489="základní",J489,0)</f>
        <v>0</v>
      </c>
      <c r="BF489" s="142">
        <f>IF(N489="snížená",J489,0)</f>
        <v>0</v>
      </c>
      <c r="BG489" s="142">
        <f>IF(N489="zákl. přenesená",J489,0)</f>
        <v>0</v>
      </c>
      <c r="BH489" s="142">
        <f>IF(N489="sníž. přenesená",J489,0)</f>
        <v>0</v>
      </c>
      <c r="BI489" s="142">
        <f>IF(N489="nulová",J489,0)</f>
        <v>0</v>
      </c>
      <c r="BJ489" s="17" t="s">
        <v>84</v>
      </c>
      <c r="BK489" s="142">
        <f>ROUND(I489*H489,2)</f>
        <v>0</v>
      </c>
      <c r="BL489" s="17" t="s">
        <v>447</v>
      </c>
      <c r="BM489" s="141" t="s">
        <v>616</v>
      </c>
    </row>
    <row r="490" spans="2:65" s="1" customFormat="1" ht="16.5" customHeight="1">
      <c r="B490" s="32"/>
      <c r="C490" s="171" t="s">
        <v>617</v>
      </c>
      <c r="D490" s="171" t="s">
        <v>294</v>
      </c>
      <c r="E490" s="172" t="s">
        <v>618</v>
      </c>
      <c r="F490" s="173" t="s">
        <v>619</v>
      </c>
      <c r="G490" s="174" t="s">
        <v>345</v>
      </c>
      <c r="H490" s="175">
        <v>8</v>
      </c>
      <c r="I490" s="176"/>
      <c r="J490" s="177">
        <f>ROUND(I490*H490,2)</f>
        <v>0</v>
      </c>
      <c r="K490" s="178"/>
      <c r="L490" s="179"/>
      <c r="M490" s="180" t="s">
        <v>1</v>
      </c>
      <c r="N490" s="181" t="s">
        <v>41</v>
      </c>
      <c r="P490" s="139">
        <f>O490*H490</f>
        <v>0</v>
      </c>
      <c r="Q490" s="139">
        <v>7.2000000000000005E-4</v>
      </c>
      <c r="R490" s="139">
        <f>Q490*H490</f>
        <v>5.7600000000000004E-3</v>
      </c>
      <c r="S490" s="139">
        <v>0</v>
      </c>
      <c r="T490" s="140">
        <f>S490*H490</f>
        <v>0</v>
      </c>
      <c r="AR490" s="141" t="s">
        <v>484</v>
      </c>
      <c r="AT490" s="141" t="s">
        <v>294</v>
      </c>
      <c r="AU490" s="141" t="s">
        <v>86</v>
      </c>
      <c r="AY490" s="17" t="s">
        <v>122</v>
      </c>
      <c r="BE490" s="142">
        <f>IF(N490="základní",J490,0)</f>
        <v>0</v>
      </c>
      <c r="BF490" s="142">
        <f>IF(N490="snížená",J490,0)</f>
        <v>0</v>
      </c>
      <c r="BG490" s="142">
        <f>IF(N490="zákl. přenesená",J490,0)</f>
        <v>0</v>
      </c>
      <c r="BH490" s="142">
        <f>IF(N490="sníž. přenesená",J490,0)</f>
        <v>0</v>
      </c>
      <c r="BI490" s="142">
        <f>IF(N490="nulová",J490,0)</f>
        <v>0</v>
      </c>
      <c r="BJ490" s="17" t="s">
        <v>84</v>
      </c>
      <c r="BK490" s="142">
        <f>ROUND(I490*H490,2)</f>
        <v>0</v>
      </c>
      <c r="BL490" s="17" t="s">
        <v>447</v>
      </c>
      <c r="BM490" s="141" t="s">
        <v>620</v>
      </c>
    </row>
    <row r="491" spans="2:65" s="12" customFormat="1" ht="10">
      <c r="B491" s="143"/>
      <c r="D491" s="144" t="s">
        <v>130</v>
      </c>
      <c r="E491" s="145" t="s">
        <v>1</v>
      </c>
      <c r="F491" s="146" t="s">
        <v>449</v>
      </c>
      <c r="H491" s="145" t="s">
        <v>1</v>
      </c>
      <c r="I491" s="147"/>
      <c r="L491" s="143"/>
      <c r="M491" s="148"/>
      <c r="T491" s="149"/>
      <c r="AT491" s="145" t="s">
        <v>130</v>
      </c>
      <c r="AU491" s="145" t="s">
        <v>86</v>
      </c>
      <c r="AV491" s="12" t="s">
        <v>84</v>
      </c>
      <c r="AW491" s="12" t="s">
        <v>32</v>
      </c>
      <c r="AX491" s="12" t="s">
        <v>76</v>
      </c>
      <c r="AY491" s="145" t="s">
        <v>122</v>
      </c>
    </row>
    <row r="492" spans="2:65" s="13" customFormat="1" ht="10">
      <c r="B492" s="150"/>
      <c r="D492" s="144" t="s">
        <v>130</v>
      </c>
      <c r="E492" s="151" t="s">
        <v>1</v>
      </c>
      <c r="F492" s="152" t="s">
        <v>84</v>
      </c>
      <c r="H492" s="153">
        <v>1</v>
      </c>
      <c r="I492" s="154"/>
      <c r="L492" s="150"/>
      <c r="M492" s="155"/>
      <c r="T492" s="156"/>
      <c r="AT492" s="151" t="s">
        <v>130</v>
      </c>
      <c r="AU492" s="151" t="s">
        <v>86</v>
      </c>
      <c r="AV492" s="13" t="s">
        <v>86</v>
      </c>
      <c r="AW492" s="13" t="s">
        <v>32</v>
      </c>
      <c r="AX492" s="13" t="s">
        <v>76</v>
      </c>
      <c r="AY492" s="151" t="s">
        <v>122</v>
      </c>
    </row>
    <row r="493" spans="2:65" s="12" customFormat="1" ht="10">
      <c r="B493" s="143"/>
      <c r="D493" s="144" t="s">
        <v>130</v>
      </c>
      <c r="E493" s="145" t="s">
        <v>1</v>
      </c>
      <c r="F493" s="146" t="s">
        <v>450</v>
      </c>
      <c r="H493" s="145" t="s">
        <v>1</v>
      </c>
      <c r="I493" s="147"/>
      <c r="L493" s="143"/>
      <c r="M493" s="148"/>
      <c r="T493" s="149"/>
      <c r="AT493" s="145" t="s">
        <v>130</v>
      </c>
      <c r="AU493" s="145" t="s">
        <v>86</v>
      </c>
      <c r="AV493" s="12" t="s">
        <v>84</v>
      </c>
      <c r="AW493" s="12" t="s">
        <v>32</v>
      </c>
      <c r="AX493" s="12" t="s">
        <v>76</v>
      </c>
      <c r="AY493" s="145" t="s">
        <v>122</v>
      </c>
    </row>
    <row r="494" spans="2:65" s="13" customFormat="1" ht="10">
      <c r="B494" s="150"/>
      <c r="D494" s="144" t="s">
        <v>130</v>
      </c>
      <c r="E494" s="151" t="s">
        <v>1</v>
      </c>
      <c r="F494" s="152" t="s">
        <v>86</v>
      </c>
      <c r="H494" s="153">
        <v>2</v>
      </c>
      <c r="I494" s="154"/>
      <c r="L494" s="150"/>
      <c r="M494" s="155"/>
      <c r="T494" s="156"/>
      <c r="AT494" s="151" t="s">
        <v>130</v>
      </c>
      <c r="AU494" s="151" t="s">
        <v>86</v>
      </c>
      <c r="AV494" s="13" t="s">
        <v>86</v>
      </c>
      <c r="AW494" s="13" t="s">
        <v>32</v>
      </c>
      <c r="AX494" s="13" t="s">
        <v>76</v>
      </c>
      <c r="AY494" s="151" t="s">
        <v>122</v>
      </c>
    </row>
    <row r="495" spans="2:65" s="12" customFormat="1" ht="10">
      <c r="B495" s="143"/>
      <c r="D495" s="144" t="s">
        <v>130</v>
      </c>
      <c r="E495" s="145" t="s">
        <v>1</v>
      </c>
      <c r="F495" s="146" t="s">
        <v>452</v>
      </c>
      <c r="H495" s="145" t="s">
        <v>1</v>
      </c>
      <c r="I495" s="147"/>
      <c r="L495" s="143"/>
      <c r="M495" s="148"/>
      <c r="T495" s="149"/>
      <c r="AT495" s="145" t="s">
        <v>130</v>
      </c>
      <c r="AU495" s="145" t="s">
        <v>86</v>
      </c>
      <c r="AV495" s="12" t="s">
        <v>84</v>
      </c>
      <c r="AW495" s="12" t="s">
        <v>32</v>
      </c>
      <c r="AX495" s="12" t="s">
        <v>76</v>
      </c>
      <c r="AY495" s="145" t="s">
        <v>122</v>
      </c>
    </row>
    <row r="496" spans="2:65" s="13" customFormat="1" ht="10">
      <c r="B496" s="150"/>
      <c r="D496" s="144" t="s">
        <v>130</v>
      </c>
      <c r="E496" s="151" t="s">
        <v>1</v>
      </c>
      <c r="F496" s="152" t="s">
        <v>147</v>
      </c>
      <c r="H496" s="153">
        <v>5</v>
      </c>
      <c r="I496" s="154"/>
      <c r="L496" s="150"/>
      <c r="M496" s="155"/>
      <c r="T496" s="156"/>
      <c r="AT496" s="151" t="s">
        <v>130</v>
      </c>
      <c r="AU496" s="151" t="s">
        <v>86</v>
      </c>
      <c r="AV496" s="13" t="s">
        <v>86</v>
      </c>
      <c r="AW496" s="13" t="s">
        <v>32</v>
      </c>
      <c r="AX496" s="13" t="s">
        <v>76</v>
      </c>
      <c r="AY496" s="151" t="s">
        <v>122</v>
      </c>
    </row>
    <row r="497" spans="2:65" s="14" customFormat="1" ht="10">
      <c r="B497" s="157"/>
      <c r="D497" s="144" t="s">
        <v>130</v>
      </c>
      <c r="E497" s="158" t="s">
        <v>1</v>
      </c>
      <c r="F497" s="159" t="s">
        <v>190</v>
      </c>
      <c r="H497" s="160">
        <v>8</v>
      </c>
      <c r="I497" s="161"/>
      <c r="L497" s="157"/>
      <c r="M497" s="162"/>
      <c r="T497" s="163"/>
      <c r="AT497" s="158" t="s">
        <v>130</v>
      </c>
      <c r="AU497" s="158" t="s">
        <v>86</v>
      </c>
      <c r="AV497" s="14" t="s">
        <v>128</v>
      </c>
      <c r="AW497" s="14" t="s">
        <v>32</v>
      </c>
      <c r="AX497" s="14" t="s">
        <v>84</v>
      </c>
      <c r="AY497" s="158" t="s">
        <v>122</v>
      </c>
    </row>
    <row r="498" spans="2:65" s="1" customFormat="1" ht="16.5" customHeight="1">
      <c r="B498" s="32"/>
      <c r="C498" s="171" t="s">
        <v>621</v>
      </c>
      <c r="D498" s="171" t="s">
        <v>294</v>
      </c>
      <c r="E498" s="172" t="s">
        <v>622</v>
      </c>
      <c r="F498" s="173" t="s">
        <v>623</v>
      </c>
      <c r="G498" s="174" t="s">
        <v>345</v>
      </c>
      <c r="H498" s="175">
        <v>2</v>
      </c>
      <c r="I498" s="176"/>
      <c r="J498" s="177">
        <f>ROUND(I498*H498,2)</f>
        <v>0</v>
      </c>
      <c r="K498" s="178"/>
      <c r="L498" s="179"/>
      <c r="M498" s="180" t="s">
        <v>1</v>
      </c>
      <c r="N498" s="181" t="s">
        <v>41</v>
      </c>
      <c r="P498" s="139">
        <f>O498*H498</f>
        <v>0</v>
      </c>
      <c r="Q498" s="139">
        <v>4.8000000000000001E-4</v>
      </c>
      <c r="R498" s="139">
        <f>Q498*H498</f>
        <v>9.6000000000000002E-4</v>
      </c>
      <c r="S498" s="139">
        <v>0</v>
      </c>
      <c r="T498" s="140">
        <f>S498*H498</f>
        <v>0</v>
      </c>
      <c r="AR498" s="141" t="s">
        <v>484</v>
      </c>
      <c r="AT498" s="141" t="s">
        <v>294</v>
      </c>
      <c r="AU498" s="141" t="s">
        <v>86</v>
      </c>
      <c r="AY498" s="17" t="s">
        <v>122</v>
      </c>
      <c r="BE498" s="142">
        <f>IF(N498="základní",J498,0)</f>
        <v>0</v>
      </c>
      <c r="BF498" s="142">
        <f>IF(N498="snížená",J498,0)</f>
        <v>0</v>
      </c>
      <c r="BG498" s="142">
        <f>IF(N498="zákl. přenesená",J498,0)</f>
        <v>0</v>
      </c>
      <c r="BH498" s="142">
        <f>IF(N498="sníž. přenesená",J498,0)</f>
        <v>0</v>
      </c>
      <c r="BI498" s="142">
        <f>IF(N498="nulová",J498,0)</f>
        <v>0</v>
      </c>
      <c r="BJ498" s="17" t="s">
        <v>84</v>
      </c>
      <c r="BK498" s="142">
        <f>ROUND(I498*H498,2)</f>
        <v>0</v>
      </c>
      <c r="BL498" s="17" t="s">
        <v>447</v>
      </c>
      <c r="BM498" s="141" t="s">
        <v>624</v>
      </c>
    </row>
    <row r="499" spans="2:65" s="12" customFormat="1" ht="10">
      <c r="B499" s="143"/>
      <c r="D499" s="144" t="s">
        <v>130</v>
      </c>
      <c r="E499" s="145" t="s">
        <v>1</v>
      </c>
      <c r="F499" s="146" t="s">
        <v>449</v>
      </c>
      <c r="H499" s="145" t="s">
        <v>1</v>
      </c>
      <c r="I499" s="147"/>
      <c r="L499" s="143"/>
      <c r="M499" s="148"/>
      <c r="T499" s="149"/>
      <c r="AT499" s="145" t="s">
        <v>130</v>
      </c>
      <c r="AU499" s="145" t="s">
        <v>86</v>
      </c>
      <c r="AV499" s="12" t="s">
        <v>84</v>
      </c>
      <c r="AW499" s="12" t="s">
        <v>32</v>
      </c>
      <c r="AX499" s="12" t="s">
        <v>76</v>
      </c>
      <c r="AY499" s="145" t="s">
        <v>122</v>
      </c>
    </row>
    <row r="500" spans="2:65" s="12" customFormat="1" ht="10">
      <c r="B500" s="143"/>
      <c r="D500" s="144" t="s">
        <v>130</v>
      </c>
      <c r="E500" s="145" t="s">
        <v>1</v>
      </c>
      <c r="F500" s="146" t="s">
        <v>450</v>
      </c>
      <c r="H500" s="145" t="s">
        <v>1</v>
      </c>
      <c r="I500" s="147"/>
      <c r="L500" s="143"/>
      <c r="M500" s="148"/>
      <c r="T500" s="149"/>
      <c r="AT500" s="145" t="s">
        <v>130</v>
      </c>
      <c r="AU500" s="145" t="s">
        <v>86</v>
      </c>
      <c r="AV500" s="12" t="s">
        <v>84</v>
      </c>
      <c r="AW500" s="12" t="s">
        <v>32</v>
      </c>
      <c r="AX500" s="12" t="s">
        <v>76</v>
      </c>
      <c r="AY500" s="145" t="s">
        <v>122</v>
      </c>
    </row>
    <row r="501" spans="2:65" s="13" customFormat="1" ht="10">
      <c r="B501" s="150"/>
      <c r="D501" s="144" t="s">
        <v>130</v>
      </c>
      <c r="E501" s="151" t="s">
        <v>1</v>
      </c>
      <c r="F501" s="152" t="s">
        <v>84</v>
      </c>
      <c r="H501" s="153">
        <v>1</v>
      </c>
      <c r="I501" s="154"/>
      <c r="L501" s="150"/>
      <c r="M501" s="155"/>
      <c r="T501" s="156"/>
      <c r="AT501" s="151" t="s">
        <v>130</v>
      </c>
      <c r="AU501" s="151" t="s">
        <v>86</v>
      </c>
      <c r="AV501" s="13" t="s">
        <v>86</v>
      </c>
      <c r="AW501" s="13" t="s">
        <v>32</v>
      </c>
      <c r="AX501" s="13" t="s">
        <v>76</v>
      </c>
      <c r="AY501" s="151" t="s">
        <v>122</v>
      </c>
    </row>
    <row r="502" spans="2:65" s="12" customFormat="1" ht="10">
      <c r="B502" s="143"/>
      <c r="D502" s="144" t="s">
        <v>130</v>
      </c>
      <c r="E502" s="145" t="s">
        <v>1</v>
      </c>
      <c r="F502" s="146" t="s">
        <v>452</v>
      </c>
      <c r="H502" s="145" t="s">
        <v>1</v>
      </c>
      <c r="I502" s="147"/>
      <c r="L502" s="143"/>
      <c r="M502" s="148"/>
      <c r="T502" s="149"/>
      <c r="AT502" s="145" t="s">
        <v>130</v>
      </c>
      <c r="AU502" s="145" t="s">
        <v>86</v>
      </c>
      <c r="AV502" s="12" t="s">
        <v>84</v>
      </c>
      <c r="AW502" s="12" t="s">
        <v>32</v>
      </c>
      <c r="AX502" s="12" t="s">
        <v>76</v>
      </c>
      <c r="AY502" s="145" t="s">
        <v>122</v>
      </c>
    </row>
    <row r="503" spans="2:65" s="13" customFormat="1" ht="10">
      <c r="B503" s="150"/>
      <c r="D503" s="144" t="s">
        <v>130</v>
      </c>
      <c r="E503" s="151" t="s">
        <v>1</v>
      </c>
      <c r="F503" s="152" t="s">
        <v>84</v>
      </c>
      <c r="H503" s="153">
        <v>1</v>
      </c>
      <c r="I503" s="154"/>
      <c r="L503" s="150"/>
      <c r="M503" s="155"/>
      <c r="T503" s="156"/>
      <c r="AT503" s="151" t="s">
        <v>130</v>
      </c>
      <c r="AU503" s="151" t="s">
        <v>86</v>
      </c>
      <c r="AV503" s="13" t="s">
        <v>86</v>
      </c>
      <c r="AW503" s="13" t="s">
        <v>32</v>
      </c>
      <c r="AX503" s="13" t="s">
        <v>76</v>
      </c>
      <c r="AY503" s="151" t="s">
        <v>122</v>
      </c>
    </row>
    <row r="504" spans="2:65" s="14" customFormat="1" ht="10">
      <c r="B504" s="157"/>
      <c r="D504" s="144" t="s">
        <v>130</v>
      </c>
      <c r="E504" s="158" t="s">
        <v>1</v>
      </c>
      <c r="F504" s="159" t="s">
        <v>190</v>
      </c>
      <c r="H504" s="160">
        <v>2</v>
      </c>
      <c r="I504" s="161"/>
      <c r="L504" s="157"/>
      <c r="M504" s="162"/>
      <c r="T504" s="163"/>
      <c r="AT504" s="158" t="s">
        <v>130</v>
      </c>
      <c r="AU504" s="158" t="s">
        <v>86</v>
      </c>
      <c r="AV504" s="14" t="s">
        <v>128</v>
      </c>
      <c r="AW504" s="14" t="s">
        <v>32</v>
      </c>
      <c r="AX504" s="14" t="s">
        <v>84</v>
      </c>
      <c r="AY504" s="158" t="s">
        <v>122</v>
      </c>
    </row>
    <row r="505" spans="2:65" s="1" customFormat="1" ht="16.5" customHeight="1">
      <c r="B505" s="32"/>
      <c r="C505" s="171" t="s">
        <v>625</v>
      </c>
      <c r="D505" s="171" t="s">
        <v>294</v>
      </c>
      <c r="E505" s="172" t="s">
        <v>626</v>
      </c>
      <c r="F505" s="173" t="s">
        <v>627</v>
      </c>
      <c r="G505" s="174" t="s">
        <v>345</v>
      </c>
      <c r="H505" s="175">
        <v>1</v>
      </c>
      <c r="I505" s="176"/>
      <c r="J505" s="177">
        <f>ROUND(I505*H505,2)</f>
        <v>0</v>
      </c>
      <c r="K505" s="178"/>
      <c r="L505" s="179"/>
      <c r="M505" s="180" t="s">
        <v>1</v>
      </c>
      <c r="N505" s="181" t="s">
        <v>41</v>
      </c>
      <c r="P505" s="139">
        <f>O505*H505</f>
        <v>0</v>
      </c>
      <c r="Q505" s="139">
        <v>3.5E-4</v>
      </c>
      <c r="R505" s="139">
        <f>Q505*H505</f>
        <v>3.5E-4</v>
      </c>
      <c r="S505" s="139">
        <v>0</v>
      </c>
      <c r="T505" s="140">
        <f>S505*H505</f>
        <v>0</v>
      </c>
      <c r="AR505" s="141" t="s">
        <v>484</v>
      </c>
      <c r="AT505" s="141" t="s">
        <v>294</v>
      </c>
      <c r="AU505" s="141" t="s">
        <v>86</v>
      </c>
      <c r="AY505" s="17" t="s">
        <v>122</v>
      </c>
      <c r="BE505" s="142">
        <f>IF(N505="základní",J505,0)</f>
        <v>0</v>
      </c>
      <c r="BF505" s="142">
        <f>IF(N505="snížená",J505,0)</f>
        <v>0</v>
      </c>
      <c r="BG505" s="142">
        <f>IF(N505="zákl. přenesená",J505,0)</f>
        <v>0</v>
      </c>
      <c r="BH505" s="142">
        <f>IF(N505="sníž. přenesená",J505,0)</f>
        <v>0</v>
      </c>
      <c r="BI505" s="142">
        <f>IF(N505="nulová",J505,0)</f>
        <v>0</v>
      </c>
      <c r="BJ505" s="17" t="s">
        <v>84</v>
      </c>
      <c r="BK505" s="142">
        <f>ROUND(I505*H505,2)</f>
        <v>0</v>
      </c>
      <c r="BL505" s="17" t="s">
        <v>447</v>
      </c>
      <c r="BM505" s="141" t="s">
        <v>628</v>
      </c>
    </row>
    <row r="506" spans="2:65" s="12" customFormat="1" ht="10">
      <c r="B506" s="143"/>
      <c r="D506" s="144" t="s">
        <v>130</v>
      </c>
      <c r="E506" s="145" t="s">
        <v>1</v>
      </c>
      <c r="F506" s="146" t="s">
        <v>449</v>
      </c>
      <c r="H506" s="145" t="s">
        <v>1</v>
      </c>
      <c r="I506" s="147"/>
      <c r="L506" s="143"/>
      <c r="M506" s="148"/>
      <c r="T506" s="149"/>
      <c r="AT506" s="145" t="s">
        <v>130</v>
      </c>
      <c r="AU506" s="145" t="s">
        <v>86</v>
      </c>
      <c r="AV506" s="12" t="s">
        <v>84</v>
      </c>
      <c r="AW506" s="12" t="s">
        <v>32</v>
      </c>
      <c r="AX506" s="12" t="s">
        <v>76</v>
      </c>
      <c r="AY506" s="145" t="s">
        <v>122</v>
      </c>
    </row>
    <row r="507" spans="2:65" s="12" customFormat="1" ht="10">
      <c r="B507" s="143"/>
      <c r="D507" s="144" t="s">
        <v>130</v>
      </c>
      <c r="E507" s="145" t="s">
        <v>1</v>
      </c>
      <c r="F507" s="146" t="s">
        <v>452</v>
      </c>
      <c r="H507" s="145" t="s">
        <v>1</v>
      </c>
      <c r="I507" s="147"/>
      <c r="L507" s="143"/>
      <c r="M507" s="148"/>
      <c r="T507" s="149"/>
      <c r="AT507" s="145" t="s">
        <v>130</v>
      </c>
      <c r="AU507" s="145" t="s">
        <v>86</v>
      </c>
      <c r="AV507" s="12" t="s">
        <v>84</v>
      </c>
      <c r="AW507" s="12" t="s">
        <v>32</v>
      </c>
      <c r="AX507" s="12" t="s">
        <v>76</v>
      </c>
      <c r="AY507" s="145" t="s">
        <v>122</v>
      </c>
    </row>
    <row r="508" spans="2:65" s="13" customFormat="1" ht="10">
      <c r="B508" s="150"/>
      <c r="D508" s="144" t="s">
        <v>130</v>
      </c>
      <c r="E508" s="151" t="s">
        <v>1</v>
      </c>
      <c r="F508" s="152" t="s">
        <v>84</v>
      </c>
      <c r="H508" s="153">
        <v>1</v>
      </c>
      <c r="I508" s="154"/>
      <c r="L508" s="150"/>
      <c r="M508" s="155"/>
      <c r="T508" s="156"/>
      <c r="AT508" s="151" t="s">
        <v>130</v>
      </c>
      <c r="AU508" s="151" t="s">
        <v>86</v>
      </c>
      <c r="AV508" s="13" t="s">
        <v>86</v>
      </c>
      <c r="AW508" s="13" t="s">
        <v>32</v>
      </c>
      <c r="AX508" s="13" t="s">
        <v>84</v>
      </c>
      <c r="AY508" s="151" t="s">
        <v>122</v>
      </c>
    </row>
    <row r="509" spans="2:65" s="1" customFormat="1" ht="16.5" customHeight="1">
      <c r="B509" s="32"/>
      <c r="C509" s="171" t="s">
        <v>629</v>
      </c>
      <c r="D509" s="171" t="s">
        <v>294</v>
      </c>
      <c r="E509" s="172" t="s">
        <v>630</v>
      </c>
      <c r="F509" s="173" t="s">
        <v>631</v>
      </c>
      <c r="G509" s="174" t="s">
        <v>345</v>
      </c>
      <c r="H509" s="175">
        <v>2</v>
      </c>
      <c r="I509" s="176"/>
      <c r="J509" s="177">
        <f>ROUND(I509*H509,2)</f>
        <v>0</v>
      </c>
      <c r="K509" s="178"/>
      <c r="L509" s="179"/>
      <c r="M509" s="180" t="s">
        <v>1</v>
      </c>
      <c r="N509" s="181" t="s">
        <v>41</v>
      </c>
      <c r="P509" s="139">
        <f>O509*H509</f>
        <v>0</v>
      </c>
      <c r="Q509" s="139">
        <v>0</v>
      </c>
      <c r="R509" s="139">
        <f>Q509*H509</f>
        <v>0</v>
      </c>
      <c r="S509" s="139">
        <v>0</v>
      </c>
      <c r="T509" s="140">
        <f>S509*H509</f>
        <v>0</v>
      </c>
      <c r="AR509" s="141" t="s">
        <v>484</v>
      </c>
      <c r="AT509" s="141" t="s">
        <v>294</v>
      </c>
      <c r="AU509" s="141" t="s">
        <v>86</v>
      </c>
      <c r="AY509" s="17" t="s">
        <v>122</v>
      </c>
      <c r="BE509" s="142">
        <f>IF(N509="základní",J509,0)</f>
        <v>0</v>
      </c>
      <c r="BF509" s="142">
        <f>IF(N509="snížená",J509,0)</f>
        <v>0</v>
      </c>
      <c r="BG509" s="142">
        <f>IF(N509="zákl. přenesená",J509,0)</f>
        <v>0</v>
      </c>
      <c r="BH509" s="142">
        <f>IF(N509="sníž. přenesená",J509,0)</f>
        <v>0</v>
      </c>
      <c r="BI509" s="142">
        <f>IF(N509="nulová",J509,0)</f>
        <v>0</v>
      </c>
      <c r="BJ509" s="17" t="s">
        <v>84</v>
      </c>
      <c r="BK509" s="142">
        <f>ROUND(I509*H509,2)</f>
        <v>0</v>
      </c>
      <c r="BL509" s="17" t="s">
        <v>447</v>
      </c>
      <c r="BM509" s="141" t="s">
        <v>632</v>
      </c>
    </row>
    <row r="510" spans="2:65" s="12" customFormat="1" ht="10">
      <c r="B510" s="143"/>
      <c r="D510" s="144" t="s">
        <v>130</v>
      </c>
      <c r="E510" s="145" t="s">
        <v>1</v>
      </c>
      <c r="F510" s="146" t="s">
        <v>449</v>
      </c>
      <c r="H510" s="145" t="s">
        <v>1</v>
      </c>
      <c r="I510" s="147"/>
      <c r="L510" s="143"/>
      <c r="M510" s="148"/>
      <c r="T510" s="149"/>
      <c r="AT510" s="145" t="s">
        <v>130</v>
      </c>
      <c r="AU510" s="145" t="s">
        <v>86</v>
      </c>
      <c r="AV510" s="12" t="s">
        <v>84</v>
      </c>
      <c r="AW510" s="12" t="s">
        <v>32</v>
      </c>
      <c r="AX510" s="12" t="s">
        <v>76</v>
      </c>
      <c r="AY510" s="145" t="s">
        <v>122</v>
      </c>
    </row>
    <row r="511" spans="2:65" s="12" customFormat="1" ht="10">
      <c r="B511" s="143"/>
      <c r="D511" s="144" t="s">
        <v>130</v>
      </c>
      <c r="E511" s="145" t="s">
        <v>1</v>
      </c>
      <c r="F511" s="146" t="s">
        <v>450</v>
      </c>
      <c r="H511" s="145" t="s">
        <v>1</v>
      </c>
      <c r="I511" s="147"/>
      <c r="L511" s="143"/>
      <c r="M511" s="148"/>
      <c r="T511" s="149"/>
      <c r="AT511" s="145" t="s">
        <v>130</v>
      </c>
      <c r="AU511" s="145" t="s">
        <v>86</v>
      </c>
      <c r="AV511" s="12" t="s">
        <v>84</v>
      </c>
      <c r="AW511" s="12" t="s">
        <v>32</v>
      </c>
      <c r="AX511" s="12" t="s">
        <v>76</v>
      </c>
      <c r="AY511" s="145" t="s">
        <v>122</v>
      </c>
    </row>
    <row r="512" spans="2:65" s="13" customFormat="1" ht="10">
      <c r="B512" s="150"/>
      <c r="D512" s="144" t="s">
        <v>130</v>
      </c>
      <c r="E512" s="151" t="s">
        <v>1</v>
      </c>
      <c r="F512" s="152" t="s">
        <v>84</v>
      </c>
      <c r="H512" s="153">
        <v>1</v>
      </c>
      <c r="I512" s="154"/>
      <c r="L512" s="150"/>
      <c r="M512" s="155"/>
      <c r="T512" s="156"/>
      <c r="AT512" s="151" t="s">
        <v>130</v>
      </c>
      <c r="AU512" s="151" t="s">
        <v>86</v>
      </c>
      <c r="AV512" s="13" t="s">
        <v>86</v>
      </c>
      <c r="AW512" s="13" t="s">
        <v>32</v>
      </c>
      <c r="AX512" s="13" t="s">
        <v>76</v>
      </c>
      <c r="AY512" s="151" t="s">
        <v>122</v>
      </c>
    </row>
    <row r="513" spans="2:65" s="12" customFormat="1" ht="10">
      <c r="B513" s="143"/>
      <c r="D513" s="144" t="s">
        <v>130</v>
      </c>
      <c r="E513" s="145" t="s">
        <v>1</v>
      </c>
      <c r="F513" s="146" t="s">
        <v>452</v>
      </c>
      <c r="H513" s="145" t="s">
        <v>1</v>
      </c>
      <c r="I513" s="147"/>
      <c r="L513" s="143"/>
      <c r="M513" s="148"/>
      <c r="T513" s="149"/>
      <c r="AT513" s="145" t="s">
        <v>130</v>
      </c>
      <c r="AU513" s="145" t="s">
        <v>86</v>
      </c>
      <c r="AV513" s="12" t="s">
        <v>84</v>
      </c>
      <c r="AW513" s="12" t="s">
        <v>32</v>
      </c>
      <c r="AX513" s="12" t="s">
        <v>76</v>
      </c>
      <c r="AY513" s="145" t="s">
        <v>122</v>
      </c>
    </row>
    <row r="514" spans="2:65" s="13" customFormat="1" ht="10">
      <c r="B514" s="150"/>
      <c r="D514" s="144" t="s">
        <v>130</v>
      </c>
      <c r="E514" s="151" t="s">
        <v>1</v>
      </c>
      <c r="F514" s="152" t="s">
        <v>84</v>
      </c>
      <c r="H514" s="153">
        <v>1</v>
      </c>
      <c r="I514" s="154"/>
      <c r="L514" s="150"/>
      <c r="M514" s="155"/>
      <c r="T514" s="156"/>
      <c r="AT514" s="151" t="s">
        <v>130</v>
      </c>
      <c r="AU514" s="151" t="s">
        <v>86</v>
      </c>
      <c r="AV514" s="13" t="s">
        <v>86</v>
      </c>
      <c r="AW514" s="13" t="s">
        <v>32</v>
      </c>
      <c r="AX514" s="13" t="s">
        <v>76</v>
      </c>
      <c r="AY514" s="151" t="s">
        <v>122</v>
      </c>
    </row>
    <row r="515" spans="2:65" s="14" customFormat="1" ht="10">
      <c r="B515" s="157"/>
      <c r="D515" s="144" t="s">
        <v>130</v>
      </c>
      <c r="E515" s="158" t="s">
        <v>1</v>
      </c>
      <c r="F515" s="159" t="s">
        <v>190</v>
      </c>
      <c r="H515" s="160">
        <v>2</v>
      </c>
      <c r="I515" s="161"/>
      <c r="L515" s="157"/>
      <c r="M515" s="162"/>
      <c r="T515" s="163"/>
      <c r="AT515" s="158" t="s">
        <v>130</v>
      </c>
      <c r="AU515" s="158" t="s">
        <v>86</v>
      </c>
      <c r="AV515" s="14" t="s">
        <v>128</v>
      </c>
      <c r="AW515" s="14" t="s">
        <v>32</v>
      </c>
      <c r="AX515" s="14" t="s">
        <v>84</v>
      </c>
      <c r="AY515" s="158" t="s">
        <v>122</v>
      </c>
    </row>
    <row r="516" spans="2:65" s="1" customFormat="1" ht="16.5" customHeight="1">
      <c r="B516" s="32"/>
      <c r="C516" s="171" t="s">
        <v>633</v>
      </c>
      <c r="D516" s="171" t="s">
        <v>294</v>
      </c>
      <c r="E516" s="172" t="s">
        <v>634</v>
      </c>
      <c r="F516" s="173" t="s">
        <v>635</v>
      </c>
      <c r="G516" s="174" t="s">
        <v>345</v>
      </c>
      <c r="H516" s="175">
        <v>4</v>
      </c>
      <c r="I516" s="176"/>
      <c r="J516" s="177">
        <f>ROUND(I516*H516,2)</f>
        <v>0</v>
      </c>
      <c r="K516" s="178"/>
      <c r="L516" s="179"/>
      <c r="M516" s="180" t="s">
        <v>1</v>
      </c>
      <c r="N516" s="181" t="s">
        <v>41</v>
      </c>
      <c r="P516" s="139">
        <f>O516*H516</f>
        <v>0</v>
      </c>
      <c r="Q516" s="139">
        <v>0</v>
      </c>
      <c r="R516" s="139">
        <f>Q516*H516</f>
        <v>0</v>
      </c>
      <c r="S516" s="139">
        <v>0</v>
      </c>
      <c r="T516" s="140">
        <f>S516*H516</f>
        <v>0</v>
      </c>
      <c r="AR516" s="141" t="s">
        <v>484</v>
      </c>
      <c r="AT516" s="141" t="s">
        <v>294</v>
      </c>
      <c r="AU516" s="141" t="s">
        <v>86</v>
      </c>
      <c r="AY516" s="17" t="s">
        <v>122</v>
      </c>
      <c r="BE516" s="142">
        <f>IF(N516="základní",J516,0)</f>
        <v>0</v>
      </c>
      <c r="BF516" s="142">
        <f>IF(N516="snížená",J516,0)</f>
        <v>0</v>
      </c>
      <c r="BG516" s="142">
        <f>IF(N516="zákl. přenesená",J516,0)</f>
        <v>0</v>
      </c>
      <c r="BH516" s="142">
        <f>IF(N516="sníž. přenesená",J516,0)</f>
        <v>0</v>
      </c>
      <c r="BI516" s="142">
        <f>IF(N516="nulová",J516,0)</f>
        <v>0</v>
      </c>
      <c r="BJ516" s="17" t="s">
        <v>84</v>
      </c>
      <c r="BK516" s="142">
        <f>ROUND(I516*H516,2)</f>
        <v>0</v>
      </c>
      <c r="BL516" s="17" t="s">
        <v>447</v>
      </c>
      <c r="BM516" s="141" t="s">
        <v>636</v>
      </c>
    </row>
    <row r="517" spans="2:65" s="12" customFormat="1" ht="10">
      <c r="B517" s="143"/>
      <c r="D517" s="144" t="s">
        <v>130</v>
      </c>
      <c r="E517" s="145" t="s">
        <v>1</v>
      </c>
      <c r="F517" s="146" t="s">
        <v>449</v>
      </c>
      <c r="H517" s="145" t="s">
        <v>1</v>
      </c>
      <c r="I517" s="147"/>
      <c r="L517" s="143"/>
      <c r="M517" s="148"/>
      <c r="T517" s="149"/>
      <c r="AT517" s="145" t="s">
        <v>130</v>
      </c>
      <c r="AU517" s="145" t="s">
        <v>86</v>
      </c>
      <c r="AV517" s="12" t="s">
        <v>84</v>
      </c>
      <c r="AW517" s="12" t="s">
        <v>32</v>
      </c>
      <c r="AX517" s="12" t="s">
        <v>76</v>
      </c>
      <c r="AY517" s="145" t="s">
        <v>122</v>
      </c>
    </row>
    <row r="518" spans="2:65" s="12" customFormat="1" ht="10">
      <c r="B518" s="143"/>
      <c r="D518" s="144" t="s">
        <v>130</v>
      </c>
      <c r="E518" s="145" t="s">
        <v>1</v>
      </c>
      <c r="F518" s="146" t="s">
        <v>452</v>
      </c>
      <c r="H518" s="145" t="s">
        <v>1</v>
      </c>
      <c r="I518" s="147"/>
      <c r="L518" s="143"/>
      <c r="M518" s="148"/>
      <c r="T518" s="149"/>
      <c r="AT518" s="145" t="s">
        <v>130</v>
      </c>
      <c r="AU518" s="145" t="s">
        <v>86</v>
      </c>
      <c r="AV518" s="12" t="s">
        <v>84</v>
      </c>
      <c r="AW518" s="12" t="s">
        <v>32</v>
      </c>
      <c r="AX518" s="12" t="s">
        <v>76</v>
      </c>
      <c r="AY518" s="145" t="s">
        <v>122</v>
      </c>
    </row>
    <row r="519" spans="2:65" s="13" customFormat="1" ht="10">
      <c r="B519" s="150"/>
      <c r="D519" s="144" t="s">
        <v>130</v>
      </c>
      <c r="E519" s="151" t="s">
        <v>1</v>
      </c>
      <c r="F519" s="152" t="s">
        <v>128</v>
      </c>
      <c r="H519" s="153">
        <v>4</v>
      </c>
      <c r="I519" s="154"/>
      <c r="L519" s="150"/>
      <c r="M519" s="155"/>
      <c r="T519" s="156"/>
      <c r="AT519" s="151" t="s">
        <v>130</v>
      </c>
      <c r="AU519" s="151" t="s">
        <v>86</v>
      </c>
      <c r="AV519" s="13" t="s">
        <v>86</v>
      </c>
      <c r="AW519" s="13" t="s">
        <v>32</v>
      </c>
      <c r="AX519" s="13" t="s">
        <v>84</v>
      </c>
      <c r="AY519" s="151" t="s">
        <v>122</v>
      </c>
    </row>
    <row r="520" spans="2:65" s="1" customFormat="1" ht="16.5" customHeight="1">
      <c r="B520" s="32"/>
      <c r="C520" s="171" t="s">
        <v>637</v>
      </c>
      <c r="D520" s="171" t="s">
        <v>294</v>
      </c>
      <c r="E520" s="172" t="s">
        <v>638</v>
      </c>
      <c r="F520" s="173" t="s">
        <v>639</v>
      </c>
      <c r="G520" s="174" t="s">
        <v>345</v>
      </c>
      <c r="H520" s="175">
        <v>1</v>
      </c>
      <c r="I520" s="176"/>
      <c r="J520" s="177">
        <f>ROUND(I520*H520,2)</f>
        <v>0</v>
      </c>
      <c r="K520" s="178"/>
      <c r="L520" s="179"/>
      <c r="M520" s="180" t="s">
        <v>1</v>
      </c>
      <c r="N520" s="181" t="s">
        <v>41</v>
      </c>
      <c r="P520" s="139">
        <f>O520*H520</f>
        <v>0</v>
      </c>
      <c r="Q520" s="139">
        <v>0</v>
      </c>
      <c r="R520" s="139">
        <f>Q520*H520</f>
        <v>0</v>
      </c>
      <c r="S520" s="139">
        <v>0</v>
      </c>
      <c r="T520" s="140">
        <f>S520*H520</f>
        <v>0</v>
      </c>
      <c r="AR520" s="141" t="s">
        <v>484</v>
      </c>
      <c r="AT520" s="141" t="s">
        <v>294</v>
      </c>
      <c r="AU520" s="141" t="s">
        <v>86</v>
      </c>
      <c r="AY520" s="17" t="s">
        <v>122</v>
      </c>
      <c r="BE520" s="142">
        <f>IF(N520="základní",J520,0)</f>
        <v>0</v>
      </c>
      <c r="BF520" s="142">
        <f>IF(N520="snížená",J520,0)</f>
        <v>0</v>
      </c>
      <c r="BG520" s="142">
        <f>IF(N520="zákl. přenesená",J520,0)</f>
        <v>0</v>
      </c>
      <c r="BH520" s="142">
        <f>IF(N520="sníž. přenesená",J520,0)</f>
        <v>0</v>
      </c>
      <c r="BI520" s="142">
        <f>IF(N520="nulová",J520,0)</f>
        <v>0</v>
      </c>
      <c r="BJ520" s="17" t="s">
        <v>84</v>
      </c>
      <c r="BK520" s="142">
        <f>ROUND(I520*H520,2)</f>
        <v>0</v>
      </c>
      <c r="BL520" s="17" t="s">
        <v>447</v>
      </c>
      <c r="BM520" s="141" t="s">
        <v>640</v>
      </c>
    </row>
    <row r="521" spans="2:65" s="12" customFormat="1" ht="10">
      <c r="B521" s="143"/>
      <c r="D521" s="144" t="s">
        <v>130</v>
      </c>
      <c r="E521" s="145" t="s">
        <v>1</v>
      </c>
      <c r="F521" s="146" t="s">
        <v>449</v>
      </c>
      <c r="H521" s="145" t="s">
        <v>1</v>
      </c>
      <c r="I521" s="147"/>
      <c r="L521" s="143"/>
      <c r="M521" s="148"/>
      <c r="T521" s="149"/>
      <c r="AT521" s="145" t="s">
        <v>130</v>
      </c>
      <c r="AU521" s="145" t="s">
        <v>86</v>
      </c>
      <c r="AV521" s="12" t="s">
        <v>84</v>
      </c>
      <c r="AW521" s="12" t="s">
        <v>32</v>
      </c>
      <c r="AX521" s="12" t="s">
        <v>76</v>
      </c>
      <c r="AY521" s="145" t="s">
        <v>122</v>
      </c>
    </row>
    <row r="522" spans="2:65" s="12" customFormat="1" ht="10">
      <c r="B522" s="143"/>
      <c r="D522" s="144" t="s">
        <v>130</v>
      </c>
      <c r="E522" s="145" t="s">
        <v>1</v>
      </c>
      <c r="F522" s="146" t="s">
        <v>452</v>
      </c>
      <c r="H522" s="145" t="s">
        <v>1</v>
      </c>
      <c r="I522" s="147"/>
      <c r="L522" s="143"/>
      <c r="M522" s="148"/>
      <c r="T522" s="149"/>
      <c r="AT522" s="145" t="s">
        <v>130</v>
      </c>
      <c r="AU522" s="145" t="s">
        <v>86</v>
      </c>
      <c r="AV522" s="12" t="s">
        <v>84</v>
      </c>
      <c r="AW522" s="12" t="s">
        <v>32</v>
      </c>
      <c r="AX522" s="12" t="s">
        <v>76</v>
      </c>
      <c r="AY522" s="145" t="s">
        <v>122</v>
      </c>
    </row>
    <row r="523" spans="2:65" s="13" customFormat="1" ht="10">
      <c r="B523" s="150"/>
      <c r="D523" s="144" t="s">
        <v>130</v>
      </c>
      <c r="E523" s="151" t="s">
        <v>1</v>
      </c>
      <c r="F523" s="152" t="s">
        <v>84</v>
      </c>
      <c r="H523" s="153">
        <v>1</v>
      </c>
      <c r="I523" s="154"/>
      <c r="L523" s="150"/>
      <c r="M523" s="155"/>
      <c r="T523" s="156"/>
      <c r="AT523" s="151" t="s">
        <v>130</v>
      </c>
      <c r="AU523" s="151" t="s">
        <v>86</v>
      </c>
      <c r="AV523" s="13" t="s">
        <v>86</v>
      </c>
      <c r="AW523" s="13" t="s">
        <v>32</v>
      </c>
      <c r="AX523" s="13" t="s">
        <v>84</v>
      </c>
      <c r="AY523" s="151" t="s">
        <v>122</v>
      </c>
    </row>
    <row r="524" spans="2:65" s="1" customFormat="1" ht="24.15" customHeight="1">
      <c r="B524" s="32"/>
      <c r="C524" s="171" t="s">
        <v>641</v>
      </c>
      <c r="D524" s="171" t="s">
        <v>294</v>
      </c>
      <c r="E524" s="172" t="s">
        <v>642</v>
      </c>
      <c r="F524" s="173" t="s">
        <v>643</v>
      </c>
      <c r="G524" s="174" t="s">
        <v>345</v>
      </c>
      <c r="H524" s="175">
        <v>2</v>
      </c>
      <c r="I524" s="176"/>
      <c r="J524" s="177">
        <f>ROUND(I524*H524,2)</f>
        <v>0</v>
      </c>
      <c r="K524" s="178"/>
      <c r="L524" s="179"/>
      <c r="M524" s="180" t="s">
        <v>1</v>
      </c>
      <c r="N524" s="181" t="s">
        <v>41</v>
      </c>
      <c r="P524" s="139">
        <f>O524*H524</f>
        <v>0</v>
      </c>
      <c r="Q524" s="139">
        <v>0</v>
      </c>
      <c r="R524" s="139">
        <f>Q524*H524</f>
        <v>0</v>
      </c>
      <c r="S524" s="139">
        <v>0</v>
      </c>
      <c r="T524" s="140">
        <f>S524*H524</f>
        <v>0</v>
      </c>
      <c r="AR524" s="141" t="s">
        <v>484</v>
      </c>
      <c r="AT524" s="141" t="s">
        <v>294</v>
      </c>
      <c r="AU524" s="141" t="s">
        <v>86</v>
      </c>
      <c r="AY524" s="17" t="s">
        <v>122</v>
      </c>
      <c r="BE524" s="142">
        <f>IF(N524="základní",J524,0)</f>
        <v>0</v>
      </c>
      <c r="BF524" s="142">
        <f>IF(N524="snížená",J524,0)</f>
        <v>0</v>
      </c>
      <c r="BG524" s="142">
        <f>IF(N524="zákl. přenesená",J524,0)</f>
        <v>0</v>
      </c>
      <c r="BH524" s="142">
        <f>IF(N524="sníž. přenesená",J524,0)</f>
        <v>0</v>
      </c>
      <c r="BI524" s="142">
        <f>IF(N524="nulová",J524,0)</f>
        <v>0</v>
      </c>
      <c r="BJ524" s="17" t="s">
        <v>84</v>
      </c>
      <c r="BK524" s="142">
        <f>ROUND(I524*H524,2)</f>
        <v>0</v>
      </c>
      <c r="BL524" s="17" t="s">
        <v>447</v>
      </c>
      <c r="BM524" s="141" t="s">
        <v>644</v>
      </c>
    </row>
    <row r="525" spans="2:65" s="12" customFormat="1" ht="10">
      <c r="B525" s="143"/>
      <c r="D525" s="144" t="s">
        <v>130</v>
      </c>
      <c r="E525" s="145" t="s">
        <v>1</v>
      </c>
      <c r="F525" s="146" t="s">
        <v>449</v>
      </c>
      <c r="H525" s="145" t="s">
        <v>1</v>
      </c>
      <c r="I525" s="147"/>
      <c r="L525" s="143"/>
      <c r="M525" s="148"/>
      <c r="T525" s="149"/>
      <c r="AT525" s="145" t="s">
        <v>130</v>
      </c>
      <c r="AU525" s="145" t="s">
        <v>86</v>
      </c>
      <c r="AV525" s="12" t="s">
        <v>84</v>
      </c>
      <c r="AW525" s="12" t="s">
        <v>32</v>
      </c>
      <c r="AX525" s="12" t="s">
        <v>76</v>
      </c>
      <c r="AY525" s="145" t="s">
        <v>122</v>
      </c>
    </row>
    <row r="526" spans="2:65" s="12" customFormat="1" ht="10">
      <c r="B526" s="143"/>
      <c r="D526" s="144" t="s">
        <v>130</v>
      </c>
      <c r="E526" s="145" t="s">
        <v>1</v>
      </c>
      <c r="F526" s="146" t="s">
        <v>452</v>
      </c>
      <c r="H526" s="145" t="s">
        <v>1</v>
      </c>
      <c r="I526" s="147"/>
      <c r="L526" s="143"/>
      <c r="M526" s="148"/>
      <c r="T526" s="149"/>
      <c r="AT526" s="145" t="s">
        <v>130</v>
      </c>
      <c r="AU526" s="145" t="s">
        <v>86</v>
      </c>
      <c r="AV526" s="12" t="s">
        <v>84</v>
      </c>
      <c r="AW526" s="12" t="s">
        <v>32</v>
      </c>
      <c r="AX526" s="12" t="s">
        <v>76</v>
      </c>
      <c r="AY526" s="145" t="s">
        <v>122</v>
      </c>
    </row>
    <row r="527" spans="2:65" s="13" customFormat="1" ht="10">
      <c r="B527" s="150"/>
      <c r="D527" s="144" t="s">
        <v>130</v>
      </c>
      <c r="E527" s="151" t="s">
        <v>1</v>
      </c>
      <c r="F527" s="152" t="s">
        <v>86</v>
      </c>
      <c r="H527" s="153">
        <v>2</v>
      </c>
      <c r="I527" s="154"/>
      <c r="L527" s="150"/>
      <c r="M527" s="155"/>
      <c r="T527" s="156"/>
      <c r="AT527" s="151" t="s">
        <v>130</v>
      </c>
      <c r="AU527" s="151" t="s">
        <v>86</v>
      </c>
      <c r="AV527" s="13" t="s">
        <v>86</v>
      </c>
      <c r="AW527" s="13" t="s">
        <v>32</v>
      </c>
      <c r="AX527" s="13" t="s">
        <v>84</v>
      </c>
      <c r="AY527" s="151" t="s">
        <v>122</v>
      </c>
    </row>
    <row r="528" spans="2:65" s="1" customFormat="1" ht="16.5" customHeight="1">
      <c r="B528" s="32"/>
      <c r="C528" s="129" t="s">
        <v>645</v>
      </c>
      <c r="D528" s="129" t="s">
        <v>124</v>
      </c>
      <c r="E528" s="130" t="s">
        <v>646</v>
      </c>
      <c r="F528" s="131" t="s">
        <v>647</v>
      </c>
      <c r="G528" s="132" t="s">
        <v>150</v>
      </c>
      <c r="H528" s="133">
        <v>37</v>
      </c>
      <c r="I528" s="134"/>
      <c r="J528" s="135">
        <f>ROUND(I528*H528,2)</f>
        <v>0</v>
      </c>
      <c r="K528" s="136"/>
      <c r="L528" s="32"/>
      <c r="M528" s="137" t="s">
        <v>1</v>
      </c>
      <c r="N528" s="138" t="s">
        <v>41</v>
      </c>
      <c r="P528" s="139">
        <f>O528*H528</f>
        <v>0</v>
      </c>
      <c r="Q528" s="139">
        <v>1.0000000000000001E-5</v>
      </c>
      <c r="R528" s="139">
        <f>Q528*H528</f>
        <v>3.7000000000000005E-4</v>
      </c>
      <c r="S528" s="139">
        <v>0</v>
      </c>
      <c r="T528" s="140">
        <f>S528*H528</f>
        <v>0</v>
      </c>
      <c r="AR528" s="141" t="s">
        <v>447</v>
      </c>
      <c r="AT528" s="141" t="s">
        <v>124</v>
      </c>
      <c r="AU528" s="141" t="s">
        <v>86</v>
      </c>
      <c r="AY528" s="17" t="s">
        <v>122</v>
      </c>
      <c r="BE528" s="142">
        <f>IF(N528="základní",J528,0)</f>
        <v>0</v>
      </c>
      <c r="BF528" s="142">
        <f>IF(N528="snížená",J528,0)</f>
        <v>0</v>
      </c>
      <c r="BG528" s="142">
        <f>IF(N528="zákl. přenesená",J528,0)</f>
        <v>0</v>
      </c>
      <c r="BH528" s="142">
        <f>IF(N528="sníž. přenesená",J528,0)</f>
        <v>0</v>
      </c>
      <c r="BI528" s="142">
        <f>IF(N528="nulová",J528,0)</f>
        <v>0</v>
      </c>
      <c r="BJ528" s="17" t="s">
        <v>84</v>
      </c>
      <c r="BK528" s="142">
        <f>ROUND(I528*H528,2)</f>
        <v>0</v>
      </c>
      <c r="BL528" s="17" t="s">
        <v>447</v>
      </c>
      <c r="BM528" s="141" t="s">
        <v>648</v>
      </c>
    </row>
    <row r="529" spans="2:65" s="12" customFormat="1" ht="10">
      <c r="B529" s="143"/>
      <c r="D529" s="144" t="s">
        <v>130</v>
      </c>
      <c r="E529" s="145" t="s">
        <v>1</v>
      </c>
      <c r="F529" s="146" t="s">
        <v>449</v>
      </c>
      <c r="H529" s="145" t="s">
        <v>1</v>
      </c>
      <c r="I529" s="147"/>
      <c r="L529" s="143"/>
      <c r="M529" s="148"/>
      <c r="T529" s="149"/>
      <c r="AT529" s="145" t="s">
        <v>130</v>
      </c>
      <c r="AU529" s="145" t="s">
        <v>86</v>
      </c>
      <c r="AV529" s="12" t="s">
        <v>84</v>
      </c>
      <c r="AW529" s="12" t="s">
        <v>32</v>
      </c>
      <c r="AX529" s="12" t="s">
        <v>76</v>
      </c>
      <c r="AY529" s="145" t="s">
        <v>122</v>
      </c>
    </row>
    <row r="530" spans="2:65" s="12" customFormat="1" ht="10">
      <c r="B530" s="143"/>
      <c r="D530" s="144" t="s">
        <v>130</v>
      </c>
      <c r="E530" s="145" t="s">
        <v>1</v>
      </c>
      <c r="F530" s="146" t="s">
        <v>649</v>
      </c>
      <c r="H530" s="145" t="s">
        <v>1</v>
      </c>
      <c r="I530" s="147"/>
      <c r="L530" s="143"/>
      <c r="M530" s="148"/>
      <c r="T530" s="149"/>
      <c r="AT530" s="145" t="s">
        <v>130</v>
      </c>
      <c r="AU530" s="145" t="s">
        <v>86</v>
      </c>
      <c r="AV530" s="12" t="s">
        <v>84</v>
      </c>
      <c r="AW530" s="12" t="s">
        <v>32</v>
      </c>
      <c r="AX530" s="12" t="s">
        <v>76</v>
      </c>
      <c r="AY530" s="145" t="s">
        <v>122</v>
      </c>
    </row>
    <row r="531" spans="2:65" s="13" customFormat="1" ht="10">
      <c r="B531" s="150"/>
      <c r="D531" s="144" t="s">
        <v>130</v>
      </c>
      <c r="E531" s="151" t="s">
        <v>1</v>
      </c>
      <c r="F531" s="152" t="s">
        <v>650</v>
      </c>
      <c r="H531" s="153">
        <v>22</v>
      </c>
      <c r="I531" s="154"/>
      <c r="L531" s="150"/>
      <c r="M531" s="155"/>
      <c r="T531" s="156"/>
      <c r="AT531" s="151" t="s">
        <v>130</v>
      </c>
      <c r="AU531" s="151" t="s">
        <v>86</v>
      </c>
      <c r="AV531" s="13" t="s">
        <v>86</v>
      </c>
      <c r="AW531" s="13" t="s">
        <v>32</v>
      </c>
      <c r="AX531" s="13" t="s">
        <v>76</v>
      </c>
      <c r="AY531" s="151" t="s">
        <v>122</v>
      </c>
    </row>
    <row r="532" spans="2:65" s="12" customFormat="1" ht="10">
      <c r="B532" s="143"/>
      <c r="D532" s="144" t="s">
        <v>130</v>
      </c>
      <c r="E532" s="145" t="s">
        <v>1</v>
      </c>
      <c r="F532" s="146" t="s">
        <v>651</v>
      </c>
      <c r="H532" s="145" t="s">
        <v>1</v>
      </c>
      <c r="I532" s="147"/>
      <c r="L532" s="143"/>
      <c r="M532" s="148"/>
      <c r="T532" s="149"/>
      <c r="AT532" s="145" t="s">
        <v>130</v>
      </c>
      <c r="AU532" s="145" t="s">
        <v>86</v>
      </c>
      <c r="AV532" s="12" t="s">
        <v>84</v>
      </c>
      <c r="AW532" s="12" t="s">
        <v>32</v>
      </c>
      <c r="AX532" s="12" t="s">
        <v>76</v>
      </c>
      <c r="AY532" s="145" t="s">
        <v>122</v>
      </c>
    </row>
    <row r="533" spans="2:65" s="13" customFormat="1" ht="10">
      <c r="B533" s="150"/>
      <c r="D533" s="144" t="s">
        <v>130</v>
      </c>
      <c r="E533" s="151" t="s">
        <v>1</v>
      </c>
      <c r="F533" s="152" t="s">
        <v>652</v>
      </c>
      <c r="H533" s="153">
        <v>6</v>
      </c>
      <c r="I533" s="154"/>
      <c r="L533" s="150"/>
      <c r="M533" s="155"/>
      <c r="T533" s="156"/>
      <c r="AT533" s="151" t="s">
        <v>130</v>
      </c>
      <c r="AU533" s="151" t="s">
        <v>86</v>
      </c>
      <c r="AV533" s="13" t="s">
        <v>86</v>
      </c>
      <c r="AW533" s="13" t="s">
        <v>32</v>
      </c>
      <c r="AX533" s="13" t="s">
        <v>76</v>
      </c>
      <c r="AY533" s="151" t="s">
        <v>122</v>
      </c>
    </row>
    <row r="534" spans="2:65" s="12" customFormat="1" ht="10">
      <c r="B534" s="143"/>
      <c r="D534" s="144" t="s">
        <v>130</v>
      </c>
      <c r="E534" s="145" t="s">
        <v>1</v>
      </c>
      <c r="F534" s="146" t="s">
        <v>653</v>
      </c>
      <c r="H534" s="145" t="s">
        <v>1</v>
      </c>
      <c r="I534" s="147"/>
      <c r="L534" s="143"/>
      <c r="M534" s="148"/>
      <c r="T534" s="149"/>
      <c r="AT534" s="145" t="s">
        <v>130</v>
      </c>
      <c r="AU534" s="145" t="s">
        <v>86</v>
      </c>
      <c r="AV534" s="12" t="s">
        <v>84</v>
      </c>
      <c r="AW534" s="12" t="s">
        <v>32</v>
      </c>
      <c r="AX534" s="12" t="s">
        <v>76</v>
      </c>
      <c r="AY534" s="145" t="s">
        <v>122</v>
      </c>
    </row>
    <row r="535" spans="2:65" s="13" customFormat="1" ht="10">
      <c r="B535" s="150"/>
      <c r="D535" s="144" t="s">
        <v>130</v>
      </c>
      <c r="E535" s="151" t="s">
        <v>1</v>
      </c>
      <c r="F535" s="152" t="s">
        <v>367</v>
      </c>
      <c r="H535" s="153">
        <v>9</v>
      </c>
      <c r="I535" s="154"/>
      <c r="L535" s="150"/>
      <c r="M535" s="155"/>
      <c r="T535" s="156"/>
      <c r="AT535" s="151" t="s">
        <v>130</v>
      </c>
      <c r="AU535" s="151" t="s">
        <v>86</v>
      </c>
      <c r="AV535" s="13" t="s">
        <v>86</v>
      </c>
      <c r="AW535" s="13" t="s">
        <v>32</v>
      </c>
      <c r="AX535" s="13" t="s">
        <v>76</v>
      </c>
      <c r="AY535" s="151" t="s">
        <v>122</v>
      </c>
    </row>
    <row r="536" spans="2:65" s="14" customFormat="1" ht="10">
      <c r="B536" s="157"/>
      <c r="D536" s="144" t="s">
        <v>130</v>
      </c>
      <c r="E536" s="158" t="s">
        <v>1</v>
      </c>
      <c r="F536" s="159" t="s">
        <v>190</v>
      </c>
      <c r="H536" s="160">
        <v>37</v>
      </c>
      <c r="I536" s="161"/>
      <c r="L536" s="157"/>
      <c r="M536" s="162"/>
      <c r="T536" s="163"/>
      <c r="AT536" s="158" t="s">
        <v>130</v>
      </c>
      <c r="AU536" s="158" t="s">
        <v>86</v>
      </c>
      <c r="AV536" s="14" t="s">
        <v>128</v>
      </c>
      <c r="AW536" s="14" t="s">
        <v>32</v>
      </c>
      <c r="AX536" s="14" t="s">
        <v>84</v>
      </c>
      <c r="AY536" s="158" t="s">
        <v>122</v>
      </c>
    </row>
    <row r="537" spans="2:65" s="1" customFormat="1" ht="24.15" customHeight="1">
      <c r="B537" s="32"/>
      <c r="C537" s="129" t="s">
        <v>654</v>
      </c>
      <c r="D537" s="129" t="s">
        <v>124</v>
      </c>
      <c r="E537" s="130" t="s">
        <v>655</v>
      </c>
      <c r="F537" s="131" t="s">
        <v>656</v>
      </c>
      <c r="G537" s="132" t="s">
        <v>127</v>
      </c>
      <c r="H537" s="133">
        <v>2</v>
      </c>
      <c r="I537" s="134"/>
      <c r="J537" s="135">
        <f>ROUND(I537*H537,2)</f>
        <v>0</v>
      </c>
      <c r="K537" s="136"/>
      <c r="L537" s="32"/>
      <c r="M537" s="137" t="s">
        <v>1</v>
      </c>
      <c r="N537" s="138" t="s">
        <v>41</v>
      </c>
      <c r="P537" s="139">
        <f>O537*H537</f>
        <v>0</v>
      </c>
      <c r="Q537" s="139">
        <v>0</v>
      </c>
      <c r="R537" s="139">
        <f>Q537*H537</f>
        <v>0</v>
      </c>
      <c r="S537" s="139">
        <v>0</v>
      </c>
      <c r="T537" s="140">
        <f>S537*H537</f>
        <v>0</v>
      </c>
      <c r="AR537" s="141" t="s">
        <v>447</v>
      </c>
      <c r="AT537" s="141" t="s">
        <v>124</v>
      </c>
      <c r="AU537" s="141" t="s">
        <v>86</v>
      </c>
      <c r="AY537" s="17" t="s">
        <v>122</v>
      </c>
      <c r="BE537" s="142">
        <f>IF(N537="základní",J537,0)</f>
        <v>0</v>
      </c>
      <c r="BF537" s="142">
        <f>IF(N537="snížená",J537,0)</f>
        <v>0</v>
      </c>
      <c r="BG537" s="142">
        <f>IF(N537="zákl. přenesená",J537,0)</f>
        <v>0</v>
      </c>
      <c r="BH537" s="142">
        <f>IF(N537="sníž. přenesená",J537,0)</f>
        <v>0</v>
      </c>
      <c r="BI537" s="142">
        <f>IF(N537="nulová",J537,0)</f>
        <v>0</v>
      </c>
      <c r="BJ537" s="17" t="s">
        <v>84</v>
      </c>
      <c r="BK537" s="142">
        <f>ROUND(I537*H537,2)</f>
        <v>0</v>
      </c>
      <c r="BL537" s="17" t="s">
        <v>447</v>
      </c>
      <c r="BM537" s="141" t="s">
        <v>657</v>
      </c>
    </row>
    <row r="538" spans="2:65" s="12" customFormat="1" ht="10">
      <c r="B538" s="143"/>
      <c r="D538" s="144" t="s">
        <v>130</v>
      </c>
      <c r="E538" s="145" t="s">
        <v>1</v>
      </c>
      <c r="F538" s="146" t="s">
        <v>449</v>
      </c>
      <c r="H538" s="145" t="s">
        <v>1</v>
      </c>
      <c r="I538" s="147"/>
      <c r="L538" s="143"/>
      <c r="M538" s="148"/>
      <c r="T538" s="149"/>
      <c r="AT538" s="145" t="s">
        <v>130</v>
      </c>
      <c r="AU538" s="145" t="s">
        <v>86</v>
      </c>
      <c r="AV538" s="12" t="s">
        <v>84</v>
      </c>
      <c r="AW538" s="12" t="s">
        <v>32</v>
      </c>
      <c r="AX538" s="12" t="s">
        <v>76</v>
      </c>
      <c r="AY538" s="145" t="s">
        <v>122</v>
      </c>
    </row>
    <row r="539" spans="2:65" s="13" customFormat="1" ht="10">
      <c r="B539" s="150"/>
      <c r="D539" s="144" t="s">
        <v>130</v>
      </c>
      <c r="E539" s="151" t="s">
        <v>1</v>
      </c>
      <c r="F539" s="152" t="s">
        <v>467</v>
      </c>
      <c r="H539" s="153">
        <v>2</v>
      </c>
      <c r="I539" s="154"/>
      <c r="L539" s="150"/>
      <c r="M539" s="155"/>
      <c r="T539" s="156"/>
      <c r="AT539" s="151" t="s">
        <v>130</v>
      </c>
      <c r="AU539" s="151" t="s">
        <v>86</v>
      </c>
      <c r="AV539" s="13" t="s">
        <v>86</v>
      </c>
      <c r="AW539" s="13" t="s">
        <v>32</v>
      </c>
      <c r="AX539" s="13" t="s">
        <v>84</v>
      </c>
      <c r="AY539" s="151" t="s">
        <v>122</v>
      </c>
    </row>
    <row r="540" spans="2:65" s="1" customFormat="1" ht="21.75" customHeight="1">
      <c r="B540" s="32"/>
      <c r="C540" s="171" t="s">
        <v>658</v>
      </c>
      <c r="D540" s="171" t="s">
        <v>294</v>
      </c>
      <c r="E540" s="172" t="s">
        <v>659</v>
      </c>
      <c r="F540" s="173" t="s">
        <v>660</v>
      </c>
      <c r="G540" s="174" t="s">
        <v>127</v>
      </c>
      <c r="H540" s="175">
        <v>2</v>
      </c>
      <c r="I540" s="176"/>
      <c r="J540" s="177">
        <f>ROUND(I540*H540,2)</f>
        <v>0</v>
      </c>
      <c r="K540" s="178"/>
      <c r="L540" s="179"/>
      <c r="M540" s="180" t="s">
        <v>1</v>
      </c>
      <c r="N540" s="181" t="s">
        <v>41</v>
      </c>
      <c r="P540" s="139">
        <f>O540*H540</f>
        <v>0</v>
      </c>
      <c r="Q540" s="139">
        <v>0</v>
      </c>
      <c r="R540" s="139">
        <f>Q540*H540</f>
        <v>0</v>
      </c>
      <c r="S540" s="139">
        <v>0</v>
      </c>
      <c r="T540" s="140">
        <f>S540*H540</f>
        <v>0</v>
      </c>
      <c r="AR540" s="141" t="s">
        <v>484</v>
      </c>
      <c r="AT540" s="141" t="s">
        <v>294</v>
      </c>
      <c r="AU540" s="141" t="s">
        <v>86</v>
      </c>
      <c r="AY540" s="17" t="s">
        <v>122</v>
      </c>
      <c r="BE540" s="142">
        <f>IF(N540="základní",J540,0)</f>
        <v>0</v>
      </c>
      <c r="BF540" s="142">
        <f>IF(N540="snížená",J540,0)</f>
        <v>0</v>
      </c>
      <c r="BG540" s="142">
        <f>IF(N540="zákl. přenesená",J540,0)</f>
        <v>0</v>
      </c>
      <c r="BH540" s="142">
        <f>IF(N540="sníž. přenesená",J540,0)</f>
        <v>0</v>
      </c>
      <c r="BI540" s="142">
        <f>IF(N540="nulová",J540,0)</f>
        <v>0</v>
      </c>
      <c r="BJ540" s="17" t="s">
        <v>84</v>
      </c>
      <c r="BK540" s="142">
        <f>ROUND(I540*H540,2)</f>
        <v>0</v>
      </c>
      <c r="BL540" s="17" t="s">
        <v>447</v>
      </c>
      <c r="BM540" s="141" t="s">
        <v>661</v>
      </c>
    </row>
    <row r="541" spans="2:65" s="1" customFormat="1" ht="16.5" customHeight="1">
      <c r="B541" s="32"/>
      <c r="C541" s="129" t="s">
        <v>662</v>
      </c>
      <c r="D541" s="129" t="s">
        <v>124</v>
      </c>
      <c r="E541" s="130" t="s">
        <v>663</v>
      </c>
      <c r="F541" s="131" t="s">
        <v>664</v>
      </c>
      <c r="G541" s="132" t="s">
        <v>345</v>
      </c>
      <c r="H541" s="133">
        <v>2</v>
      </c>
      <c r="I541" s="134"/>
      <c r="J541" s="135">
        <f>ROUND(I541*H541,2)</f>
        <v>0</v>
      </c>
      <c r="K541" s="136"/>
      <c r="L541" s="32"/>
      <c r="M541" s="137" t="s">
        <v>1</v>
      </c>
      <c r="N541" s="138" t="s">
        <v>41</v>
      </c>
      <c r="P541" s="139">
        <f>O541*H541</f>
        <v>0</v>
      </c>
      <c r="Q541" s="139">
        <v>0</v>
      </c>
      <c r="R541" s="139">
        <f>Q541*H541</f>
        <v>0</v>
      </c>
      <c r="S541" s="139">
        <v>0</v>
      </c>
      <c r="T541" s="140">
        <f>S541*H541</f>
        <v>0</v>
      </c>
      <c r="AR541" s="141" t="s">
        <v>447</v>
      </c>
      <c r="AT541" s="141" t="s">
        <v>124</v>
      </c>
      <c r="AU541" s="141" t="s">
        <v>86</v>
      </c>
      <c r="AY541" s="17" t="s">
        <v>122</v>
      </c>
      <c r="BE541" s="142">
        <f>IF(N541="základní",J541,0)</f>
        <v>0</v>
      </c>
      <c r="BF541" s="142">
        <f>IF(N541="snížená",J541,0)</f>
        <v>0</v>
      </c>
      <c r="BG541" s="142">
        <f>IF(N541="zákl. přenesená",J541,0)</f>
        <v>0</v>
      </c>
      <c r="BH541" s="142">
        <f>IF(N541="sníž. přenesená",J541,0)</f>
        <v>0</v>
      </c>
      <c r="BI541" s="142">
        <f>IF(N541="nulová",J541,0)</f>
        <v>0</v>
      </c>
      <c r="BJ541" s="17" t="s">
        <v>84</v>
      </c>
      <c r="BK541" s="142">
        <f>ROUND(I541*H541,2)</f>
        <v>0</v>
      </c>
      <c r="BL541" s="17" t="s">
        <v>447</v>
      </c>
      <c r="BM541" s="141" t="s">
        <v>665</v>
      </c>
    </row>
    <row r="542" spans="2:65" s="12" customFormat="1" ht="10">
      <c r="B542" s="143"/>
      <c r="D542" s="144" t="s">
        <v>130</v>
      </c>
      <c r="E542" s="145" t="s">
        <v>1</v>
      </c>
      <c r="F542" s="146" t="s">
        <v>449</v>
      </c>
      <c r="H542" s="145" t="s">
        <v>1</v>
      </c>
      <c r="I542" s="147"/>
      <c r="L542" s="143"/>
      <c r="M542" s="148"/>
      <c r="T542" s="149"/>
      <c r="AT542" s="145" t="s">
        <v>130</v>
      </c>
      <c r="AU542" s="145" t="s">
        <v>86</v>
      </c>
      <c r="AV542" s="12" t="s">
        <v>84</v>
      </c>
      <c r="AW542" s="12" t="s">
        <v>32</v>
      </c>
      <c r="AX542" s="12" t="s">
        <v>76</v>
      </c>
      <c r="AY542" s="145" t="s">
        <v>122</v>
      </c>
    </row>
    <row r="543" spans="2:65" s="13" customFormat="1" ht="10">
      <c r="B543" s="150"/>
      <c r="D543" s="144" t="s">
        <v>130</v>
      </c>
      <c r="E543" s="151" t="s">
        <v>1</v>
      </c>
      <c r="F543" s="152" t="s">
        <v>84</v>
      </c>
      <c r="H543" s="153">
        <v>1</v>
      </c>
      <c r="I543" s="154"/>
      <c r="L543" s="150"/>
      <c r="M543" s="155"/>
      <c r="T543" s="156"/>
      <c r="AT543" s="151" t="s">
        <v>130</v>
      </c>
      <c r="AU543" s="151" t="s">
        <v>86</v>
      </c>
      <c r="AV543" s="13" t="s">
        <v>86</v>
      </c>
      <c r="AW543" s="13" t="s">
        <v>32</v>
      </c>
      <c r="AX543" s="13" t="s">
        <v>76</v>
      </c>
      <c r="AY543" s="151" t="s">
        <v>122</v>
      </c>
    </row>
    <row r="544" spans="2:65" s="12" customFormat="1" ht="10">
      <c r="B544" s="143"/>
      <c r="D544" s="144" t="s">
        <v>130</v>
      </c>
      <c r="E544" s="145" t="s">
        <v>1</v>
      </c>
      <c r="F544" s="146" t="s">
        <v>666</v>
      </c>
      <c r="H544" s="145" t="s">
        <v>1</v>
      </c>
      <c r="I544" s="147"/>
      <c r="L544" s="143"/>
      <c r="M544" s="148"/>
      <c r="T544" s="149"/>
      <c r="AT544" s="145" t="s">
        <v>130</v>
      </c>
      <c r="AU544" s="145" t="s">
        <v>86</v>
      </c>
      <c r="AV544" s="12" t="s">
        <v>84</v>
      </c>
      <c r="AW544" s="12" t="s">
        <v>32</v>
      </c>
      <c r="AX544" s="12" t="s">
        <v>76</v>
      </c>
      <c r="AY544" s="145" t="s">
        <v>122</v>
      </c>
    </row>
    <row r="545" spans="2:65" s="13" customFormat="1" ht="10">
      <c r="B545" s="150"/>
      <c r="D545" s="144" t="s">
        <v>130</v>
      </c>
      <c r="E545" s="151" t="s">
        <v>1</v>
      </c>
      <c r="F545" s="152" t="s">
        <v>84</v>
      </c>
      <c r="H545" s="153">
        <v>1</v>
      </c>
      <c r="I545" s="154"/>
      <c r="L545" s="150"/>
      <c r="M545" s="155"/>
      <c r="T545" s="156"/>
      <c r="AT545" s="151" t="s">
        <v>130</v>
      </c>
      <c r="AU545" s="151" t="s">
        <v>86</v>
      </c>
      <c r="AV545" s="13" t="s">
        <v>86</v>
      </c>
      <c r="AW545" s="13" t="s">
        <v>32</v>
      </c>
      <c r="AX545" s="13" t="s">
        <v>76</v>
      </c>
      <c r="AY545" s="151" t="s">
        <v>122</v>
      </c>
    </row>
    <row r="546" spans="2:65" s="14" customFormat="1" ht="10">
      <c r="B546" s="157"/>
      <c r="D546" s="144" t="s">
        <v>130</v>
      </c>
      <c r="E546" s="158" t="s">
        <v>1</v>
      </c>
      <c r="F546" s="159" t="s">
        <v>190</v>
      </c>
      <c r="H546" s="160">
        <v>2</v>
      </c>
      <c r="I546" s="161"/>
      <c r="L546" s="157"/>
      <c r="M546" s="162"/>
      <c r="T546" s="163"/>
      <c r="AT546" s="158" t="s">
        <v>130</v>
      </c>
      <c r="AU546" s="158" t="s">
        <v>86</v>
      </c>
      <c r="AV546" s="14" t="s">
        <v>128</v>
      </c>
      <c r="AW546" s="14" t="s">
        <v>32</v>
      </c>
      <c r="AX546" s="14" t="s">
        <v>84</v>
      </c>
      <c r="AY546" s="158" t="s">
        <v>122</v>
      </c>
    </row>
    <row r="547" spans="2:65" s="1" customFormat="1" ht="16.5" customHeight="1">
      <c r="B547" s="32"/>
      <c r="C547" s="171" t="s">
        <v>667</v>
      </c>
      <c r="D547" s="171" t="s">
        <v>294</v>
      </c>
      <c r="E547" s="172" t="s">
        <v>668</v>
      </c>
      <c r="F547" s="173" t="s">
        <v>669</v>
      </c>
      <c r="G547" s="174" t="s">
        <v>345</v>
      </c>
      <c r="H547" s="175">
        <v>2</v>
      </c>
      <c r="I547" s="176"/>
      <c r="J547" s="177">
        <f>ROUND(I547*H547,2)</f>
        <v>0</v>
      </c>
      <c r="K547" s="178"/>
      <c r="L547" s="179"/>
      <c r="M547" s="180" t="s">
        <v>1</v>
      </c>
      <c r="N547" s="181" t="s">
        <v>41</v>
      </c>
      <c r="P547" s="139">
        <f>O547*H547</f>
        <v>0</v>
      </c>
      <c r="Q547" s="139">
        <v>0</v>
      </c>
      <c r="R547" s="139">
        <f>Q547*H547</f>
        <v>0</v>
      </c>
      <c r="S547" s="139">
        <v>0</v>
      </c>
      <c r="T547" s="140">
        <f>S547*H547</f>
        <v>0</v>
      </c>
      <c r="AR547" s="141" t="s">
        <v>484</v>
      </c>
      <c r="AT547" s="141" t="s">
        <v>294</v>
      </c>
      <c r="AU547" s="141" t="s">
        <v>86</v>
      </c>
      <c r="AY547" s="17" t="s">
        <v>122</v>
      </c>
      <c r="BE547" s="142">
        <f>IF(N547="základní",J547,0)</f>
        <v>0</v>
      </c>
      <c r="BF547" s="142">
        <f>IF(N547="snížená",J547,0)</f>
        <v>0</v>
      </c>
      <c r="BG547" s="142">
        <f>IF(N547="zákl. přenesená",J547,0)</f>
        <v>0</v>
      </c>
      <c r="BH547" s="142">
        <f>IF(N547="sníž. přenesená",J547,0)</f>
        <v>0</v>
      </c>
      <c r="BI547" s="142">
        <f>IF(N547="nulová",J547,0)</f>
        <v>0</v>
      </c>
      <c r="BJ547" s="17" t="s">
        <v>84</v>
      </c>
      <c r="BK547" s="142">
        <f>ROUND(I547*H547,2)</f>
        <v>0</v>
      </c>
      <c r="BL547" s="17" t="s">
        <v>447</v>
      </c>
      <c r="BM547" s="141" t="s">
        <v>670</v>
      </c>
    </row>
    <row r="548" spans="2:65" s="1" customFormat="1" ht="24.15" customHeight="1">
      <c r="B548" s="32"/>
      <c r="C548" s="171" t="s">
        <v>671</v>
      </c>
      <c r="D548" s="171" t="s">
        <v>294</v>
      </c>
      <c r="E548" s="172" t="s">
        <v>672</v>
      </c>
      <c r="F548" s="173" t="s">
        <v>673</v>
      </c>
      <c r="G548" s="174" t="s">
        <v>345</v>
      </c>
      <c r="H548" s="175">
        <v>2</v>
      </c>
      <c r="I548" s="176"/>
      <c r="J548" s="177">
        <f>ROUND(I548*H548,2)</f>
        <v>0</v>
      </c>
      <c r="K548" s="178"/>
      <c r="L548" s="179"/>
      <c r="M548" s="180" t="s">
        <v>1</v>
      </c>
      <c r="N548" s="181" t="s">
        <v>41</v>
      </c>
      <c r="P548" s="139">
        <f>O548*H548</f>
        <v>0</v>
      </c>
      <c r="Q548" s="139">
        <v>8.9999999999999998E-4</v>
      </c>
      <c r="R548" s="139">
        <f>Q548*H548</f>
        <v>1.8E-3</v>
      </c>
      <c r="S548" s="139">
        <v>0</v>
      </c>
      <c r="T548" s="140">
        <f>S548*H548</f>
        <v>0</v>
      </c>
      <c r="AR548" s="141" t="s">
        <v>484</v>
      </c>
      <c r="AT548" s="141" t="s">
        <v>294</v>
      </c>
      <c r="AU548" s="141" t="s">
        <v>86</v>
      </c>
      <c r="AY548" s="17" t="s">
        <v>122</v>
      </c>
      <c r="BE548" s="142">
        <f>IF(N548="základní",J548,0)</f>
        <v>0</v>
      </c>
      <c r="BF548" s="142">
        <f>IF(N548="snížená",J548,0)</f>
        <v>0</v>
      </c>
      <c r="BG548" s="142">
        <f>IF(N548="zákl. přenesená",J548,0)</f>
        <v>0</v>
      </c>
      <c r="BH548" s="142">
        <f>IF(N548="sníž. přenesená",J548,0)</f>
        <v>0</v>
      </c>
      <c r="BI548" s="142">
        <f>IF(N548="nulová",J548,0)</f>
        <v>0</v>
      </c>
      <c r="BJ548" s="17" t="s">
        <v>84</v>
      </c>
      <c r="BK548" s="142">
        <f>ROUND(I548*H548,2)</f>
        <v>0</v>
      </c>
      <c r="BL548" s="17" t="s">
        <v>447</v>
      </c>
      <c r="BM548" s="141" t="s">
        <v>674</v>
      </c>
    </row>
    <row r="549" spans="2:65" s="1" customFormat="1" ht="16.5" customHeight="1">
      <c r="B549" s="32"/>
      <c r="C549" s="129" t="s">
        <v>675</v>
      </c>
      <c r="D549" s="129" t="s">
        <v>124</v>
      </c>
      <c r="E549" s="130" t="s">
        <v>676</v>
      </c>
      <c r="F549" s="131" t="s">
        <v>677</v>
      </c>
      <c r="G549" s="132" t="s">
        <v>345</v>
      </c>
      <c r="H549" s="133">
        <v>1</v>
      </c>
      <c r="I549" s="134"/>
      <c r="J549" s="135">
        <f>ROUND(I549*H549,2)</f>
        <v>0</v>
      </c>
      <c r="K549" s="136"/>
      <c r="L549" s="32"/>
      <c r="M549" s="137" t="s">
        <v>1</v>
      </c>
      <c r="N549" s="138" t="s">
        <v>41</v>
      </c>
      <c r="P549" s="139">
        <f>O549*H549</f>
        <v>0</v>
      </c>
      <c r="Q549" s="139">
        <v>0</v>
      </c>
      <c r="R549" s="139">
        <f>Q549*H549</f>
        <v>0</v>
      </c>
      <c r="S549" s="139">
        <v>0</v>
      </c>
      <c r="T549" s="140">
        <f>S549*H549</f>
        <v>0</v>
      </c>
      <c r="AR549" s="141" t="s">
        <v>128</v>
      </c>
      <c r="AT549" s="141" t="s">
        <v>124</v>
      </c>
      <c r="AU549" s="141" t="s">
        <v>86</v>
      </c>
      <c r="AY549" s="17" t="s">
        <v>122</v>
      </c>
      <c r="BE549" s="142">
        <f>IF(N549="základní",J549,0)</f>
        <v>0</v>
      </c>
      <c r="BF549" s="142">
        <f>IF(N549="snížená",J549,0)</f>
        <v>0</v>
      </c>
      <c r="BG549" s="142">
        <f>IF(N549="zákl. přenesená",J549,0)</f>
        <v>0</v>
      </c>
      <c r="BH549" s="142">
        <f>IF(N549="sníž. přenesená",J549,0)</f>
        <v>0</v>
      </c>
      <c r="BI549" s="142">
        <f>IF(N549="nulová",J549,0)</f>
        <v>0</v>
      </c>
      <c r="BJ549" s="17" t="s">
        <v>84</v>
      </c>
      <c r="BK549" s="142">
        <f>ROUND(I549*H549,2)</f>
        <v>0</v>
      </c>
      <c r="BL549" s="17" t="s">
        <v>128</v>
      </c>
      <c r="BM549" s="141" t="s">
        <v>678</v>
      </c>
    </row>
    <row r="550" spans="2:65" s="12" customFormat="1" ht="10">
      <c r="B550" s="143"/>
      <c r="D550" s="144" t="s">
        <v>130</v>
      </c>
      <c r="E550" s="145" t="s">
        <v>1</v>
      </c>
      <c r="F550" s="146" t="s">
        <v>449</v>
      </c>
      <c r="H550" s="145" t="s">
        <v>1</v>
      </c>
      <c r="I550" s="147"/>
      <c r="L550" s="143"/>
      <c r="M550" s="148"/>
      <c r="T550" s="149"/>
      <c r="AT550" s="145" t="s">
        <v>130</v>
      </c>
      <c r="AU550" s="145" t="s">
        <v>86</v>
      </c>
      <c r="AV550" s="12" t="s">
        <v>84</v>
      </c>
      <c r="AW550" s="12" t="s">
        <v>32</v>
      </c>
      <c r="AX550" s="12" t="s">
        <v>76</v>
      </c>
      <c r="AY550" s="145" t="s">
        <v>122</v>
      </c>
    </row>
    <row r="551" spans="2:65" s="13" customFormat="1" ht="10">
      <c r="B551" s="150"/>
      <c r="D551" s="144" t="s">
        <v>130</v>
      </c>
      <c r="E551" s="151" t="s">
        <v>1</v>
      </c>
      <c r="F551" s="152" t="s">
        <v>84</v>
      </c>
      <c r="H551" s="153">
        <v>1</v>
      </c>
      <c r="I551" s="154"/>
      <c r="L551" s="150"/>
      <c r="M551" s="155"/>
      <c r="T551" s="156"/>
      <c r="AT551" s="151" t="s">
        <v>130</v>
      </c>
      <c r="AU551" s="151" t="s">
        <v>86</v>
      </c>
      <c r="AV551" s="13" t="s">
        <v>86</v>
      </c>
      <c r="AW551" s="13" t="s">
        <v>32</v>
      </c>
      <c r="AX551" s="13" t="s">
        <v>84</v>
      </c>
      <c r="AY551" s="151" t="s">
        <v>122</v>
      </c>
    </row>
    <row r="552" spans="2:65" s="1" customFormat="1" ht="16.5" customHeight="1">
      <c r="B552" s="32"/>
      <c r="C552" s="171" t="s">
        <v>679</v>
      </c>
      <c r="D552" s="171" t="s">
        <v>294</v>
      </c>
      <c r="E552" s="172" t="s">
        <v>680</v>
      </c>
      <c r="F552" s="173" t="s">
        <v>681</v>
      </c>
      <c r="G552" s="174" t="s">
        <v>345</v>
      </c>
      <c r="H552" s="175">
        <v>1</v>
      </c>
      <c r="I552" s="176"/>
      <c r="J552" s="177">
        <f>ROUND(I552*H552,2)</f>
        <v>0</v>
      </c>
      <c r="K552" s="178"/>
      <c r="L552" s="179"/>
      <c r="M552" s="180" t="s">
        <v>1</v>
      </c>
      <c r="N552" s="181" t="s">
        <v>41</v>
      </c>
      <c r="P552" s="139">
        <f>O552*H552</f>
        <v>0</v>
      </c>
      <c r="Q552" s="139">
        <v>0</v>
      </c>
      <c r="R552" s="139">
        <f>Q552*H552</f>
        <v>0</v>
      </c>
      <c r="S552" s="139">
        <v>0</v>
      </c>
      <c r="T552" s="140">
        <f>S552*H552</f>
        <v>0</v>
      </c>
      <c r="AR552" s="141" t="s">
        <v>161</v>
      </c>
      <c r="AT552" s="141" t="s">
        <v>294</v>
      </c>
      <c r="AU552" s="141" t="s">
        <v>86</v>
      </c>
      <c r="AY552" s="17" t="s">
        <v>122</v>
      </c>
      <c r="BE552" s="142">
        <f>IF(N552="základní",J552,0)</f>
        <v>0</v>
      </c>
      <c r="BF552" s="142">
        <f>IF(N552="snížená",J552,0)</f>
        <v>0</v>
      </c>
      <c r="BG552" s="142">
        <f>IF(N552="zákl. přenesená",J552,0)</f>
        <v>0</v>
      </c>
      <c r="BH552" s="142">
        <f>IF(N552="sníž. přenesená",J552,0)</f>
        <v>0</v>
      </c>
      <c r="BI552" s="142">
        <f>IF(N552="nulová",J552,0)</f>
        <v>0</v>
      </c>
      <c r="BJ552" s="17" t="s">
        <v>84</v>
      </c>
      <c r="BK552" s="142">
        <f>ROUND(I552*H552,2)</f>
        <v>0</v>
      </c>
      <c r="BL552" s="17" t="s">
        <v>128</v>
      </c>
      <c r="BM552" s="141" t="s">
        <v>682</v>
      </c>
    </row>
    <row r="553" spans="2:65" s="1" customFormat="1" ht="21.75" customHeight="1">
      <c r="B553" s="32"/>
      <c r="C553" s="129" t="s">
        <v>683</v>
      </c>
      <c r="D553" s="129" t="s">
        <v>124</v>
      </c>
      <c r="E553" s="130" t="s">
        <v>684</v>
      </c>
      <c r="F553" s="131" t="s">
        <v>685</v>
      </c>
      <c r="G553" s="132" t="s">
        <v>150</v>
      </c>
      <c r="H553" s="133">
        <v>2</v>
      </c>
      <c r="I553" s="134"/>
      <c r="J553" s="135">
        <f>ROUND(I553*H553,2)</f>
        <v>0</v>
      </c>
      <c r="K553" s="136"/>
      <c r="L553" s="32"/>
      <c r="M553" s="137" t="s">
        <v>1</v>
      </c>
      <c r="N553" s="138" t="s">
        <v>41</v>
      </c>
      <c r="P553" s="139">
        <f>O553*H553</f>
        <v>0</v>
      </c>
      <c r="Q553" s="139">
        <v>0</v>
      </c>
      <c r="R553" s="139">
        <f>Q553*H553</f>
        <v>0</v>
      </c>
      <c r="S553" s="139">
        <v>0</v>
      </c>
      <c r="T553" s="140">
        <f>S553*H553</f>
        <v>0</v>
      </c>
      <c r="AR553" s="141" t="s">
        <v>447</v>
      </c>
      <c r="AT553" s="141" t="s">
        <v>124</v>
      </c>
      <c r="AU553" s="141" t="s">
        <v>86</v>
      </c>
      <c r="AY553" s="17" t="s">
        <v>122</v>
      </c>
      <c r="BE553" s="142">
        <f>IF(N553="základní",J553,0)</f>
        <v>0</v>
      </c>
      <c r="BF553" s="142">
        <f>IF(N553="snížená",J553,0)</f>
        <v>0</v>
      </c>
      <c r="BG553" s="142">
        <f>IF(N553="zákl. přenesená",J553,0)</f>
        <v>0</v>
      </c>
      <c r="BH553" s="142">
        <f>IF(N553="sníž. přenesená",J553,0)</f>
        <v>0</v>
      </c>
      <c r="BI553" s="142">
        <f>IF(N553="nulová",J553,0)</f>
        <v>0</v>
      </c>
      <c r="BJ553" s="17" t="s">
        <v>84</v>
      </c>
      <c r="BK553" s="142">
        <f>ROUND(I553*H553,2)</f>
        <v>0</v>
      </c>
      <c r="BL553" s="17" t="s">
        <v>447</v>
      </c>
      <c r="BM553" s="141" t="s">
        <v>686</v>
      </c>
    </row>
    <row r="554" spans="2:65" s="1" customFormat="1" ht="21.75" customHeight="1">
      <c r="B554" s="32"/>
      <c r="C554" s="129" t="s">
        <v>687</v>
      </c>
      <c r="D554" s="129" t="s">
        <v>124</v>
      </c>
      <c r="E554" s="130" t="s">
        <v>688</v>
      </c>
      <c r="F554" s="131" t="s">
        <v>689</v>
      </c>
      <c r="G554" s="132" t="s">
        <v>150</v>
      </c>
      <c r="H554" s="133">
        <v>18</v>
      </c>
      <c r="I554" s="134"/>
      <c r="J554" s="135">
        <f>ROUND(I554*H554,2)</f>
        <v>0</v>
      </c>
      <c r="K554" s="136"/>
      <c r="L554" s="32"/>
      <c r="M554" s="137" t="s">
        <v>1</v>
      </c>
      <c r="N554" s="138" t="s">
        <v>41</v>
      </c>
      <c r="P554" s="139">
        <f>O554*H554</f>
        <v>0</v>
      </c>
      <c r="Q554" s="139">
        <v>0</v>
      </c>
      <c r="R554" s="139">
        <f>Q554*H554</f>
        <v>0</v>
      </c>
      <c r="S554" s="139">
        <v>0</v>
      </c>
      <c r="T554" s="140">
        <f>S554*H554</f>
        <v>0</v>
      </c>
      <c r="AR554" s="141" t="s">
        <v>447</v>
      </c>
      <c r="AT554" s="141" t="s">
        <v>124</v>
      </c>
      <c r="AU554" s="141" t="s">
        <v>86</v>
      </c>
      <c r="AY554" s="17" t="s">
        <v>122</v>
      </c>
      <c r="BE554" s="142">
        <f>IF(N554="základní",J554,0)</f>
        <v>0</v>
      </c>
      <c r="BF554" s="142">
        <f>IF(N554="snížená",J554,0)</f>
        <v>0</v>
      </c>
      <c r="BG554" s="142">
        <f>IF(N554="zákl. přenesená",J554,0)</f>
        <v>0</v>
      </c>
      <c r="BH554" s="142">
        <f>IF(N554="sníž. přenesená",J554,0)</f>
        <v>0</v>
      </c>
      <c r="BI554" s="142">
        <f>IF(N554="nulová",J554,0)</f>
        <v>0</v>
      </c>
      <c r="BJ554" s="17" t="s">
        <v>84</v>
      </c>
      <c r="BK554" s="142">
        <f>ROUND(I554*H554,2)</f>
        <v>0</v>
      </c>
      <c r="BL554" s="17" t="s">
        <v>447</v>
      </c>
      <c r="BM554" s="141" t="s">
        <v>690</v>
      </c>
    </row>
    <row r="555" spans="2:65" s="1" customFormat="1" ht="16.5" customHeight="1">
      <c r="B555" s="32"/>
      <c r="C555" s="129" t="s">
        <v>691</v>
      </c>
      <c r="D555" s="129" t="s">
        <v>124</v>
      </c>
      <c r="E555" s="130" t="s">
        <v>692</v>
      </c>
      <c r="F555" s="131" t="s">
        <v>693</v>
      </c>
      <c r="G555" s="132" t="s">
        <v>694</v>
      </c>
      <c r="H555" s="133">
        <v>2</v>
      </c>
      <c r="I555" s="134"/>
      <c r="J555" s="135">
        <f>ROUND(I555*H555,2)</f>
        <v>0</v>
      </c>
      <c r="K555" s="136"/>
      <c r="L555" s="32"/>
      <c r="M555" s="137" t="s">
        <v>1</v>
      </c>
      <c r="N555" s="138" t="s">
        <v>41</v>
      </c>
      <c r="P555" s="139">
        <f>O555*H555</f>
        <v>0</v>
      </c>
      <c r="Q555" s="139">
        <v>0</v>
      </c>
      <c r="R555" s="139">
        <f>Q555*H555</f>
        <v>0</v>
      </c>
      <c r="S555" s="139">
        <v>0</v>
      </c>
      <c r="T555" s="140">
        <f>S555*H555</f>
        <v>0</v>
      </c>
      <c r="AR555" s="141" t="s">
        <v>447</v>
      </c>
      <c r="AT555" s="141" t="s">
        <v>124</v>
      </c>
      <c r="AU555" s="141" t="s">
        <v>86</v>
      </c>
      <c r="AY555" s="17" t="s">
        <v>122</v>
      </c>
      <c r="BE555" s="142">
        <f>IF(N555="základní",J555,0)</f>
        <v>0</v>
      </c>
      <c r="BF555" s="142">
        <f>IF(N555="snížená",J555,0)</f>
        <v>0</v>
      </c>
      <c r="BG555" s="142">
        <f>IF(N555="zákl. přenesená",J555,0)</f>
        <v>0</v>
      </c>
      <c r="BH555" s="142">
        <f>IF(N555="sníž. přenesená",J555,0)</f>
        <v>0</v>
      </c>
      <c r="BI555" s="142">
        <f>IF(N555="nulová",J555,0)</f>
        <v>0</v>
      </c>
      <c r="BJ555" s="17" t="s">
        <v>84</v>
      </c>
      <c r="BK555" s="142">
        <f>ROUND(I555*H555,2)</f>
        <v>0</v>
      </c>
      <c r="BL555" s="17" t="s">
        <v>447</v>
      </c>
      <c r="BM555" s="141" t="s">
        <v>695</v>
      </c>
    </row>
    <row r="556" spans="2:65" s="12" customFormat="1" ht="10">
      <c r="B556" s="143"/>
      <c r="D556" s="144" t="s">
        <v>130</v>
      </c>
      <c r="E556" s="145" t="s">
        <v>1</v>
      </c>
      <c r="F556" s="146" t="s">
        <v>449</v>
      </c>
      <c r="H556" s="145" t="s">
        <v>1</v>
      </c>
      <c r="I556" s="147"/>
      <c r="L556" s="143"/>
      <c r="M556" s="148"/>
      <c r="T556" s="149"/>
      <c r="AT556" s="145" t="s">
        <v>130</v>
      </c>
      <c r="AU556" s="145" t="s">
        <v>86</v>
      </c>
      <c r="AV556" s="12" t="s">
        <v>84</v>
      </c>
      <c r="AW556" s="12" t="s">
        <v>32</v>
      </c>
      <c r="AX556" s="12" t="s">
        <v>76</v>
      </c>
      <c r="AY556" s="145" t="s">
        <v>122</v>
      </c>
    </row>
    <row r="557" spans="2:65" s="12" customFormat="1" ht="10">
      <c r="B557" s="143"/>
      <c r="D557" s="144" t="s">
        <v>130</v>
      </c>
      <c r="E557" s="145" t="s">
        <v>1</v>
      </c>
      <c r="F557" s="146" t="s">
        <v>450</v>
      </c>
      <c r="H557" s="145" t="s">
        <v>1</v>
      </c>
      <c r="I557" s="147"/>
      <c r="L557" s="143"/>
      <c r="M557" s="148"/>
      <c r="T557" s="149"/>
      <c r="AT557" s="145" t="s">
        <v>130</v>
      </c>
      <c r="AU557" s="145" t="s">
        <v>86</v>
      </c>
      <c r="AV557" s="12" t="s">
        <v>84</v>
      </c>
      <c r="AW557" s="12" t="s">
        <v>32</v>
      </c>
      <c r="AX557" s="12" t="s">
        <v>76</v>
      </c>
      <c r="AY557" s="145" t="s">
        <v>122</v>
      </c>
    </row>
    <row r="558" spans="2:65" s="13" customFormat="1" ht="10">
      <c r="B558" s="150"/>
      <c r="D558" s="144" t="s">
        <v>130</v>
      </c>
      <c r="E558" s="151" t="s">
        <v>1</v>
      </c>
      <c r="F558" s="152" t="s">
        <v>84</v>
      </c>
      <c r="H558" s="153">
        <v>1</v>
      </c>
      <c r="I558" s="154"/>
      <c r="L558" s="150"/>
      <c r="M558" s="155"/>
      <c r="T558" s="156"/>
      <c r="AT558" s="151" t="s">
        <v>130</v>
      </c>
      <c r="AU558" s="151" t="s">
        <v>86</v>
      </c>
      <c r="AV558" s="13" t="s">
        <v>86</v>
      </c>
      <c r="AW558" s="13" t="s">
        <v>32</v>
      </c>
      <c r="AX558" s="13" t="s">
        <v>76</v>
      </c>
      <c r="AY558" s="151" t="s">
        <v>122</v>
      </c>
    </row>
    <row r="559" spans="2:65" s="12" customFormat="1" ht="10">
      <c r="B559" s="143"/>
      <c r="D559" s="144" t="s">
        <v>130</v>
      </c>
      <c r="E559" s="145" t="s">
        <v>1</v>
      </c>
      <c r="F559" s="146" t="s">
        <v>452</v>
      </c>
      <c r="H559" s="145" t="s">
        <v>1</v>
      </c>
      <c r="I559" s="147"/>
      <c r="L559" s="143"/>
      <c r="M559" s="148"/>
      <c r="T559" s="149"/>
      <c r="AT559" s="145" t="s">
        <v>130</v>
      </c>
      <c r="AU559" s="145" t="s">
        <v>86</v>
      </c>
      <c r="AV559" s="12" t="s">
        <v>84</v>
      </c>
      <c r="AW559" s="12" t="s">
        <v>32</v>
      </c>
      <c r="AX559" s="12" t="s">
        <v>76</v>
      </c>
      <c r="AY559" s="145" t="s">
        <v>122</v>
      </c>
    </row>
    <row r="560" spans="2:65" s="13" customFormat="1" ht="10">
      <c r="B560" s="150"/>
      <c r="D560" s="144" t="s">
        <v>130</v>
      </c>
      <c r="E560" s="151" t="s">
        <v>1</v>
      </c>
      <c r="F560" s="152" t="s">
        <v>84</v>
      </c>
      <c r="H560" s="153">
        <v>1</v>
      </c>
      <c r="I560" s="154"/>
      <c r="L560" s="150"/>
      <c r="M560" s="155"/>
      <c r="T560" s="156"/>
      <c r="AT560" s="151" t="s">
        <v>130</v>
      </c>
      <c r="AU560" s="151" t="s">
        <v>86</v>
      </c>
      <c r="AV560" s="13" t="s">
        <v>86</v>
      </c>
      <c r="AW560" s="13" t="s">
        <v>32</v>
      </c>
      <c r="AX560" s="13" t="s">
        <v>76</v>
      </c>
      <c r="AY560" s="151" t="s">
        <v>122</v>
      </c>
    </row>
    <row r="561" spans="2:65" s="14" customFormat="1" ht="10">
      <c r="B561" s="157"/>
      <c r="D561" s="144" t="s">
        <v>130</v>
      </c>
      <c r="E561" s="158" t="s">
        <v>1</v>
      </c>
      <c r="F561" s="159" t="s">
        <v>190</v>
      </c>
      <c r="H561" s="160">
        <v>2</v>
      </c>
      <c r="I561" s="161"/>
      <c r="L561" s="157"/>
      <c r="M561" s="162"/>
      <c r="T561" s="163"/>
      <c r="AT561" s="158" t="s">
        <v>130</v>
      </c>
      <c r="AU561" s="158" t="s">
        <v>86</v>
      </c>
      <c r="AV561" s="14" t="s">
        <v>128</v>
      </c>
      <c r="AW561" s="14" t="s">
        <v>32</v>
      </c>
      <c r="AX561" s="14" t="s">
        <v>84</v>
      </c>
      <c r="AY561" s="158" t="s">
        <v>122</v>
      </c>
    </row>
    <row r="562" spans="2:65" s="1" customFormat="1" ht="24.15" customHeight="1">
      <c r="B562" s="32"/>
      <c r="C562" s="129" t="s">
        <v>696</v>
      </c>
      <c r="D562" s="129" t="s">
        <v>124</v>
      </c>
      <c r="E562" s="130" t="s">
        <v>697</v>
      </c>
      <c r="F562" s="131" t="s">
        <v>698</v>
      </c>
      <c r="G562" s="132" t="s">
        <v>694</v>
      </c>
      <c r="H562" s="133">
        <v>1</v>
      </c>
      <c r="I562" s="134"/>
      <c r="J562" s="135">
        <f t="shared" ref="J562:J568" si="10">ROUND(I562*H562,2)</f>
        <v>0</v>
      </c>
      <c r="K562" s="136"/>
      <c r="L562" s="32"/>
      <c r="M562" s="137" t="s">
        <v>1</v>
      </c>
      <c r="N562" s="138" t="s">
        <v>41</v>
      </c>
      <c r="P562" s="139">
        <f t="shared" ref="P562:P568" si="11">O562*H562</f>
        <v>0</v>
      </c>
      <c r="Q562" s="139">
        <v>0</v>
      </c>
      <c r="R562" s="139">
        <f t="shared" ref="R562:R568" si="12">Q562*H562</f>
        <v>0</v>
      </c>
      <c r="S562" s="139">
        <v>0</v>
      </c>
      <c r="T562" s="140">
        <f t="shared" ref="T562:T568" si="13">S562*H562</f>
        <v>0</v>
      </c>
      <c r="AR562" s="141" t="s">
        <v>447</v>
      </c>
      <c r="AT562" s="141" t="s">
        <v>124</v>
      </c>
      <c r="AU562" s="141" t="s">
        <v>86</v>
      </c>
      <c r="AY562" s="17" t="s">
        <v>122</v>
      </c>
      <c r="BE562" s="142">
        <f t="shared" ref="BE562:BE568" si="14">IF(N562="základní",J562,0)</f>
        <v>0</v>
      </c>
      <c r="BF562" s="142">
        <f t="shared" ref="BF562:BF568" si="15">IF(N562="snížená",J562,0)</f>
        <v>0</v>
      </c>
      <c r="BG562" s="142">
        <f t="shared" ref="BG562:BG568" si="16">IF(N562="zákl. přenesená",J562,0)</f>
        <v>0</v>
      </c>
      <c r="BH562" s="142">
        <f t="shared" ref="BH562:BH568" si="17">IF(N562="sníž. přenesená",J562,0)</f>
        <v>0</v>
      </c>
      <c r="BI562" s="142">
        <f t="shared" ref="BI562:BI568" si="18">IF(N562="nulová",J562,0)</f>
        <v>0</v>
      </c>
      <c r="BJ562" s="17" t="s">
        <v>84</v>
      </c>
      <c r="BK562" s="142">
        <f t="shared" ref="BK562:BK568" si="19">ROUND(I562*H562,2)</f>
        <v>0</v>
      </c>
      <c r="BL562" s="17" t="s">
        <v>447</v>
      </c>
      <c r="BM562" s="141" t="s">
        <v>699</v>
      </c>
    </row>
    <row r="563" spans="2:65" s="1" customFormat="1" ht="16.5" customHeight="1">
      <c r="B563" s="32"/>
      <c r="C563" s="129" t="s">
        <v>700</v>
      </c>
      <c r="D563" s="129" t="s">
        <v>124</v>
      </c>
      <c r="E563" s="130" t="s">
        <v>701</v>
      </c>
      <c r="F563" s="131" t="s">
        <v>702</v>
      </c>
      <c r="G563" s="132" t="s">
        <v>694</v>
      </c>
      <c r="H563" s="133">
        <v>1</v>
      </c>
      <c r="I563" s="134"/>
      <c r="J563" s="135">
        <f t="shared" si="10"/>
        <v>0</v>
      </c>
      <c r="K563" s="136"/>
      <c r="L563" s="32"/>
      <c r="M563" s="137" t="s">
        <v>1</v>
      </c>
      <c r="N563" s="138" t="s">
        <v>41</v>
      </c>
      <c r="P563" s="139">
        <f t="shared" si="11"/>
        <v>0</v>
      </c>
      <c r="Q563" s="139">
        <v>0</v>
      </c>
      <c r="R563" s="139">
        <f t="shared" si="12"/>
        <v>0</v>
      </c>
      <c r="S563" s="139">
        <v>0</v>
      </c>
      <c r="T563" s="140">
        <f t="shared" si="13"/>
        <v>0</v>
      </c>
      <c r="AR563" s="141" t="s">
        <v>447</v>
      </c>
      <c r="AT563" s="141" t="s">
        <v>124</v>
      </c>
      <c r="AU563" s="141" t="s">
        <v>86</v>
      </c>
      <c r="AY563" s="17" t="s">
        <v>122</v>
      </c>
      <c r="BE563" s="142">
        <f t="shared" si="14"/>
        <v>0</v>
      </c>
      <c r="BF563" s="142">
        <f t="shared" si="15"/>
        <v>0</v>
      </c>
      <c r="BG563" s="142">
        <f t="shared" si="16"/>
        <v>0</v>
      </c>
      <c r="BH563" s="142">
        <f t="shared" si="17"/>
        <v>0</v>
      </c>
      <c r="BI563" s="142">
        <f t="shared" si="18"/>
        <v>0</v>
      </c>
      <c r="BJ563" s="17" t="s">
        <v>84</v>
      </c>
      <c r="BK563" s="142">
        <f t="shared" si="19"/>
        <v>0</v>
      </c>
      <c r="BL563" s="17" t="s">
        <v>447</v>
      </c>
      <c r="BM563" s="141" t="s">
        <v>703</v>
      </c>
    </row>
    <row r="564" spans="2:65" s="1" customFormat="1" ht="16.5" customHeight="1">
      <c r="B564" s="32"/>
      <c r="C564" s="129" t="s">
        <v>704</v>
      </c>
      <c r="D564" s="129" t="s">
        <v>124</v>
      </c>
      <c r="E564" s="130" t="s">
        <v>705</v>
      </c>
      <c r="F564" s="131" t="s">
        <v>706</v>
      </c>
      <c r="G564" s="132" t="s">
        <v>694</v>
      </c>
      <c r="H564" s="133">
        <v>1</v>
      </c>
      <c r="I564" s="134"/>
      <c r="J564" s="135">
        <f t="shared" si="10"/>
        <v>0</v>
      </c>
      <c r="K564" s="136"/>
      <c r="L564" s="32"/>
      <c r="M564" s="137" t="s">
        <v>1</v>
      </c>
      <c r="N564" s="138" t="s">
        <v>41</v>
      </c>
      <c r="P564" s="139">
        <f t="shared" si="11"/>
        <v>0</v>
      </c>
      <c r="Q564" s="139">
        <v>0</v>
      </c>
      <c r="R564" s="139">
        <f t="shared" si="12"/>
        <v>0</v>
      </c>
      <c r="S564" s="139">
        <v>0</v>
      </c>
      <c r="T564" s="140">
        <f t="shared" si="13"/>
        <v>0</v>
      </c>
      <c r="AR564" s="141" t="s">
        <v>447</v>
      </c>
      <c r="AT564" s="141" t="s">
        <v>124</v>
      </c>
      <c r="AU564" s="141" t="s">
        <v>86</v>
      </c>
      <c r="AY564" s="17" t="s">
        <v>122</v>
      </c>
      <c r="BE564" s="142">
        <f t="shared" si="14"/>
        <v>0</v>
      </c>
      <c r="BF564" s="142">
        <f t="shared" si="15"/>
        <v>0</v>
      </c>
      <c r="BG564" s="142">
        <f t="shared" si="16"/>
        <v>0</v>
      </c>
      <c r="BH564" s="142">
        <f t="shared" si="17"/>
        <v>0</v>
      </c>
      <c r="BI564" s="142">
        <f t="shared" si="18"/>
        <v>0</v>
      </c>
      <c r="BJ564" s="17" t="s">
        <v>84</v>
      </c>
      <c r="BK564" s="142">
        <f t="shared" si="19"/>
        <v>0</v>
      </c>
      <c r="BL564" s="17" t="s">
        <v>447</v>
      </c>
      <c r="BM564" s="141" t="s">
        <v>707</v>
      </c>
    </row>
    <row r="565" spans="2:65" s="1" customFormat="1" ht="24.15" customHeight="1">
      <c r="B565" s="32"/>
      <c r="C565" s="129" t="s">
        <v>708</v>
      </c>
      <c r="D565" s="129" t="s">
        <v>124</v>
      </c>
      <c r="E565" s="130" t="s">
        <v>709</v>
      </c>
      <c r="F565" s="131" t="s">
        <v>710</v>
      </c>
      <c r="G565" s="132" t="s">
        <v>345</v>
      </c>
      <c r="H565" s="133">
        <v>5</v>
      </c>
      <c r="I565" s="134"/>
      <c r="J565" s="135">
        <f t="shared" si="10"/>
        <v>0</v>
      </c>
      <c r="K565" s="136"/>
      <c r="L565" s="32"/>
      <c r="M565" s="137" t="s">
        <v>1</v>
      </c>
      <c r="N565" s="138" t="s">
        <v>41</v>
      </c>
      <c r="P565" s="139">
        <f t="shared" si="11"/>
        <v>0</v>
      </c>
      <c r="Q565" s="139">
        <v>0</v>
      </c>
      <c r="R565" s="139">
        <f t="shared" si="12"/>
        <v>0</v>
      </c>
      <c r="S565" s="139">
        <v>0</v>
      </c>
      <c r="T565" s="140">
        <f t="shared" si="13"/>
        <v>0</v>
      </c>
      <c r="AR565" s="141" t="s">
        <v>447</v>
      </c>
      <c r="AT565" s="141" t="s">
        <v>124</v>
      </c>
      <c r="AU565" s="141" t="s">
        <v>86</v>
      </c>
      <c r="AY565" s="17" t="s">
        <v>122</v>
      </c>
      <c r="BE565" s="142">
        <f t="shared" si="14"/>
        <v>0</v>
      </c>
      <c r="BF565" s="142">
        <f t="shared" si="15"/>
        <v>0</v>
      </c>
      <c r="BG565" s="142">
        <f t="shared" si="16"/>
        <v>0</v>
      </c>
      <c r="BH565" s="142">
        <f t="shared" si="17"/>
        <v>0</v>
      </c>
      <c r="BI565" s="142">
        <f t="shared" si="18"/>
        <v>0</v>
      </c>
      <c r="BJ565" s="17" t="s">
        <v>84</v>
      </c>
      <c r="BK565" s="142">
        <f t="shared" si="19"/>
        <v>0</v>
      </c>
      <c r="BL565" s="17" t="s">
        <v>447</v>
      </c>
      <c r="BM565" s="141" t="s">
        <v>711</v>
      </c>
    </row>
    <row r="566" spans="2:65" s="1" customFormat="1" ht="21.75" customHeight="1">
      <c r="B566" s="32"/>
      <c r="C566" s="129" t="s">
        <v>712</v>
      </c>
      <c r="D566" s="129" t="s">
        <v>124</v>
      </c>
      <c r="E566" s="130" t="s">
        <v>713</v>
      </c>
      <c r="F566" s="131" t="s">
        <v>714</v>
      </c>
      <c r="G566" s="132" t="s">
        <v>345</v>
      </c>
      <c r="H566" s="133">
        <v>2</v>
      </c>
      <c r="I566" s="134"/>
      <c r="J566" s="135">
        <f t="shared" si="10"/>
        <v>0</v>
      </c>
      <c r="K566" s="136"/>
      <c r="L566" s="32"/>
      <c r="M566" s="137" t="s">
        <v>1</v>
      </c>
      <c r="N566" s="138" t="s">
        <v>41</v>
      </c>
      <c r="P566" s="139">
        <f t="shared" si="11"/>
        <v>0</v>
      </c>
      <c r="Q566" s="139">
        <v>0</v>
      </c>
      <c r="R566" s="139">
        <f t="shared" si="12"/>
        <v>0</v>
      </c>
      <c r="S566" s="139">
        <v>0</v>
      </c>
      <c r="T566" s="140">
        <f t="shared" si="13"/>
        <v>0</v>
      </c>
      <c r="AR566" s="141" t="s">
        <v>447</v>
      </c>
      <c r="AT566" s="141" t="s">
        <v>124</v>
      </c>
      <c r="AU566" s="141" t="s">
        <v>86</v>
      </c>
      <c r="AY566" s="17" t="s">
        <v>122</v>
      </c>
      <c r="BE566" s="142">
        <f t="shared" si="14"/>
        <v>0</v>
      </c>
      <c r="BF566" s="142">
        <f t="shared" si="15"/>
        <v>0</v>
      </c>
      <c r="BG566" s="142">
        <f t="shared" si="16"/>
        <v>0</v>
      </c>
      <c r="BH566" s="142">
        <f t="shared" si="17"/>
        <v>0</v>
      </c>
      <c r="BI566" s="142">
        <f t="shared" si="18"/>
        <v>0</v>
      </c>
      <c r="BJ566" s="17" t="s">
        <v>84</v>
      </c>
      <c r="BK566" s="142">
        <f t="shared" si="19"/>
        <v>0</v>
      </c>
      <c r="BL566" s="17" t="s">
        <v>447</v>
      </c>
      <c r="BM566" s="141" t="s">
        <v>715</v>
      </c>
    </row>
    <row r="567" spans="2:65" s="1" customFormat="1" ht="24.15" customHeight="1">
      <c r="B567" s="32"/>
      <c r="C567" s="129" t="s">
        <v>716</v>
      </c>
      <c r="D567" s="129" t="s">
        <v>124</v>
      </c>
      <c r="E567" s="130" t="s">
        <v>717</v>
      </c>
      <c r="F567" s="131" t="s">
        <v>718</v>
      </c>
      <c r="G567" s="132" t="s">
        <v>345</v>
      </c>
      <c r="H567" s="133">
        <v>1</v>
      </c>
      <c r="I567" s="134"/>
      <c r="J567" s="135">
        <f t="shared" si="10"/>
        <v>0</v>
      </c>
      <c r="K567" s="136"/>
      <c r="L567" s="32"/>
      <c r="M567" s="137" t="s">
        <v>1</v>
      </c>
      <c r="N567" s="138" t="s">
        <v>41</v>
      </c>
      <c r="P567" s="139">
        <f t="shared" si="11"/>
        <v>0</v>
      </c>
      <c r="Q567" s="139">
        <v>0</v>
      </c>
      <c r="R567" s="139">
        <f t="shared" si="12"/>
        <v>0</v>
      </c>
      <c r="S567" s="139">
        <v>0.02</v>
      </c>
      <c r="T567" s="140">
        <f t="shared" si="13"/>
        <v>0.02</v>
      </c>
      <c r="AR567" s="141" t="s">
        <v>128</v>
      </c>
      <c r="AT567" s="141" t="s">
        <v>124</v>
      </c>
      <c r="AU567" s="141" t="s">
        <v>86</v>
      </c>
      <c r="AY567" s="17" t="s">
        <v>122</v>
      </c>
      <c r="BE567" s="142">
        <f t="shared" si="14"/>
        <v>0</v>
      </c>
      <c r="BF567" s="142">
        <f t="shared" si="15"/>
        <v>0</v>
      </c>
      <c r="BG567" s="142">
        <f t="shared" si="16"/>
        <v>0</v>
      </c>
      <c r="BH567" s="142">
        <f t="shared" si="17"/>
        <v>0</v>
      </c>
      <c r="BI567" s="142">
        <f t="shared" si="18"/>
        <v>0</v>
      </c>
      <c r="BJ567" s="17" t="s">
        <v>84</v>
      </c>
      <c r="BK567" s="142">
        <f t="shared" si="19"/>
        <v>0</v>
      </c>
      <c r="BL567" s="17" t="s">
        <v>128</v>
      </c>
      <c r="BM567" s="141" t="s">
        <v>719</v>
      </c>
    </row>
    <row r="568" spans="2:65" s="1" customFormat="1" ht="16.5" customHeight="1">
      <c r="B568" s="32"/>
      <c r="C568" s="129" t="s">
        <v>720</v>
      </c>
      <c r="D568" s="129" t="s">
        <v>124</v>
      </c>
      <c r="E568" s="130" t="s">
        <v>721</v>
      </c>
      <c r="F568" s="131" t="s">
        <v>722</v>
      </c>
      <c r="G568" s="132" t="s">
        <v>150</v>
      </c>
      <c r="H568" s="133">
        <v>30</v>
      </c>
      <c r="I568" s="134"/>
      <c r="J568" s="135">
        <f t="shared" si="10"/>
        <v>0</v>
      </c>
      <c r="K568" s="136"/>
      <c r="L568" s="32"/>
      <c r="M568" s="137" t="s">
        <v>1</v>
      </c>
      <c r="N568" s="138" t="s">
        <v>41</v>
      </c>
      <c r="P568" s="139">
        <f t="shared" si="11"/>
        <v>0</v>
      </c>
      <c r="Q568" s="139">
        <v>1.9000000000000001E-4</v>
      </c>
      <c r="R568" s="139">
        <f t="shared" si="12"/>
        <v>5.7000000000000002E-3</v>
      </c>
      <c r="S568" s="139">
        <v>0</v>
      </c>
      <c r="T568" s="140">
        <f t="shared" si="13"/>
        <v>0</v>
      </c>
      <c r="AR568" s="141" t="s">
        <v>128</v>
      </c>
      <c r="AT568" s="141" t="s">
        <v>124</v>
      </c>
      <c r="AU568" s="141" t="s">
        <v>86</v>
      </c>
      <c r="AY568" s="17" t="s">
        <v>122</v>
      </c>
      <c r="BE568" s="142">
        <f t="shared" si="14"/>
        <v>0</v>
      </c>
      <c r="BF568" s="142">
        <f t="shared" si="15"/>
        <v>0</v>
      </c>
      <c r="BG568" s="142">
        <f t="shared" si="16"/>
        <v>0</v>
      </c>
      <c r="BH568" s="142">
        <f t="shared" si="17"/>
        <v>0</v>
      </c>
      <c r="BI568" s="142">
        <f t="shared" si="18"/>
        <v>0</v>
      </c>
      <c r="BJ568" s="17" t="s">
        <v>84</v>
      </c>
      <c r="BK568" s="142">
        <f t="shared" si="19"/>
        <v>0</v>
      </c>
      <c r="BL568" s="17" t="s">
        <v>128</v>
      </c>
      <c r="BM568" s="141" t="s">
        <v>723</v>
      </c>
    </row>
    <row r="569" spans="2:65" s="12" customFormat="1" ht="10">
      <c r="B569" s="143"/>
      <c r="D569" s="144" t="s">
        <v>130</v>
      </c>
      <c r="E569" s="145" t="s">
        <v>1</v>
      </c>
      <c r="F569" s="146" t="s">
        <v>449</v>
      </c>
      <c r="H569" s="145" t="s">
        <v>1</v>
      </c>
      <c r="I569" s="147"/>
      <c r="L569" s="143"/>
      <c r="M569" s="148"/>
      <c r="T569" s="149"/>
      <c r="AT569" s="145" t="s">
        <v>130</v>
      </c>
      <c r="AU569" s="145" t="s">
        <v>86</v>
      </c>
      <c r="AV569" s="12" t="s">
        <v>84</v>
      </c>
      <c r="AW569" s="12" t="s">
        <v>32</v>
      </c>
      <c r="AX569" s="12" t="s">
        <v>76</v>
      </c>
      <c r="AY569" s="145" t="s">
        <v>122</v>
      </c>
    </row>
    <row r="570" spans="2:65" s="13" customFormat="1" ht="10">
      <c r="B570" s="150"/>
      <c r="D570" s="144" t="s">
        <v>130</v>
      </c>
      <c r="E570" s="151" t="s">
        <v>1</v>
      </c>
      <c r="F570" s="152" t="s">
        <v>724</v>
      </c>
      <c r="H570" s="153">
        <v>30</v>
      </c>
      <c r="I570" s="154"/>
      <c r="L570" s="150"/>
      <c r="M570" s="155"/>
      <c r="T570" s="156"/>
      <c r="AT570" s="151" t="s">
        <v>130</v>
      </c>
      <c r="AU570" s="151" t="s">
        <v>86</v>
      </c>
      <c r="AV570" s="13" t="s">
        <v>86</v>
      </c>
      <c r="AW570" s="13" t="s">
        <v>32</v>
      </c>
      <c r="AX570" s="13" t="s">
        <v>84</v>
      </c>
      <c r="AY570" s="151" t="s">
        <v>122</v>
      </c>
    </row>
    <row r="571" spans="2:65" s="1" customFormat="1" ht="21.75" customHeight="1">
      <c r="B571" s="32"/>
      <c r="C571" s="129" t="s">
        <v>725</v>
      </c>
      <c r="D571" s="129" t="s">
        <v>124</v>
      </c>
      <c r="E571" s="130" t="s">
        <v>726</v>
      </c>
      <c r="F571" s="131" t="s">
        <v>727</v>
      </c>
      <c r="G571" s="132" t="s">
        <v>150</v>
      </c>
      <c r="H571" s="133">
        <v>25</v>
      </c>
      <c r="I571" s="134"/>
      <c r="J571" s="135">
        <f>ROUND(I571*H571,2)</f>
        <v>0</v>
      </c>
      <c r="K571" s="136"/>
      <c r="L571" s="32"/>
      <c r="M571" s="137" t="s">
        <v>1</v>
      </c>
      <c r="N571" s="138" t="s">
        <v>41</v>
      </c>
      <c r="P571" s="139">
        <f>O571*H571</f>
        <v>0</v>
      </c>
      <c r="Q571" s="139">
        <v>9.0000000000000006E-5</v>
      </c>
      <c r="R571" s="139">
        <f>Q571*H571</f>
        <v>2.2500000000000003E-3</v>
      </c>
      <c r="S571" s="139">
        <v>0</v>
      </c>
      <c r="T571" s="140">
        <f>S571*H571</f>
        <v>0</v>
      </c>
      <c r="AR571" s="141" t="s">
        <v>128</v>
      </c>
      <c r="AT571" s="141" t="s">
        <v>124</v>
      </c>
      <c r="AU571" s="141" t="s">
        <v>86</v>
      </c>
      <c r="AY571" s="17" t="s">
        <v>122</v>
      </c>
      <c r="BE571" s="142">
        <f>IF(N571="základní",J571,0)</f>
        <v>0</v>
      </c>
      <c r="BF571" s="142">
        <f>IF(N571="snížená",J571,0)</f>
        <v>0</v>
      </c>
      <c r="BG571" s="142">
        <f>IF(N571="zákl. přenesená",J571,0)</f>
        <v>0</v>
      </c>
      <c r="BH571" s="142">
        <f>IF(N571="sníž. přenesená",J571,0)</f>
        <v>0</v>
      </c>
      <c r="BI571" s="142">
        <f>IF(N571="nulová",J571,0)</f>
        <v>0</v>
      </c>
      <c r="BJ571" s="17" t="s">
        <v>84</v>
      </c>
      <c r="BK571" s="142">
        <f>ROUND(I571*H571,2)</f>
        <v>0</v>
      </c>
      <c r="BL571" s="17" t="s">
        <v>128</v>
      </c>
      <c r="BM571" s="141" t="s">
        <v>728</v>
      </c>
    </row>
    <row r="572" spans="2:65" s="1" customFormat="1" ht="21.75" customHeight="1">
      <c r="B572" s="32"/>
      <c r="C572" s="129" t="s">
        <v>729</v>
      </c>
      <c r="D572" s="129" t="s">
        <v>124</v>
      </c>
      <c r="E572" s="130" t="s">
        <v>730</v>
      </c>
      <c r="F572" s="131" t="s">
        <v>731</v>
      </c>
      <c r="G572" s="132" t="s">
        <v>345</v>
      </c>
      <c r="H572" s="133">
        <v>2</v>
      </c>
      <c r="I572" s="134"/>
      <c r="J572" s="135">
        <f>ROUND(I572*H572,2)</f>
        <v>0</v>
      </c>
      <c r="K572" s="136"/>
      <c r="L572" s="32"/>
      <c r="M572" s="137" t="s">
        <v>1</v>
      </c>
      <c r="N572" s="138" t="s">
        <v>41</v>
      </c>
      <c r="P572" s="139">
        <f>O572*H572</f>
        <v>0</v>
      </c>
      <c r="Q572" s="139">
        <v>7.6000000000000004E-4</v>
      </c>
      <c r="R572" s="139">
        <f>Q572*H572</f>
        <v>1.5200000000000001E-3</v>
      </c>
      <c r="S572" s="139">
        <v>0</v>
      </c>
      <c r="T572" s="140">
        <f>S572*H572</f>
        <v>0</v>
      </c>
      <c r="AR572" s="141" t="s">
        <v>128</v>
      </c>
      <c r="AT572" s="141" t="s">
        <v>124</v>
      </c>
      <c r="AU572" s="141" t="s">
        <v>86</v>
      </c>
      <c r="AY572" s="17" t="s">
        <v>122</v>
      </c>
      <c r="BE572" s="142">
        <f>IF(N572="základní",J572,0)</f>
        <v>0</v>
      </c>
      <c r="BF572" s="142">
        <f>IF(N572="snížená",J572,0)</f>
        <v>0</v>
      </c>
      <c r="BG572" s="142">
        <f>IF(N572="zákl. přenesená",J572,0)</f>
        <v>0</v>
      </c>
      <c r="BH572" s="142">
        <f>IF(N572="sníž. přenesená",J572,0)</f>
        <v>0</v>
      </c>
      <c r="BI572" s="142">
        <f>IF(N572="nulová",J572,0)</f>
        <v>0</v>
      </c>
      <c r="BJ572" s="17" t="s">
        <v>84</v>
      </c>
      <c r="BK572" s="142">
        <f>ROUND(I572*H572,2)</f>
        <v>0</v>
      </c>
      <c r="BL572" s="17" t="s">
        <v>128</v>
      </c>
      <c r="BM572" s="141" t="s">
        <v>732</v>
      </c>
    </row>
    <row r="573" spans="2:65" s="1" customFormat="1" ht="16.5" customHeight="1">
      <c r="B573" s="32"/>
      <c r="C573" s="129" t="s">
        <v>733</v>
      </c>
      <c r="D573" s="129" t="s">
        <v>124</v>
      </c>
      <c r="E573" s="130" t="s">
        <v>537</v>
      </c>
      <c r="F573" s="131" t="s">
        <v>734</v>
      </c>
      <c r="G573" s="132" t="s">
        <v>694</v>
      </c>
      <c r="H573" s="133">
        <v>1</v>
      </c>
      <c r="I573" s="134"/>
      <c r="J573" s="135">
        <f>ROUND(I573*H573,2)</f>
        <v>0</v>
      </c>
      <c r="K573" s="136"/>
      <c r="L573" s="32"/>
      <c r="M573" s="137" t="s">
        <v>1</v>
      </c>
      <c r="N573" s="138" t="s">
        <v>41</v>
      </c>
      <c r="P573" s="139">
        <f>O573*H573</f>
        <v>0</v>
      </c>
      <c r="Q573" s="139">
        <v>0</v>
      </c>
      <c r="R573" s="139">
        <f>Q573*H573</f>
        <v>0</v>
      </c>
      <c r="S573" s="139">
        <v>0</v>
      </c>
      <c r="T573" s="140">
        <f>S573*H573</f>
        <v>0</v>
      </c>
      <c r="AR573" s="141" t="s">
        <v>128</v>
      </c>
      <c r="AT573" s="141" t="s">
        <v>124</v>
      </c>
      <c r="AU573" s="141" t="s">
        <v>86</v>
      </c>
      <c r="AY573" s="17" t="s">
        <v>122</v>
      </c>
      <c r="BE573" s="142">
        <f>IF(N573="základní",J573,0)</f>
        <v>0</v>
      </c>
      <c r="BF573" s="142">
        <f>IF(N573="snížená",J573,0)</f>
        <v>0</v>
      </c>
      <c r="BG573" s="142">
        <f>IF(N573="zákl. přenesená",J573,0)</f>
        <v>0</v>
      </c>
      <c r="BH573" s="142">
        <f>IF(N573="sníž. přenesená",J573,0)</f>
        <v>0</v>
      </c>
      <c r="BI573" s="142">
        <f>IF(N573="nulová",J573,0)</f>
        <v>0</v>
      </c>
      <c r="BJ573" s="17" t="s">
        <v>84</v>
      </c>
      <c r="BK573" s="142">
        <f>ROUND(I573*H573,2)</f>
        <v>0</v>
      </c>
      <c r="BL573" s="17" t="s">
        <v>128</v>
      </c>
      <c r="BM573" s="141" t="s">
        <v>735</v>
      </c>
    </row>
    <row r="574" spans="2:65" s="11" customFormat="1" ht="22.75" customHeight="1">
      <c r="B574" s="117"/>
      <c r="D574" s="118" t="s">
        <v>75</v>
      </c>
      <c r="E574" s="127" t="s">
        <v>736</v>
      </c>
      <c r="F574" s="127" t="s">
        <v>737</v>
      </c>
      <c r="I574" s="120"/>
      <c r="J574" s="128">
        <f>BK574</f>
        <v>0</v>
      </c>
      <c r="L574" s="117"/>
      <c r="M574" s="122"/>
      <c r="P574" s="123">
        <f>SUM(P575:P582)</f>
        <v>0</v>
      </c>
      <c r="R574" s="123">
        <f>SUM(R575:R582)</f>
        <v>0.48499999999999999</v>
      </c>
      <c r="T574" s="124">
        <f>SUM(T575:T582)</f>
        <v>0</v>
      </c>
      <c r="AR574" s="118" t="s">
        <v>137</v>
      </c>
      <c r="AT574" s="125" t="s">
        <v>75</v>
      </c>
      <c r="AU574" s="125" t="s">
        <v>84</v>
      </c>
      <c r="AY574" s="118" t="s">
        <v>122</v>
      </c>
      <c r="BK574" s="126">
        <f>SUM(BK575:BK582)</f>
        <v>0</v>
      </c>
    </row>
    <row r="575" spans="2:65" s="1" customFormat="1" ht="33" customHeight="1">
      <c r="B575" s="32"/>
      <c r="C575" s="129" t="s">
        <v>738</v>
      </c>
      <c r="D575" s="129" t="s">
        <v>124</v>
      </c>
      <c r="E575" s="130" t="s">
        <v>739</v>
      </c>
      <c r="F575" s="131" t="s">
        <v>740</v>
      </c>
      <c r="G575" s="132" t="s">
        <v>150</v>
      </c>
      <c r="H575" s="133">
        <v>5</v>
      </c>
      <c r="I575" s="134"/>
      <c r="J575" s="135">
        <f>ROUND(I575*H575,2)</f>
        <v>0</v>
      </c>
      <c r="K575" s="136"/>
      <c r="L575" s="32"/>
      <c r="M575" s="137" t="s">
        <v>1</v>
      </c>
      <c r="N575" s="138" t="s">
        <v>41</v>
      </c>
      <c r="P575" s="139">
        <f>O575*H575</f>
        <v>0</v>
      </c>
      <c r="Q575" s="139">
        <v>0</v>
      </c>
      <c r="R575" s="139">
        <f>Q575*H575</f>
        <v>0</v>
      </c>
      <c r="S575" s="139">
        <v>0</v>
      </c>
      <c r="T575" s="140">
        <f>S575*H575</f>
        <v>0</v>
      </c>
      <c r="AR575" s="141" t="s">
        <v>447</v>
      </c>
      <c r="AT575" s="141" t="s">
        <v>124</v>
      </c>
      <c r="AU575" s="141" t="s">
        <v>86</v>
      </c>
      <c r="AY575" s="17" t="s">
        <v>122</v>
      </c>
      <c r="BE575" s="142">
        <f>IF(N575="základní",J575,0)</f>
        <v>0</v>
      </c>
      <c r="BF575" s="142">
        <f>IF(N575="snížená",J575,0)</f>
        <v>0</v>
      </c>
      <c r="BG575" s="142">
        <f>IF(N575="zákl. přenesená",J575,0)</f>
        <v>0</v>
      </c>
      <c r="BH575" s="142">
        <f>IF(N575="sníž. přenesená",J575,0)</f>
        <v>0</v>
      </c>
      <c r="BI575" s="142">
        <f>IF(N575="nulová",J575,0)</f>
        <v>0</v>
      </c>
      <c r="BJ575" s="17" t="s">
        <v>84</v>
      </c>
      <c r="BK575" s="142">
        <f>ROUND(I575*H575,2)</f>
        <v>0</v>
      </c>
      <c r="BL575" s="17" t="s">
        <v>447</v>
      </c>
      <c r="BM575" s="141" t="s">
        <v>741</v>
      </c>
    </row>
    <row r="576" spans="2:65" s="1" customFormat="1" ht="24.15" customHeight="1">
      <c r="B576" s="32"/>
      <c r="C576" s="171" t="s">
        <v>742</v>
      </c>
      <c r="D576" s="171" t="s">
        <v>294</v>
      </c>
      <c r="E576" s="172" t="s">
        <v>743</v>
      </c>
      <c r="F576" s="173" t="s">
        <v>744</v>
      </c>
      <c r="G576" s="174" t="s">
        <v>150</v>
      </c>
      <c r="H576" s="175">
        <v>5</v>
      </c>
      <c r="I576" s="176"/>
      <c r="J576" s="177">
        <f>ROUND(I576*H576,2)</f>
        <v>0</v>
      </c>
      <c r="K576" s="178"/>
      <c r="L576" s="179"/>
      <c r="M576" s="180" t="s">
        <v>1</v>
      </c>
      <c r="N576" s="181" t="s">
        <v>41</v>
      </c>
      <c r="P576" s="139">
        <f>O576*H576</f>
        <v>0</v>
      </c>
      <c r="Q576" s="139">
        <v>9.7000000000000003E-2</v>
      </c>
      <c r="R576" s="139">
        <f>Q576*H576</f>
        <v>0.48499999999999999</v>
      </c>
      <c r="S576" s="139">
        <v>0</v>
      </c>
      <c r="T576" s="140">
        <f>S576*H576</f>
        <v>0</v>
      </c>
      <c r="AR576" s="141" t="s">
        <v>745</v>
      </c>
      <c r="AT576" s="141" t="s">
        <v>294</v>
      </c>
      <c r="AU576" s="141" t="s">
        <v>86</v>
      </c>
      <c r="AY576" s="17" t="s">
        <v>122</v>
      </c>
      <c r="BE576" s="142">
        <f>IF(N576="základní",J576,0)</f>
        <v>0</v>
      </c>
      <c r="BF576" s="142">
        <f>IF(N576="snížená",J576,0)</f>
        <v>0</v>
      </c>
      <c r="BG576" s="142">
        <f>IF(N576="zákl. přenesená",J576,0)</f>
        <v>0</v>
      </c>
      <c r="BH576" s="142">
        <f>IF(N576="sníž. přenesená",J576,0)</f>
        <v>0</v>
      </c>
      <c r="BI576" s="142">
        <f>IF(N576="nulová",J576,0)</f>
        <v>0</v>
      </c>
      <c r="BJ576" s="17" t="s">
        <v>84</v>
      </c>
      <c r="BK576" s="142">
        <f>ROUND(I576*H576,2)</f>
        <v>0</v>
      </c>
      <c r="BL576" s="17" t="s">
        <v>745</v>
      </c>
      <c r="BM576" s="141" t="s">
        <v>746</v>
      </c>
    </row>
    <row r="577" spans="2:65" s="12" customFormat="1" ht="10">
      <c r="B577" s="143"/>
      <c r="D577" s="144" t="s">
        <v>130</v>
      </c>
      <c r="E577" s="145" t="s">
        <v>1</v>
      </c>
      <c r="F577" s="146" t="s">
        <v>449</v>
      </c>
      <c r="H577" s="145" t="s">
        <v>1</v>
      </c>
      <c r="I577" s="147"/>
      <c r="L577" s="143"/>
      <c r="M577" s="148"/>
      <c r="T577" s="149"/>
      <c r="AT577" s="145" t="s">
        <v>130</v>
      </c>
      <c r="AU577" s="145" t="s">
        <v>86</v>
      </c>
      <c r="AV577" s="12" t="s">
        <v>84</v>
      </c>
      <c r="AW577" s="12" t="s">
        <v>32</v>
      </c>
      <c r="AX577" s="12" t="s">
        <v>76</v>
      </c>
      <c r="AY577" s="145" t="s">
        <v>122</v>
      </c>
    </row>
    <row r="578" spans="2:65" s="13" customFormat="1" ht="10">
      <c r="B578" s="150"/>
      <c r="D578" s="144" t="s">
        <v>130</v>
      </c>
      <c r="E578" s="151" t="s">
        <v>1</v>
      </c>
      <c r="F578" s="152" t="s">
        <v>747</v>
      </c>
      <c r="H578" s="153">
        <v>5</v>
      </c>
      <c r="I578" s="154"/>
      <c r="L578" s="150"/>
      <c r="M578" s="155"/>
      <c r="T578" s="156"/>
      <c r="AT578" s="151" t="s">
        <v>130</v>
      </c>
      <c r="AU578" s="151" t="s">
        <v>86</v>
      </c>
      <c r="AV578" s="13" t="s">
        <v>86</v>
      </c>
      <c r="AW578" s="13" t="s">
        <v>32</v>
      </c>
      <c r="AX578" s="13" t="s">
        <v>84</v>
      </c>
      <c r="AY578" s="151" t="s">
        <v>122</v>
      </c>
    </row>
    <row r="579" spans="2:65" s="1" customFormat="1" ht="24.15" customHeight="1">
      <c r="B579" s="32"/>
      <c r="C579" s="129" t="s">
        <v>748</v>
      </c>
      <c r="D579" s="129" t="s">
        <v>124</v>
      </c>
      <c r="E579" s="130" t="s">
        <v>749</v>
      </c>
      <c r="F579" s="131" t="s">
        <v>750</v>
      </c>
      <c r="G579" s="132" t="s">
        <v>150</v>
      </c>
      <c r="H579" s="133">
        <v>4</v>
      </c>
      <c r="I579" s="134"/>
      <c r="J579" s="135">
        <f>ROUND(I579*H579,2)</f>
        <v>0</v>
      </c>
      <c r="K579" s="136"/>
      <c r="L579" s="32"/>
      <c r="M579" s="137" t="s">
        <v>1</v>
      </c>
      <c r="N579" s="138" t="s">
        <v>41</v>
      </c>
      <c r="P579" s="139">
        <f>O579*H579</f>
        <v>0</v>
      </c>
      <c r="Q579" s="139">
        <v>0</v>
      </c>
      <c r="R579" s="139">
        <f>Q579*H579</f>
        <v>0</v>
      </c>
      <c r="S579" s="139">
        <v>0</v>
      </c>
      <c r="T579" s="140">
        <f>S579*H579</f>
        <v>0</v>
      </c>
      <c r="AR579" s="141" t="s">
        <v>447</v>
      </c>
      <c r="AT579" s="141" t="s">
        <v>124</v>
      </c>
      <c r="AU579" s="141" t="s">
        <v>86</v>
      </c>
      <c r="AY579" s="17" t="s">
        <v>122</v>
      </c>
      <c r="BE579" s="142">
        <f>IF(N579="základní",J579,0)</f>
        <v>0</v>
      </c>
      <c r="BF579" s="142">
        <f>IF(N579="snížená",J579,0)</f>
        <v>0</v>
      </c>
      <c r="BG579" s="142">
        <f>IF(N579="zákl. přenesená",J579,0)</f>
        <v>0</v>
      </c>
      <c r="BH579" s="142">
        <f>IF(N579="sníž. přenesená",J579,0)</f>
        <v>0</v>
      </c>
      <c r="BI579" s="142">
        <f>IF(N579="nulová",J579,0)</f>
        <v>0</v>
      </c>
      <c r="BJ579" s="17" t="s">
        <v>84</v>
      </c>
      <c r="BK579" s="142">
        <f>ROUND(I579*H579,2)</f>
        <v>0</v>
      </c>
      <c r="BL579" s="17" t="s">
        <v>447</v>
      </c>
      <c r="BM579" s="141" t="s">
        <v>751</v>
      </c>
    </row>
    <row r="580" spans="2:65" s="12" customFormat="1" ht="10">
      <c r="B580" s="143"/>
      <c r="D580" s="144" t="s">
        <v>130</v>
      </c>
      <c r="E580" s="145" t="s">
        <v>1</v>
      </c>
      <c r="F580" s="146" t="s">
        <v>449</v>
      </c>
      <c r="H580" s="145" t="s">
        <v>1</v>
      </c>
      <c r="I580" s="147"/>
      <c r="L580" s="143"/>
      <c r="M580" s="148"/>
      <c r="T580" s="149"/>
      <c r="AT580" s="145" t="s">
        <v>130</v>
      </c>
      <c r="AU580" s="145" t="s">
        <v>86</v>
      </c>
      <c r="AV580" s="12" t="s">
        <v>84</v>
      </c>
      <c r="AW580" s="12" t="s">
        <v>32</v>
      </c>
      <c r="AX580" s="12" t="s">
        <v>76</v>
      </c>
      <c r="AY580" s="145" t="s">
        <v>122</v>
      </c>
    </row>
    <row r="581" spans="2:65" s="13" customFormat="1" ht="10">
      <c r="B581" s="150"/>
      <c r="D581" s="144" t="s">
        <v>130</v>
      </c>
      <c r="E581" s="151" t="s">
        <v>1</v>
      </c>
      <c r="F581" s="152" t="s">
        <v>752</v>
      </c>
      <c r="H581" s="153">
        <v>4</v>
      </c>
      <c r="I581" s="154"/>
      <c r="L581" s="150"/>
      <c r="M581" s="155"/>
      <c r="T581" s="156"/>
      <c r="AT581" s="151" t="s">
        <v>130</v>
      </c>
      <c r="AU581" s="151" t="s">
        <v>86</v>
      </c>
      <c r="AV581" s="13" t="s">
        <v>86</v>
      </c>
      <c r="AW581" s="13" t="s">
        <v>32</v>
      </c>
      <c r="AX581" s="13" t="s">
        <v>84</v>
      </c>
      <c r="AY581" s="151" t="s">
        <v>122</v>
      </c>
    </row>
    <row r="582" spans="2:65" s="1" customFormat="1" ht="24.15" customHeight="1">
      <c r="B582" s="32"/>
      <c r="C582" s="171" t="s">
        <v>753</v>
      </c>
      <c r="D582" s="171" t="s">
        <v>294</v>
      </c>
      <c r="E582" s="172" t="s">
        <v>754</v>
      </c>
      <c r="F582" s="173" t="s">
        <v>755</v>
      </c>
      <c r="G582" s="174" t="s">
        <v>150</v>
      </c>
      <c r="H582" s="175">
        <v>4</v>
      </c>
      <c r="I582" s="176"/>
      <c r="J582" s="177">
        <f>ROUND(I582*H582,2)</f>
        <v>0</v>
      </c>
      <c r="K582" s="178"/>
      <c r="L582" s="179"/>
      <c r="M582" s="180" t="s">
        <v>1</v>
      </c>
      <c r="N582" s="181" t="s">
        <v>41</v>
      </c>
      <c r="P582" s="139">
        <f>O582*H582</f>
        <v>0</v>
      </c>
      <c r="Q582" s="139">
        <v>0</v>
      </c>
      <c r="R582" s="139">
        <f>Q582*H582</f>
        <v>0</v>
      </c>
      <c r="S582" s="139">
        <v>0</v>
      </c>
      <c r="T582" s="140">
        <f>S582*H582</f>
        <v>0</v>
      </c>
      <c r="AR582" s="141" t="s">
        <v>484</v>
      </c>
      <c r="AT582" s="141" t="s">
        <v>294</v>
      </c>
      <c r="AU582" s="141" t="s">
        <v>86</v>
      </c>
      <c r="AY582" s="17" t="s">
        <v>122</v>
      </c>
      <c r="BE582" s="142">
        <f>IF(N582="základní",J582,0)</f>
        <v>0</v>
      </c>
      <c r="BF582" s="142">
        <f>IF(N582="snížená",J582,0)</f>
        <v>0</v>
      </c>
      <c r="BG582" s="142">
        <f>IF(N582="zákl. přenesená",J582,0)</f>
        <v>0</v>
      </c>
      <c r="BH582" s="142">
        <f>IF(N582="sníž. přenesená",J582,0)</f>
        <v>0</v>
      </c>
      <c r="BI582" s="142">
        <f>IF(N582="nulová",J582,0)</f>
        <v>0</v>
      </c>
      <c r="BJ582" s="17" t="s">
        <v>84</v>
      </c>
      <c r="BK582" s="142">
        <f>ROUND(I582*H582,2)</f>
        <v>0</v>
      </c>
      <c r="BL582" s="17" t="s">
        <v>447</v>
      </c>
      <c r="BM582" s="141" t="s">
        <v>756</v>
      </c>
    </row>
    <row r="583" spans="2:65" s="11" customFormat="1" ht="25.9" customHeight="1">
      <c r="B583" s="117"/>
      <c r="D583" s="118" t="s">
        <v>75</v>
      </c>
      <c r="E583" s="119" t="s">
        <v>757</v>
      </c>
      <c r="F583" s="119" t="s">
        <v>758</v>
      </c>
      <c r="I583" s="120"/>
      <c r="J583" s="121">
        <f>BK583</f>
        <v>0</v>
      </c>
      <c r="L583" s="117"/>
      <c r="M583" s="122"/>
      <c r="P583" s="123">
        <f>SUM(P584:P585)</f>
        <v>0</v>
      </c>
      <c r="R583" s="123">
        <f>SUM(R584:R585)</f>
        <v>3.5999999999999997E-2</v>
      </c>
      <c r="T583" s="124">
        <f>SUM(T584:T585)</f>
        <v>0</v>
      </c>
      <c r="AR583" s="118" t="s">
        <v>128</v>
      </c>
      <c r="AT583" s="125" t="s">
        <v>75</v>
      </c>
      <c r="AU583" s="125" t="s">
        <v>76</v>
      </c>
      <c r="AY583" s="118" t="s">
        <v>122</v>
      </c>
      <c r="BK583" s="126">
        <f>SUM(BK584:BK585)</f>
        <v>0</v>
      </c>
    </row>
    <row r="584" spans="2:65" s="1" customFormat="1" ht="33" customHeight="1">
      <c r="B584" s="32"/>
      <c r="C584" s="129" t="s">
        <v>759</v>
      </c>
      <c r="D584" s="129" t="s">
        <v>124</v>
      </c>
      <c r="E584" s="130" t="s">
        <v>760</v>
      </c>
      <c r="F584" s="131" t="s">
        <v>761</v>
      </c>
      <c r="G584" s="132" t="s">
        <v>150</v>
      </c>
      <c r="H584" s="133">
        <v>120</v>
      </c>
      <c r="I584" s="134"/>
      <c r="J584" s="135">
        <f>ROUND(I584*H584,2)</f>
        <v>0</v>
      </c>
      <c r="K584" s="136"/>
      <c r="L584" s="32"/>
      <c r="M584" s="137" t="s">
        <v>1</v>
      </c>
      <c r="N584" s="138" t="s">
        <v>41</v>
      </c>
      <c r="P584" s="139">
        <f>O584*H584</f>
        <v>0</v>
      </c>
      <c r="Q584" s="139">
        <v>2.9999999999999997E-4</v>
      </c>
      <c r="R584" s="139">
        <f>Q584*H584</f>
        <v>3.5999999999999997E-2</v>
      </c>
      <c r="S584" s="139">
        <v>0</v>
      </c>
      <c r="T584" s="140">
        <f>S584*H584</f>
        <v>0</v>
      </c>
      <c r="AR584" s="141" t="s">
        <v>128</v>
      </c>
      <c r="AT584" s="141" t="s">
        <v>124</v>
      </c>
      <c r="AU584" s="141" t="s">
        <v>84</v>
      </c>
      <c r="AY584" s="17" t="s">
        <v>122</v>
      </c>
      <c r="BE584" s="142">
        <f>IF(N584="základní",J584,0)</f>
        <v>0</v>
      </c>
      <c r="BF584" s="142">
        <f>IF(N584="snížená",J584,0)</f>
        <v>0</v>
      </c>
      <c r="BG584" s="142">
        <f>IF(N584="zákl. přenesená",J584,0)</f>
        <v>0</v>
      </c>
      <c r="BH584" s="142">
        <f>IF(N584="sníž. přenesená",J584,0)</f>
        <v>0</v>
      </c>
      <c r="BI584" s="142">
        <f>IF(N584="nulová",J584,0)</f>
        <v>0</v>
      </c>
      <c r="BJ584" s="17" t="s">
        <v>84</v>
      </c>
      <c r="BK584" s="142">
        <f>ROUND(I584*H584,2)</f>
        <v>0</v>
      </c>
      <c r="BL584" s="17" t="s">
        <v>128</v>
      </c>
      <c r="BM584" s="141" t="s">
        <v>762</v>
      </c>
    </row>
    <row r="585" spans="2:65" s="1" customFormat="1" ht="33" customHeight="1">
      <c r="B585" s="32"/>
      <c r="C585" s="129" t="s">
        <v>763</v>
      </c>
      <c r="D585" s="129" t="s">
        <v>124</v>
      </c>
      <c r="E585" s="130" t="s">
        <v>764</v>
      </c>
      <c r="F585" s="131" t="s">
        <v>765</v>
      </c>
      <c r="G585" s="132" t="s">
        <v>150</v>
      </c>
      <c r="H585" s="133">
        <v>120</v>
      </c>
      <c r="I585" s="134"/>
      <c r="J585" s="135">
        <f>ROUND(I585*H585,2)</f>
        <v>0</v>
      </c>
      <c r="K585" s="136"/>
      <c r="L585" s="32"/>
      <c r="M585" s="182" t="s">
        <v>1</v>
      </c>
      <c r="N585" s="183" t="s">
        <v>41</v>
      </c>
      <c r="O585" s="184"/>
      <c r="P585" s="185">
        <f>O585*H585</f>
        <v>0</v>
      </c>
      <c r="Q585" s="185">
        <v>0</v>
      </c>
      <c r="R585" s="185">
        <f>Q585*H585</f>
        <v>0</v>
      </c>
      <c r="S585" s="185">
        <v>0</v>
      </c>
      <c r="T585" s="186">
        <f>S585*H585</f>
        <v>0</v>
      </c>
      <c r="AR585" s="141" t="s">
        <v>128</v>
      </c>
      <c r="AT585" s="141" t="s">
        <v>124</v>
      </c>
      <c r="AU585" s="141" t="s">
        <v>84</v>
      </c>
      <c r="AY585" s="17" t="s">
        <v>122</v>
      </c>
      <c r="BE585" s="142">
        <f>IF(N585="základní",J585,0)</f>
        <v>0</v>
      </c>
      <c r="BF585" s="142">
        <f>IF(N585="snížená",J585,0)</f>
        <v>0</v>
      </c>
      <c r="BG585" s="142">
        <f>IF(N585="zákl. přenesená",J585,0)</f>
        <v>0</v>
      </c>
      <c r="BH585" s="142">
        <f>IF(N585="sníž. přenesená",J585,0)</f>
        <v>0</v>
      </c>
      <c r="BI585" s="142">
        <f>IF(N585="nulová",J585,0)</f>
        <v>0</v>
      </c>
      <c r="BJ585" s="17" t="s">
        <v>84</v>
      </c>
      <c r="BK585" s="142">
        <f>ROUND(I585*H585,2)</f>
        <v>0</v>
      </c>
      <c r="BL585" s="17" t="s">
        <v>128</v>
      </c>
      <c r="BM585" s="141" t="s">
        <v>766</v>
      </c>
    </row>
    <row r="586" spans="2:65" s="1" customFormat="1" ht="7" customHeight="1">
      <c r="B586" s="44"/>
      <c r="C586" s="45"/>
      <c r="D586" s="45"/>
      <c r="E586" s="45"/>
      <c r="F586" s="45"/>
      <c r="G586" s="45"/>
      <c r="H586" s="45"/>
      <c r="I586" s="45"/>
      <c r="J586" s="45"/>
      <c r="K586" s="45"/>
      <c r="L586" s="32"/>
    </row>
  </sheetData>
  <sheetProtection algorithmName="SHA-512" hashValue="2cnNV+bB6UkEGc9314L3UbiBviVatWz51HvmQ4Vc14UqqKDDsrAdL8F/JIJmAtUhAv4dVWQsxHFjyIeSLshmbA==" saltValue="IvhyAriVRLUfR6gdLME0+fsVb07+bpFf5VSp/pGSsEKqcDSxAVYvRtAMhJZ+hmws8xToXHED6TglfJxwxMZlrw==" spinCount="100000" sheet="1" objects="1" scenarios="1" formatColumns="0" formatRows="0" autoFilter="0"/>
  <autoFilter ref="C127:K585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501 - Plynovod</vt:lpstr>
      <vt:lpstr>'Rekapitulace stavby'!Názvy_tisku</vt:lpstr>
      <vt:lpstr>'SO 501 - Plynovod'!Názvy_tisku</vt:lpstr>
      <vt:lpstr>'Rekapitulace stavby'!Oblast_tisku</vt:lpstr>
      <vt:lpstr>'SO 501 - Plynovod'!Oblast_tisku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Nevyjel</dc:creator>
  <cp:lastModifiedBy>PC</cp:lastModifiedBy>
  <cp:lastPrinted>2023-08-23T17:20:21Z</cp:lastPrinted>
  <dcterms:created xsi:type="dcterms:W3CDTF">2023-08-16T05:03:33Z</dcterms:created>
  <dcterms:modified xsi:type="dcterms:W3CDTF">2023-08-23T17:22:43Z</dcterms:modified>
</cp:coreProperties>
</file>