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531"/>
  <workbookPr/>
  <bookViews>
    <workbookView xWindow="65428" yWindow="65428" windowWidth="30936" windowHeight="16896" firstSheet="3" activeTab="8"/>
  </bookViews>
  <sheets>
    <sheet name="Rekapitulace stavby" sheetId="1" r:id="rId1"/>
    <sheet name="2024-OST-07-11 - D.1.1-Ar..." sheetId="2" r:id="rId2"/>
    <sheet name="2024-OST-07-14-2 - D.1.4...." sheetId="3" r:id="rId3"/>
    <sheet name="2024-OST-07-14-3 - D.1.4...." sheetId="4" r:id="rId4"/>
    <sheet name="2024-OST-07-14-4 - D.1.4...." sheetId="5" r:id="rId5"/>
    <sheet name="2024-OST-07-14-5 - D.1.4...." sheetId="6" r:id="rId6"/>
    <sheet name="2024-OST-07-14-6 - D.1.4...." sheetId="7" r:id="rId7"/>
    <sheet name="2024-OST-07-14-7 - D.1.4...." sheetId="8" r:id="rId8"/>
    <sheet name="2024-OST-07-VON - Vedlejš..." sheetId="9" r:id="rId9"/>
    <sheet name="Seznam figur" sheetId="10" r:id="rId10"/>
    <sheet name="Pokyny pro vyplnění" sheetId="11" r:id="rId11"/>
  </sheets>
  <definedNames>
    <definedName name="_xlnm._FilterDatabase" localSheetId="1" hidden="1">'2024-OST-07-11 - D.1.1-Ar...'!$C$95:$K$587</definedName>
    <definedName name="_xlnm._FilterDatabase" localSheetId="2" hidden="1">'2024-OST-07-14-2 - D.1.4....'!$C$96:$K$126</definedName>
    <definedName name="_xlnm._FilterDatabase" localSheetId="3" hidden="1">'2024-OST-07-14-3 - D.1.4....'!$C$88:$K$116</definedName>
    <definedName name="_xlnm._FilterDatabase" localSheetId="4" hidden="1">'2024-OST-07-14-4 - D.1.4....'!$C$92:$K$128</definedName>
    <definedName name="_xlnm._FilterDatabase" localSheetId="5" hidden="1">'2024-OST-07-14-5 - D.1.4....'!$C$86:$K$100</definedName>
    <definedName name="_xlnm._FilterDatabase" localSheetId="6" hidden="1">'2024-OST-07-14-6 - D.1.4....'!$C$85:$K$130</definedName>
    <definedName name="_xlnm._FilterDatabase" localSheetId="7" hidden="1">'2024-OST-07-14-7 - D.1.4....'!$C$99:$K$158</definedName>
    <definedName name="_xlnm._FilterDatabase" localSheetId="8" hidden="1">'2024-OST-07-VON - Vedlejš...'!$C$85:$K$125</definedName>
    <definedName name="_xlnm.Print_Area" localSheetId="1">'2024-OST-07-11 - D.1.1-Ar...'!$C$4:$J$39,'2024-OST-07-11 - D.1.1-Ar...'!$C$45:$J$77,'2024-OST-07-11 - D.1.1-Ar...'!$C$83:$K$587</definedName>
    <definedName name="_xlnm.Print_Area" localSheetId="2">'2024-OST-07-14-2 - D.1.4....'!$C$4:$J$41,'2024-OST-07-14-2 - D.1.4....'!$C$47:$J$76,'2024-OST-07-14-2 - D.1.4....'!$C$82:$K$126</definedName>
    <definedName name="_xlnm.Print_Area" localSheetId="3">'2024-OST-07-14-3 - D.1.4....'!$C$4:$J$41,'2024-OST-07-14-3 - D.1.4....'!$C$47:$J$68,'2024-OST-07-14-3 - D.1.4....'!$C$74:$K$116</definedName>
    <definedName name="_xlnm.Print_Area" localSheetId="4">'2024-OST-07-14-4 - D.1.4....'!$C$4:$J$41,'2024-OST-07-14-4 - D.1.4....'!$C$47:$J$72,'2024-OST-07-14-4 - D.1.4....'!$C$78:$K$128</definedName>
    <definedName name="_xlnm.Print_Area" localSheetId="5">'2024-OST-07-14-5 - D.1.4....'!$C$4:$J$41,'2024-OST-07-14-5 - D.1.4....'!$C$47:$J$66,'2024-OST-07-14-5 - D.1.4....'!$C$72:$K$100</definedName>
    <definedName name="_xlnm.Print_Area" localSheetId="6">'2024-OST-07-14-6 - D.1.4....'!$C$4:$J$41,'2024-OST-07-14-6 - D.1.4....'!$C$47:$J$65,'2024-OST-07-14-6 - D.1.4....'!$C$71:$K$130</definedName>
    <definedName name="_xlnm.Print_Area" localSheetId="7">'2024-OST-07-14-7 - D.1.4....'!$C$4:$J$41,'2024-OST-07-14-7 - D.1.4....'!$C$47:$J$79,'2024-OST-07-14-7 - D.1.4....'!$C$85:$K$158</definedName>
    <definedName name="_xlnm.Print_Area" localSheetId="8">'2024-OST-07-VON - Vedlejš...'!$C$4:$J$39,'2024-OST-07-VON - Vedlejš...'!$C$45:$J$67,'2024-OST-07-VON - Vedlejš...'!$C$73:$K$125</definedName>
    <definedName name="_xlnm.Print_Area" localSheetId="10">'Pokyny pro vyplnění'!$B$2:$K$71,'Pokyny pro vyplnění'!$B$74:$K$118,'Pokyny pro vyplnění'!$B$121:$K$161,'Pokyny pro vyplnění'!$B$164:$K$219</definedName>
    <definedName name="_xlnm.Print_Area" localSheetId="0">'Rekapitulace stavby'!$D$4:$AO$36,'Rekapitulace stavby'!$C$42:$AQ$64</definedName>
    <definedName name="_xlnm.Print_Area" localSheetId="9">'Seznam figur'!$C$4:$G$81</definedName>
    <definedName name="_xlnm.Print_Titles" localSheetId="0">'Rekapitulace stavby'!$52:$52</definedName>
    <definedName name="_xlnm.Print_Titles" localSheetId="1">'2024-OST-07-11 - D.1.1-Ar...'!$95:$95</definedName>
    <definedName name="_xlnm.Print_Titles" localSheetId="2">'2024-OST-07-14-2 - D.1.4....'!$96:$96</definedName>
    <definedName name="_xlnm.Print_Titles" localSheetId="3">'2024-OST-07-14-3 - D.1.4....'!$88:$88</definedName>
    <definedName name="_xlnm.Print_Titles" localSheetId="4">'2024-OST-07-14-4 - D.1.4....'!$92:$92</definedName>
    <definedName name="_xlnm.Print_Titles" localSheetId="5">'2024-OST-07-14-5 - D.1.4....'!$86:$86</definedName>
    <definedName name="_xlnm.Print_Titles" localSheetId="6">'2024-OST-07-14-6 - D.1.4....'!$85:$85</definedName>
    <definedName name="_xlnm.Print_Titles" localSheetId="7">'2024-OST-07-14-7 - D.1.4....'!$99:$99</definedName>
    <definedName name="_xlnm.Print_Titles" localSheetId="8">'2024-OST-07-VON - Vedlejš...'!$85:$85</definedName>
    <definedName name="_xlnm.Print_Titles" localSheetId="9">'Seznam figur'!$9:$9</definedName>
  </definedNames>
  <calcPr calcId="181029"/>
</workbook>
</file>

<file path=xl/sharedStrings.xml><?xml version="1.0" encoding="utf-8"?>
<sst xmlns="http://schemas.openxmlformats.org/spreadsheetml/2006/main" count="9145" uniqueCount="1566">
  <si>
    <t>Export Komplet</t>
  </si>
  <si>
    <t>VZ</t>
  </si>
  <si>
    <t>2.0</t>
  </si>
  <si>
    <t>ZAMOK</t>
  </si>
  <si>
    <t>False</t>
  </si>
  <si>
    <t>{b4d32688-b15c-474b-bd6e-58b9a0313d92}</t>
  </si>
  <si>
    <t>0,01</t>
  </si>
  <si>
    <t>21</t>
  </si>
  <si>
    <t>12</t>
  </si>
  <si>
    <t>REKAPITULACE STAVBY</t>
  </si>
  <si>
    <t>v ---  níže se nacházejí doplnkové a pomocné údaje k sestavám  --- v</t>
  </si>
  <si>
    <t>Návod na vyplnění</t>
  </si>
  <si>
    <t>0,001</t>
  </si>
  <si>
    <t>Kód:</t>
  </si>
  <si>
    <t>2024/OST/07</t>
  </si>
  <si>
    <t>Měnit lze pouze buňky se žlutým podbarvením!
1) v Rekapitulaci stavby vyplňte údaje o Uchazeči (přenesou se do ostatních sestav i v jiných listech)
2) na vybraných listech vyplňte v sestavě Soupis prací ceny u položek</t>
  </si>
  <si>
    <t>Stavba:</t>
  </si>
  <si>
    <t>REVITALIZACE PROSTORU HROMADNÝCH ŠATEN BAZÉNU BOHUMÍN</t>
  </si>
  <si>
    <t>KSO:</t>
  </si>
  <si>
    <t>801 54</t>
  </si>
  <si>
    <t>CC-CZ:</t>
  </si>
  <si>
    <t/>
  </si>
  <si>
    <t>Místo:</t>
  </si>
  <si>
    <t xml:space="preserve"> </t>
  </si>
  <si>
    <t>Datum:</t>
  </si>
  <si>
    <t>26. 3. 2024</t>
  </si>
  <si>
    <t>Zadavatel:</t>
  </si>
  <si>
    <t>IČ:</t>
  </si>
  <si>
    <t>BOSPOR, s.r.o. Bohumín</t>
  </si>
  <si>
    <t>DIČ:</t>
  </si>
  <si>
    <t>Uchazeč:</t>
  </si>
  <si>
    <t>Vyplň údaj</t>
  </si>
  <si>
    <t>Projektant:</t>
  </si>
  <si>
    <t>ARCH.Z.STUDIO</t>
  </si>
  <si>
    <t>True</t>
  </si>
  <si>
    <t>Zpracovatel:</t>
  </si>
  <si>
    <t>Ing.A.Hejmalová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</si>
  <si>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</si>
  <si>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</si>
  <si>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</si>
  <si>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</si>
  <si>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</si>
  <si>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</si>
  <si>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</si>
  <si>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</si>
  <si>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</si>
  <si>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</si>
  <si>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</si>
  <si>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</si>
  <si>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</si>
  <si>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</si>
  <si>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</si>
  <si>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</si>
  <si>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</si>
  <si>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</si>
  <si>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</si>
  <si>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</si>
  <si>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</si>
  <si>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</si>
  <si>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</si>
  <si>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</si>
  <si>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</si>
  <si>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</si>
  <si>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</si>
  <si>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</si>
  <si>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</si>
  <si>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</si>
  <si>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</si>
  <si>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</si>
  <si>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</si>
  <si>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</si>
  <si>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</si>
  <si>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</si>
  <si>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</si>
  <si>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</si>
  <si>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</si>
  <si>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</si>
  <si>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</si>
  <si>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2024/OST/07-11</t>
  </si>
  <si>
    <t>D.1.1-Architektonické a stavebně technické řešení (vč.PBŘ)</t>
  </si>
  <si>
    <t>STA</t>
  </si>
  <si>
    <t>1</t>
  </si>
  <si>
    <t>{7d6e8dd8-a6df-40ba-b558-243c810c606f}</t>
  </si>
  <si>
    <t>2</t>
  </si>
  <si>
    <t>2024/OST/07-14</t>
  </si>
  <si>
    <t>D.1.4-Technika prostředí staveb</t>
  </si>
  <si>
    <t>{569118fa-3cdf-4991-8529-2c38b7df6ae4}</t>
  </si>
  <si>
    <t>2024/OST/07-14-2</t>
  </si>
  <si>
    <t>D.1.4.2-Ústřední vytápění</t>
  </si>
  <si>
    <t>Soupis</t>
  </si>
  <si>
    <t>{760eada1-ed69-413a-ab0c-0ce84fbe6b7d}</t>
  </si>
  <si>
    <t>2024/OST/07-14-3</t>
  </si>
  <si>
    <t>D.1.4.3-Silnoproudé elektroinstalace</t>
  </si>
  <si>
    <t>{9ba4ce54-94eb-43be-a23a-fc82095b73a9}</t>
  </si>
  <si>
    <t>2024/OST/07-14-4</t>
  </si>
  <si>
    <t>D.1.4.4-Slaboporudé elektroinstalace</t>
  </si>
  <si>
    <t>{00ffca74-160d-4627-9b8d-eb8d46f8cf3f}</t>
  </si>
  <si>
    <t>2024/OST/07-14-5</t>
  </si>
  <si>
    <t>D.1.4.5-Vzduchotechnika</t>
  </si>
  <si>
    <t>{d839f02a-1ffe-40d7-a00e-20adeb506d3f}</t>
  </si>
  <si>
    <t>2024/OST/07-14-6</t>
  </si>
  <si>
    <t>D.1.4.6-Interiér</t>
  </si>
  <si>
    <t>{05bcf7db-3ae3-48b7-8182-120e6b0fbc68}</t>
  </si>
  <si>
    <t>2024/OST/07-14-7</t>
  </si>
  <si>
    <t>D.1.4.7-Docházkový systém</t>
  </si>
  <si>
    <t>{cb21bd67-9f91-43b0-a5b9-7399049a995d}</t>
  </si>
  <si>
    <t>2024/OST/07-VON</t>
  </si>
  <si>
    <t>Vedlejší a ostatní náklady</t>
  </si>
  <si>
    <t>VON</t>
  </si>
  <si>
    <t>{b1e4d27d-066b-4141-88c9-f5a98194d145}</t>
  </si>
  <si>
    <t>KO</t>
  </si>
  <si>
    <t>ker.obklad mozaikou</t>
  </si>
  <si>
    <t>m2</t>
  </si>
  <si>
    <t>2,18</t>
  </si>
  <si>
    <t>NIS</t>
  </si>
  <si>
    <t>nátěrová hydroizolace svislá</t>
  </si>
  <si>
    <t>7,04</t>
  </si>
  <si>
    <t>KRYCÍ LIST SOUPISU PRACÍ</t>
  </si>
  <si>
    <t>KS</t>
  </si>
  <si>
    <t>ker.soklík z mozaiky v-100mm</t>
  </si>
  <si>
    <t>m</t>
  </si>
  <si>
    <t>66,1</t>
  </si>
  <si>
    <t>M</t>
  </si>
  <si>
    <t>mozaika 50x50</t>
  </si>
  <si>
    <t>8,25</t>
  </si>
  <si>
    <t>KD</t>
  </si>
  <si>
    <t>ker.dlažba 300/600mm</t>
  </si>
  <si>
    <t>156,97</t>
  </si>
  <si>
    <t>NIV</t>
  </si>
  <si>
    <t>nátěrová hydroizolace vodorovná</t>
  </si>
  <si>
    <t>165,22</t>
  </si>
  <si>
    <t>Objekt:</t>
  </si>
  <si>
    <t>2024/OST/07-11 - D.1.1-Architektonické a stavebně technické řešení (vč.PBŘ)</t>
  </si>
  <si>
    <t>Nedílnou součástí soupisu prací dále též výkazu výměr je projektová dokumentace zpracovaná firmou ARCH.Z.STUDIO v březnu 2024.  Pro sestavení SOUPISU PRACÍ v podrobnostech vymezených vyhláškou č. 169/2016 Sb. byla použita cenová soustava URS, která obsahuje veškeré údaje nezbytné pro soupis prací.   UCHAZEČ O VEŘEJNOU ZAKÁZKU JE POVINEN PŘI OCEŇOVÁNÍ SOUTĚŽNÍHO SOUPISU STAVEBNÍCH PRACÍ, DODÁVEK A SLUŽEB S VÝKAZEM VÝMĚR PROVÉST KONTROLU FUNKCE ARITMETICKÝCH VZORCŮ JEDNOTLIVÝCH SOUPISŮ VE VAZBĚ NA JEDNOTLIVÉ ODDÍLY, REKAPITULACE A KRYCÍ LIST.   Technické a materiálové specifikace jednotlivých navržených materiálů, prvků a výrobků jsou uvedeny v samostatných částech této projektové dokumentace jako je VÝKRESOVÁ ČÁST, VÝPIS PRVKŮ PSV, SKLADBY KONSTRUKCÍ A TECHNICKÁ ZPRÁVA.                                                                                                                                 Na základě těchto podkladů bude provedeno ocenění výše uvedených prací, dodávek a služeb. U veškerých dodávek budou v ceně zahrnuty náklady na doplňkový kotevní a spojovací materiál, zhotovení případné výrobní dokumentace nebo pořízení fyzických vzorků materiálů a vzorníků barev. Kde není výslovně uvedeno, bude pracovní postup a technologie provádění stanovena oprávněnou osobou zhotovitele. Dále je potřeba při stanovení ceny dle vykázané výměry započítat všechny předpokládané doplňkové prvky a činnosti s touto položkou související tak, aby cena byla kompletní a prvek funkční. TYTO PŘÍLOHY JSOU NEDÍLNOU SOUČÁSTÍ SOUTĚŽNÍHO SOUPISU STAVEBNÍCH PRACÍ, DODÁVEK A SLUŽEB S VÝKAZEM VÝMĚR. Ve všech položkách jsou započítány náklady na dopravu. Pokud není u položky soupisu prací uvedena žádná cenová soustava, položka není zatříděna v žádné cenové soustavě (ÚRS nebo RTS).</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</si>
  <si>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</si>
  <si>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</si>
  <si>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</si>
  <si>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</si>
  <si>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</si>
  <si>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</si>
  <si>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</si>
  <si>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</si>
  <si>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</si>
  <si>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</si>
  <si>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</si>
  <si>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</si>
  <si>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714 - Akustická a protiotřesová opatření</t>
  </si>
  <si>
    <t xml:space="preserve">    721 - Zdravotechnika - vnitřní kanalizace</t>
  </si>
  <si>
    <t xml:space="preserve">    763 - Konstrukce suché výstavby</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</si>
  <si>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</si>
  <si>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</si>
  <si>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</si>
  <si>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</si>
  <si>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</si>
  <si>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</si>
  <si>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</si>
  <si>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</si>
  <si>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</si>
  <si>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</si>
  <si>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</si>
  <si>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</si>
  <si>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</si>
  <si>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</si>
  <si>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</si>
  <si>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</si>
  <si>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</si>
  <si>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</si>
  <si>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</si>
  <si>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</si>
  <si>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</si>
  <si>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</si>
  <si>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</si>
  <si>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</si>
  <si>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</si>
  <si>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340271045</t>
  </si>
  <si>
    <t>Zazdívka otvorů v příčkách nebo stěnách pórobetonovými tvárnicemi plochy přes 1 m2 do 4 m2, objemová hmotnost 500 kg/m3, tloušťka příčky 150 mm</t>
  </si>
  <si>
    <t>CS ÚRS 2024 01</t>
  </si>
  <si>
    <t>4</t>
  </si>
  <si>
    <t>-625263912</t>
  </si>
  <si>
    <t>Online PSC</t>
  </si>
  <si>
    <t>https://podminky.urs.cz/item/CS_URS_2024_01/340271045</t>
  </si>
  <si>
    <t>VV</t>
  </si>
  <si>
    <t>"zazdívka dvoukř.dveří mezi 124a a 102"1,25*2,1</t>
  </si>
  <si>
    <t>Mezisoučet</t>
  </si>
  <si>
    <t>342291112</t>
  </si>
  <si>
    <t>Ukotvení příček polyuretanovou pěnou, tl. příčky přes 100 mm</t>
  </si>
  <si>
    <t>-1176418959</t>
  </si>
  <si>
    <t>https://podminky.urs.cz/item/CS_URS_2024_01/342291112</t>
  </si>
  <si>
    <t>"zazdívka dvoukř.dveří mezi 124a a 102-pod stropem"1,25</t>
  </si>
  <si>
    <t>342291121</t>
  </si>
  <si>
    <t>Ukotvení příček plochými kotvami, do konstrukce cihelné</t>
  </si>
  <si>
    <t>1116900984</t>
  </si>
  <si>
    <t>https://podminky.urs.cz/item/CS_URS_2024_01/342291121</t>
  </si>
  <si>
    <t>"zazdívka dvoukř.dveří mezi 124a a 102-z boky do stáv.příčky"2,1*2</t>
  </si>
  <si>
    <t>6</t>
  </si>
  <si>
    <t>Úpravy povrchů, podlahy a osazování výplní</t>
  </si>
  <si>
    <t>612131101</t>
  </si>
  <si>
    <t>Podkladní a spojovací vrstva vnitřních omítaných ploch cementový postřik nanášený ručně celoplošně stěn</t>
  </si>
  <si>
    <t>990974365</t>
  </si>
  <si>
    <t>https://podminky.urs.cz/item/CS_URS_2024_01/612131101</t>
  </si>
  <si>
    <t>"dtto om.hrubá zatřená"115,129</t>
  </si>
  <si>
    <t>5</t>
  </si>
  <si>
    <t>612131121</t>
  </si>
  <si>
    <t>Podkladní a spojovací vrstva vnitřních omítaných ploch penetrace disperzní nanášená ručně stěn</t>
  </si>
  <si>
    <t>92008401</t>
  </si>
  <si>
    <t>https://podminky.urs.cz/item/CS_URS_2024_01/612131121</t>
  </si>
  <si>
    <t>"dtto štuk"166,766</t>
  </si>
  <si>
    <t>"dtto om.hrubá"115,129</t>
  </si>
  <si>
    <t>612142001</t>
  </si>
  <si>
    <t>Pletivo vnitřních ploch v ploše nebo pruzích, na plném podkladu sklovláknité vtlačené do tmelu včetně tmelu stěn</t>
  </si>
  <si>
    <t>-68633985</t>
  </si>
  <si>
    <t>https://podminky.urs.cz/item/CS_URS_2024_01/612142001</t>
  </si>
  <si>
    <t>"zazdívka z porobetonu"2,625*2</t>
  </si>
  <si>
    <t>"rohy, koury"75</t>
  </si>
  <si>
    <t>"přetažení"80,25*0,25</t>
  </si>
  <si>
    <t>Součet</t>
  </si>
  <si>
    <t>7</t>
  </si>
  <si>
    <t>612321111</t>
  </si>
  <si>
    <t>Omítka vápenocementová vnitřních ploch nanášená ručně jednovrstvá, tloušťky do 10 mm hrubá zatřená svislých konstrukcí stěn</t>
  </si>
  <si>
    <t>-1219979213</t>
  </si>
  <si>
    <t>https://podminky.urs.cz/item/CS_URS_2024_01/612321111</t>
  </si>
  <si>
    <t>"zapravení po odsekání ker.obkladu"</t>
  </si>
  <si>
    <t>"stáv.obklady v-2m (v č.m.124a,b,123)-viz.bourání (mimo bour.příčky)"</t>
  </si>
  <si>
    <t>2,0*(20,2+3,2+1,95+4,95+13,525+3,25+3,225+0,55+1,56*2+0,1+1,33+2,5+0,3+0,3*2*6)-(0,9*1,97*2+1,25*1,97*2)</t>
  </si>
  <si>
    <t>8</t>
  </si>
  <si>
    <t>612321131</t>
  </si>
  <si>
    <t>Vápenocementový štuk vnitřních ploch tloušťky do 3 mm svislých konstrukcí stěn</t>
  </si>
  <si>
    <t>1737339507</t>
  </si>
  <si>
    <t>https://podminky.urs.cz/item/CS_URS_2024_01/612321131</t>
  </si>
  <si>
    <t>"potažení štukem (do podhledu,alt.po strop)"</t>
  </si>
  <si>
    <t>"123"2,82*(2,25+3,2+1,95)</t>
  </si>
  <si>
    <t>"124"2,3*(17,9+0,3*7+4,24+2,5+3,225+0,55+0,15+0,1+1,33+2,5)+2,82*(0,7+13,525+0,75+0,3*6+1,45*2)</t>
  </si>
  <si>
    <t>-(0,8*1,97+0,9*1,97*2+1,25*1,97+4,0*0,645*2+1,675*0,645)</t>
  </si>
  <si>
    <t>"ostění"0,25*(0,645*5)</t>
  </si>
  <si>
    <t>"102"2,3*(4,5+4,5+0,3*2+4,85)-(1,25*1,97+0,8*1,97*3)</t>
  </si>
  <si>
    <t>"odpočet obkladu"-KO</t>
  </si>
  <si>
    <t>9</t>
  </si>
  <si>
    <t>619991001</t>
  </si>
  <si>
    <t>Zakrytí vnitřních ploch před znečištěním fólií včetně pozdějšího odkrytí podlah</t>
  </si>
  <si>
    <t>-1171089939</t>
  </si>
  <si>
    <t>https://podminky.urs.cz/item/CS_URS_2024_01/619991001</t>
  </si>
  <si>
    <t>"124a,b,123"138,5</t>
  </si>
  <si>
    <t>"102"26,35</t>
  </si>
  <si>
    <t>"sprchy"15</t>
  </si>
  <si>
    <t>"ostatní potřebné plochy"30</t>
  </si>
  <si>
    <t>10</t>
  </si>
  <si>
    <t>619991005</t>
  </si>
  <si>
    <t>Zakrytí vnitřních ploch před znečištěním fólií včetně pozdějšího odkrytí stěn nebo svislých ploch</t>
  </si>
  <si>
    <t>520777478</t>
  </si>
  <si>
    <t>https://podminky.urs.cz/item/CS_URS_2024_01/619991005</t>
  </si>
  <si>
    <t>"okna"0,6*4,0*3</t>
  </si>
  <si>
    <t>"dveře"0,9*1,97*4+1,25*1,97*2+0,8*1,97</t>
  </si>
  <si>
    <t>11</t>
  </si>
  <si>
    <t>619991011</t>
  </si>
  <si>
    <t>Zakrytí vnitřních ploch před znečištěním fólií včetně pozdějšího odkrytí samostatných konstrukcí a prvků</t>
  </si>
  <si>
    <t>-257247255</t>
  </si>
  <si>
    <t>https://podminky.urs.cz/item/CS_URS_2024_01/619991011</t>
  </si>
  <si>
    <t>"potřebné stáv.plochy"20</t>
  </si>
  <si>
    <t>619995001</t>
  </si>
  <si>
    <t>Začištění omítek (s dodáním hmot) kolem oken, dveří, podlah, obkladů apod.</t>
  </si>
  <si>
    <t>689180086</t>
  </si>
  <si>
    <t>https://podminky.urs.cz/item/CS_URS_2024_01/619995001</t>
  </si>
  <si>
    <t>"ker.soklík"KS</t>
  </si>
  <si>
    <t>"okolo obkladů (okolo dveří)"1,4*2+2,0*4</t>
  </si>
  <si>
    <t>13</t>
  </si>
  <si>
    <t>619996117</t>
  </si>
  <si>
    <t>Ochrana stavebních konstrukcí a samostatných prvků včetně pozdějšího odstranění obedněním z OSB desek podlahy</t>
  </si>
  <si>
    <t>-1315607741</t>
  </si>
  <si>
    <t>https://podminky.urs.cz/item/CS_URS_2024_01/619996117</t>
  </si>
  <si>
    <t>"exponované plochy (vstup)"50</t>
  </si>
  <si>
    <t>14</t>
  </si>
  <si>
    <t>619996145</t>
  </si>
  <si>
    <t>Ochrana stavebních konstrukcí a samostatných prvků včetně pozdějšího odstranění obalením geotextilií samostatných konstrukcí a prvků</t>
  </si>
  <si>
    <t>1790647790</t>
  </si>
  <si>
    <t>https://podminky.urs.cz/item/CS_URS_2024_01/619996145</t>
  </si>
  <si>
    <t>15</t>
  </si>
  <si>
    <t>631312141</t>
  </si>
  <si>
    <t>Doplnění dosavadních mazanin prostým betonem s dodáním hmot, bez potěru, plochy jednotlivě rýh v dosavadních mazaninách</t>
  </si>
  <si>
    <t>m3</t>
  </si>
  <si>
    <t>-1990246740</t>
  </si>
  <si>
    <t>https://podminky.urs.cz/item/CS_URS_2024_01/631312141</t>
  </si>
  <si>
    <t>"po vybourané příčce"0,15*0,15*3,3</t>
  </si>
  <si>
    <t>16</t>
  </si>
  <si>
    <t>632452441</t>
  </si>
  <si>
    <t>Doplnění cementového potěru na mazaninách a betonových podkladech (s dodáním hmot), hlazeného dřevěným nebo ocelovým hladítkem, plochy jednotlivě přes 1 m2 do 4 m2 a tl. přes 30 do 40 mm</t>
  </si>
  <si>
    <t>-817965998</t>
  </si>
  <si>
    <t>https://podminky.urs.cz/item/CS_URS_2024_01/632452441</t>
  </si>
  <si>
    <t>"doplnění v místě přemístěného rozdělovače podlahového vytápění"2,0*2,1</t>
  </si>
  <si>
    <t>17</t>
  </si>
  <si>
    <t>632683111</t>
  </si>
  <si>
    <t>Sešívání trhlin v betonových podlahách ocelovými sponkami se zálivkou pryskyřicí vzdálenosti sponek do 10 cm</t>
  </si>
  <si>
    <t>774483306</t>
  </si>
  <si>
    <t>https://podminky.urs.cz/item/CS_URS_2024_01/632683111</t>
  </si>
  <si>
    <t>"rozsah upřesněn dle zkoušek podkladu"80</t>
  </si>
  <si>
    <t>Ostatní konstrukce a práce, bourání</t>
  </si>
  <si>
    <t>18</t>
  </si>
  <si>
    <t>949101111</t>
  </si>
  <si>
    <t>Lešení pomocné pracovní pro objekty pozemních staveb pro zatížení do 150 kg/m2, o výšce lešeňové podlahy do 1,9 m</t>
  </si>
  <si>
    <t>-134047859</t>
  </si>
  <si>
    <t>https://podminky.urs.cz/item/CS_URS_2024_01/949101111</t>
  </si>
  <si>
    <t>19</t>
  </si>
  <si>
    <t>95-01</t>
  </si>
  <si>
    <t>Zednická výpomoc vč.jejich zpětného zapravení,odvozu,likvidace a poplatku za suť</t>
  </si>
  <si>
    <t>hod</t>
  </si>
  <si>
    <t>vlastní</t>
  </si>
  <si>
    <t>1430775513</t>
  </si>
  <si>
    <t>20</t>
  </si>
  <si>
    <t>95-02</t>
  </si>
  <si>
    <t>Náklady na stěhování stávajícího zařízení a nábytku vč.uložení a zpětného umístění (v rozsahu požadavků investora)</t>
  </si>
  <si>
    <t>835549528</t>
  </si>
  <si>
    <t>P</t>
  </si>
  <si>
    <t>Poznámka k položce:
rozsah prací upřesnění investor ve smlouvě o dílo</t>
  </si>
  <si>
    <t>95-03</t>
  </si>
  <si>
    <t>Náklady na provizorní oddělení prostor objektu od stavebních úprav vč.dveří (SDK alt.dřevoštěpková stěna s utěsnými spoji,vč.potažení folií)-dodávka,montáž a demontáž</t>
  </si>
  <si>
    <t>-985818340</t>
  </si>
  <si>
    <t>"oddělení rek-ce od stáv.prostor"2,82*(1,5+1,2+5,0)</t>
  </si>
  <si>
    <t>22</t>
  </si>
  <si>
    <t>952901111</t>
  </si>
  <si>
    <t>Vyčištění budov nebo objektů před předáním do užívání budov bytové nebo občanské výstavby, světlé výšky podlaží do 4 m</t>
  </si>
  <si>
    <t>-1633646684</t>
  </si>
  <si>
    <t>https://podminky.urs.cz/item/CS_URS_2024_01/952901111</t>
  </si>
  <si>
    <t>"přístup"50</t>
  </si>
  <si>
    <t>23</t>
  </si>
  <si>
    <t>9539432-01</t>
  </si>
  <si>
    <t>Šetrná DMTZ a zpětná MTZ hasicího přístroje vč.staveništního přesunu</t>
  </si>
  <si>
    <t>kus</t>
  </si>
  <si>
    <t>-2118591759</t>
  </si>
  <si>
    <t>24</t>
  </si>
  <si>
    <t>962031133</t>
  </si>
  <si>
    <t>Bourání příček nebo přizdívek z cihel pálených plných nebo dutých, tl. přes 100 do 150 mm</t>
  </si>
  <si>
    <t>-1827250244</t>
  </si>
  <si>
    <t>https://podminky.urs.cz/item/CS_URS_2024_01/962031133</t>
  </si>
  <si>
    <t>"viz.bourání:příčka vč.obkladu"2,82*3,3</t>
  </si>
  <si>
    <t>25</t>
  </si>
  <si>
    <t>965046111</t>
  </si>
  <si>
    <t>Broušení stávajících betonových podlah úběr do 3 mm</t>
  </si>
  <si>
    <t>659227555</t>
  </si>
  <si>
    <t>https://podminky.urs.cz/item/CS_URS_2024_01/965046111</t>
  </si>
  <si>
    <t>"viz.bourání:stáv.dlažba (podklad)"138,5+26,35</t>
  </si>
  <si>
    <t>26</t>
  </si>
  <si>
    <t>965046119</t>
  </si>
  <si>
    <t>Broušení stávajících betonových podlah Příplatek k ceně za každý další 1 mm úběru</t>
  </si>
  <si>
    <t>2045361787</t>
  </si>
  <si>
    <t>https://podminky.urs.cz/item/CS_URS_2024_01/965046119</t>
  </si>
  <si>
    <t>"viz.bourání:stáv.dlažba (podklad)"(138,5+26,35)*5</t>
  </si>
  <si>
    <t>27</t>
  </si>
  <si>
    <t>965081213</t>
  </si>
  <si>
    <t>Bourání podlah z dlaždic bez podkladního lože nebo mazaniny, s jakoukoliv výplní spár keramických nebo xylolitových tl. do 10 mm, plochy přes 1 m2</t>
  </si>
  <si>
    <t>879388742</t>
  </si>
  <si>
    <t>https://podminky.urs.cz/item/CS_URS_2024_01/965081213</t>
  </si>
  <si>
    <t>"viz.bourání:stáv.dlažba"138,5+26,35</t>
  </si>
  <si>
    <t>28</t>
  </si>
  <si>
    <t>965081611</t>
  </si>
  <si>
    <t>Odsekání soklíků včetně otlučení podkladní omítky až na zdivo rovných</t>
  </si>
  <si>
    <t>-1333117736</t>
  </si>
  <si>
    <t>https://podminky.urs.cz/item/CS_URS_2024_01/965081611</t>
  </si>
  <si>
    <t>"stáv.soklíky viz.bourání (mimo obklady)"</t>
  </si>
  <si>
    <t>"102"4,85+3,25+4,85+0,3*2-(0,8+1,25*2+0,8)</t>
  </si>
  <si>
    <t>29</t>
  </si>
  <si>
    <t>968072455</t>
  </si>
  <si>
    <t>Vybourání kovových rámů oken s křídly, dveřních zárubní, vrat, stěn, ostění nebo obkladů dveřních zárubní, plochy do 2 m2</t>
  </si>
  <si>
    <t>-773268044</t>
  </si>
  <si>
    <t>https://podminky.urs.cz/item/CS_URS_2024_01/968072455</t>
  </si>
  <si>
    <t>"viz.bourání (dveře do 126 a 134)"0,9*1,97*2</t>
  </si>
  <si>
    <t>30</t>
  </si>
  <si>
    <t>968072456</t>
  </si>
  <si>
    <t>Vybourání kovových rámů oken s křídly, dveřních zárubní, vrat, stěn, ostění nebo obkladů dveřních zárubní, plochy přes 2 m2</t>
  </si>
  <si>
    <t>-592873770</t>
  </si>
  <si>
    <t>https://podminky.urs.cz/item/CS_URS_2024_01/968072456</t>
  </si>
  <si>
    <t>"viz.bourání: dveře z 124a k turniketům"1,25*1,97</t>
  </si>
  <si>
    <t>31</t>
  </si>
  <si>
    <t>976085411</t>
  </si>
  <si>
    <t>Vybourání drobných zámečnických a jiných konstrukcí kanalizačních rámů litinových, z rýhovaného plechu nebo betonových včetně poklopů nebo mříží, plochy přes 0,60 m2</t>
  </si>
  <si>
    <t>1868949308</t>
  </si>
  <si>
    <t>https://podminky.urs.cz/item/CS_URS_2024_01/976085411</t>
  </si>
  <si>
    <t>"viz.bourání"1</t>
  </si>
  <si>
    <t>32</t>
  </si>
  <si>
    <t>978059541</t>
  </si>
  <si>
    <t>Odsekání obkladů stěn včetně otlučení podkladní omítky až na zdivo z obkládaček vnitřních, z jakýchkoliv materiálů, plochy přes 1 m2</t>
  </si>
  <si>
    <t>-1776419662</t>
  </si>
  <si>
    <t>https://podminky.urs.cz/item/CS_URS_2024_01/978059541</t>
  </si>
  <si>
    <t>997</t>
  </si>
  <si>
    <t>Přesun sutě</t>
  </si>
  <si>
    <t>33</t>
  </si>
  <si>
    <t>997013211</t>
  </si>
  <si>
    <t>Vnitrostaveništní doprava suti a vybouraných hmot vodorovně do 50 m s naložením ručně pro budovy a haly výšky do 6 m</t>
  </si>
  <si>
    <t>t</t>
  </si>
  <si>
    <t>-1374020182</t>
  </si>
  <si>
    <t>https://podminky.urs.cz/item/CS_URS_2024_01/997013211</t>
  </si>
  <si>
    <t>34</t>
  </si>
  <si>
    <t>997013501</t>
  </si>
  <si>
    <t>Odvoz suti a vybouraných hmot na skládku nebo meziskládku se složením, na vzdálenost do 1 km</t>
  </si>
  <si>
    <t>-1908840571</t>
  </si>
  <si>
    <t>https://podminky.urs.cz/item/CS_URS_2024_01/997013501</t>
  </si>
  <si>
    <t>35</t>
  </si>
  <si>
    <t>997013509</t>
  </si>
  <si>
    <t>Odvoz suti a vybouraných hmot na skládku nebo meziskládku se složením, na vzdálenost Příplatek k ceně za každý další započatý 1 km přes 1 km</t>
  </si>
  <si>
    <t>-1854261528</t>
  </si>
  <si>
    <t>https://podminky.urs.cz/item/CS_URS_2024_01/997013509</t>
  </si>
  <si>
    <t>Poznámka k položce:
uchazeč ve své cenové nabídce vyhodnotí vzdálenost skládky a konečnou cenu zapracuje ve své nabídce</t>
  </si>
  <si>
    <t>22,413*19 'Přepočtené koeficientem množství</t>
  </si>
  <si>
    <t>36</t>
  </si>
  <si>
    <t>997013871</t>
  </si>
  <si>
    <t>Poplatek za uložení stavebního odpadu na recyklační skládce (skládkovné) směsného stavebního a demoličního zatříděného do Katalogu odpadů pod kódem 17 09 04</t>
  </si>
  <si>
    <t>1855538859</t>
  </si>
  <si>
    <t>https://podminky.urs.cz/item/CS_URS_2024_01/997013871</t>
  </si>
  <si>
    <t>998</t>
  </si>
  <si>
    <t>Přesun hmot</t>
  </si>
  <si>
    <t>37</t>
  </si>
  <si>
    <t>998018001</t>
  </si>
  <si>
    <t>Přesun hmot pro budovy občanské výstavby, bydlení, výrobu a služby ruční (bez užití mechanizace) vodorovná dopravní vzdálenost do 100 m pro budovy s jakoukoliv nosnou konstrukcí výšky do 6 m</t>
  </si>
  <si>
    <t>1306376216</t>
  </si>
  <si>
    <t>https://podminky.urs.cz/item/CS_URS_2024_01/998018001</t>
  </si>
  <si>
    <t>PSV</t>
  </si>
  <si>
    <t>Práce a dodávky PSV</t>
  </si>
  <si>
    <t>711</t>
  </si>
  <si>
    <t>Izolace proti vodě, vlhkosti a plynům</t>
  </si>
  <si>
    <t>38</t>
  </si>
  <si>
    <t>711411001</t>
  </si>
  <si>
    <t>Provedení izolace proti povrchové a podpovrchové tlakové vodě natěradly a tmely za studena na ploše vodorovné V nátěrem penetračním</t>
  </si>
  <si>
    <t>760554246</t>
  </si>
  <si>
    <t>https://podminky.urs.cz/item/CS_URS_2024_01/711411001</t>
  </si>
  <si>
    <t>"penetrace nátěrové hydroizolace vodorovné"NIV</t>
  </si>
  <si>
    <t>39</t>
  </si>
  <si>
    <t>11163150</t>
  </si>
  <si>
    <t>lak penetrační asfaltový</t>
  </si>
  <si>
    <t>-1445045451</t>
  </si>
  <si>
    <t>165,22*0,00033 'Přepočtené koeficientem množství</t>
  </si>
  <si>
    <t>40</t>
  </si>
  <si>
    <t>711412001</t>
  </si>
  <si>
    <t>Provedení izolace proti povrchové a podpovrchové tlakové vodě natěradly a tmely za studena na ploše svislé S nátěrem penetračním</t>
  </si>
  <si>
    <t>1875004129</t>
  </si>
  <si>
    <t>https://podminky.urs.cz/item/CS_URS_2024_01/711412001</t>
  </si>
  <si>
    <t>"penetrace nátěrové hydroizolace svislé"NIS</t>
  </si>
  <si>
    <t>41</t>
  </si>
  <si>
    <t>78909128</t>
  </si>
  <si>
    <t>7,04*0,00034 'Přepočtené koeficientem množství</t>
  </si>
  <si>
    <t>42</t>
  </si>
  <si>
    <t>998711121</t>
  </si>
  <si>
    <t>Přesun hmot pro izolace proti vodě, vlhkosti a plynům stanovený z hmotnosti přesunovaného materiálu vodorovná dopravní vzdálenost do 50 m ruční (bez užití mechanizace) v objektech výšky do 6 m</t>
  </si>
  <si>
    <t>2066549228</t>
  </si>
  <si>
    <t>https://podminky.urs.cz/item/CS_URS_2024_01/998711121</t>
  </si>
  <si>
    <t>714</t>
  </si>
  <si>
    <t>Akustická a protiotřesová opatření</t>
  </si>
  <si>
    <t>43</t>
  </si>
  <si>
    <t>714121012</t>
  </si>
  <si>
    <t>Montáž akustických minerálních panelů podstropních s rozšířenou pohltivostí zvuku zavěšených na rošt polozapuštěný</t>
  </si>
  <si>
    <t>990068572</t>
  </si>
  <si>
    <t>https://podminky.urs.cz/item/CS_URS_2024_01/714121012</t>
  </si>
  <si>
    <t>"kazetový podhled (viz.podhledy)"118,6+21,75</t>
  </si>
  <si>
    <t>44</t>
  </si>
  <si>
    <t>631263-01</t>
  </si>
  <si>
    <t xml:space="preserve">panel akustický hygienický 600/600mm povrch skelná tkanina odolná proti mikroorganismům hrana zatřená polozapuštěná
</t>
  </si>
  <si>
    <t>418324228</t>
  </si>
  <si>
    <t xml:space="preserve">Poznámka k položce:
plný popis viz.standardy a TZ
kazeta 600/600mm s polozapuštěnou drážkou na závěsném systému odolnost C3
viditelný zapuštěný rošt a polozapuštěná hrana s nátěrem
</t>
  </si>
  <si>
    <t>140,35*1,05 'Přepočtené koeficientem množství</t>
  </si>
  <si>
    <t>45</t>
  </si>
  <si>
    <t>714121041</t>
  </si>
  <si>
    <t>Montáž akustických minerálních panelů napojení na stěnu lištou obvodovou</t>
  </si>
  <si>
    <t>-390647857</t>
  </si>
  <si>
    <t>https://podminky.urs.cz/item/CS_URS_2024_01/714121041</t>
  </si>
  <si>
    <t>"pro kazetový podhled"53,1+18,7</t>
  </si>
  <si>
    <t>46</t>
  </si>
  <si>
    <t>59036253</t>
  </si>
  <si>
    <t>lišta obvodová rastru nosného pro kazetové minerální podhledy Pz lakovaná v 22mm dl 3m</t>
  </si>
  <si>
    <t>606576641</t>
  </si>
  <si>
    <t>71,8*1,05 'Přepočtené koeficientem množství</t>
  </si>
  <si>
    <t>47</t>
  </si>
  <si>
    <t>998714121</t>
  </si>
  <si>
    <t>Přesun hmot pro akustická a protiotřesová opatření stanovený z hmotnosti přesunovaného materiálu vodorovná dopravní vzdálenost do 50 m ruční (bez užití mechanizace) v objektech výšky do 6 m</t>
  </si>
  <si>
    <t>1950695876</t>
  </si>
  <si>
    <t>https://podminky.urs.cz/item/CS_URS_2024_01/998714121</t>
  </si>
  <si>
    <t>721</t>
  </si>
  <si>
    <t>Zdravotechnika - vnitřní kanalizace</t>
  </si>
  <si>
    <t>48</t>
  </si>
  <si>
    <t>721210813</t>
  </si>
  <si>
    <t>Demontáž kanalizačního příslušenství vpustí podlahových z kyselinovzdorné kameniny DN 100</t>
  </si>
  <si>
    <t>-388916629</t>
  </si>
  <si>
    <t>https://podminky.urs.cz/item/CS_URS_2024_01/721210813</t>
  </si>
  <si>
    <t>"viz.bourání"3</t>
  </si>
  <si>
    <t>49</t>
  </si>
  <si>
    <t>721211421</t>
  </si>
  <si>
    <t>Podlahové vpusti se svislým odtokem DN 50/75/110 mřížka nerez 115x115</t>
  </si>
  <si>
    <t>-96616021</t>
  </si>
  <si>
    <t>https://podminky.urs.cz/item/CS_URS_2024_01/721211421</t>
  </si>
  <si>
    <t>"viz.nový stav:124a,b,123"3</t>
  </si>
  <si>
    <t>50</t>
  </si>
  <si>
    <t>998721121</t>
  </si>
  <si>
    <t>Přesun hmot pro vnitřní kanalizaci stanovený z hmotnosti přesunovaného materiálu vodorovná dopravní vzdálenost do 50 m ruční (bez užití mechanizace) v objektech výšky do 6 m</t>
  </si>
  <si>
    <t>1644186145</t>
  </si>
  <si>
    <t>https://podminky.urs.cz/item/CS_URS_2024_01/998721121</t>
  </si>
  <si>
    <t>763</t>
  </si>
  <si>
    <t>Konstrukce suché výstavby</t>
  </si>
  <si>
    <t>51</t>
  </si>
  <si>
    <t>763131451</t>
  </si>
  <si>
    <t>Podhled ze sádrokartonových desek dvouvrstvá zavěšená spodní konstrukce z ocelových profilů CD, UD jednoduše opláštěná deskou impregnovanou H2, tl. 12,5 mm, bez izolace</t>
  </si>
  <si>
    <t>1956106781</t>
  </si>
  <si>
    <t>https://podminky.urs.cz/item/CS_URS_2024_01/763131451</t>
  </si>
  <si>
    <t>"pro akust.podhled"</t>
  </si>
  <si>
    <t>"čela"0,57*(1,5+13,525+0,3+3,2+4,6)</t>
  </si>
  <si>
    <t>52</t>
  </si>
  <si>
    <t>763131712</t>
  </si>
  <si>
    <t>Podhled ze sádrokartonových desek ostatní práce a konstrukce na podhledech ze sádrokartonových desek napojení na jiný druh podhledu</t>
  </si>
  <si>
    <t>-2089024439</t>
  </si>
  <si>
    <t>https://podminky.urs.cz/item/CS_URS_2024_01/763131712</t>
  </si>
  <si>
    <t>"čela"(1,5+13,525+0,3+3,2+4,6)</t>
  </si>
  <si>
    <t>53</t>
  </si>
  <si>
    <t>763131714</t>
  </si>
  <si>
    <t>Podhled ze sádrokartonových desek ostatní práce a konstrukce na podhledech ze sádrokartonových desek základní penetrační nátěr</t>
  </si>
  <si>
    <t>-26896000</t>
  </si>
  <si>
    <t>https://podminky.urs.cz/item/CS_URS_2024_01/763131714</t>
  </si>
  <si>
    <t>"dtto čela SDK"13,181</t>
  </si>
  <si>
    <t>54</t>
  </si>
  <si>
    <t>763131731</t>
  </si>
  <si>
    <t>Podhled ze sádrokartonových desek ostatní práce a konstrukce na podhledech ze sádrokartonových desek čelo pro kazetové pohledy (F lišta) tl. 12,5 mm</t>
  </si>
  <si>
    <t>-301736472</t>
  </si>
  <si>
    <t>https://podminky.urs.cz/item/CS_URS_2024_01/763131731</t>
  </si>
  <si>
    <t>55</t>
  </si>
  <si>
    <t>763131761</t>
  </si>
  <si>
    <t>Podhled ze sádrokartonových desek Příplatek k cenám za plochu do 3 m2 jednotlivě</t>
  </si>
  <si>
    <t>-114215973</t>
  </si>
  <si>
    <t>https://podminky.urs.cz/item/CS_URS_2024_01/763131761</t>
  </si>
  <si>
    <t>56</t>
  </si>
  <si>
    <t>763431802</t>
  </si>
  <si>
    <t>Demontáž podhledu minerálního na zavěšeném na roštu polozapuštěném</t>
  </si>
  <si>
    <t>2089481761</t>
  </si>
  <si>
    <t>https://podminky.urs.cz/item/CS_URS_2024_01/763431802</t>
  </si>
  <si>
    <t>"stáv.kazetový podhled (viz.bourání)"118,6+21,75</t>
  </si>
  <si>
    <t>57</t>
  </si>
  <si>
    <t>998763331</t>
  </si>
  <si>
    <t>Přesun hmot pro konstrukce montované z desek sádrokartonových, sádrovláknitých, cementovláknitých nebo cementových stanovený z hmotnosti přesunovaného materiálu vodorovná dopravní vzdálenost do 50 m ruční (bez užití mechanizace) v objektech výšky do 6 m</t>
  </si>
  <si>
    <t>-1681775236</t>
  </si>
  <si>
    <t>https://podminky.urs.cz/item/CS_URS_2024_01/998763331</t>
  </si>
  <si>
    <t>766</t>
  </si>
  <si>
    <t>Konstrukce truhlářské</t>
  </si>
  <si>
    <t>58</t>
  </si>
  <si>
    <t>766-01</t>
  </si>
  <si>
    <t>Vnitř.hl.pl.dveře 900/1970mm bezfalcové HPL s kruhových proskl.otvorem vč.oc.zárubně s nátěrem do zdiva,kování,zámek,syst.osazení-D+M(plný popis viz.standardy)</t>
  </si>
  <si>
    <t>ks</t>
  </si>
  <si>
    <t>332773902</t>
  </si>
  <si>
    <t>Poznámka k položce:
DVEŘE
- dveřní křídlo plná výplň s kruhovým proskleným otvorem o půměru 250-300mm,  materiál HPL, odstín světle břízově  oblázkově  šedá, - RAL 9002 ev. RAL 7035
- bezfalcové 
- povrchová úprava vhodná do vlhkých prostor s chemickým zatížením (odolnost vůči chloru a solím) 
- výška dveří: dle projektové dokumentace  - min 2,0m
ZÁRUBNĚ
- vhodné do vlhkých prostor s chemickým zatížením (ve vlhkých prostorách), lisované hliníkové s povrchovou úpravou 
- barva  kamenná šedá RAL 7030
KLIKY  
 - nerez, barva nerez mat
 - madlo, samozavírač
Na dveřích potisk panáček, panenka  - provedení folie – Panenka RAL1032,Panáček RAL5013 
Požární odolnost, kliky, madla, panika dle PBŘ (bez požární odolnosti). Vyhovující vyhlášce 398/2009 Sb.
vč.zpracování dílenské dokumentace (viz.VON)</t>
  </si>
  <si>
    <t>59</t>
  </si>
  <si>
    <t>766-02</t>
  </si>
  <si>
    <t>Renovace stáv.jednokřídlových plných dveří 800/1970mm vč.oc.zárubně</t>
  </si>
  <si>
    <t>-1623965273</t>
  </si>
  <si>
    <t>Poznámka k položce:
renovace obsahuje:
-vyvěšení dveřního křídla
-očištění křídla a zárubně (příprava podkladu pro nátěr)
-nátěr křídla a zárubně (zárubeň RAL 7030, dveře RAL 9002 ev.7035)
-zavěšení křídla
-seřízení dveřního kování</t>
  </si>
  <si>
    <t>60</t>
  </si>
  <si>
    <t>766-03</t>
  </si>
  <si>
    <t>Renovace stáv.AL dvoukřídlových prosklených dveří 1250/1970mm vč.oc.rámu</t>
  </si>
  <si>
    <t>-550376606</t>
  </si>
  <si>
    <t>Poznámka k položce:
renovace obsahuje:
-vyvěšení dveřního křídla
-očištění křídla a rámu (příprava podkladu pro nátěr)
-nátěr křídla a rámu (RAL 7030)
-zavěšení křídla
-seřízení dveřního kování</t>
  </si>
  <si>
    <t>61</t>
  </si>
  <si>
    <t>7668258-01</t>
  </si>
  <si>
    <t>Demontáž nábytku- skříní jednokřídlových</t>
  </si>
  <si>
    <t>821877284</t>
  </si>
  <si>
    <t>"viz.bourání (stáv.šatní skříně)celkový počet ks  v sestavách"125</t>
  </si>
  <si>
    <t>62</t>
  </si>
  <si>
    <t>7668258-02</t>
  </si>
  <si>
    <t>Demontáž nábytku- převlékací kabiny</t>
  </si>
  <si>
    <t>1600847671</t>
  </si>
  <si>
    <t>"viz.bourání "11</t>
  </si>
  <si>
    <t>63</t>
  </si>
  <si>
    <t>7668258-03</t>
  </si>
  <si>
    <t>Demontáž nábytku- skříní 40x70x200cm</t>
  </si>
  <si>
    <t>-445694469</t>
  </si>
  <si>
    <t>"viz.bourání (stáv.šatní skříně u ždímačky plavek)"2</t>
  </si>
  <si>
    <t>64</t>
  </si>
  <si>
    <t>7668258-04</t>
  </si>
  <si>
    <t>Demontáž nábytku- přebalovací pult</t>
  </si>
  <si>
    <t>1713845438</t>
  </si>
  <si>
    <t>"viz.bourání "2</t>
  </si>
  <si>
    <t>65</t>
  </si>
  <si>
    <t>998766311</t>
  </si>
  <si>
    <t>Přesun hmot pro konstrukce truhlářské stanovený procentní sazbou (%) z ceny vodorovná dopravní vzdálenost do 50 m ruční (bez užití mechanizace) v objektech výšky do 6 m</t>
  </si>
  <si>
    <t>%</t>
  </si>
  <si>
    <t>1664442596</t>
  </si>
  <si>
    <t>https://podminky.urs.cz/item/CS_URS_2024_01/998766311</t>
  </si>
  <si>
    <t>767</t>
  </si>
  <si>
    <t>Konstrukce zámečnické</t>
  </si>
  <si>
    <t>66</t>
  </si>
  <si>
    <t>767-01</t>
  </si>
  <si>
    <t>Oc.poklop 800/600mm vč.rámu, plynotěsný, uzamykatelný pro povrch.úpravu ker.dlažbou-D+M(plný popis viz.půdorys nový stav)</t>
  </si>
  <si>
    <t>1263710339</t>
  </si>
  <si>
    <t>"viz.nový stav"1</t>
  </si>
  <si>
    <t>67</t>
  </si>
  <si>
    <t>767114813</t>
  </si>
  <si>
    <t>Demontáž stěn a příček rámových zasklených z hliníkových nebo ocelových profilů vnitřních přes 9 do 12 m2</t>
  </si>
  <si>
    <t>641566526</t>
  </si>
  <si>
    <t>https://podminky.urs.cz/item/CS_URS_2024_01/767114813</t>
  </si>
  <si>
    <t>Poznámka k položce:
vč.posuvných dveří</t>
  </si>
  <si>
    <t>"viz.bourání"2,82*3,5</t>
  </si>
  <si>
    <t>68</t>
  </si>
  <si>
    <t>767114814</t>
  </si>
  <si>
    <t>Demontáž stěn a příček rámových zasklených z hliníkových nebo ocelových profilů vnitřních přes 12 do 15 m2</t>
  </si>
  <si>
    <t>256924403</t>
  </si>
  <si>
    <t>https://podminky.urs.cz/item/CS_URS_2024_01/767114814</t>
  </si>
  <si>
    <t>"viz.bourání"2,82*4,9</t>
  </si>
  <si>
    <t>69</t>
  </si>
  <si>
    <t>7676418-01</t>
  </si>
  <si>
    <t>Demontáž turniketu vč.zábradlí a odpojení kabeláže</t>
  </si>
  <si>
    <t>kpl</t>
  </si>
  <si>
    <t>823595225</t>
  </si>
  <si>
    <t>70</t>
  </si>
  <si>
    <t>998767311</t>
  </si>
  <si>
    <t>Přesun hmot pro zámečnické konstrukce stanovený procentní sazbou (%) z ceny vodorovná dopravní vzdálenost do 50 m ruční (bez užití mechanizace) v objektech výšky do 6 m</t>
  </si>
  <si>
    <t>-678613063</t>
  </si>
  <si>
    <t>https://podminky.urs.cz/item/CS_URS_2024_01/998767311</t>
  </si>
  <si>
    <t>771</t>
  </si>
  <si>
    <t>Podlahy z dlaždic</t>
  </si>
  <si>
    <t>71</t>
  </si>
  <si>
    <t>771111011</t>
  </si>
  <si>
    <t>Příprava podkladu před provedením dlažby vysátí podlah</t>
  </si>
  <si>
    <t>1917574767</t>
  </si>
  <si>
    <t>https://podminky.urs.cz/item/CS_URS_2024_01/771111011</t>
  </si>
  <si>
    <t>"dlažba+mozaika"(KD+M)*3</t>
  </si>
  <si>
    <t>"soklík"KS*0,1*3</t>
  </si>
  <si>
    <t>72</t>
  </si>
  <si>
    <t>771121011</t>
  </si>
  <si>
    <t>Příprava podkladu před provedením dlažby nátěr penetrační na podlahu</t>
  </si>
  <si>
    <t>-1871453327</t>
  </si>
  <si>
    <t>https://podminky.urs.cz/item/CS_URS_2024_01/771121011</t>
  </si>
  <si>
    <t>"dlažba+mozaika"KD+M</t>
  </si>
  <si>
    <t>"soklík"KS*0,1</t>
  </si>
  <si>
    <t>73</t>
  </si>
  <si>
    <t>771151022</t>
  </si>
  <si>
    <t>Příprava podkladu před provedením dlažby samonivelační stěrka min.pevnosti 30 MPa, tloušťky přes 3 do 5 mm</t>
  </si>
  <si>
    <t>-50960849</t>
  </si>
  <si>
    <t>https://podminky.urs.cz/item/CS_URS_2024_01/771151022</t>
  </si>
  <si>
    <t>74</t>
  </si>
  <si>
    <t>771161011</t>
  </si>
  <si>
    <t>Příprava podkladu před provedením dlažby montáž profilu dilatační spáry v rovině dlažby</t>
  </si>
  <si>
    <t>1897816786</t>
  </si>
  <si>
    <t>https://podminky.urs.cz/item/CS_URS_2024_01/771161011</t>
  </si>
  <si>
    <t>"dilatace"40</t>
  </si>
  <si>
    <t>75</t>
  </si>
  <si>
    <t>59054163</t>
  </si>
  <si>
    <t>profil dilatační s bočními díly z PVC/CPE tl 8mm</t>
  </si>
  <si>
    <t>-1637131367</t>
  </si>
  <si>
    <t>40*1,1 'Přepočtené koeficientem množství</t>
  </si>
  <si>
    <t>76</t>
  </si>
  <si>
    <t>771161021</t>
  </si>
  <si>
    <t>Příprava podkladu před provedením dlažby montáž profilu ukončujícího profilu pro plynulý přechod (dlažba-koberec apod.)</t>
  </si>
  <si>
    <t>-290944135</t>
  </si>
  <si>
    <t>https://podminky.urs.cz/item/CS_URS_2024_01/771161021</t>
  </si>
  <si>
    <t>"ve dveřích"1,25+0,8*4+0,9*2</t>
  </si>
  <si>
    <t>"napojení na stáv.dlažbu"1,5+5,3</t>
  </si>
  <si>
    <t>77</t>
  </si>
  <si>
    <t>59054100</t>
  </si>
  <si>
    <t>profil přechodový Al s pohyblivým ramenem 8x20mm</t>
  </si>
  <si>
    <t>-937442516</t>
  </si>
  <si>
    <t>13,05*1,1 'Přepočtené koeficientem množství</t>
  </si>
  <si>
    <t>78</t>
  </si>
  <si>
    <t>771474113</t>
  </si>
  <si>
    <t>Montáž soklů z dlaždic keramických lepených cementovým flexibilním lepidlem rovných, výšky přes 90 do 120 mm</t>
  </si>
  <si>
    <t>1751501770</t>
  </si>
  <si>
    <t>https://podminky.urs.cz/item/CS_URS_2024_01/771474113</t>
  </si>
  <si>
    <t>"ker.soklík v-100mm z mozaiky"</t>
  </si>
  <si>
    <t>"tmavá"10,6</t>
  </si>
  <si>
    <t>"světlá"55,5</t>
  </si>
  <si>
    <t>79</t>
  </si>
  <si>
    <t>597612-01</t>
  </si>
  <si>
    <t>mozaika keramická slinutá lepená na síti R10/B povrch reliéfní/matný tl do 10mm základní prvek přes 200 do 400ks/m2</t>
  </si>
  <si>
    <t>-2004676606</t>
  </si>
  <si>
    <t xml:space="preserve">Poznámka k položce:
plný popis viz.standardy a TZ
Formát 5x5 v R10/B, barva mud a shell </t>
  </si>
  <si>
    <t>"ker.soklík v-100mm"KS*0,1</t>
  </si>
  <si>
    <t>6,61*1,15 'Přepočtené koeficientem množství</t>
  </si>
  <si>
    <t>80</t>
  </si>
  <si>
    <t>77157-01</t>
  </si>
  <si>
    <t>Příplatek za šetrné bourání stáv.dlažby v místě ve styku se stávající zachovanou dlažbou (v návaznosti u turniketů v 1.02 a 1.43)</t>
  </si>
  <si>
    <t>-563035098</t>
  </si>
  <si>
    <t>"143"1,5</t>
  </si>
  <si>
    <t>"102"5,3</t>
  </si>
  <si>
    <t>81</t>
  </si>
  <si>
    <t>771574474</t>
  </si>
  <si>
    <t>Montáž podlah z dlaždic keramických lepených cementovým flexibilním lepidlem pro vysoké mechanické zatížení, tloušťky přes 10 mm přes 4 do 6 ks/m2</t>
  </si>
  <si>
    <t>367905522</t>
  </si>
  <si>
    <t>https://podminky.urs.cz/item/CS_URS_2024_01/771574474</t>
  </si>
  <si>
    <t>"ker.dlažba 300/600mm"</t>
  </si>
  <si>
    <t>"světlá"</t>
  </si>
  <si>
    <t>"124"132,62</t>
  </si>
  <si>
    <t>"tmavá"</t>
  </si>
  <si>
    <t>"102"22,01</t>
  </si>
  <si>
    <t>"124"2,34</t>
  </si>
  <si>
    <t>82</t>
  </si>
  <si>
    <t>597611-01</t>
  </si>
  <si>
    <t>dlažba keramická slinutá rektifikovaná  R11/B povrchmatný tl do 10mm přes 4 do 6ks/m2</t>
  </si>
  <si>
    <t>756879436</t>
  </si>
  <si>
    <t xml:space="preserve">Poznámka k položce:
plný popis viz.standardy a TZ
Formát 30x60  v R11/B, barva mud a shell  
tl. 6-8 mm, rektifikovaná
protiskluznost dle ČSN, EN 13451-1+A1, 94 0915,
otěruvzdornost PEI třída 5, jakost I.tř., planarita max 0,5%
odolnost vůči prasknutí min. S ≥1500 N, odolnost vůči nárazu min. ≥0.55
vodní rozptyl min. ≤0.01% (0.1mm/m), antibakteriální a protiplísňová úprava povrchu
</t>
  </si>
  <si>
    <t>156,97*1,15 'Přepočtené koeficientem množství</t>
  </si>
  <si>
    <t>83</t>
  </si>
  <si>
    <t>771584412</t>
  </si>
  <si>
    <t>Montáž podlah z keramické mozaiky lepené na síti lepené cementovým flexibilním lepidlem, základní prvek přes 200 do 400 ks/m2</t>
  </si>
  <si>
    <t>1270891169</t>
  </si>
  <si>
    <t>https://podminky.urs.cz/item/CS_URS_2024_01/771584412</t>
  </si>
  <si>
    <t>"mozaika"</t>
  </si>
  <si>
    <t>"vstupní hala 102"4,34</t>
  </si>
  <si>
    <t>"hromadné šatny 124 a mezi zárubněmi"3,91</t>
  </si>
  <si>
    <t>84</t>
  </si>
  <si>
    <t>200268294</t>
  </si>
  <si>
    <t>8,25*1,15 'Přepočtené koeficientem množství</t>
  </si>
  <si>
    <t>85</t>
  </si>
  <si>
    <t>771591112</t>
  </si>
  <si>
    <t>Izolace podlahy pod dlažbu nátěrem nebo stěrkou ve dvou vrstvách</t>
  </si>
  <si>
    <t>1609668638</t>
  </si>
  <si>
    <t>https://podminky.urs.cz/item/CS_URS_2024_01/771591112</t>
  </si>
  <si>
    <t>NIV*0,15</t>
  </si>
  <si>
    <t>86</t>
  </si>
  <si>
    <t>771591115</t>
  </si>
  <si>
    <t>Podlahy - dokončovací práce spárování silikonem</t>
  </si>
  <si>
    <t>676510767</t>
  </si>
  <si>
    <t>https://podminky.urs.cz/item/CS_URS_2024_01/771591115</t>
  </si>
  <si>
    <t>"styk dlažba-soklík"KS</t>
  </si>
  <si>
    <t>87</t>
  </si>
  <si>
    <t>771591121</t>
  </si>
  <si>
    <t>Podlahy - dokončovací práce separační provazec do pružných spar, průměru 4 mm</t>
  </si>
  <si>
    <t>2035731053</t>
  </si>
  <si>
    <t>https://podminky.urs.cz/item/CS_URS_2024_01/771591121</t>
  </si>
  <si>
    <t>88</t>
  </si>
  <si>
    <t>771591184</t>
  </si>
  <si>
    <t>Podlahy - dokončovací práce pracnější řezání dlaždic keramických rovné</t>
  </si>
  <si>
    <t>32525206</t>
  </si>
  <si>
    <t>https://podminky.urs.cz/item/CS_URS_2024_01/771591184</t>
  </si>
  <si>
    <t>"řezání pro sokl"KS</t>
  </si>
  <si>
    <t>89</t>
  </si>
  <si>
    <t>771591237</t>
  </si>
  <si>
    <t>Izolace podlahy pod dlažbu montáž těsnícího pásu pro styčné nebo dilatační spáry</t>
  </si>
  <si>
    <t>-1352408383</t>
  </si>
  <si>
    <t>https://podminky.urs.cz/item/CS_URS_2024_01/771591237</t>
  </si>
  <si>
    <t>90</t>
  </si>
  <si>
    <t>59054220</t>
  </si>
  <si>
    <t>páska pružná těsnící hydroizolační š 185mm</t>
  </si>
  <si>
    <t>326705060</t>
  </si>
  <si>
    <t>66,1*1,05 'Přepočtené koeficientem množství</t>
  </si>
  <si>
    <t>91</t>
  </si>
  <si>
    <t>771591257</t>
  </si>
  <si>
    <t>Izolace podlahy pod dlažbu montáž těsnící manžety pro postup potrubí</t>
  </si>
  <si>
    <t>987893643</t>
  </si>
  <si>
    <t>https://podminky.urs.cz/item/CS_URS_2024_01/771591257</t>
  </si>
  <si>
    <t>"v místě vpustí"3</t>
  </si>
  <si>
    <t>92</t>
  </si>
  <si>
    <t>59054255</t>
  </si>
  <si>
    <t>manžeta těsnící hydroizolační na prostupy potrubí</t>
  </si>
  <si>
    <t>-832835816</t>
  </si>
  <si>
    <t>93</t>
  </si>
  <si>
    <t>771592011</t>
  </si>
  <si>
    <t>Čištění vnitřních ploch po položení dlažby podlah nebo schodišť chemickými prostředky</t>
  </si>
  <si>
    <t>1683070798</t>
  </si>
  <si>
    <t>https://podminky.urs.cz/item/CS_URS_2024_01/771592011</t>
  </si>
  <si>
    <t>94</t>
  </si>
  <si>
    <t>998771121</t>
  </si>
  <si>
    <t>Přesun hmot pro podlahy z dlaždic stanovený z hmotnosti přesunovaného materiálu vodorovná dopravní vzdálenost do 50 m ruční (bez užití mechanizace) v objektech výšky do 6 m</t>
  </si>
  <si>
    <t>513202623</t>
  </si>
  <si>
    <t>https://podminky.urs.cz/item/CS_URS_2024_01/998771121</t>
  </si>
  <si>
    <t>781</t>
  </si>
  <si>
    <t>Dokončovací práce - obklady</t>
  </si>
  <si>
    <t>95</t>
  </si>
  <si>
    <t>781-01</t>
  </si>
  <si>
    <t>Náklady na opravu (vč.doplnění ker.obkladaček vč.vyrov.podkladu, penetrace,hydroizolace a spárování) v místě výměny dveřních zárubní (ze strany 1.26 a 1.34:sprchy)</t>
  </si>
  <si>
    <t>1053576722</t>
  </si>
  <si>
    <t>Poznámka k položce:
okolo měněných zárubní dveří 900/1970mm
vč.přesunu hmot a dopravy
dle stáv.obkladaček</t>
  </si>
  <si>
    <t>96</t>
  </si>
  <si>
    <t>781111011</t>
  </si>
  <si>
    <t>Příprava podkladu před provedením obkladu oprášení (ometení) stěny</t>
  </si>
  <si>
    <t>402605617</t>
  </si>
  <si>
    <t>https://podminky.urs.cz/item/CS_URS_2024_01/781111011</t>
  </si>
  <si>
    <t>KO*2</t>
  </si>
  <si>
    <t>97</t>
  </si>
  <si>
    <t>781121011</t>
  </si>
  <si>
    <t>Příprava podkladu před provedením obkladu nátěr penetrační na stěnu</t>
  </si>
  <si>
    <t>992714628</t>
  </si>
  <si>
    <t>https://podminky.urs.cz/item/CS_URS_2024_01/781121011</t>
  </si>
  <si>
    <t>98</t>
  </si>
  <si>
    <t>781131112</t>
  </si>
  <si>
    <t>Izolace stěny pod obklad izolace nátěrem nebo stěrkou ve dvou vrstvách</t>
  </si>
  <si>
    <t>-1519232853</t>
  </si>
  <si>
    <t>https://podminky.urs.cz/item/CS_URS_2024_01/781131112</t>
  </si>
  <si>
    <t>"po obvodu místností s dlažbami"0,1*(63,1+21,6)-0,1*(1,5+0,8+0,9*2+1,25*2+0,8*3+5,3)</t>
  </si>
  <si>
    <t>NIS*0,2</t>
  </si>
  <si>
    <t>99</t>
  </si>
  <si>
    <t>781131237</t>
  </si>
  <si>
    <t>Izolace stěny pod obklad montáž těsnícího pásu pro styčné nebo dilatační spáry</t>
  </si>
  <si>
    <t>2078728657</t>
  </si>
  <si>
    <t>https://podminky.urs.cz/item/CS_URS_2024_01/781131237</t>
  </si>
  <si>
    <t>"kouty pro nátěrovou hydroizolaci"0,1*24</t>
  </si>
  <si>
    <t>100</t>
  </si>
  <si>
    <t>59054220.1</t>
  </si>
  <si>
    <t>-1144877365</t>
  </si>
  <si>
    <t>2,4*1,05 'Přepočtené koeficientem množství</t>
  </si>
  <si>
    <t>101</t>
  </si>
  <si>
    <t>781484414</t>
  </si>
  <si>
    <t>Montáž keramických obkladů stěn z mozaiky nebo dekoru lepených na síti lepené cementovým flexibilním lepidlem, základní prvek přes 400 do 800 ks/m2</t>
  </si>
  <si>
    <t>-348187891</t>
  </si>
  <si>
    <t>https://podminky.urs.cz/item/CS_URS_2024_01/781484414</t>
  </si>
  <si>
    <t>"obklad stěny mozaikou okolo dveří do hromadných sprch (světlá)"2,18</t>
  </si>
  <si>
    <t>102</t>
  </si>
  <si>
    <t>-129383953</t>
  </si>
  <si>
    <t>2,18*1,15 'Přepočtené koeficientem množství</t>
  </si>
  <si>
    <t>103</t>
  </si>
  <si>
    <t>781485791</t>
  </si>
  <si>
    <t>Montáž keramických obkladů stěn z mozaiky nebo dekoru lepených na síti Příplatek k cenám za plochu do 10 m2 jednotlivě</t>
  </si>
  <si>
    <t>-890078154</t>
  </si>
  <si>
    <t>https://podminky.urs.cz/item/CS_URS_2024_01/781485791</t>
  </si>
  <si>
    <t>104</t>
  </si>
  <si>
    <t>781492211</t>
  </si>
  <si>
    <t>Obklad - dokončující práce montáž profilu lepeného flexibilním cementovým lepidlem rohového</t>
  </si>
  <si>
    <t>-1487161424</t>
  </si>
  <si>
    <t>https://podminky.urs.cz/item/CS_URS_2024_01/781492211</t>
  </si>
  <si>
    <t>"rohy soklíků"0,1*21</t>
  </si>
  <si>
    <t>105</t>
  </si>
  <si>
    <t>59054132</t>
  </si>
  <si>
    <t>profil ukončovací pro vnější hrany obkladů hliník leskle eloxovaný chromem 8x2500mm</t>
  </si>
  <si>
    <t>1443105424</t>
  </si>
  <si>
    <t>2,1*1,1 'Přepočtené koeficientem množství</t>
  </si>
  <si>
    <t>106</t>
  </si>
  <si>
    <t>781495115</t>
  </si>
  <si>
    <t>Obklad - dokončující práce ostatní práce spárování silikonem</t>
  </si>
  <si>
    <t>-1604059630</t>
  </si>
  <si>
    <t>https://podminky.urs.cz/item/CS_URS_2024_01/781495115</t>
  </si>
  <si>
    <t>"okolo dveří"(0,9+1,97*2)*2</t>
  </si>
  <si>
    <t>107</t>
  </si>
  <si>
    <t>781495122</t>
  </si>
  <si>
    <t>Obklad - dokončující práce ostatní práce separační provazec do pružných spar, průměru 4 mm</t>
  </si>
  <si>
    <t>-1715077252</t>
  </si>
  <si>
    <t>https://podminky.urs.cz/item/CS_URS_2024_01/781495122</t>
  </si>
  <si>
    <t>108</t>
  </si>
  <si>
    <t>781495211</t>
  </si>
  <si>
    <t>Čištění vnitřních ploch po provedení obkladu stěn chemickými prostředky</t>
  </si>
  <si>
    <t>1057040219</t>
  </si>
  <si>
    <t>https://podminky.urs.cz/item/CS_URS_2024_01/781495211</t>
  </si>
  <si>
    <t>109</t>
  </si>
  <si>
    <t>998781121</t>
  </si>
  <si>
    <t>Přesun hmot pro obklady keramické stanovený z hmotnosti přesunovaného materiálu vodorovná dopravní vzdálenost do 50 m ruční (bez užití mechanizace) v objektech výšky do 6 m</t>
  </si>
  <si>
    <t>2143459931</t>
  </si>
  <si>
    <t>https://podminky.urs.cz/item/CS_URS_2024_01/998781121</t>
  </si>
  <si>
    <t>783</t>
  </si>
  <si>
    <t>Dokončovací práce - nátěry</t>
  </si>
  <si>
    <t>110</t>
  </si>
  <si>
    <t>783901453</t>
  </si>
  <si>
    <t>Příprava podkladu betonových podlah před provedením nátěru vysátím</t>
  </si>
  <si>
    <t>-870556952</t>
  </si>
  <si>
    <t>https://podminky.urs.cz/item/CS_URS_2024_01/783901453</t>
  </si>
  <si>
    <t>"penetrace samoniv.vyrov.stěrky"KD+M</t>
  </si>
  <si>
    <t>111</t>
  </si>
  <si>
    <t>783913161</t>
  </si>
  <si>
    <t>Penetrační nátěr betonových podlah pórovitých ( např. z cihelné dlažby, betonu apod.) syntetický</t>
  </si>
  <si>
    <t>1539052926</t>
  </si>
  <si>
    <t>https://podminky.urs.cz/item/CS_URS_2024_01/783913161</t>
  </si>
  <si>
    <t>784</t>
  </si>
  <si>
    <t>Dokončovací práce - malby a tapety</t>
  </si>
  <si>
    <t>112</t>
  </si>
  <si>
    <t>784111001</t>
  </si>
  <si>
    <t>Oprášení (ometení) podkladu v místnostech výšky do 3,80 m</t>
  </si>
  <si>
    <t>-917424654</t>
  </si>
  <si>
    <t>https://podminky.urs.cz/item/CS_URS_2024_01/784111001</t>
  </si>
  <si>
    <t>"dtto malby"279,531</t>
  </si>
  <si>
    <t>113</t>
  </si>
  <si>
    <t>784121001</t>
  </si>
  <si>
    <t>Oškrabání malby v místnostech výšky do 3,80 m</t>
  </si>
  <si>
    <t>-411961686</t>
  </si>
  <si>
    <t>https://podminky.urs.cz/item/CS_URS_2024_01/784121001</t>
  </si>
  <si>
    <t>"stáv.malby"</t>
  </si>
  <si>
    <t>"102"2,3*(4,5+4,5+0,3*2+4,85)</t>
  </si>
  <si>
    <t>"odpočet bouraných obkladů"-115,129</t>
  </si>
  <si>
    <t>"stropy (mimo podhled)"</t>
  </si>
  <si>
    <t>"123"2,25*3,2</t>
  </si>
  <si>
    <t>"124 (pás u oken)"10</t>
  </si>
  <si>
    <t>"vstup z 143"1,5*1,45</t>
  </si>
  <si>
    <t>114</t>
  </si>
  <si>
    <t>784121011</t>
  </si>
  <si>
    <t>Rozmývání podkladu po oškrabání malby v místnostech výšky do 3,80 m</t>
  </si>
  <si>
    <t>-1867231216</t>
  </si>
  <si>
    <t>https://podminky.urs.cz/item/CS_URS_2024_01/784121011</t>
  </si>
  <si>
    <t>"dtto oškrábání"93,401</t>
  </si>
  <si>
    <t>115</t>
  </si>
  <si>
    <t>784181131</t>
  </si>
  <si>
    <t>Penetrace podkladu jednonásobná fungicidní akrylátová bezbarvá v místnostech výšky do 3,80 m</t>
  </si>
  <si>
    <t>-769415871</t>
  </si>
  <si>
    <t>https://podminky.urs.cz/item/CS_URS_2024_01/784181131</t>
  </si>
  <si>
    <t>"odpočet SDK podhledu (čela-započítáno v odd.763)"-13,181</t>
  </si>
  <si>
    <t>116</t>
  </si>
  <si>
    <t>784331001</t>
  </si>
  <si>
    <t>Malby protiplísňové dvojnásobné, bílé v místnostech výšky do 3,80 m</t>
  </si>
  <si>
    <t>1083403243</t>
  </si>
  <si>
    <t>https://podminky.urs.cz/item/CS_URS_2024_01/784331001</t>
  </si>
  <si>
    <t>"ostatní potřebné plochy"60</t>
  </si>
  <si>
    <t>117</t>
  </si>
  <si>
    <t>784331011</t>
  </si>
  <si>
    <t>Malby protiplísňové dvojnásobné, bílé Příplatek k cenám za provádění barevné malby tónované tónovacími prostředky</t>
  </si>
  <si>
    <t>-854823899</t>
  </si>
  <si>
    <t>https://podminky.urs.cz/item/CS_URS_2024_01/784331011</t>
  </si>
  <si>
    <t>"dtto malby stěn"186,975+60</t>
  </si>
  <si>
    <t>2024/OST/07-14 - D.1.4-Technika prostředí staveb</t>
  </si>
  <si>
    <t>Soupis:</t>
  </si>
  <si>
    <t>2024/OST/07-14-2 - D.1.4.2-Ústřední vytápění</t>
  </si>
  <si>
    <t>Ing.Dočkal</t>
  </si>
  <si>
    <t>Nedílnou součástí soupisu prací dále též výkazu výměr je projektová dokumentace zpracovaná firmou ARCH.Z.STUDIO v březnu 2024.  Před započetím prací nutno odsouhlasit přesné umístění, typ, barevné řešení všech koncových prvků elektro (slaboproud, silnoproudu), vzduchotechniky, zdravotechniky s investorem a projektantem interiérového řešení.  V níže uvedené specifikaci zařízení jsou uvedené typy výrobků a zařízení pouze jako příklad určující minimální mez standardu výrobků. Tato specifikace materiálu byla vypracována na základě znalostí a podkladů známých v době jejího zhotovení. Je specifikací předběžnou a proto není konečným podkladem pro objednávky a dodávky. Ze strany projektanta není námitek v případě záměny výrobků, které jsou uvedeny v projektu za předpokladu, že budou dodrženy veškeré standardy a technické parametry, zejména hlučnost, výkon, váha a rozměry jsou hodnoty maximální. Záměně výrobků musí předcházet vzorkování a odsouhlasení od investora. Dále při záměně výrobků je nutno dořešit či prověřit veškeré vazby na navazující profese. Dokumentace tvoří jeden celek a je nutno, zvláště při stanovení ceny, se s ní komplexně seznámit. Tato dokumentace je dokumentací pro výběr dodavatele a nenahrazuje dokumentaci prováděcí a dodavatelskou. Při zpracování nabídky je nutné vycházet ze všech částí dokumentace (zadávací dokumenty, technické zprávy, výkresové dokumentace a specifikace materiálu). Povinností dodavatele je překontrolovat specifikaci materiálu a případný chybějící materiál nebo výkony doplnit a ocenit. Součástí ceny musí být veškeré náklady, aby cena byla konečná a zahrnovala celou dodávku a montáž akce. Dodávka akce se předpokládá včetně dopravy na stavbu a místo určení, kompletní montáže, veškerého souvisejícího doplňkového, podružného a montážního materiálu tak, aby celé zařízení bylo funkční a splňovalo všechny předpisy, které se na ně vztahují. Součástí ceny (zahrnuto v jednotkových cenách - pokud není uvedeno v samostaté položce) je mimo jiné: jiné materiály, montáž atd. neuvedené samostatně, ale které je nutné zahrnout do celkového rozsahu prací podle výkresů a praxe dodavatele, stavební přípomoce, požární zatěsnění prostupů potrubí při průchodu požárními úseky, montáž, demontáž a udržování montážního lešení s pracovními podlážkami včetně těch nad 2 m výšky, přesun hmot a suti, uložení suti na skládku vč. poplatku, doprava, zpevněné montážní plochy, veškeré pomocné nosné konstrukce, štítky pro řádné a trvalé značení komponent, závěsy, nátěry, materiály a práce nezbytné z důvodu koordinace s ostatními profesemi, speciální nářadí a nástroje, speciální opatření při provádění prací,  náklady související s výstavbou v zimním období, průběžný úklid staveniště a přilehlých komunikací, likvidace odpadů, dočasná dopravní omezení apod. a jakékoliv další prvky, zařízení, práce a pomocné materiály, neuvedené v tomto soupisu výkonů, které jsou ale nezbytně nutné k dodání, instalaci, dokončení a provozování díla které je provedeno řádně a je plně funkční a je v souladu s projektovou dokumentací a se zákony a předpisy platnými v České republice. Ve všech položkách jsou započítány náklady na dopravu. Pokud není u položky soupisu prací uvedena žádná cenová soustava, položka není zatříděna v žádné cenové soustavě (ÚRS nebo RTS). Veškeré náklady na výrobní dokumentaci, dokumentaci skutečného stavu, zařízení staveniště a pod. je součástí VON.</t>
  </si>
  <si>
    <t>D1 - 733 - Rozvod potrubí</t>
  </si>
  <si>
    <t xml:space="preserve">    D2 - POTRUBÍ Z UHLÍKOVÉ OCELI SPOJOVANÉ LISOVÁNÍM IVAR.C-STEEL</t>
  </si>
  <si>
    <t xml:space="preserve">    D3 - ZKOUŠKY TĚSNOSTI  POTRUBÍ</t>
  </si>
  <si>
    <t>D4 - 733 - Podlahové vytápění, rozdělovače</t>
  </si>
  <si>
    <t xml:space="preserve">    D5 - Rozdělovací stanice včetně skříně</t>
  </si>
  <si>
    <t xml:space="preserve">    D6 - SESTAVENÍ ROZDĚLOVAČE</t>
  </si>
  <si>
    <t xml:space="preserve">    D7 - MONTÁŽ PODLAHOVÉHO VYTÁPĚNÍ</t>
  </si>
  <si>
    <t xml:space="preserve">    D8 - SPUŠTĚNÍ PODLAHOVÉHO VYTÁPĚNÍ</t>
  </si>
  <si>
    <t>D9 - 789 - HZS</t>
  </si>
  <si>
    <t xml:space="preserve">    D10 - NEZMĚŘ. MONTÁŽNÍ PRÁCE</t>
  </si>
  <si>
    <t xml:space="preserve">    D11 - NEZMĚŘ. STAVEBNÍ PRÁCE</t>
  </si>
  <si>
    <t xml:space="preserve">    D12 - TOPNÁ ZKOUŠKA</t>
  </si>
  <si>
    <t>D1</t>
  </si>
  <si>
    <t>733 - Rozvod potrubí</t>
  </si>
  <si>
    <t>D2</t>
  </si>
  <si>
    <t>POTRUBÍ Z UHLÍKOVÉ OCELI SPOJOVANÉ LISOVÁNÍM IVAR.C-STEEL</t>
  </si>
  <si>
    <t>Pol1</t>
  </si>
  <si>
    <t>28x1,5</t>
  </si>
  <si>
    <t>D3</t>
  </si>
  <si>
    <t>ZKOUŠKY TĚSNOSTI  POTRUBÍ</t>
  </si>
  <si>
    <t>Pol2</t>
  </si>
  <si>
    <t>Do DN 40</t>
  </si>
  <si>
    <t>D4</t>
  </si>
  <si>
    <t>733 - Podlahové vytápění, rozdělovače</t>
  </si>
  <si>
    <t>Pol3</t>
  </si>
  <si>
    <t>trubka PEX 17x2 (předpokládaná dimenze)</t>
  </si>
  <si>
    <t>Pol4</t>
  </si>
  <si>
    <t>dilatační páska</t>
  </si>
  <si>
    <t>Pol5</t>
  </si>
  <si>
    <t>ochranná trubka černá 50m</t>
  </si>
  <si>
    <t>Pol6</t>
  </si>
  <si>
    <t xml:space="preserve">svěrné šroubení na potrubí PEX 17x2 </t>
  </si>
  <si>
    <t>Pol7</t>
  </si>
  <si>
    <t>plastifikátor</t>
  </si>
  <si>
    <t>l</t>
  </si>
  <si>
    <t>D5</t>
  </si>
  <si>
    <t>Rozdělovací stanice včetně skříně</t>
  </si>
  <si>
    <t>Pol8</t>
  </si>
  <si>
    <t>kompletně vybavená stanice vč.skříně-12 okruhů</t>
  </si>
  <si>
    <t>D6</t>
  </si>
  <si>
    <t>SESTAVENÍ ROZDĚLOVAČE</t>
  </si>
  <si>
    <t>Pol9</t>
  </si>
  <si>
    <t>a montáž rozdělovače</t>
  </si>
  <si>
    <t>D7</t>
  </si>
  <si>
    <t>MONTÁŽ PODLAHOVÉHO VYTÁPĚNÍ</t>
  </si>
  <si>
    <t>Pol10</t>
  </si>
  <si>
    <t>napojení na stávající rozvody</t>
  </si>
  <si>
    <t>D8</t>
  </si>
  <si>
    <t>SPUŠTĚNÍ PODLAHOVÉHO VYTÁPĚNÍ</t>
  </si>
  <si>
    <t>Pol11</t>
  </si>
  <si>
    <t>podle předpisu dodavatele</t>
  </si>
  <si>
    <t>D9</t>
  </si>
  <si>
    <t>789 - HZS</t>
  </si>
  <si>
    <t>D10</t>
  </si>
  <si>
    <t>NEZMĚŘ. MONTÁŽNÍ PRÁCE</t>
  </si>
  <si>
    <t>Pol12</t>
  </si>
  <si>
    <t>vyregulování systému</t>
  </si>
  <si>
    <t>Pol13</t>
  </si>
  <si>
    <t>napuštění, vypuštění a odvzdušnění</t>
  </si>
  <si>
    <t>Pol14</t>
  </si>
  <si>
    <t>uvedení do provozu</t>
  </si>
  <si>
    <t>D11</t>
  </si>
  <si>
    <t>NEZMĚŘ. STAVEBNÍ PRÁCE</t>
  </si>
  <si>
    <t>Pol15</t>
  </si>
  <si>
    <t>ruční sekání (pro přemístění rozdělovače podl.vytápění vč.likvidace suti)</t>
  </si>
  <si>
    <t>Pol16</t>
  </si>
  <si>
    <t>nepředvídané práce</t>
  </si>
  <si>
    <t>D12</t>
  </si>
  <si>
    <t>TOPNÁ ZKOUŠKA</t>
  </si>
  <si>
    <t>Pol17</t>
  </si>
  <si>
    <t>dle ČSN 24 h</t>
  </si>
  <si>
    <t>2024/OST/07-14-3 - D.1.4.3-Silnoproudé elektroinstalace</t>
  </si>
  <si>
    <t>Ing.J.Petlach</t>
  </si>
  <si>
    <t>D143-01 - Demontáže</t>
  </si>
  <si>
    <t>D143-02 - Svítidla</t>
  </si>
  <si>
    <t>D143-03 - Spínače, zásuvky, instalační materiál</t>
  </si>
  <si>
    <t>D143-04 - Hodinové zúčtovací sazby</t>
  </si>
  <si>
    <t>D143-01</t>
  </si>
  <si>
    <t>Demontáže</t>
  </si>
  <si>
    <t>D143-0101</t>
  </si>
  <si>
    <t>KABEL SILOVÝ, IZOLACE PVC do 5x10 mm2</t>
  </si>
  <si>
    <t>D143-0102</t>
  </si>
  <si>
    <t>Vypínače, zásuvky demontáž</t>
  </si>
  <si>
    <t>D143-0103</t>
  </si>
  <si>
    <t>Demontáž ždímačka, osoušeč apod.</t>
  </si>
  <si>
    <t>D143-0104</t>
  </si>
  <si>
    <t>Svítidla podhledové 600x600 -demontáž</t>
  </si>
  <si>
    <t>D143-0105</t>
  </si>
  <si>
    <t>Svítidla nástěnné nouzové -demontáž</t>
  </si>
  <si>
    <t>D143-0106</t>
  </si>
  <si>
    <t>Svítidla podhledové nouzové -demontáž</t>
  </si>
  <si>
    <t>D143-02</t>
  </si>
  <si>
    <t>Svítidla</t>
  </si>
  <si>
    <t>D143-0201</t>
  </si>
  <si>
    <t>Svítidlo stávající podhledové 600x600 -montáž</t>
  </si>
  <si>
    <t>D143-0202</t>
  </si>
  <si>
    <t>Svítidlo nové podhledové 600x600, 3800lm, IP40, 230V</t>
  </si>
  <si>
    <t>D143-0203</t>
  </si>
  <si>
    <t>Svítidlo stávající nástěnné nouzové -montáž</t>
  </si>
  <si>
    <t>D143-0204</t>
  </si>
  <si>
    <t>Svítidlo stávající podhledové nouzové -montáž</t>
  </si>
  <si>
    <t>D143-03</t>
  </si>
  <si>
    <t>Spínače, zásuvky, instalační materiál</t>
  </si>
  <si>
    <t>D143-0301</t>
  </si>
  <si>
    <t>VYPÍNAČE POD OMÍTKU, IP43 přepínač střídavý; řazení 6 - montáž</t>
  </si>
  <si>
    <t>D143-0302</t>
  </si>
  <si>
    <t>ZÁSUVKA NN, IP43 Zásuvka jednonásobná , s ochranným kolíkem, s clonkami; řazení 2P+PE;-montáž</t>
  </si>
  <si>
    <t>D143-0303</t>
  </si>
  <si>
    <t>El.zařízení ždímačka 1x, osoušeč 4x apod. - zpětná montáž</t>
  </si>
  <si>
    <t>D143-0304</t>
  </si>
  <si>
    <t>El.zařízení nástěnný osoušeč vlasů, 2,5kW, 230V, IP43</t>
  </si>
  <si>
    <t>D143-0305</t>
  </si>
  <si>
    <t>El.zařízení nástěnný posuvný osoušeč vlasů, 2,5kW, 230V, IP43</t>
  </si>
  <si>
    <t>D143-0306</t>
  </si>
  <si>
    <t>KABEL SE ZVÝŠENOU ODOLNOSTÍ PROTI ŠÍŘENÍ PLAMENE, BARVA PLÁŠTĚ ORANŽOVÁ, TŘÍDA REAKCE NA OHEŇ - B2 ca, s1, d0 1-CXKH-R-J 3x1.5 mm2 , pevně</t>
  </si>
  <si>
    <t>D143-0307</t>
  </si>
  <si>
    <t>KABEL SE ZVÝŠENOU ODOLNOSTÍ PROTI ŠÍŘENÍ PLAMENE, BARVA PLÁŠTĚ ORANŽOVÁ, TŘÍDA REAKCE NA OHEŇ - B2 ca, s1, d0 1-CXKH-R-J 3x2.5 mm2 , pevně</t>
  </si>
  <si>
    <t>D143-0308</t>
  </si>
  <si>
    <t>KABEL SE ZVÝŠENOU ODOLNOSTÍ PROTI ŠÍŘENÍ PLAMENE, BARVA PLÁŠTĚ ORANŽOVÁ, TŘÍDA REAKCE NA OHEŇ - B2 ca, s1, d0 1-CXKH-R-J 3x6 mm2 , pevně</t>
  </si>
  <si>
    <t>D143-0309</t>
  </si>
  <si>
    <t>VODIČ PRO POSPOJOVÁNÍ CY2,5 Žlutozelený</t>
  </si>
  <si>
    <t>D143-0310</t>
  </si>
  <si>
    <t>UKONČENÍ KABELŮ do 5x6 mm2</t>
  </si>
  <si>
    <t>D143-0311</t>
  </si>
  <si>
    <t>UKONČENÍ VODIČŮ Do 6 mm2</t>
  </si>
  <si>
    <t>D143-0312</t>
  </si>
  <si>
    <t>DOPLNĚNÍ ROZVÁDĚČE jistič 16B/1, propojení, svorky</t>
  </si>
  <si>
    <t>D143-04</t>
  </si>
  <si>
    <t>Hodinové zúčtovací sazby</t>
  </si>
  <si>
    <t>D143-0401</t>
  </si>
  <si>
    <t>PROVEDENI REVIZNICH ZKOUSEK DLE CSN 331500 Revizní technik</t>
  </si>
  <si>
    <t>512</t>
  </si>
  <si>
    <t>2024/OST/07-14-4 - D.1.4.4-Slaboporudé elektroinstalace</t>
  </si>
  <si>
    <t>Ing.S.Adamíková</t>
  </si>
  <si>
    <t>D1 - Dodávky</t>
  </si>
  <si>
    <t xml:space="preserve">    D2 - Hodiny JČ</t>
  </si>
  <si>
    <t xml:space="preserve">    D3 - EVAK</t>
  </si>
  <si>
    <t>D4 - Elektromontáže</t>
  </si>
  <si>
    <t xml:space="preserve">    D5 - EVAK ZKOUŠKY </t>
  </si>
  <si>
    <t xml:space="preserve">    D6 - Ostatní práce HZS</t>
  </si>
  <si>
    <t>Dodávky</t>
  </si>
  <si>
    <t>Hodiny JČ</t>
  </si>
  <si>
    <t>Analogové nástěnné hodiny FLEX, s podružným hodinovým strojkem 24V, DC, průměr číselníku 250mm, typ číselníku - 120 s číslicemi, včetně montáže na stěnu, výrobce Mobatime</t>
  </si>
  <si>
    <t>EVAK</t>
  </si>
  <si>
    <t>Koncový člen reproduktorové linky EOL pro dohled nad linkou</t>
  </si>
  <si>
    <t>Podhledový reproduktor dle EN54-24, 100V systém, výkonové odbočky, certifikován pro použití bez požárního krytu</t>
  </si>
  <si>
    <t>Poznámka k položce:
Tytp - PC-1860EN Stropní reproduktor 6W bílý TOA</t>
  </si>
  <si>
    <t>Elektromontáže</t>
  </si>
  <si>
    <t>Demontáž stávajících hodin</t>
  </si>
  <si>
    <t>Uvedení systému JČ do provozu</t>
  </si>
  <si>
    <t>CYKY-O 2x1.5 mm2, pevně, Dca</t>
  </si>
  <si>
    <t>Krabicová rozvodka prázdná 75x75mm, bezhalog.</t>
  </si>
  <si>
    <t>Svorkovnice krabicová 4x1-2,5mm2</t>
  </si>
  <si>
    <t>VYHLEDANI VYVODU NEBO KRABICE</t>
  </si>
  <si>
    <t>Odvíčkování a zavíčkování krabice s vickem na zavit</t>
  </si>
  <si>
    <t>Demontáž stávajících nástěných reproduktorů</t>
  </si>
  <si>
    <t>Uvedení systému EVAK do provozu</t>
  </si>
  <si>
    <t>soubor</t>
  </si>
  <si>
    <t>PraFladur FE180/P30-R B2ca,s1,d0 (2x1,5)</t>
  </si>
  <si>
    <t>Nehořlavá krabice s keramickou svorkovnicí pro 5 vodičů s průřezem 1,5-16mm2, o rozměrech 105x105x50, oranžová, IP 54, s požární odolností 30 min</t>
  </si>
  <si>
    <t>Kabelová příchytka pro 1-3 kabely o průměru 5-100mm, instalovaná po 0,3m trasy, včetně certifikovaných výrobcem doporučených kotevních prvků - požárních certifikovaných hmoždinek a svazkových držáků</t>
  </si>
  <si>
    <t xml:space="preserve">EVAK ZKOUŠKY </t>
  </si>
  <si>
    <t>Povinná náležitost dle ČSN EN 50849 / ČSN P CEN-TS 54-32: Odborné měření srozumitelnosti vč. měřicího protokolu metodou indexu přenosu řeči STI/STIPA</t>
  </si>
  <si>
    <t>Poznámka k položce:
Zkoušky slyšitelnosti a srozumitelnosti EVAK dle platné legislativy včetně protokolů</t>
  </si>
  <si>
    <t>Povinná náležitost dle ČSN EN 50849 / ČSN P CEN-TS 54-32: Odborné měření skutečné impedance 100V linek vč. měřicího protokolu s přepočtem hodnot na výkon repro @ 100V</t>
  </si>
  <si>
    <t>Ostatní práce HZS</t>
  </si>
  <si>
    <t>Uvedení do provozu, včetně oživení a prozkoušení</t>
  </si>
  <si>
    <t>Kompl.zkoušky, vychozí revize, zkušební provoz, včetně koordinačních funkčních zkoušek vyhrazených požárních zařízení EPS, EVAK včetně navazujících zařízení a vypracování protokolů</t>
  </si>
  <si>
    <t>Průvodní technická dokumentace</t>
  </si>
  <si>
    <t>Certifikáty, prohlášení o shodě</t>
  </si>
  <si>
    <t>Uživatelské příručky, revizní zprávy, zkušební protokoly</t>
  </si>
  <si>
    <t>PPV</t>
  </si>
  <si>
    <t>2093601234</t>
  </si>
  <si>
    <t>Doprava, přesun hmot</t>
  </si>
  <si>
    <t>1870905616</t>
  </si>
  <si>
    <t>2024/OST/07-14-5 - D.1.4.5-Vzduchotechnika</t>
  </si>
  <si>
    <t xml:space="preserve">    751 - Vzduchotechnika</t>
  </si>
  <si>
    <t>751</t>
  </si>
  <si>
    <t>Vzduchotechnika</t>
  </si>
  <si>
    <t>751-01</t>
  </si>
  <si>
    <t>Demontáž stávající kazetové jednotky klimatizace včetně odpojení od potrubí</t>
  </si>
  <si>
    <t>-2119738981</t>
  </si>
  <si>
    <t>751-02</t>
  </si>
  <si>
    <t>Montáž stávající kazetové jednotky s posunem o 600mm v podhledovém rastru, úprava potrubí, svařování,vakuování,doplnění chladiva,vyčištění filtru</t>
  </si>
  <si>
    <t>1090578719</t>
  </si>
  <si>
    <t>751-03</t>
  </si>
  <si>
    <t>Demontáž stávajících přívodních a odsávacích talířových ventilů DN200 z podhledů vč. odpojení od připojovacích ohebných hadic</t>
  </si>
  <si>
    <t>389872465</t>
  </si>
  <si>
    <t>751-04</t>
  </si>
  <si>
    <t>Dodávka nových přívodních a odsávacích talířových ventilů TFF 200</t>
  </si>
  <si>
    <t>-1139808680</t>
  </si>
  <si>
    <t>751-05</t>
  </si>
  <si>
    <t>Montáž nových přívodních a odsávacích talířových ventilů TFF200 do nového podhledů vč. připojení na připojovací ohebné hadice</t>
  </si>
  <si>
    <t>1605144728</t>
  </si>
  <si>
    <t>751-06</t>
  </si>
  <si>
    <t>Dodávka a montáž montážních rámečků pro uchycení ventilu do podhledu RFU 200</t>
  </si>
  <si>
    <t>-2086834010</t>
  </si>
  <si>
    <t>751-07</t>
  </si>
  <si>
    <t>Zaregulování talířových ventilů na původní množství vzduchu</t>
  </si>
  <si>
    <t>759671529</t>
  </si>
  <si>
    <t>751-08</t>
  </si>
  <si>
    <t>Dodávka stahovací ocelové pásky 7.9x680mm</t>
  </si>
  <si>
    <t>-1564969169</t>
  </si>
  <si>
    <t>751-09</t>
  </si>
  <si>
    <t>Montážní a závěsný materiál</t>
  </si>
  <si>
    <t>kg</t>
  </si>
  <si>
    <t>-920223776</t>
  </si>
  <si>
    <t>751-10</t>
  </si>
  <si>
    <t>Staveništní přesun suti, odvoz a ekologická likvidace</t>
  </si>
  <si>
    <t>1164410844</t>
  </si>
  <si>
    <t>998751-01</t>
  </si>
  <si>
    <t>Přesun hmot pro vzduchotechniku stanovený procentní sazbou (%) z ceny vodorovná dopravní vzdálenost do 50 m ruční (bez užití mechanizace) v objektech výšky do 12 m</t>
  </si>
  <si>
    <t>-1719849057</t>
  </si>
  <si>
    <t>2024/OST/07-14-6 - D.1.4.6-Interiér</t>
  </si>
  <si>
    <t>P.Baran</t>
  </si>
  <si>
    <t>Nedílnou součástí specifikace interiéru je výkresová část, kde jsou detailně uvedeny materiály, rozměry i jiné úpravy. Tyto výkresy jsou pro specifikaci a určení ceny a plnění dodávky zcela závazné. Veškerá zařízení, prvky a materiály je nutno vyvzorkovat a odsouhlasit s autory. Jednotková cena položky obsahuje náklady na: dodávku,montáž,dopravu a staveništní přesun.  Pokud není u položky soupisu prací uvedena žádná cenová soustava, položka není zatříděna v žádné cenové soustavě (ÚRS nebo RTS).</t>
  </si>
  <si>
    <t>D1 - Interiér</t>
  </si>
  <si>
    <t>Interiér</t>
  </si>
  <si>
    <t>Pol18</t>
  </si>
  <si>
    <t>PŘEVLÉKACÍ KABINY  - VEL.100 x 150 x 200 cm -1 ks dveří otočných 70 cm,včetně lavičky a háčku na oděv  - kompletní provedení dle PD</t>
  </si>
  <si>
    <t>soub</t>
  </si>
  <si>
    <t>-958799370</t>
  </si>
  <si>
    <t>Poznámka k položce:
N1 - provedení z kompaktních desek vhodné do mokreho prostředí (např. Frajt)
výškově stavitelné nohy výška 150 mm
wc kování nerez volno/obsazen o
viz. popis výrobků</t>
  </si>
  <si>
    <t>Pol19</t>
  </si>
  <si>
    <t>PŘEVLÉKACÍ KABINY imobil - VEL.190 x 150 x 200 cm -1 ks dveří otočných 70 cm,včetně lavičky a háčku na oděv  - kompletní provedení dle PD</t>
  </si>
  <si>
    <t>-1587138625</t>
  </si>
  <si>
    <t>Poznámka k položce:
PKi - NOSNÁ NEREZOVÁ KONSTRUKCE
PROVEDENÍ Z KOMPOZITNÍCH DESEK HPL (DODAVATEL NAPŘ.FRAJT KROMĚŘÍŽ)
VÝŠKOVĚ STAVITELNÉ NOHY - VÝŠKA 150MM
WC KOVÁNÍ NEREZ VOLNO/OBSAZENO
DESKY HPL-VYSOKOTLAKÝ LAMINÁT S POVRCHOVOU ÚPRAVOU MELAMIN-SV.ŠEDÝ
PŘED VÝROBOU ZAMĚŘIT
DESKY HPL-VYSOKOTLAKÝ LAMINÁT S POVRCHOVOU ÚPRAVOU MELAMIN-SV.ŠEDÝ
PŘED VÝROBOU ZAMĚŘIT</t>
  </si>
  <si>
    <t>Pol20</t>
  </si>
  <si>
    <t>Zrcadlo tl. 5 mm</t>
  </si>
  <si>
    <t>1846938061</t>
  </si>
  <si>
    <t>Poznámka k položce:
PKi- součást převlékací kabiny imobil</t>
  </si>
  <si>
    <t>Pol21</t>
  </si>
  <si>
    <t>Lavice dl. 120 cm</t>
  </si>
  <si>
    <t>809229891</t>
  </si>
  <si>
    <t>Poznámka k položce:
LA- součást převlékací kabiny imobil</t>
  </si>
  <si>
    <t>Pol22</t>
  </si>
  <si>
    <t>OBKLAD HPL - SOUČÁST PŘEVLÉKACÍ KABINY IMOBIL</t>
  </si>
  <si>
    <t>M2</t>
  </si>
  <si>
    <t>1165638245</t>
  </si>
  <si>
    <t>Pol23</t>
  </si>
  <si>
    <t>Lavice dl. 100 cm</t>
  </si>
  <si>
    <t>819431171</t>
  </si>
  <si>
    <t>Poznámka k položce:
lavička dl. 10 cm,š.40 cm,výška 42 cm</t>
  </si>
  <si>
    <t>Pol24</t>
  </si>
  <si>
    <t>Šaatní skříňky A101/30  - kompletní provedení dle PD</t>
  </si>
  <si>
    <t>míst</t>
  </si>
  <si>
    <t>-1138726237</t>
  </si>
  <si>
    <t>Poznámka k položce:
S1 - modul 2 místa a 3 místa</t>
  </si>
  <si>
    <t>Pol25</t>
  </si>
  <si>
    <t>Šatní skříňky A102/30  - kompletní provedení dle PD   vč.čísla</t>
  </si>
  <si>
    <t>-1749532492</t>
  </si>
  <si>
    <t>Poznámka k položce:
S2 - modul 2 místa a 3 místa</t>
  </si>
  <si>
    <t>Pol26</t>
  </si>
  <si>
    <t>2111014987</t>
  </si>
  <si>
    <t>Poznámka k položce:
S3 - nad rozvaděč</t>
  </si>
  <si>
    <t>Pol27</t>
  </si>
  <si>
    <t>ELEKTONICKÝ ZÁMEK OTS ADVANCE</t>
  </si>
  <si>
    <t>-380261548</t>
  </si>
  <si>
    <t>Pol28</t>
  </si>
  <si>
    <t>Pásek n ruku vč. konfigurace</t>
  </si>
  <si>
    <t>1706081170</t>
  </si>
  <si>
    <t>Pol29</t>
  </si>
  <si>
    <t>Obklad rozdělovače topení</t>
  </si>
  <si>
    <t>-1162890670</t>
  </si>
  <si>
    <t>Poznámka k položce:
N3</t>
  </si>
  <si>
    <t>Pol30</t>
  </si>
  <si>
    <t>Dělící příčka v hromadných šatnách</t>
  </si>
  <si>
    <t>89212115</t>
  </si>
  <si>
    <t>Poznámka k položce:
P1</t>
  </si>
  <si>
    <t>Pol31</t>
  </si>
  <si>
    <t>1023554691</t>
  </si>
  <si>
    <t>Poznámka k položce:
P2</t>
  </si>
  <si>
    <t>Pol32</t>
  </si>
  <si>
    <t>-1708726517</t>
  </si>
  <si>
    <t>Poznámka k položce:
P3</t>
  </si>
  <si>
    <t>Pol33</t>
  </si>
  <si>
    <t>Deska HPL tl. 4 mm</t>
  </si>
  <si>
    <t>757141218</t>
  </si>
  <si>
    <t>Poznámka k položce:
P4</t>
  </si>
  <si>
    <t>Pol34</t>
  </si>
  <si>
    <t>Deska HPL tl. 12 mm</t>
  </si>
  <si>
    <t>517602874</t>
  </si>
  <si>
    <t>Poznámka k položce:
N1</t>
  </si>
  <si>
    <t>Pol35</t>
  </si>
  <si>
    <t>-1254560296</t>
  </si>
  <si>
    <t>Pol36</t>
  </si>
  <si>
    <t>Obklad HPL</t>
  </si>
  <si>
    <t>1147429595</t>
  </si>
  <si>
    <t>Pol37</t>
  </si>
  <si>
    <t>Šatní lavice dl. 100 cm</t>
  </si>
  <si>
    <t>-1096011591</t>
  </si>
  <si>
    <t>Poznámka k položce:
N2 - slouží k přezouvání</t>
  </si>
  <si>
    <t>Pol38</t>
  </si>
  <si>
    <t>HPL deska tl. 10 mm</t>
  </si>
  <si>
    <t>2139275569</t>
  </si>
  <si>
    <t>Poznámka k položce:
N4 - dělící příčka</t>
  </si>
  <si>
    <t>Pol39</t>
  </si>
  <si>
    <t>Přebalovací pult</t>
  </si>
  <si>
    <t>-986028787</t>
  </si>
  <si>
    <t>Poznámka k položce:
přebalování dětí</t>
  </si>
  <si>
    <t>Pol39a</t>
  </si>
  <si>
    <t>Odpadkový nerezový nášlapný koš objem 20l (v-465mm, prům.305mm,odolné provedení)</t>
  </si>
  <si>
    <t>1152870113</t>
  </si>
  <si>
    <t>Poznámka k položce:
umístění N1</t>
  </si>
  <si>
    <t>Pol40</t>
  </si>
  <si>
    <t>Doprava a montáž</t>
  </si>
  <si>
    <t>2024/OST/07-14-7 - D.1.4.7-Docházkový systém</t>
  </si>
  <si>
    <t>Ing.T.Havlíček</t>
  </si>
  <si>
    <t>D1 - Odbavovací a platební systém - 1NP krytý bazén</t>
  </si>
  <si>
    <t xml:space="preserve">    D2 - 1NP Dodávka hardware pro vstupní hlavní recepci  - vstup bazén 1.02</t>
  </si>
  <si>
    <t xml:space="preserve">    D3 - 1NP Dodávka hardware pro vstupní hlavní recepci  - vstup wellness 1.43</t>
  </si>
  <si>
    <t xml:space="preserve">    D4 - Hlavní recepce - doplatkový automat místnost 1.02</t>
  </si>
  <si>
    <t xml:space="preserve">    D6 - Dodávka informačního LCD velkoplošného aktivního panelu v 1NP </t>
  </si>
  <si>
    <t xml:space="preserve">    D7 - 1NP Systém informačních terminálů </t>
  </si>
  <si>
    <t xml:space="preserve">    D10 - Datový rozvaděč podružný  - vybavení rozvaděče</t>
  </si>
  <si>
    <t>D11 - Odbavovací a platební systém - SW vybavení</t>
  </si>
  <si>
    <t xml:space="preserve">    D12 - Dodávka SW</t>
  </si>
  <si>
    <t>D13 - Odbavovací a platební systém - konfigurace a oživení systému, školení</t>
  </si>
  <si>
    <t xml:space="preserve">    D14 - Konfigurace, oživení komponentů systému, skolení, asistence</t>
  </si>
  <si>
    <t>D15 - Kabeláž a hrubá montáž</t>
  </si>
  <si>
    <t xml:space="preserve">    D16 - Datové rozvody</t>
  </si>
  <si>
    <t xml:space="preserve">    D17 - Napájecí rozvody lokální</t>
  </si>
  <si>
    <t xml:space="preserve">    D18 - HOD. ZÚČTOVACÍ SAZBY HLAVA XI</t>
  </si>
  <si>
    <t>Odbavovací a platební systém - 1NP krytý bazén</t>
  </si>
  <si>
    <t>1NP Dodávka hardware pro vstupní hlavní recepci  - vstup bazén 1.02</t>
  </si>
  <si>
    <t>Sensorová průchozí zábrana dvojitá s dvoukřídlými zábranami vybavena sensory pro identifikace směru procházející osoby, automaticky vyhodnocující neoprávněný průchod, cyklus otevření/zavření 0,4 - 1 sec, - šířka průchodu softwarově ovladatená dle typu průchodu minimálně ve dvou úrovních otevření, panik provedení, připojení na EPS a ovládací panel, provedení broušená nerez AISI304, připravena pro integrovanou montáž vestavných modulů do těla zábrany, jednotný interface Ëthernet, dynamická indikace navádění průchodu návštěvníků, signalizace provozních stavů jako např. zlevněné vstupné, sestava průchodů - šířka průchodu 2x 600mm + 900mm s adaptivní šířkou</t>
  </si>
  <si>
    <t>Napájecí zdroj 24VDC/10A,</t>
  </si>
  <si>
    <t>Vestavný modul rozšíření průchozí zábrany - jednotka pro odběr náramků, vybavena vstupním integrovaným terminálem a grafickým TFT panelem, bezpečnostní mechanismus odebrání náramku, zabezpečení proti zneužití a vyháčkování, kapacita zásobníku min. 450 náramků, odvětrání, vyhodnocení typu vstupného a nastavitelné režimy odebrání náramku, spolupráce se zámkovým systémem, integrované rozhraní pro řízení turniketu a branky pro komplexní průchod dle typu vstupného, elkoplošné snímání, dosah dle média 50-100mm, podpora kompletní řady Mifare</t>
  </si>
  <si>
    <t>Vestavný modul snímače vstupenek s grafickou signalizací, integrované rozhraní pro řízení turniketu a branky pro komplexní průchod dle typu vstupného, velkoplošné snímání, dosah dle média 50-100mm, podpora kompletní řady Mifare</t>
  </si>
  <si>
    <t>Interaktivní dotykový ovládací panel pro ruční vládání turniketů, branek, současně ovládá až 4 zařízení + centrálně aktivuje funkci AntiPanic na turniketech a brankách, rozhraní pro komuniakci CAN a Ethernet</t>
  </si>
  <si>
    <t>Doplňkové vymezovací zábradlí, provedení broušená nerez AISI304</t>
  </si>
  <si>
    <t>bm</t>
  </si>
  <si>
    <t>1NP Dodávka hardware pro vstupní hlavní recepci  - vstup wellness 1.43</t>
  </si>
  <si>
    <t>Sensorová průchozí zábrana s dvoukřídlými zábranami vybavena sensory pro identifikace směru procházející osoby, automaticky vyhodnocující neoprávněný průchod, cyklus otevření/zavření 0,4 - 1 sec, - šířka průchodu softwarově ovladatená dle typu průchodu minimálně ve dvou úrovních otevření, panik provedení, připojení na EPS a ovládací panel, provedení broušená nerez AISI304, připravena pro integrovanou montáž vestavných modulů do těla zábrany, jednotný interface Ëthernet, dynamická indikace navádění průchodu návštěvníků, signalizace provozních stavů jako např. zlevněné vstupné, sestava zařízení - šířka průchodu 1x 600mm + 900mm adaptivních</t>
  </si>
  <si>
    <t>Rozšíření - provedení se zvýšenými zábranami 1600mm</t>
  </si>
  <si>
    <t>Napájecí zdroj 24VDC/10A, zálohovaný PELV</t>
  </si>
  <si>
    <t>Hlavní recepce - doplatkový automat místnost 1.02</t>
  </si>
  <si>
    <t>Platební terminál pro realizaci doplatků - automatická pokladna pro příjem plateb prostřednictvím bankovních karet, realizace plateb za služby a konzumaci, možnost zakoupení abonentského kreditu, Ethernet rozhraní pro kominukaci se systémem, Ethernet rozhraní pro bankovní systém, akceptace VISA, Mastercard, Electron, možnost napojení do EZS, Modul Ingenico IUP250 poskytne operátor služby, LCD panel dotykový s bezpečnostním sklem, kapacitní panel, velikost panelu min 21,5", možnost vkládání reklamních spotů mimo provoz v platebním režimu</t>
  </si>
  <si>
    <t xml:space="preserve">Dodávka informačního LCD velkoplošného aktivního panelu v 1NP </t>
  </si>
  <si>
    <t>Informační LCD panel min42", FullHD rozlišení, úchyt na stěnu či strop, provoz 24/7</t>
  </si>
  <si>
    <t>Ovládácí a zobrazovací jednotka umožňující zobrazování informací ze systému, systému třetích stran,grafiky a zadaného obsahu dle scénáře nastaveného v SW správci zobrazení</t>
  </si>
  <si>
    <t xml:space="preserve">1NP Systém informačních terminálů </t>
  </si>
  <si>
    <t>Interaktivní dotykový infoterminál - informace o čísle skříně, čase a platbách či doplatcích, Ethernet rozhraní, napájení 12-24VDC, PoE</t>
  </si>
  <si>
    <t>Datový rozvaděč podružný  - vybavení rozvaděče</t>
  </si>
  <si>
    <t>Patch panel 24, CAT6A</t>
  </si>
  <si>
    <t>Vyvazovací panel 1U</t>
  </si>
  <si>
    <t>LAN switch 24 Port managed 10/100/1000 PoE switch, long range, 802.3af/at, 375W, 2x SFP</t>
  </si>
  <si>
    <t>SFP modul, SM, 1,25Gb, 1000BASE-LX, SM, LC</t>
  </si>
  <si>
    <t>UPS Rack mount, 900W</t>
  </si>
  <si>
    <t>Patch kabel SM 0,8m</t>
  </si>
  <si>
    <t>Patch kabel CAT6A, 0,8m</t>
  </si>
  <si>
    <t>Odbavovací a platební systém - SW vybavení</t>
  </si>
  <si>
    <t>Dodávka SW</t>
  </si>
  <si>
    <t>Software pro kiosky - funkce prodej vstupného, výdej náramků, realizace doplatku v systému EPOS</t>
  </si>
  <si>
    <t>lic</t>
  </si>
  <si>
    <t>Software pro řízení mudulu výdejních boxů pro výdej prádla, vázaný na prodej vstupenek v systému EPOS</t>
  </si>
  <si>
    <t>SW modul pro docházkový systém zaměstnanců</t>
  </si>
  <si>
    <t>SW modul automatická pokladna/doplatkový automat</t>
  </si>
  <si>
    <t>EPOS Rezervace – SW modul pro rezervaci drah a kapacit</t>
  </si>
  <si>
    <t>D13</t>
  </si>
  <si>
    <t>Odbavovací a platební systém - konfigurace a oživení systému, školení</t>
  </si>
  <si>
    <t>D14</t>
  </si>
  <si>
    <t>Konfigurace, oživení komponentů systému, skolení, asistence</t>
  </si>
  <si>
    <t>Oživení a konfigurace prvků systému</t>
  </si>
  <si>
    <t>Konfigurace nastavení artiklů systému na strukturu areálu</t>
  </si>
  <si>
    <t>Úprava Report manageru a instalace reportovacích sestav</t>
  </si>
  <si>
    <t>Konfigurace šatního zámkového systému na zónové řízení s volným výběrem, nastavení skupinového provozu</t>
  </si>
  <si>
    <t>Testovací a zkušební provoz</t>
  </si>
  <si>
    <t>Stavební výpomoc</t>
  </si>
  <si>
    <t>Doprava</t>
  </si>
  <si>
    <t>Školení obsluhy + správce systému</t>
  </si>
  <si>
    <t>Asistence při spuštění systému (cena za 1 den)</t>
  </si>
  <si>
    <t>D15</t>
  </si>
  <si>
    <t>Kabeláž a hrubá montáž</t>
  </si>
  <si>
    <t>D16</t>
  </si>
  <si>
    <t>Datové rozvody</t>
  </si>
  <si>
    <t>kabel F/FTP PiMF Cat.6a 500MHz,LSOH</t>
  </si>
  <si>
    <t>Keystone modul RJ45 stíněný ,Cat6 samořezný</t>
  </si>
  <si>
    <t>protokoly o měření dat. Kabeláže</t>
  </si>
  <si>
    <t>Lišta instalační</t>
  </si>
  <si>
    <t>Krabice elektroinstalační 200x250</t>
  </si>
  <si>
    <t>D17</t>
  </si>
  <si>
    <t>Napájecí rozvody lokální</t>
  </si>
  <si>
    <t>1-CXKH-R-J B2CAS 1D0 3x1,5</t>
  </si>
  <si>
    <t>D18</t>
  </si>
  <si>
    <t>HOD. ZÚČTOVACÍ SAZBY HLAVA XI</t>
  </si>
  <si>
    <t>Kompl.zkouš., vych.rev.,zkuš.pr.</t>
  </si>
  <si>
    <t>Uvedení do provozu</t>
  </si>
  <si>
    <t>2024/OST/07-VON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</si>
  <si>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</si>
  <si>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</si>
  <si>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</si>
  <si>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</si>
  <si>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</si>
  <si>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</si>
  <si>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 xml:space="preserve">    VRN9 - Ostatní náklady</t>
  </si>
  <si>
    <t>VRN</t>
  </si>
  <si>
    <t>Vedlejší rozpočtové náklady</t>
  </si>
  <si>
    <t>VRN1</t>
  </si>
  <si>
    <t>Průzkumné, geodetické a projektové práce</t>
  </si>
  <si>
    <t>011503000</t>
  </si>
  <si>
    <t>Stavební průzkum bez rozlišení</t>
  </si>
  <si>
    <t>1024</t>
  </si>
  <si>
    <t>76522175</t>
  </si>
  <si>
    <t>https://podminky.urs.cz/item/CS_URS_2024_01/011503000</t>
  </si>
  <si>
    <t>0132440-01</t>
  </si>
  <si>
    <t>Dokumentace pro provádění stavby (dílenská a výrobní dokumentace)</t>
  </si>
  <si>
    <t>2091413877</t>
  </si>
  <si>
    <t>Poznámka k položce:
Zpracování dílenských dokumentací (výkresy výztuže, interiér,ocelové k-ce,zámečnické a truhlářské výrobky apod.)-dle smlouvy o dílo.</t>
  </si>
  <si>
    <t>013254000</t>
  </si>
  <si>
    <t>Dokumentace skutečného provedení stavby</t>
  </si>
  <si>
    <t>-850187166</t>
  </si>
  <si>
    <t>https://podminky.urs.cz/item/CS_URS_2024_01/013254000</t>
  </si>
  <si>
    <t>Poznámka k položce:
Dokumentace skutečného provedení bude provedena podle následujících zásad:
Do projektové dokumentace pro provedení stavby všech stavebních objektů a provozních souborů budou zřetelně vyznačeny všechny změny, k nimž došlo v průběhu zhotovení díla.
Ty části projektové dokumentace pro provedení stavby, u kterých nedošlo k žádným změnám, budou označeny nápisem """"beze změn"""".
Každý výkres dokumentace skutečného provedení stavby bude opatřen jménem a příjmením osoby, která změny zakreslila, jejím podpisem a razítkem zhotovitele.
U výkresů obsahujících změnu proti projektu pro provedení stavby bude přiložen i doklad, ze kterého bude vyplývat projednání změny s odpovědnou osobou objednatele a její souhlasné stanovisko.
Projektovou dokumentace skutečného provedení, se zakreslením změn, 2x v tištěné podobě, 1x v digitální podobě, která bude vytvořena ve formátu vektorové CAD grafiky DGN (BENTLEY MicroStation), DWG (AutoCAD Graphics Autodesk) a/nebo DXF (Data eXchange File). Textové části je možno vytvářet ve formátech RTF (Rich Text File) nebo DOC (Microsoft Word).
DLE SMLOUVY O DÍLO  (vč.profesí)</t>
  </si>
  <si>
    <t>VRN3</t>
  </si>
  <si>
    <t>Zařízení staveniště</t>
  </si>
  <si>
    <t>030001000</t>
  </si>
  <si>
    <t>691588949</t>
  </si>
  <si>
    <t>https://podminky.urs.cz/item/CS_URS_2024_01/030001000</t>
  </si>
  <si>
    <t>Poznámka k položce:
Zařízení staveniště obsahuje náklady na:
-předání a převzetí staveniště
-terénní úpravy zařízení staveniště (jsou to např.náklady na hlavní terénní úpravy: přípravu základové roviny pro uložení mobilních buněk, terénní úpravy pro zřízení provizorních komunikací apod.)
-náklady na stavení buňky (náklady na zřízení, demontáž a opotřebení nebo pronájem stavebních buněk, na kanceláře, stavební sklady, mobilní WC, umývárny, sprchy, apod. Náleží sem i případy, kdy jsou pro tyto účely přizpůsobeny stávající objekty.)
-provizorní komunikace (jedná se o náklady související se zřízením provizorních silnic,chodníků,popř.jeřábových drah,zřízení provizorních lávek,můstků,schodišť,ramp apod. a to v jakémkoliv materiálovém provedení,přes jakékoliv konstrukce či překážky sloužících k vybavení staveniště.)
-mechanizace staveniště
-skládky na staveništi (náklady související se zřízením skládek na staveništi a jejich zrušením)
-náklady na provoz a údržbu vybavení staveniště (úklid staveniště po dobu realizace díla a před protokolárním předáním a převzetím díla.Provádění denního hrubého úklidu, po skončení prací každé z etap, případně části provedení čistého úklidu mokrou cestou.Provedení opatření proti vnikání prachu, nečistot a nadměrného hluku souvisejícího se stavbou do okolí.)
-energie pro zařízení staveniště (náklady na připojení zařízení staveniště na inženýrské sítě (elektro,voda,kanalizace, apod.) včetně elektroměrů, vodoměrů aj. a zřízení požadovaných odběrných míst, včetně nákladů na případné související výkopy. Zahrnuje i náklady na odebírané energie.)
-oplocení staveniště
-opatření na ochranu pozemků sousedících se staveništěm (náklady na případná opatření na ochranu sousedních pozemků proti poškození a znečištění.)
-dopravní značení na staveništi (jedná se o dopravní značení na staveništi a v jeho bezprostředním okolí, včetně značení staveniště pro probíhající provoz investora nebo třetích osob. Zajištění dopravního značení k dopravním omezením, jejich údržba, přemísťování po dobu realizace díla a následné odstranění po předání díla.)
-osvětlení staveniště (náklady na osvětlení jsou řešeny podle rozsahu a charakteru staveniště -vč.rozvodných skříní.)
-informační tabule na staveništi (zohledňuje náklady na vyrobení a osazení informačních tabulí (označení) stavby -jejich údržba, přemísťování po dobu realizace díla a následné odstranění po předání díla. Řádné vyznačení obvodu staveniště informačními a výstražnými tabulkami.)
-alarm, strážní služba staveniště (zabezpečení staveniště -např.technické opatření,strážní služba,zabezpečení přístupů ke skladům, apod.)
-pronájem ploch (zábor veřejných prostranství a prostranství okolo stavby před zahájením stavby a jejich uvedení do původního stavu, vč.poplatku za pronájem ploch,projednání a zajištění případného zvláštního užívání komunikací a veřejných ploch včetně úhrady)
-rozebrání, bourání a odvoz zařízení staveniště (postihuje náklady na rozebrání, bourání a odvoz veškerého zařízení staveniště,vč.přípojek energií a jejich odvoz, úklid ploch, na kterých bylo zařízení staveniště provozováno -jsou zde zahrnuty veškeré náklady této povahy mimo úpravu terénu do původního stavu)
-úprava terénu po zrušení zařízení staveniště (jedná se o náklady za práce, jejichž smyslem je uvedení místa zařízení staveniště do původního stavu. Uvedení všech povrchů dotčených stavbou do původního stavu-komunikace,chodníky,zeleň,…).
Rozsah je dán požadavky investora (viz.smlouva o dílo).</t>
  </si>
  <si>
    <t>VRN4</t>
  </si>
  <si>
    <t>Inženýrská činnost</t>
  </si>
  <si>
    <t>0425030-01</t>
  </si>
  <si>
    <t>BOZP na staveništi vč.koordinátora</t>
  </si>
  <si>
    <t>-1482667409</t>
  </si>
  <si>
    <t>Poznámka k položce:
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 vč.příslušného značení uvnitř budov i na venkovních plochách.
Účelem BOZP je zajistit bezpečnost práce a ochranu zdraví na staveništi, eliminovat rizika ohrožení zdraví a majetku, zajistit ochranu životního prostředí a předejít vzniku mimořádných událostí. 
Předpokládá se jmenování koordinátora BOZP na staveništi, určeného zadavatelem stavby k provádění stanovených činností při realizaci stavby.
Budou stanoveny provozní předpisy, podmínky pro dopravu.
Bude stanoveno vymezení činnosti, rozsah prací a stanovení odpovědnosti v BOZP, rizika provádění stavby.
Zajištění a zabezpečení BOZP - dodržení podmínek plánu BOZP na staveništi, technické a ochranné konstrukce a zařízení dle požadavků koordinátora BOZP (práce ve výškách), tak aby byla zajištěna bezpečná zdraví neohrožující práce po celou dobu rekonstrukce.(ochranné konstrukce, záchytné systémy, dočasná lešení, zábradlí ochranné sítě a konstrukce, technické vybavení, technické vybavení,, ochranné vybavení, dočasné ochranné konstrukce ve výškách).
Dodržení podmínek BOZP při práci ve výškách (dočasná lešení, zábradlí, ochranné sítě a konstrukce, technické vybavení, ochranné vybavení, dočasné ochranné konstrukce ve výškách, zajištění nebezpečných prostorů, stálý dozor při bouracích pracích, OOPP proti pádu z výšky, práce ve výtahové šachtě), atd.
plný popis viz.SoD</t>
  </si>
  <si>
    <t>043194000</t>
  </si>
  <si>
    <t>Ostatní zkoušky</t>
  </si>
  <si>
    <t>1611166345</t>
  </si>
  <si>
    <t>https://podminky.urs.cz/item/CS_URS_2024_01/043194000</t>
  </si>
  <si>
    <t xml:space="preserve">Poznámka k položce:
POŘÍZENÍ- ODBĚR  FYZICKÝCH VZORKU PODLAH, VČ.ZAJIŠTĚNÍ AUTORIZOVANÝCH PROTOKOLU
Revize a odtrhové zkoušky-náklady spojené s provedením všech technickými normami předepsaných zkoušek a revizí stavebních konstrukcí nebo stavebních prací.
Před prováděním podlah budou ověřeny zkouškami vlastnosti podkladních vrstev. Jedná se o odtrhové, tlakové zkoušky a další, podmiňující kvalitní položení a funkčnost podlah.
</t>
  </si>
  <si>
    <t>045002000</t>
  </si>
  <si>
    <t>Kompletační a koordinační činnost</t>
  </si>
  <si>
    <t>1828585868</t>
  </si>
  <si>
    <t>https://podminky.urs.cz/item/CS_URS_2024_01/045002000</t>
  </si>
  <si>
    <t>Poznámka k položce:
Jedná se o zajišťování:
* činností souvisejících se zakázkou-tj.účastí všech zainteresovaných osob ve všech fázích přípravy,realizace i dokončení zakázky,komplexního vyzkoušení a měření, odstranění vad díla podléhajících záruční lhůtě.
* poradenství (technická pomoc,aj.)
* zpracování technologických postupů prováděných prací*podkladů (výkresů,rozpočtů,posudků,zkoušek,protokolů apod.)včetně zakreslování změn do výkresů, ke kterým došlo v průběhu výstavby.
* účasti zástupců zainteresovaných stran na jednáních,zkouškách,odevzdávání a přebírání konstrukcí,objektů a celků.
* kontroly činností na staveništi,výše uvedených činností i souvisejících správních činností.
*vypracování provozních řádů, návodů na provoz a údržbu,uživatelská dokumentace (návod k použití)
*zpracování podrobné fotodokumentace v průběhu provádění stavby (zejména před zakrytím instalovaných konstrukcí a prvků instalací)
*předložení výsledku hygienického rozboru vody dle požadavků KHS
Předání záručních listů, popř. návodů k obsluze v českém jazyce.
Zajištění a předání atestů a dokladů o požadovaných vlastnostech výrobků k předání předmětu veřejné zakázky ( vč.případných prohlášení o shodě dle zákona č. 22/1997 Sb. O technických požadavcích na výrobky).
Zajištění a provedení všech nutných zkoušek dle norem ČSN případně jiných norem, revizí (vč.revizí a zkoušek pro profese:EL,VZT,ÚT,ZTI,MaR,přípojky,apod.) vztahujících se k prováděnému předmětu veřejné zakázky, vč. pořízení protokolů (např.odtrhové zkoušky,výtažné,únosnost podloží,apod.).
Oznámení zahájení stavebních prací správcům sítí před zahájením prací v souladu s projektovou dokumentací, platnými rozhodnutími a vyjádřeními.
Předložení dokladů o nezávadném zneškodňování odpadu.
ROZSAH JE DÁN SMLUVNÍMI PODMÍNKAMI.</t>
  </si>
  <si>
    <t>VRN5</t>
  </si>
  <si>
    <t>Finanční náklady</t>
  </si>
  <si>
    <t>051002000</t>
  </si>
  <si>
    <t>Pojistné</t>
  </si>
  <si>
    <t>-706465396</t>
  </si>
  <si>
    <t>https://podminky.urs.cz/item/CS_URS_2024_01/051002000</t>
  </si>
  <si>
    <t>Poznámka k položce:
Náklady spojené s povinným pojištěním dodavatele nebo stavebního díla či jeho části, v rozsahu obchodních podmínek.</t>
  </si>
  <si>
    <t>VRN7</t>
  </si>
  <si>
    <t>Provozní vlivy</t>
  </si>
  <si>
    <t>071002000</t>
  </si>
  <si>
    <t>Provoz investora, třetích osob</t>
  </si>
  <si>
    <t>-1211260885</t>
  </si>
  <si>
    <t>https://podminky.urs.cz/item/CS_URS_2024_01/071002000</t>
  </si>
  <si>
    <t>Poznámka k položce:
Náklady na ztížené provádění stavebních prací v důsledku nepřerušeného provozu na staveništi nebo v případech nepřerušeného provozu v objektech v nichž se stavební práce provádí. Náklady na provizorní oddělení stavebních prací od provozu objektu. Náklady na několikanásobný úklid a stěhování zařízení v průběhu výstavby.</t>
  </si>
  <si>
    <t>VRN9</t>
  </si>
  <si>
    <t>Ostatní náklady</t>
  </si>
  <si>
    <t>0910030-01</t>
  </si>
  <si>
    <t>Nakládání s odpady</t>
  </si>
  <si>
    <t>712248678</t>
  </si>
  <si>
    <t>Poznámka k položce:
Likvidace, odvoz a uložení odpadů ze stavby (obaly materiálů, ztratné-prořez) na skládku v souladu s ustanoveními zákona č. 185/2001 Sb., o odpadech, protokol o uložení.</t>
  </si>
  <si>
    <t>SEZNAM FIGUR</t>
  </si>
  <si>
    <t>Výměra</t>
  </si>
  <si>
    <t xml:space="preserve"> 2024/OST/07-11</t>
  </si>
  <si>
    <t>Použití figury:</t>
  </si>
  <si>
    <t>Montáž podlah keramických pro mechanické zatížení lepených cementovým flexibilním lepidlem přes 4 do 6 ks/m2</t>
  </si>
  <si>
    <t>Vysátí podkladu před pokládkou dlažby</t>
  </si>
  <si>
    <t>Nátěr penetrační na podlahu</t>
  </si>
  <si>
    <t>Samonivelační stěrka podlah pevnosti 30 MPa tl přes 3 do 5 mm</t>
  </si>
  <si>
    <t>Izolace pod dlažbu nátěrem nebo stěrkou ve dvou vrstvách</t>
  </si>
  <si>
    <t>Čištění vnitřních ploch podlah nebo schodišť po položení dlažby chemickými prostředky</t>
  </si>
  <si>
    <t>Vysátí betonových podlah před provedením nátěru</t>
  </si>
  <si>
    <t>Penetrační syntetický nátěr pórovitých betonových podlah</t>
  </si>
  <si>
    <t>Montáž obkladů stěn z keramické mozaiky nebo dekoru na síti lepených cementovým flexibilním lepidlem základní prvek přes 400 do 800 ks/m2</t>
  </si>
  <si>
    <t>Vápenocementový štuk vnitřních stěn tloušťky do 3 mm</t>
  </si>
  <si>
    <t>Ometení (oprášení) stěny při přípravě podkladu</t>
  </si>
  <si>
    <t>Nátěr penetrační na stěnu</t>
  </si>
  <si>
    <t>Příplatek k montáž obkladů stěn z keramické mozaiky nebo dekoru za plochu do 10 m2</t>
  </si>
  <si>
    <t>Čištění vnitřních ploch stěn po provedení obkladu chemickými prostředky</t>
  </si>
  <si>
    <t>Dvojnásobné bílé protiplísňové malby v místnostech v do 3,80 m</t>
  </si>
  <si>
    <t>Montáž soklů z dlaždic keramických rovných lepených cementovým flexibilním lepidlem v přes 90 do 120 mm</t>
  </si>
  <si>
    <t>Začištění omítek kolem oken, dveří, podlah nebo obkladů</t>
  </si>
  <si>
    <t>Podlahy spárování silikonem</t>
  </si>
  <si>
    <t>Podlahy separační provazec do pružných spar průměru 4 mm</t>
  </si>
  <si>
    <t>Pracnější řezání podlah z dlaždic keramických rovné</t>
  </si>
  <si>
    <t>Montáž těsnícího pásu pro styčné nebo dilatační spáry</t>
  </si>
  <si>
    <t>mozaika keramická mrazuvzdorná lepená na síti R10/A povrch reliéfní/matný tl do 10mm základní prvek přes 200 do 400ks/m2</t>
  </si>
  <si>
    <t>Montáž podlah z keramické mozaiky lepené cementovým flexibilním lepidlem základní prvek přes 200 do 400 ks/m2</t>
  </si>
  <si>
    <t>Izolace pod obklad nátěrem nebo stěrkou ve dvou vrstvách</t>
  </si>
  <si>
    <t>Provedení izolace proti tlakové vodě svislé za studena nátěrem penetračním</t>
  </si>
  <si>
    <t>Provedení izolace proti tlakové vodě vodorovné za studena nátěrem penetračním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</si>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</sst>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0000A8"/>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0" borderId="0" applyNumberFormat="0" applyFill="0" applyBorder="0" applyAlignment="0" applyProtection="0"/>
  </cellStyleXfs>
  <cellXfs count="346">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4" borderId="7" xfId="0"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8" xfId="0" applyNumberFormat="1" applyFont="1" applyBorder="1" applyAlignment="1">
      <alignment vertical="center"/>
    </xf>
    <xf numFmtId="4" fontId="30" fillId="0" borderId="0" xfId="0" applyNumberFormat="1" applyFont="1" applyAlignment="1">
      <alignment vertical="center"/>
    </xf>
    <xf numFmtId="166" fontId="30" fillId="0" borderId="0" xfId="0" applyNumberFormat="1" applyFont="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32" fillId="0" borderId="0" xfId="0" applyFont="1" applyAlignment="1">
      <alignment horizontal="left" vertical="center"/>
    </xf>
    <xf numFmtId="0" fontId="33"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0" fontId="2" fillId="0" borderId="0" xfId="0" applyFont="1" applyAlignment="1">
      <alignment horizontal="right" vertical="center"/>
    </xf>
    <xf numFmtId="0" fontId="22"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4" fontId="25" fillId="0" borderId="0" xfId="0" applyNumberFormat="1" applyFont="1"/>
    <xf numFmtId="166" fontId="35" fillId="0" borderId="10" xfId="0" applyNumberFormat="1" applyFont="1" applyBorder="1"/>
    <xf numFmtId="166" fontId="35" fillId="0" borderId="11" xfId="0" applyNumberFormat="1" applyFont="1" applyBorder="1"/>
    <xf numFmtId="4" fontId="36"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3" fillId="0" borderId="22" xfId="0" applyFont="1" applyBorder="1" applyAlignment="1">
      <alignment horizontal="center" vertical="center"/>
    </xf>
    <xf numFmtId="49" fontId="23" fillId="0" borderId="22" xfId="0" applyNumberFormat="1" applyFont="1" applyBorder="1" applyAlignment="1">
      <alignment horizontal="left" vertical="center" wrapText="1"/>
    </xf>
    <xf numFmtId="0" fontId="23" fillId="0" borderId="22" xfId="0" applyFont="1" applyBorder="1" applyAlignment="1">
      <alignment horizontal="left" vertical="center" wrapText="1"/>
    </xf>
    <xf numFmtId="0" fontId="23" fillId="0" borderId="22" xfId="0" applyFont="1" applyBorder="1" applyAlignment="1">
      <alignment horizontal="center" vertical="center" wrapText="1"/>
    </xf>
    <xf numFmtId="167" fontId="23" fillId="0" borderId="22" xfId="0" applyNumberFormat="1" applyFont="1" applyBorder="1" applyAlignment="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lignment vertical="center"/>
    </xf>
    <xf numFmtId="0" fontId="24" fillId="2" borderId="18"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7" fillId="0" borderId="0" xfId="0" applyFont="1" applyAlignment="1">
      <alignment horizontal="left" vertical="center"/>
    </xf>
    <xf numFmtId="0" fontId="38" fillId="0" borderId="0" xfId="20" applyFont="1" applyAlignment="1" applyProtection="1">
      <alignment vertical="center" wrapText="1"/>
      <protection/>
    </xf>
    <xf numFmtId="0" fontId="0" fillId="0" borderId="0" xfId="0" applyAlignment="1" applyProtection="1">
      <alignment vertical="center"/>
      <protection locked="0"/>
    </xf>
    <xf numFmtId="0" fontId="0" fillId="0" borderId="18" xfId="0" applyBorder="1" applyAlignment="1">
      <alignment vertical="center"/>
    </xf>
    <xf numFmtId="0" fontId="10" fillId="0" borderId="3" xfId="0" applyFont="1" applyBorder="1" applyAlignment="1">
      <alignment vertical="center"/>
    </xf>
    <xf numFmtId="0" fontId="39"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0" fontId="40" fillId="0" borderId="0" xfId="0" applyFont="1" applyAlignment="1">
      <alignment vertical="center" wrapText="1"/>
    </xf>
    <xf numFmtId="0" fontId="41" fillId="0" borderId="22" xfId="0" applyFont="1" applyBorder="1" applyAlignment="1">
      <alignment horizontal="center" vertical="center"/>
    </xf>
    <xf numFmtId="49" fontId="41" fillId="0" borderId="22" xfId="0" applyNumberFormat="1"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center" vertical="center" wrapText="1"/>
    </xf>
    <xf numFmtId="167" fontId="41" fillId="0" borderId="22" xfId="0" applyNumberFormat="1" applyFont="1" applyBorder="1" applyAlignment="1">
      <alignment vertical="center"/>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lignment vertical="center"/>
    </xf>
    <xf numFmtId="0" fontId="42" fillId="0" borderId="3" xfId="0" applyFont="1" applyBorder="1" applyAlignment="1">
      <alignment vertical="center"/>
    </xf>
    <xf numFmtId="0" fontId="41" fillId="2" borderId="18" xfId="0" applyFont="1" applyFill="1" applyBorder="1" applyAlignment="1" applyProtection="1">
      <alignment horizontal="left" vertical="center"/>
      <protection locked="0"/>
    </xf>
    <xf numFmtId="0" fontId="41" fillId="0" borderId="0" xfId="0" applyFont="1" applyAlignment="1">
      <alignment horizontal="center" vertical="center"/>
    </xf>
    <xf numFmtId="167" fontId="23" fillId="2" borderId="22" xfId="0" applyNumberFormat="1" applyFont="1" applyFill="1" applyBorder="1" applyAlignment="1" applyProtection="1">
      <alignment vertical="center"/>
      <protection locked="0"/>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5" fillId="0" borderId="0" xfId="0" applyFont="1" applyAlignment="1">
      <alignment horizontal="left" vertical="center" wrapText="1"/>
    </xf>
    <xf numFmtId="0" fontId="43" fillId="0" borderId="14" xfId="0" applyFont="1" applyBorder="1" applyAlignment="1">
      <alignment horizontal="left" vertical="center" wrapText="1"/>
    </xf>
    <xf numFmtId="0" fontId="43" fillId="0" borderId="22" xfId="0" applyFont="1" applyBorder="1" applyAlignment="1">
      <alignment horizontal="left" vertical="center" wrapText="1"/>
    </xf>
    <xf numFmtId="0" fontId="43" fillId="0" borderId="22" xfId="0" applyFont="1" applyBorder="1" applyAlignment="1">
      <alignment horizontal="left" vertical="center"/>
    </xf>
    <xf numFmtId="167" fontId="43" fillId="0" borderId="16" xfId="0" applyNumberFormat="1" applyFont="1" applyBorder="1" applyAlignment="1">
      <alignment vertical="center"/>
    </xf>
    <xf numFmtId="0" fontId="0" fillId="0" borderId="0" xfId="0" applyAlignment="1">
      <alignment horizontal="left" vertical="center" wrapText="1"/>
    </xf>
    <xf numFmtId="167" fontId="0" fillId="0" borderId="0" xfId="0" applyNumberFormat="1" applyAlignment="1">
      <alignment vertical="center"/>
    </xf>
    <xf numFmtId="0" fontId="36" fillId="0" borderId="0" xfId="0" applyFont="1" applyAlignment="1">
      <alignment horizontal="left" vertical="center"/>
    </xf>
    <xf numFmtId="0" fontId="0" fillId="0" borderId="0" xfId="0" applyAlignment="1">
      <alignment vertical="top"/>
    </xf>
    <xf numFmtId="0" fontId="44" fillId="0" borderId="23" xfId="0" applyFont="1" applyBorder="1" applyAlignment="1">
      <alignment vertical="center" wrapText="1"/>
    </xf>
    <xf numFmtId="0" fontId="44" fillId="0" borderId="24" xfId="0" applyFont="1" applyBorder="1" applyAlignment="1">
      <alignment vertical="center" wrapText="1"/>
    </xf>
    <xf numFmtId="0" fontId="44" fillId="0" borderId="25" xfId="0" applyFont="1" applyBorder="1" applyAlignment="1">
      <alignment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6" xfId="0" applyFont="1" applyBorder="1" applyAlignment="1">
      <alignment vertical="center" wrapText="1"/>
    </xf>
    <xf numFmtId="0" fontId="44" fillId="0" borderId="27" xfId="0" applyFont="1" applyBorder="1" applyAlignment="1">
      <alignment vertical="center" wrapText="1"/>
    </xf>
    <xf numFmtId="0" fontId="46" fillId="0" borderId="0" xfId="0" applyFont="1" applyBorder="1" applyAlignment="1">
      <alignment horizontal="left" vertical="center" wrapText="1"/>
    </xf>
    <xf numFmtId="0" fontId="0" fillId="0" borderId="0" xfId="0" applyFont="1" applyBorder="1" applyAlignment="1">
      <alignment horizontal="left" vertical="center" wrapText="1"/>
    </xf>
    <xf numFmtId="0" fontId="47"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4" fillId="0" borderId="28" xfId="0" applyFont="1" applyBorder="1" applyAlignment="1">
      <alignment vertical="center" wrapText="1"/>
    </xf>
    <xf numFmtId="0" fontId="48" fillId="0" borderId="29" xfId="0" applyFont="1" applyBorder="1" applyAlignment="1">
      <alignment vertical="center" wrapText="1"/>
    </xf>
    <xf numFmtId="0" fontId="44" fillId="0" borderId="30" xfId="0" applyFont="1" applyBorder="1" applyAlignment="1">
      <alignment vertical="center" wrapText="1"/>
    </xf>
    <xf numFmtId="0" fontId="44" fillId="0" borderId="0" xfId="0" applyFont="1" applyBorder="1" applyAlignment="1">
      <alignment vertical="top"/>
    </xf>
    <xf numFmtId="0" fontId="44" fillId="0" borderId="0" xfId="0" applyFont="1" applyAlignment="1">
      <alignment vertical="top"/>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44" fillId="0" borderId="25" xfId="0" applyFont="1" applyBorder="1" applyAlignment="1">
      <alignment horizontal="left" vertical="center"/>
    </xf>
    <xf numFmtId="0" fontId="44" fillId="0" borderId="26" xfId="0" applyFont="1" applyBorder="1" applyAlignment="1">
      <alignment horizontal="left" vertical="center"/>
    </xf>
    <xf numFmtId="0" fontId="44" fillId="0" borderId="27" xfId="0" applyFont="1" applyBorder="1" applyAlignment="1">
      <alignment horizontal="left" vertical="center"/>
    </xf>
    <xf numFmtId="0" fontId="46" fillId="0" borderId="0" xfId="0" applyFont="1" applyBorder="1" applyAlignment="1">
      <alignment horizontal="left" vertical="center"/>
    </xf>
    <xf numFmtId="0" fontId="49" fillId="0" borderId="0" xfId="0" applyFont="1" applyAlignment="1">
      <alignment horizontal="left" vertical="center"/>
    </xf>
    <xf numFmtId="0" fontId="46" fillId="0" borderId="29" xfId="0" applyFont="1" applyBorder="1" applyAlignment="1">
      <alignment horizontal="left" vertical="center"/>
    </xf>
    <xf numFmtId="0" fontId="46" fillId="0" borderId="29" xfId="0" applyFont="1" applyBorder="1" applyAlignment="1">
      <alignment horizontal="center" vertical="center"/>
    </xf>
    <xf numFmtId="0" fontId="49" fillId="0" borderId="29" xfId="0" applyFont="1" applyBorder="1" applyAlignment="1">
      <alignment horizontal="left" vertical="center"/>
    </xf>
    <xf numFmtId="0" fontId="50" fillId="0" borderId="0" xfId="0" applyFont="1" applyBorder="1" applyAlignment="1">
      <alignment horizontal="left" vertical="center"/>
    </xf>
    <xf numFmtId="0" fontId="47"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7" fillId="0" borderId="26" xfId="0" applyFont="1" applyBorder="1" applyAlignment="1">
      <alignment horizontal="left" vertical="center"/>
    </xf>
    <xf numFmtId="0" fontId="44" fillId="0" borderId="28" xfId="0" applyFont="1" applyBorder="1" applyAlignment="1">
      <alignment horizontal="left" vertical="center"/>
    </xf>
    <xf numFmtId="0" fontId="48"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left" vertical="center"/>
    </xf>
    <xf numFmtId="0" fontId="48" fillId="0" borderId="0" xfId="0" applyFont="1" applyBorder="1" applyAlignment="1">
      <alignment horizontal="left" vertical="center"/>
    </xf>
    <xf numFmtId="0" fontId="49" fillId="0" borderId="0" xfId="0" applyFont="1" applyBorder="1" applyAlignment="1">
      <alignment horizontal="left" vertical="center"/>
    </xf>
    <xf numFmtId="0" fontId="47" fillId="0" borderId="29" xfId="0" applyFont="1" applyBorder="1" applyAlignment="1">
      <alignment horizontal="left" vertical="center"/>
    </xf>
    <xf numFmtId="0" fontId="44" fillId="0" borderId="0" xfId="0" applyFont="1" applyBorder="1" applyAlignment="1">
      <alignment horizontal="left" vertical="center" wrapText="1"/>
    </xf>
    <xf numFmtId="0" fontId="47" fillId="0" borderId="0" xfId="0" applyFont="1" applyBorder="1" applyAlignment="1">
      <alignment horizontal="left" vertical="center" wrapText="1"/>
    </xf>
    <xf numFmtId="0" fontId="47" fillId="0" borderId="0" xfId="0" applyFont="1" applyBorder="1" applyAlignment="1">
      <alignment horizontal="center" vertical="center" wrapText="1"/>
    </xf>
    <xf numFmtId="0" fontId="44" fillId="0" borderId="23" xfId="0" applyFont="1" applyBorder="1" applyAlignment="1">
      <alignment horizontal="left" vertical="center" wrapText="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9" fillId="0" borderId="26" xfId="0" applyFont="1" applyBorder="1" applyAlignment="1">
      <alignment horizontal="left" vertical="center" wrapText="1"/>
    </xf>
    <xf numFmtId="0" fontId="49"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0" xfId="0" applyFont="1" applyBorder="1" applyAlignment="1">
      <alignment horizontal="left" vertical="center"/>
    </xf>
    <xf numFmtId="0" fontId="47" fillId="0" borderId="27" xfId="0" applyFont="1" applyBorder="1" applyAlignment="1">
      <alignment horizontal="left" vertical="center" wrapText="1"/>
    </xf>
    <xf numFmtId="0" fontId="47" fillId="0" borderId="27" xfId="0" applyFont="1" applyBorder="1" applyAlignment="1">
      <alignment horizontal="left" vertical="center"/>
    </xf>
    <xf numFmtId="0" fontId="47" fillId="0" borderId="28" xfId="0" applyFont="1" applyBorder="1" applyAlignment="1">
      <alignment horizontal="left" vertical="center" wrapText="1"/>
    </xf>
    <xf numFmtId="0" fontId="47" fillId="0" borderId="29" xfId="0" applyFont="1" applyBorder="1" applyAlignment="1">
      <alignment horizontal="left" vertical="center" wrapText="1"/>
    </xf>
    <xf numFmtId="0" fontId="47"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7" fillId="0" borderId="28" xfId="0" applyFont="1" applyBorder="1" applyAlignment="1">
      <alignment horizontal="left" vertical="center"/>
    </xf>
    <xf numFmtId="0" fontId="47" fillId="0" borderId="30" xfId="0" applyFont="1" applyBorder="1" applyAlignment="1">
      <alignment horizontal="left" vertical="center"/>
    </xf>
    <xf numFmtId="0" fontId="47" fillId="0" borderId="0" xfId="0" applyFont="1" applyBorder="1" applyAlignment="1">
      <alignment horizontal="center" vertical="center"/>
    </xf>
    <xf numFmtId="0" fontId="49" fillId="0" borderId="0" xfId="0" applyFont="1" applyAlignment="1">
      <alignment vertical="center"/>
    </xf>
    <xf numFmtId="0" fontId="46" fillId="0" borderId="0" xfId="0" applyFont="1" applyBorder="1" applyAlignment="1">
      <alignment vertical="center"/>
    </xf>
    <xf numFmtId="0" fontId="49" fillId="0" borderId="29" xfId="0" applyFont="1" applyBorder="1" applyAlignment="1">
      <alignment vertical="center"/>
    </xf>
    <xf numFmtId="0" fontId="46"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47" fillId="0" borderId="26" xfId="0" applyFont="1" applyBorder="1" applyAlignment="1">
      <alignment horizontal="left" vertical="center"/>
    </xf>
    <xf numFmtId="0" fontId="0" fillId="0" borderId="0" xfId="0"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horizontal="center" vertical="center"/>
    </xf>
    <xf numFmtId="49" fontId="0" fillId="0" borderId="0" xfId="0" applyNumberFormat="1" applyFont="1" applyBorder="1" applyAlignment="1">
      <alignment horizontal="left" vertical="center"/>
    </xf>
    <xf numFmtId="0" fontId="47" fillId="0" borderId="27" xfId="0" applyFont="1" applyBorder="1" applyAlignment="1">
      <alignment horizontal="left" vertical="center"/>
    </xf>
    <xf numFmtId="0" fontId="0" fillId="0" borderId="29" xfId="0" applyBorder="1" applyAlignment="1">
      <alignment vertical="top"/>
    </xf>
    <xf numFmtId="0" fontId="46" fillId="0" borderId="29" xfId="0" applyFont="1" applyBorder="1" applyAlignment="1">
      <alignment horizontal="left"/>
    </xf>
    <xf numFmtId="0" fontId="49" fillId="0" borderId="29" xfId="0" applyFont="1" applyBorder="1"/>
    <xf numFmtId="0" fontId="44" fillId="0" borderId="26" xfId="0" applyFont="1" applyBorder="1" applyAlignment="1">
      <alignment vertical="top"/>
    </xf>
    <xf numFmtId="0" fontId="44" fillId="0" borderId="27" xfId="0" applyFont="1" applyBorder="1" applyAlignment="1">
      <alignment vertical="top"/>
    </xf>
    <xf numFmtId="0" fontId="44" fillId="0" borderId="28" xfId="0" applyFont="1" applyBorder="1" applyAlignment="1">
      <alignment vertical="top"/>
    </xf>
    <xf numFmtId="0" fontId="44" fillId="0" borderId="29" xfId="0" applyFont="1" applyBorder="1" applyAlignment="1">
      <alignment vertical="top"/>
    </xf>
    <xf numFmtId="0" fontId="44" fillId="0" borderId="30" xfId="0" applyFont="1" applyBorder="1" applyAlignment="1">
      <alignment vertical="top"/>
    </xf>
    <xf numFmtId="0" fontId="0" fillId="0" borderId="0" xfId="0"/>
    <xf numFmtId="164" fontId="2" fillId="0" borderId="0" xfId="0" applyNumberFormat="1" applyFont="1" applyAlignment="1">
      <alignment horizontal="left" vertical="center"/>
    </xf>
    <xf numFmtId="0" fontId="2" fillId="0" borderId="0" xfId="0" applyFont="1" applyAlignment="1">
      <alignment vertical="center"/>
    </xf>
    <xf numFmtId="4" fontId="20" fillId="0" borderId="0" xfId="0" applyNumberFormat="1" applyFont="1" applyAlignment="1">
      <alignmen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0" fontId="31" fillId="0" borderId="0" xfId="0" applyFont="1" applyAlignment="1">
      <alignment horizontal="left" vertical="center" wrapText="1"/>
    </xf>
    <xf numFmtId="4" fontId="29" fillId="0" borderId="0" xfId="0" applyNumberFormat="1" applyFont="1" applyAlignment="1">
      <alignment vertical="center"/>
    </xf>
    <xf numFmtId="0" fontId="29" fillId="0" borderId="0" xfId="0" applyFont="1" applyAlignment="1">
      <alignment vertical="center"/>
    </xf>
    <xf numFmtId="0" fontId="28" fillId="0" borderId="0" xfId="0" applyFont="1" applyAlignment="1">
      <alignment horizontal="left" vertical="center" wrapText="1"/>
    </xf>
    <xf numFmtId="4" fontId="29" fillId="0" borderId="0" xfId="0" applyNumberFormat="1" applyFont="1" applyAlignment="1">
      <alignment horizontal="right" vertical="center"/>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7" xfId="0" applyFont="1" applyFill="1" applyBorder="1" applyAlignment="1">
      <alignment horizontal="right" vertical="center"/>
    </xf>
    <xf numFmtId="0" fontId="23" fillId="4" borderId="7" xfId="0" applyFont="1" applyFill="1" applyBorder="1" applyAlignment="1">
      <alignment horizontal="center"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Alignment="1">
      <alignment horizontal="lef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0" fillId="0" borderId="0" xfId="0" applyFont="1" applyBorder="1" applyAlignment="1">
      <alignment horizontal="left" vertical="top"/>
    </xf>
    <xf numFmtId="0" fontId="0" fillId="0" borderId="0" xfId="0" applyFont="1" applyBorder="1" applyAlignment="1">
      <alignment horizontal="left" vertical="center"/>
    </xf>
    <xf numFmtId="0" fontId="45" fillId="0" borderId="0" xfId="0" applyFont="1" applyBorder="1" applyAlignment="1">
      <alignment horizontal="center" vertical="center" wrapText="1"/>
    </xf>
    <xf numFmtId="0" fontId="46" fillId="0" borderId="29" xfId="0" applyFont="1" applyBorder="1" applyAlignment="1">
      <alignment horizontal="left"/>
    </xf>
    <xf numFmtId="0" fontId="45"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wrapText="1"/>
    </xf>
    <xf numFmtId="0" fontId="46"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4_01/340271045" TargetMode="External" /><Relationship Id="rId2" Type="http://schemas.openxmlformats.org/officeDocument/2006/relationships/hyperlink" Target="https://podminky.urs.cz/item/CS_URS_2024_01/342291112" TargetMode="External" /><Relationship Id="rId3" Type="http://schemas.openxmlformats.org/officeDocument/2006/relationships/hyperlink" Target="https://podminky.urs.cz/item/CS_URS_2024_01/342291121" TargetMode="External" /><Relationship Id="rId4" Type="http://schemas.openxmlformats.org/officeDocument/2006/relationships/hyperlink" Target="https://podminky.urs.cz/item/CS_URS_2024_01/612131101" TargetMode="External" /><Relationship Id="rId5" Type="http://schemas.openxmlformats.org/officeDocument/2006/relationships/hyperlink" Target="https://podminky.urs.cz/item/CS_URS_2024_01/612131121" TargetMode="External" /><Relationship Id="rId6" Type="http://schemas.openxmlformats.org/officeDocument/2006/relationships/hyperlink" Target="https://podminky.urs.cz/item/CS_URS_2024_01/612142001" TargetMode="External" /><Relationship Id="rId7" Type="http://schemas.openxmlformats.org/officeDocument/2006/relationships/hyperlink" Target="https://podminky.urs.cz/item/CS_URS_2024_01/612321111" TargetMode="External" /><Relationship Id="rId8" Type="http://schemas.openxmlformats.org/officeDocument/2006/relationships/hyperlink" Target="https://podminky.urs.cz/item/CS_URS_2024_01/612321131" TargetMode="External" /><Relationship Id="rId9" Type="http://schemas.openxmlformats.org/officeDocument/2006/relationships/hyperlink" Target="https://podminky.urs.cz/item/CS_URS_2024_01/619991001" TargetMode="External" /><Relationship Id="rId10" Type="http://schemas.openxmlformats.org/officeDocument/2006/relationships/hyperlink" Target="https://podminky.urs.cz/item/CS_URS_2024_01/619991005" TargetMode="External" /><Relationship Id="rId11" Type="http://schemas.openxmlformats.org/officeDocument/2006/relationships/hyperlink" Target="https://podminky.urs.cz/item/CS_URS_2024_01/619991011" TargetMode="External" /><Relationship Id="rId12" Type="http://schemas.openxmlformats.org/officeDocument/2006/relationships/hyperlink" Target="https://podminky.urs.cz/item/CS_URS_2024_01/619995001" TargetMode="External" /><Relationship Id="rId13" Type="http://schemas.openxmlformats.org/officeDocument/2006/relationships/hyperlink" Target="https://podminky.urs.cz/item/CS_URS_2024_01/619996117" TargetMode="External" /><Relationship Id="rId14" Type="http://schemas.openxmlformats.org/officeDocument/2006/relationships/hyperlink" Target="https://podminky.urs.cz/item/CS_URS_2024_01/619996145" TargetMode="External" /><Relationship Id="rId15" Type="http://schemas.openxmlformats.org/officeDocument/2006/relationships/hyperlink" Target="https://podminky.urs.cz/item/CS_URS_2024_01/631312141" TargetMode="External" /><Relationship Id="rId16" Type="http://schemas.openxmlformats.org/officeDocument/2006/relationships/hyperlink" Target="https://podminky.urs.cz/item/CS_URS_2024_01/632452441" TargetMode="External" /><Relationship Id="rId17" Type="http://schemas.openxmlformats.org/officeDocument/2006/relationships/hyperlink" Target="https://podminky.urs.cz/item/CS_URS_2024_01/632683111" TargetMode="External" /><Relationship Id="rId18" Type="http://schemas.openxmlformats.org/officeDocument/2006/relationships/hyperlink" Target="https://podminky.urs.cz/item/CS_URS_2024_01/949101111" TargetMode="External" /><Relationship Id="rId19" Type="http://schemas.openxmlformats.org/officeDocument/2006/relationships/hyperlink" Target="https://podminky.urs.cz/item/CS_URS_2024_01/952901111" TargetMode="External" /><Relationship Id="rId20" Type="http://schemas.openxmlformats.org/officeDocument/2006/relationships/hyperlink" Target="https://podminky.urs.cz/item/CS_URS_2024_01/962031133" TargetMode="External" /><Relationship Id="rId21" Type="http://schemas.openxmlformats.org/officeDocument/2006/relationships/hyperlink" Target="https://podminky.urs.cz/item/CS_URS_2024_01/965046111" TargetMode="External" /><Relationship Id="rId22" Type="http://schemas.openxmlformats.org/officeDocument/2006/relationships/hyperlink" Target="https://podminky.urs.cz/item/CS_URS_2024_01/965046119" TargetMode="External" /><Relationship Id="rId23" Type="http://schemas.openxmlformats.org/officeDocument/2006/relationships/hyperlink" Target="https://podminky.urs.cz/item/CS_URS_2024_01/965081213" TargetMode="External" /><Relationship Id="rId24" Type="http://schemas.openxmlformats.org/officeDocument/2006/relationships/hyperlink" Target="https://podminky.urs.cz/item/CS_URS_2024_01/965081611" TargetMode="External" /><Relationship Id="rId25" Type="http://schemas.openxmlformats.org/officeDocument/2006/relationships/hyperlink" Target="https://podminky.urs.cz/item/CS_URS_2024_01/968072455" TargetMode="External" /><Relationship Id="rId26" Type="http://schemas.openxmlformats.org/officeDocument/2006/relationships/hyperlink" Target="https://podminky.urs.cz/item/CS_URS_2024_01/968072456" TargetMode="External" /><Relationship Id="rId27" Type="http://schemas.openxmlformats.org/officeDocument/2006/relationships/hyperlink" Target="https://podminky.urs.cz/item/CS_URS_2024_01/976085411" TargetMode="External" /><Relationship Id="rId28" Type="http://schemas.openxmlformats.org/officeDocument/2006/relationships/hyperlink" Target="https://podminky.urs.cz/item/CS_URS_2024_01/978059541" TargetMode="External" /><Relationship Id="rId29" Type="http://schemas.openxmlformats.org/officeDocument/2006/relationships/hyperlink" Target="https://podminky.urs.cz/item/CS_URS_2024_01/997013211" TargetMode="External" /><Relationship Id="rId30" Type="http://schemas.openxmlformats.org/officeDocument/2006/relationships/hyperlink" Target="https://podminky.urs.cz/item/CS_URS_2024_01/997013501" TargetMode="External" /><Relationship Id="rId31" Type="http://schemas.openxmlformats.org/officeDocument/2006/relationships/hyperlink" Target="https://podminky.urs.cz/item/CS_URS_2024_01/997013509" TargetMode="External" /><Relationship Id="rId32" Type="http://schemas.openxmlformats.org/officeDocument/2006/relationships/hyperlink" Target="https://podminky.urs.cz/item/CS_URS_2024_01/997013871" TargetMode="External" /><Relationship Id="rId33" Type="http://schemas.openxmlformats.org/officeDocument/2006/relationships/hyperlink" Target="https://podminky.urs.cz/item/CS_URS_2024_01/998018001" TargetMode="External" /><Relationship Id="rId34" Type="http://schemas.openxmlformats.org/officeDocument/2006/relationships/hyperlink" Target="https://podminky.urs.cz/item/CS_URS_2024_01/711411001" TargetMode="External" /><Relationship Id="rId35" Type="http://schemas.openxmlformats.org/officeDocument/2006/relationships/hyperlink" Target="https://podminky.urs.cz/item/CS_URS_2024_01/711412001" TargetMode="External" /><Relationship Id="rId36" Type="http://schemas.openxmlformats.org/officeDocument/2006/relationships/hyperlink" Target="https://podminky.urs.cz/item/CS_URS_2024_01/998711121" TargetMode="External" /><Relationship Id="rId37" Type="http://schemas.openxmlformats.org/officeDocument/2006/relationships/hyperlink" Target="https://podminky.urs.cz/item/CS_URS_2024_01/714121012" TargetMode="External" /><Relationship Id="rId38" Type="http://schemas.openxmlformats.org/officeDocument/2006/relationships/hyperlink" Target="https://podminky.urs.cz/item/CS_URS_2024_01/714121041" TargetMode="External" /><Relationship Id="rId39" Type="http://schemas.openxmlformats.org/officeDocument/2006/relationships/hyperlink" Target="https://podminky.urs.cz/item/CS_URS_2024_01/998714121" TargetMode="External" /><Relationship Id="rId40" Type="http://schemas.openxmlformats.org/officeDocument/2006/relationships/hyperlink" Target="https://podminky.urs.cz/item/CS_URS_2024_01/721210813" TargetMode="External" /><Relationship Id="rId41" Type="http://schemas.openxmlformats.org/officeDocument/2006/relationships/hyperlink" Target="https://podminky.urs.cz/item/CS_URS_2024_01/721211421" TargetMode="External" /><Relationship Id="rId42" Type="http://schemas.openxmlformats.org/officeDocument/2006/relationships/hyperlink" Target="https://podminky.urs.cz/item/CS_URS_2024_01/998721121" TargetMode="External" /><Relationship Id="rId43" Type="http://schemas.openxmlformats.org/officeDocument/2006/relationships/hyperlink" Target="https://podminky.urs.cz/item/CS_URS_2024_01/763131451" TargetMode="External" /><Relationship Id="rId44" Type="http://schemas.openxmlformats.org/officeDocument/2006/relationships/hyperlink" Target="https://podminky.urs.cz/item/CS_URS_2024_01/763131712" TargetMode="External" /><Relationship Id="rId45" Type="http://schemas.openxmlformats.org/officeDocument/2006/relationships/hyperlink" Target="https://podminky.urs.cz/item/CS_URS_2024_01/763131714" TargetMode="External" /><Relationship Id="rId46" Type="http://schemas.openxmlformats.org/officeDocument/2006/relationships/hyperlink" Target="https://podminky.urs.cz/item/CS_URS_2024_01/763131731" TargetMode="External" /><Relationship Id="rId47" Type="http://schemas.openxmlformats.org/officeDocument/2006/relationships/hyperlink" Target="https://podminky.urs.cz/item/CS_URS_2024_01/763131761" TargetMode="External" /><Relationship Id="rId48" Type="http://schemas.openxmlformats.org/officeDocument/2006/relationships/hyperlink" Target="https://podminky.urs.cz/item/CS_URS_2024_01/763431802" TargetMode="External" /><Relationship Id="rId49" Type="http://schemas.openxmlformats.org/officeDocument/2006/relationships/hyperlink" Target="https://podminky.urs.cz/item/CS_URS_2024_01/998763331" TargetMode="External" /><Relationship Id="rId50" Type="http://schemas.openxmlformats.org/officeDocument/2006/relationships/hyperlink" Target="https://podminky.urs.cz/item/CS_URS_2024_01/998766311" TargetMode="External" /><Relationship Id="rId51" Type="http://schemas.openxmlformats.org/officeDocument/2006/relationships/hyperlink" Target="https://podminky.urs.cz/item/CS_URS_2024_01/767114813" TargetMode="External" /><Relationship Id="rId52" Type="http://schemas.openxmlformats.org/officeDocument/2006/relationships/hyperlink" Target="https://podminky.urs.cz/item/CS_URS_2024_01/767114814" TargetMode="External" /><Relationship Id="rId53" Type="http://schemas.openxmlformats.org/officeDocument/2006/relationships/hyperlink" Target="https://podminky.urs.cz/item/CS_URS_2024_01/998767311" TargetMode="External" /><Relationship Id="rId54" Type="http://schemas.openxmlformats.org/officeDocument/2006/relationships/hyperlink" Target="https://podminky.urs.cz/item/CS_URS_2024_01/771111011" TargetMode="External" /><Relationship Id="rId55" Type="http://schemas.openxmlformats.org/officeDocument/2006/relationships/hyperlink" Target="https://podminky.urs.cz/item/CS_URS_2024_01/771121011" TargetMode="External" /><Relationship Id="rId56" Type="http://schemas.openxmlformats.org/officeDocument/2006/relationships/hyperlink" Target="https://podminky.urs.cz/item/CS_URS_2024_01/771151022" TargetMode="External" /><Relationship Id="rId57" Type="http://schemas.openxmlformats.org/officeDocument/2006/relationships/hyperlink" Target="https://podminky.urs.cz/item/CS_URS_2024_01/771161011" TargetMode="External" /><Relationship Id="rId58" Type="http://schemas.openxmlformats.org/officeDocument/2006/relationships/hyperlink" Target="https://podminky.urs.cz/item/CS_URS_2024_01/771161021" TargetMode="External" /><Relationship Id="rId59" Type="http://schemas.openxmlformats.org/officeDocument/2006/relationships/hyperlink" Target="https://podminky.urs.cz/item/CS_URS_2024_01/771474113" TargetMode="External" /><Relationship Id="rId60" Type="http://schemas.openxmlformats.org/officeDocument/2006/relationships/hyperlink" Target="https://podminky.urs.cz/item/CS_URS_2024_01/771574474" TargetMode="External" /><Relationship Id="rId61" Type="http://schemas.openxmlformats.org/officeDocument/2006/relationships/hyperlink" Target="https://podminky.urs.cz/item/CS_URS_2024_01/771584412" TargetMode="External" /><Relationship Id="rId62" Type="http://schemas.openxmlformats.org/officeDocument/2006/relationships/hyperlink" Target="https://podminky.urs.cz/item/CS_URS_2024_01/771591112" TargetMode="External" /><Relationship Id="rId63" Type="http://schemas.openxmlformats.org/officeDocument/2006/relationships/hyperlink" Target="https://podminky.urs.cz/item/CS_URS_2024_01/771591115" TargetMode="External" /><Relationship Id="rId64" Type="http://schemas.openxmlformats.org/officeDocument/2006/relationships/hyperlink" Target="https://podminky.urs.cz/item/CS_URS_2024_01/771591121" TargetMode="External" /><Relationship Id="rId65" Type="http://schemas.openxmlformats.org/officeDocument/2006/relationships/hyperlink" Target="https://podminky.urs.cz/item/CS_URS_2024_01/771591184" TargetMode="External" /><Relationship Id="rId66" Type="http://schemas.openxmlformats.org/officeDocument/2006/relationships/hyperlink" Target="https://podminky.urs.cz/item/CS_URS_2024_01/771591237" TargetMode="External" /><Relationship Id="rId67" Type="http://schemas.openxmlformats.org/officeDocument/2006/relationships/hyperlink" Target="https://podminky.urs.cz/item/CS_URS_2024_01/771591257" TargetMode="External" /><Relationship Id="rId68" Type="http://schemas.openxmlformats.org/officeDocument/2006/relationships/hyperlink" Target="https://podminky.urs.cz/item/CS_URS_2024_01/771592011" TargetMode="External" /><Relationship Id="rId69" Type="http://schemas.openxmlformats.org/officeDocument/2006/relationships/hyperlink" Target="https://podminky.urs.cz/item/CS_URS_2024_01/998771121" TargetMode="External" /><Relationship Id="rId70" Type="http://schemas.openxmlformats.org/officeDocument/2006/relationships/hyperlink" Target="https://podminky.urs.cz/item/CS_URS_2024_01/781111011" TargetMode="External" /><Relationship Id="rId71" Type="http://schemas.openxmlformats.org/officeDocument/2006/relationships/hyperlink" Target="https://podminky.urs.cz/item/CS_URS_2024_01/781121011" TargetMode="External" /><Relationship Id="rId72" Type="http://schemas.openxmlformats.org/officeDocument/2006/relationships/hyperlink" Target="https://podminky.urs.cz/item/CS_URS_2024_01/781131112" TargetMode="External" /><Relationship Id="rId73" Type="http://schemas.openxmlformats.org/officeDocument/2006/relationships/hyperlink" Target="https://podminky.urs.cz/item/CS_URS_2024_01/781131237" TargetMode="External" /><Relationship Id="rId74" Type="http://schemas.openxmlformats.org/officeDocument/2006/relationships/hyperlink" Target="https://podminky.urs.cz/item/CS_URS_2024_01/781484414" TargetMode="External" /><Relationship Id="rId75" Type="http://schemas.openxmlformats.org/officeDocument/2006/relationships/hyperlink" Target="https://podminky.urs.cz/item/CS_URS_2024_01/781485791" TargetMode="External" /><Relationship Id="rId76" Type="http://schemas.openxmlformats.org/officeDocument/2006/relationships/hyperlink" Target="https://podminky.urs.cz/item/CS_URS_2024_01/781492211" TargetMode="External" /><Relationship Id="rId77" Type="http://schemas.openxmlformats.org/officeDocument/2006/relationships/hyperlink" Target="https://podminky.urs.cz/item/CS_URS_2024_01/781495115" TargetMode="External" /><Relationship Id="rId78" Type="http://schemas.openxmlformats.org/officeDocument/2006/relationships/hyperlink" Target="https://podminky.urs.cz/item/CS_URS_2024_01/781495122" TargetMode="External" /><Relationship Id="rId79" Type="http://schemas.openxmlformats.org/officeDocument/2006/relationships/hyperlink" Target="https://podminky.urs.cz/item/CS_URS_2024_01/781495211" TargetMode="External" /><Relationship Id="rId80" Type="http://schemas.openxmlformats.org/officeDocument/2006/relationships/hyperlink" Target="https://podminky.urs.cz/item/CS_URS_2024_01/998781121" TargetMode="External" /><Relationship Id="rId81" Type="http://schemas.openxmlformats.org/officeDocument/2006/relationships/hyperlink" Target="https://podminky.urs.cz/item/CS_URS_2024_01/783901453" TargetMode="External" /><Relationship Id="rId82" Type="http://schemas.openxmlformats.org/officeDocument/2006/relationships/hyperlink" Target="https://podminky.urs.cz/item/CS_URS_2024_01/783913161" TargetMode="External" /><Relationship Id="rId83" Type="http://schemas.openxmlformats.org/officeDocument/2006/relationships/hyperlink" Target="https://podminky.urs.cz/item/CS_URS_2024_01/784111001" TargetMode="External" /><Relationship Id="rId84" Type="http://schemas.openxmlformats.org/officeDocument/2006/relationships/hyperlink" Target="https://podminky.urs.cz/item/CS_URS_2024_01/784121001" TargetMode="External" /><Relationship Id="rId85" Type="http://schemas.openxmlformats.org/officeDocument/2006/relationships/hyperlink" Target="https://podminky.urs.cz/item/CS_URS_2024_01/784121011" TargetMode="External" /><Relationship Id="rId86" Type="http://schemas.openxmlformats.org/officeDocument/2006/relationships/hyperlink" Target="https://podminky.urs.cz/item/CS_URS_2024_01/784181131" TargetMode="External" /><Relationship Id="rId87" Type="http://schemas.openxmlformats.org/officeDocument/2006/relationships/hyperlink" Target="https://podminky.urs.cz/item/CS_URS_2024_01/784331001" TargetMode="External" /><Relationship Id="rId88" Type="http://schemas.openxmlformats.org/officeDocument/2006/relationships/hyperlink" Target="https://podminky.urs.cz/item/CS_URS_2024_01/784331011" TargetMode="External" /><Relationship Id="rId8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4_01/011503000" TargetMode="External" /><Relationship Id="rId2" Type="http://schemas.openxmlformats.org/officeDocument/2006/relationships/hyperlink" Target="https://podminky.urs.cz/item/CS_URS_2024_01/013254000" TargetMode="External" /><Relationship Id="rId3" Type="http://schemas.openxmlformats.org/officeDocument/2006/relationships/hyperlink" Target="https://podminky.urs.cz/item/CS_URS_2024_01/030001000" TargetMode="External" /><Relationship Id="rId4" Type="http://schemas.openxmlformats.org/officeDocument/2006/relationships/hyperlink" Target="https://podminky.urs.cz/item/CS_URS_2024_01/043194000" TargetMode="External" /><Relationship Id="rId5" Type="http://schemas.openxmlformats.org/officeDocument/2006/relationships/hyperlink" Target="https://podminky.urs.cz/item/CS_URS_2024_01/045002000" TargetMode="External" /><Relationship Id="rId6" Type="http://schemas.openxmlformats.org/officeDocument/2006/relationships/hyperlink" Target="https://podminky.urs.cz/item/CS_URS_2024_01/051002000" TargetMode="External" /><Relationship Id="rId7" Type="http://schemas.openxmlformats.org/officeDocument/2006/relationships/hyperlink" Target="https://podminky.urs.cz/item/CS_URS_2024_01/071002000" TargetMode="External" /><Relationship Id="rId8"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5"/>
  <sheetViews>
    <sheetView showGridLines="0" workbookViewId="0" topLeftCell="A1">
      <selection activeCell="D63" sqref="D63:H63"/>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 customHeight="1">
      <c r="AR2" s="293"/>
      <c r="AS2" s="293"/>
      <c r="AT2" s="293"/>
      <c r="AU2" s="293"/>
      <c r="AV2" s="293"/>
      <c r="AW2" s="293"/>
      <c r="AX2" s="293"/>
      <c r="AY2" s="293"/>
      <c r="AZ2" s="293"/>
      <c r="BA2" s="293"/>
      <c r="BB2" s="293"/>
      <c r="BC2" s="293"/>
      <c r="BD2" s="293"/>
      <c r="BE2" s="293"/>
      <c r="BS2" s="18" t="s">
        <v>6</v>
      </c>
      <c r="BT2" s="18" t="s">
        <v>7</v>
      </c>
    </row>
    <row r="3" spans="2:72" ht="6.9"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4.9" customHeight="1">
      <c r="B4" s="21"/>
      <c r="D4" s="22" t="s">
        <v>9</v>
      </c>
      <c r="AR4" s="21"/>
      <c r="AS4" s="23" t="s">
        <v>10</v>
      </c>
      <c r="BE4" s="24" t="s">
        <v>11</v>
      </c>
      <c r="BS4" s="18" t="s">
        <v>12</v>
      </c>
    </row>
    <row r="5" spans="2:71" ht="12" customHeight="1">
      <c r="B5" s="21"/>
      <c r="D5" s="25" t="s">
        <v>13</v>
      </c>
      <c r="K5" s="304" t="s">
        <v>14</v>
      </c>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R5" s="21"/>
      <c r="BE5" s="301" t="s">
        <v>15</v>
      </c>
      <c r="BS5" s="18" t="s">
        <v>6</v>
      </c>
    </row>
    <row r="6" spans="2:71" ht="36.9" customHeight="1">
      <c r="B6" s="21"/>
      <c r="D6" s="27" t="s">
        <v>16</v>
      </c>
      <c r="K6" s="305" t="s">
        <v>17</v>
      </c>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R6" s="21"/>
      <c r="BE6" s="302"/>
      <c r="BS6" s="18" t="s">
        <v>6</v>
      </c>
    </row>
    <row r="7" spans="2:71" ht="12" customHeight="1">
      <c r="B7" s="21"/>
      <c r="D7" s="28" t="s">
        <v>18</v>
      </c>
      <c r="K7" s="26" t="s">
        <v>19</v>
      </c>
      <c r="AK7" s="28" t="s">
        <v>20</v>
      </c>
      <c r="AN7" s="26" t="s">
        <v>21</v>
      </c>
      <c r="AR7" s="21"/>
      <c r="BE7" s="302"/>
      <c r="BS7" s="18" t="s">
        <v>6</v>
      </c>
    </row>
    <row r="8" spans="2:71" ht="12" customHeight="1">
      <c r="B8" s="21"/>
      <c r="D8" s="28" t="s">
        <v>22</v>
      </c>
      <c r="K8" s="26" t="s">
        <v>23</v>
      </c>
      <c r="AK8" s="28" t="s">
        <v>24</v>
      </c>
      <c r="AN8" s="29" t="s">
        <v>25</v>
      </c>
      <c r="AR8" s="21"/>
      <c r="BE8" s="302"/>
      <c r="BS8" s="18" t="s">
        <v>6</v>
      </c>
    </row>
    <row r="9" spans="2:71" ht="14.4" customHeight="1">
      <c r="B9" s="21"/>
      <c r="AR9" s="21"/>
      <c r="BE9" s="302"/>
      <c r="BS9" s="18" t="s">
        <v>6</v>
      </c>
    </row>
    <row r="10" spans="2:71" ht="12" customHeight="1">
      <c r="B10" s="21"/>
      <c r="D10" s="28" t="s">
        <v>26</v>
      </c>
      <c r="AK10" s="28" t="s">
        <v>27</v>
      </c>
      <c r="AN10" s="26" t="s">
        <v>21</v>
      </c>
      <c r="AR10" s="21"/>
      <c r="BE10" s="302"/>
      <c r="BS10" s="18" t="s">
        <v>6</v>
      </c>
    </row>
    <row r="11" spans="2:71" ht="18.45" customHeight="1">
      <c r="B11" s="21"/>
      <c r="E11" s="26" t="s">
        <v>28</v>
      </c>
      <c r="AK11" s="28" t="s">
        <v>29</v>
      </c>
      <c r="AN11" s="26" t="s">
        <v>21</v>
      </c>
      <c r="AR11" s="21"/>
      <c r="BE11" s="302"/>
      <c r="BS11" s="18" t="s">
        <v>6</v>
      </c>
    </row>
    <row r="12" spans="2:71" ht="6.9" customHeight="1">
      <c r="B12" s="21"/>
      <c r="AR12" s="21"/>
      <c r="BE12" s="302"/>
      <c r="BS12" s="18" t="s">
        <v>6</v>
      </c>
    </row>
    <row r="13" spans="2:71" ht="12" customHeight="1">
      <c r="B13" s="21"/>
      <c r="D13" s="28" t="s">
        <v>30</v>
      </c>
      <c r="AK13" s="28" t="s">
        <v>27</v>
      </c>
      <c r="AN13" s="30" t="s">
        <v>31</v>
      </c>
      <c r="AR13" s="21"/>
      <c r="BE13" s="302"/>
      <c r="BS13" s="18" t="s">
        <v>6</v>
      </c>
    </row>
    <row r="14" spans="2:71" ht="13.2">
      <c r="B14" s="21"/>
      <c r="E14" s="306" t="s">
        <v>31</v>
      </c>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28" t="s">
        <v>29</v>
      </c>
      <c r="AN14" s="30" t="s">
        <v>31</v>
      </c>
      <c r="AR14" s="21"/>
      <c r="BE14" s="302"/>
      <c r="BS14" s="18" t="s">
        <v>6</v>
      </c>
    </row>
    <row r="15" spans="2:71" ht="6.9" customHeight="1">
      <c r="B15" s="21"/>
      <c r="AR15" s="21"/>
      <c r="BE15" s="302"/>
      <c r="BS15" s="18" t="s">
        <v>4</v>
      </c>
    </row>
    <row r="16" spans="2:71" ht="12" customHeight="1">
      <c r="B16" s="21"/>
      <c r="D16" s="28" t="s">
        <v>32</v>
      </c>
      <c r="AK16" s="28" t="s">
        <v>27</v>
      </c>
      <c r="AN16" s="26" t="s">
        <v>21</v>
      </c>
      <c r="AR16" s="21"/>
      <c r="BE16" s="302"/>
      <c r="BS16" s="18" t="s">
        <v>4</v>
      </c>
    </row>
    <row r="17" spans="2:71" ht="18.45" customHeight="1">
      <c r="B17" s="21"/>
      <c r="E17" s="26" t="s">
        <v>33</v>
      </c>
      <c r="AK17" s="28" t="s">
        <v>29</v>
      </c>
      <c r="AN17" s="26" t="s">
        <v>21</v>
      </c>
      <c r="AR17" s="21"/>
      <c r="BE17" s="302"/>
      <c r="BS17" s="18" t="s">
        <v>34</v>
      </c>
    </row>
    <row r="18" spans="2:71" ht="6.9" customHeight="1">
      <c r="B18" s="21"/>
      <c r="AR18" s="21"/>
      <c r="BE18" s="302"/>
      <c r="BS18" s="18" t="s">
        <v>6</v>
      </c>
    </row>
    <row r="19" spans="2:71" ht="12" customHeight="1">
      <c r="B19" s="21"/>
      <c r="D19" s="28" t="s">
        <v>35</v>
      </c>
      <c r="AK19" s="28" t="s">
        <v>27</v>
      </c>
      <c r="AN19" s="26" t="s">
        <v>21</v>
      </c>
      <c r="AR19" s="21"/>
      <c r="BE19" s="302"/>
      <c r="BS19" s="18" t="s">
        <v>6</v>
      </c>
    </row>
    <row r="20" spans="2:71" ht="18.45" customHeight="1">
      <c r="B20" s="21"/>
      <c r="E20" s="26" t="s">
        <v>36</v>
      </c>
      <c r="AK20" s="28" t="s">
        <v>29</v>
      </c>
      <c r="AN20" s="26" t="s">
        <v>21</v>
      </c>
      <c r="AR20" s="21"/>
      <c r="BE20" s="302"/>
      <c r="BS20" s="18" t="s">
        <v>4</v>
      </c>
    </row>
    <row r="21" spans="2:57" ht="6.9" customHeight="1">
      <c r="B21" s="21"/>
      <c r="AR21" s="21"/>
      <c r="BE21" s="302"/>
    </row>
    <row r="22" spans="2:57" ht="12" customHeight="1">
      <c r="B22" s="21"/>
      <c r="D22" s="28" t="s">
        <v>37</v>
      </c>
      <c r="AR22" s="21"/>
      <c r="BE22" s="302"/>
    </row>
    <row r="23" spans="2:57" ht="75" customHeight="1">
      <c r="B23" s="21"/>
      <c r="E23" s="308" t="s">
        <v>38</v>
      </c>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R23" s="21"/>
      <c r="BE23" s="302"/>
    </row>
    <row r="24" spans="2:57" ht="6.9" customHeight="1">
      <c r="B24" s="21"/>
      <c r="AR24" s="21"/>
      <c r="BE24" s="302"/>
    </row>
    <row r="25" spans="2:57" ht="6.9"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302"/>
    </row>
    <row r="26" spans="2:57" s="1" customFormat="1" ht="25.95" customHeight="1">
      <c r="B26" s="33"/>
      <c r="D26" s="34" t="s">
        <v>39</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09">
        <f>ROUND(AG54,2)</f>
        <v>0</v>
      </c>
      <c r="AL26" s="310"/>
      <c r="AM26" s="310"/>
      <c r="AN26" s="310"/>
      <c r="AO26" s="310"/>
      <c r="AR26" s="33"/>
      <c r="BE26" s="302"/>
    </row>
    <row r="27" spans="2:57" s="1" customFormat="1" ht="6.9" customHeight="1">
      <c r="B27" s="33"/>
      <c r="AR27" s="33"/>
      <c r="BE27" s="302"/>
    </row>
    <row r="28" spans="2:57" s="1" customFormat="1" ht="13.2">
      <c r="B28" s="33"/>
      <c r="L28" s="311" t="s">
        <v>40</v>
      </c>
      <c r="M28" s="311"/>
      <c r="N28" s="311"/>
      <c r="O28" s="311"/>
      <c r="P28" s="311"/>
      <c r="W28" s="311" t="s">
        <v>41</v>
      </c>
      <c r="X28" s="311"/>
      <c r="Y28" s="311"/>
      <c r="Z28" s="311"/>
      <c r="AA28" s="311"/>
      <c r="AB28" s="311"/>
      <c r="AC28" s="311"/>
      <c r="AD28" s="311"/>
      <c r="AE28" s="311"/>
      <c r="AK28" s="311" t="s">
        <v>42</v>
      </c>
      <c r="AL28" s="311"/>
      <c r="AM28" s="311"/>
      <c r="AN28" s="311"/>
      <c r="AO28" s="311"/>
      <c r="AR28" s="33"/>
      <c r="BE28" s="302"/>
    </row>
    <row r="29" spans="2:57" s="2" customFormat="1" ht="14.4" customHeight="1">
      <c r="B29" s="36"/>
      <c r="D29" s="28" t="s">
        <v>43</v>
      </c>
      <c r="F29" s="28" t="s">
        <v>44</v>
      </c>
      <c r="L29" s="294">
        <v>0.21</v>
      </c>
      <c r="M29" s="295"/>
      <c r="N29" s="295"/>
      <c r="O29" s="295"/>
      <c r="P29" s="295"/>
      <c r="W29" s="296">
        <f>ROUND(AZ54,2)</f>
        <v>0</v>
      </c>
      <c r="X29" s="295"/>
      <c r="Y29" s="295"/>
      <c r="Z29" s="295"/>
      <c r="AA29" s="295"/>
      <c r="AB29" s="295"/>
      <c r="AC29" s="295"/>
      <c r="AD29" s="295"/>
      <c r="AE29" s="295"/>
      <c r="AK29" s="296">
        <f>ROUND(AV54,2)</f>
        <v>0</v>
      </c>
      <c r="AL29" s="295"/>
      <c r="AM29" s="295"/>
      <c r="AN29" s="295"/>
      <c r="AO29" s="295"/>
      <c r="AR29" s="36"/>
      <c r="BE29" s="303"/>
    </row>
    <row r="30" spans="2:57" s="2" customFormat="1" ht="14.4" customHeight="1">
      <c r="B30" s="36"/>
      <c r="F30" s="28" t="s">
        <v>45</v>
      </c>
      <c r="L30" s="294">
        <v>0.12</v>
      </c>
      <c r="M30" s="295"/>
      <c r="N30" s="295"/>
      <c r="O30" s="295"/>
      <c r="P30" s="295"/>
      <c r="W30" s="296">
        <f>ROUND(BA54,2)</f>
        <v>0</v>
      </c>
      <c r="X30" s="295"/>
      <c r="Y30" s="295"/>
      <c r="Z30" s="295"/>
      <c r="AA30" s="295"/>
      <c r="AB30" s="295"/>
      <c r="AC30" s="295"/>
      <c r="AD30" s="295"/>
      <c r="AE30" s="295"/>
      <c r="AK30" s="296">
        <f>ROUND(AW54,2)</f>
        <v>0</v>
      </c>
      <c r="AL30" s="295"/>
      <c r="AM30" s="295"/>
      <c r="AN30" s="295"/>
      <c r="AO30" s="295"/>
      <c r="AR30" s="36"/>
      <c r="BE30" s="303"/>
    </row>
    <row r="31" spans="2:57" s="2" customFormat="1" ht="14.4" customHeight="1" hidden="1">
      <c r="B31" s="36"/>
      <c r="F31" s="28" t="s">
        <v>46</v>
      </c>
      <c r="L31" s="294">
        <v>0.21</v>
      </c>
      <c r="M31" s="295"/>
      <c r="N31" s="295"/>
      <c r="O31" s="295"/>
      <c r="P31" s="295"/>
      <c r="W31" s="296">
        <f>ROUND(BB54,2)</f>
        <v>0</v>
      </c>
      <c r="X31" s="295"/>
      <c r="Y31" s="295"/>
      <c r="Z31" s="295"/>
      <c r="AA31" s="295"/>
      <c r="AB31" s="295"/>
      <c r="AC31" s="295"/>
      <c r="AD31" s="295"/>
      <c r="AE31" s="295"/>
      <c r="AK31" s="296">
        <v>0</v>
      </c>
      <c r="AL31" s="295"/>
      <c r="AM31" s="295"/>
      <c r="AN31" s="295"/>
      <c r="AO31" s="295"/>
      <c r="AR31" s="36"/>
      <c r="BE31" s="303"/>
    </row>
    <row r="32" spans="2:57" s="2" customFormat="1" ht="14.4" customHeight="1" hidden="1">
      <c r="B32" s="36"/>
      <c r="F32" s="28" t="s">
        <v>47</v>
      </c>
      <c r="L32" s="294">
        <v>0.12</v>
      </c>
      <c r="M32" s="295"/>
      <c r="N32" s="295"/>
      <c r="O32" s="295"/>
      <c r="P32" s="295"/>
      <c r="W32" s="296">
        <f>ROUND(BC54,2)</f>
        <v>0</v>
      </c>
      <c r="X32" s="295"/>
      <c r="Y32" s="295"/>
      <c r="Z32" s="295"/>
      <c r="AA32" s="295"/>
      <c r="AB32" s="295"/>
      <c r="AC32" s="295"/>
      <c r="AD32" s="295"/>
      <c r="AE32" s="295"/>
      <c r="AK32" s="296">
        <v>0</v>
      </c>
      <c r="AL32" s="295"/>
      <c r="AM32" s="295"/>
      <c r="AN32" s="295"/>
      <c r="AO32" s="295"/>
      <c r="AR32" s="36"/>
      <c r="BE32" s="303"/>
    </row>
    <row r="33" spans="2:44" s="2" customFormat="1" ht="14.4" customHeight="1" hidden="1">
      <c r="B33" s="36"/>
      <c r="F33" s="28" t="s">
        <v>48</v>
      </c>
      <c r="L33" s="294">
        <v>0</v>
      </c>
      <c r="M33" s="295"/>
      <c r="N33" s="295"/>
      <c r="O33" s="295"/>
      <c r="P33" s="295"/>
      <c r="W33" s="296">
        <f>ROUND(BD54,2)</f>
        <v>0</v>
      </c>
      <c r="X33" s="295"/>
      <c r="Y33" s="295"/>
      <c r="Z33" s="295"/>
      <c r="AA33" s="295"/>
      <c r="AB33" s="295"/>
      <c r="AC33" s="295"/>
      <c r="AD33" s="295"/>
      <c r="AE33" s="295"/>
      <c r="AK33" s="296">
        <v>0</v>
      </c>
      <c r="AL33" s="295"/>
      <c r="AM33" s="295"/>
      <c r="AN33" s="295"/>
      <c r="AO33" s="295"/>
      <c r="AR33" s="36"/>
    </row>
    <row r="34" spans="2:44" s="1" customFormat="1" ht="6.9" customHeight="1">
      <c r="B34" s="33"/>
      <c r="AR34" s="33"/>
    </row>
    <row r="35" spans="2:44" s="1" customFormat="1" ht="25.95" customHeight="1">
      <c r="B35" s="33"/>
      <c r="C35" s="37"/>
      <c r="D35" s="38" t="s">
        <v>49</v>
      </c>
      <c r="E35" s="39"/>
      <c r="F35" s="39"/>
      <c r="G35" s="39"/>
      <c r="H35" s="39"/>
      <c r="I35" s="39"/>
      <c r="J35" s="39"/>
      <c r="K35" s="39"/>
      <c r="L35" s="39"/>
      <c r="M35" s="39"/>
      <c r="N35" s="39"/>
      <c r="O35" s="39"/>
      <c r="P35" s="39"/>
      <c r="Q35" s="39"/>
      <c r="R35" s="39"/>
      <c r="S35" s="39"/>
      <c r="T35" s="40" t="s">
        <v>50</v>
      </c>
      <c r="U35" s="39"/>
      <c r="V35" s="39"/>
      <c r="W35" s="39"/>
      <c r="X35" s="300" t="s">
        <v>51</v>
      </c>
      <c r="Y35" s="298"/>
      <c r="Z35" s="298"/>
      <c r="AA35" s="298"/>
      <c r="AB35" s="298"/>
      <c r="AC35" s="39"/>
      <c r="AD35" s="39"/>
      <c r="AE35" s="39"/>
      <c r="AF35" s="39"/>
      <c r="AG35" s="39"/>
      <c r="AH35" s="39"/>
      <c r="AI35" s="39"/>
      <c r="AJ35" s="39"/>
      <c r="AK35" s="297">
        <f>SUM(AK26:AK33)</f>
        <v>0</v>
      </c>
      <c r="AL35" s="298"/>
      <c r="AM35" s="298"/>
      <c r="AN35" s="298"/>
      <c r="AO35" s="299"/>
      <c r="AP35" s="37"/>
      <c r="AQ35" s="37"/>
      <c r="AR35" s="33"/>
    </row>
    <row r="36" spans="2:44" s="1" customFormat="1" ht="6.9" customHeight="1">
      <c r="B36" s="33"/>
      <c r="AR36" s="33"/>
    </row>
    <row r="37" spans="2:44" s="1" customFormat="1" ht="6.9" customHeight="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3"/>
    </row>
    <row r="41" spans="2:44" s="1" customFormat="1" ht="6.9" customHeight="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3"/>
    </row>
    <row r="42" spans="2:44" s="1" customFormat="1" ht="24.9" customHeight="1">
      <c r="B42" s="33"/>
      <c r="C42" s="22" t="s">
        <v>52</v>
      </c>
      <c r="AR42" s="33"/>
    </row>
    <row r="43" spans="2:44" s="1" customFormat="1" ht="6.9" customHeight="1">
      <c r="B43" s="33"/>
      <c r="AR43" s="33"/>
    </row>
    <row r="44" spans="2:44" s="3" customFormat="1" ht="12" customHeight="1">
      <c r="B44" s="45"/>
      <c r="C44" s="28" t="s">
        <v>13</v>
      </c>
      <c r="L44" s="3" t="str">
        <f>K5</f>
        <v>2024/OST/07</v>
      </c>
      <c r="AR44" s="45"/>
    </row>
    <row r="45" spans="2:44" s="4" customFormat="1" ht="36.9" customHeight="1">
      <c r="B45" s="46"/>
      <c r="C45" s="47" t="s">
        <v>16</v>
      </c>
      <c r="L45" s="325" t="str">
        <f>K6</f>
        <v>REVITALIZACE PROSTORU HROMADNÝCH ŠATEN BAZÉNU BOHUMÍN</v>
      </c>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R45" s="46"/>
    </row>
    <row r="46" spans="2:44" s="1" customFormat="1" ht="6.9" customHeight="1">
      <c r="B46" s="33"/>
      <c r="AR46" s="33"/>
    </row>
    <row r="47" spans="2:44" s="1" customFormat="1" ht="12" customHeight="1">
      <c r="B47" s="33"/>
      <c r="C47" s="28" t="s">
        <v>22</v>
      </c>
      <c r="L47" s="48" t="str">
        <f>IF(K8="","",K8)</f>
        <v xml:space="preserve"> </v>
      </c>
      <c r="AI47" s="28" t="s">
        <v>24</v>
      </c>
      <c r="AM47" s="327" t="str">
        <f>IF(AN8="","",AN8)</f>
        <v>26. 3. 2024</v>
      </c>
      <c r="AN47" s="327"/>
      <c r="AR47" s="33"/>
    </row>
    <row r="48" spans="2:44" s="1" customFormat="1" ht="6.9" customHeight="1">
      <c r="B48" s="33"/>
      <c r="AR48" s="33"/>
    </row>
    <row r="49" spans="2:56" s="1" customFormat="1" ht="15.15" customHeight="1">
      <c r="B49" s="33"/>
      <c r="C49" s="28" t="s">
        <v>26</v>
      </c>
      <c r="L49" s="3" t="str">
        <f>IF(E11="","",E11)</f>
        <v>BOSPOR, s.r.o. Bohumín</v>
      </c>
      <c r="AI49" s="28" t="s">
        <v>32</v>
      </c>
      <c r="AM49" s="328" t="str">
        <f>IF(E17="","",E17)</f>
        <v>ARCH.Z.STUDIO</v>
      </c>
      <c r="AN49" s="329"/>
      <c r="AO49" s="329"/>
      <c r="AP49" s="329"/>
      <c r="AR49" s="33"/>
      <c r="AS49" s="330" t="s">
        <v>53</v>
      </c>
      <c r="AT49" s="331"/>
      <c r="AU49" s="50"/>
      <c r="AV49" s="50"/>
      <c r="AW49" s="50"/>
      <c r="AX49" s="50"/>
      <c r="AY49" s="50"/>
      <c r="AZ49" s="50"/>
      <c r="BA49" s="50"/>
      <c r="BB49" s="50"/>
      <c r="BC49" s="50"/>
      <c r="BD49" s="51"/>
    </row>
    <row r="50" spans="2:56" s="1" customFormat="1" ht="15.15" customHeight="1">
      <c r="B50" s="33"/>
      <c r="C50" s="28" t="s">
        <v>30</v>
      </c>
      <c r="L50" s="3" t="str">
        <f>IF(E14="Vyplň údaj","",E14)</f>
        <v/>
      </c>
      <c r="AI50" s="28" t="s">
        <v>35</v>
      </c>
      <c r="AM50" s="328" t="str">
        <f>IF(E20="","",E20)</f>
        <v>Ing.A.Hejmalová</v>
      </c>
      <c r="AN50" s="329"/>
      <c r="AO50" s="329"/>
      <c r="AP50" s="329"/>
      <c r="AR50" s="33"/>
      <c r="AS50" s="332"/>
      <c r="AT50" s="333"/>
      <c r="BD50" s="52"/>
    </row>
    <row r="51" spans="2:56" s="1" customFormat="1" ht="10.95" customHeight="1">
      <c r="B51" s="33"/>
      <c r="AR51" s="33"/>
      <c r="AS51" s="332"/>
      <c r="AT51" s="333"/>
      <c r="BD51" s="52"/>
    </row>
    <row r="52" spans="2:56" s="1" customFormat="1" ht="29.25" customHeight="1">
      <c r="B52" s="33"/>
      <c r="C52" s="319" t="s">
        <v>54</v>
      </c>
      <c r="D52" s="320"/>
      <c r="E52" s="320"/>
      <c r="F52" s="320"/>
      <c r="G52" s="320"/>
      <c r="H52" s="53"/>
      <c r="I52" s="322" t="s">
        <v>55</v>
      </c>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1" t="s">
        <v>56</v>
      </c>
      <c r="AH52" s="320"/>
      <c r="AI52" s="320"/>
      <c r="AJ52" s="320"/>
      <c r="AK52" s="320"/>
      <c r="AL52" s="320"/>
      <c r="AM52" s="320"/>
      <c r="AN52" s="322" t="s">
        <v>57</v>
      </c>
      <c r="AO52" s="320"/>
      <c r="AP52" s="320"/>
      <c r="AQ52" s="54" t="s">
        <v>58</v>
      </c>
      <c r="AR52" s="33"/>
      <c r="AS52" s="55" t="s">
        <v>59</v>
      </c>
      <c r="AT52" s="56" t="s">
        <v>60</v>
      </c>
      <c r="AU52" s="56" t="s">
        <v>61</v>
      </c>
      <c r="AV52" s="56" t="s">
        <v>62</v>
      </c>
      <c r="AW52" s="56" t="s">
        <v>63</v>
      </c>
      <c r="AX52" s="56" t="s">
        <v>64</v>
      </c>
      <c r="AY52" s="56" t="s">
        <v>65</v>
      </c>
      <c r="AZ52" s="56" t="s">
        <v>66</v>
      </c>
      <c r="BA52" s="56" t="s">
        <v>67</v>
      </c>
      <c r="BB52" s="56" t="s">
        <v>68</v>
      </c>
      <c r="BC52" s="56" t="s">
        <v>69</v>
      </c>
      <c r="BD52" s="57" t="s">
        <v>70</v>
      </c>
    </row>
    <row r="53" spans="2:56" s="1" customFormat="1" ht="10.95" customHeight="1">
      <c r="B53" s="33"/>
      <c r="AR53" s="33"/>
      <c r="AS53" s="58"/>
      <c r="AT53" s="50"/>
      <c r="AU53" s="50"/>
      <c r="AV53" s="50"/>
      <c r="AW53" s="50"/>
      <c r="AX53" s="50"/>
      <c r="AY53" s="50"/>
      <c r="AZ53" s="50"/>
      <c r="BA53" s="50"/>
      <c r="BB53" s="50"/>
      <c r="BC53" s="50"/>
      <c r="BD53" s="51"/>
    </row>
    <row r="54" spans="2:90" s="5" customFormat="1" ht="32.4" customHeight="1">
      <c r="B54" s="59"/>
      <c r="C54" s="60" t="s">
        <v>71</v>
      </c>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323">
        <f>ROUND(AG55+AG56+AG63,2)</f>
        <v>0</v>
      </c>
      <c r="AH54" s="323"/>
      <c r="AI54" s="323"/>
      <c r="AJ54" s="323"/>
      <c r="AK54" s="323"/>
      <c r="AL54" s="323"/>
      <c r="AM54" s="323"/>
      <c r="AN54" s="324">
        <f aca="true" t="shared" si="0" ref="AN54:AN63">SUM(AG54,AT54)</f>
        <v>0</v>
      </c>
      <c r="AO54" s="324"/>
      <c r="AP54" s="324"/>
      <c r="AQ54" s="63" t="s">
        <v>21</v>
      </c>
      <c r="AR54" s="59"/>
      <c r="AS54" s="64">
        <f>ROUND(AS55+AS56+AS63,2)</f>
        <v>0</v>
      </c>
      <c r="AT54" s="65">
        <f aca="true" t="shared" si="1" ref="AT54:AT63">ROUND(SUM(AV54:AW54),2)</f>
        <v>0</v>
      </c>
      <c r="AU54" s="66">
        <f>ROUND(AU55+AU56+AU63,5)</f>
        <v>0</v>
      </c>
      <c r="AV54" s="65">
        <f>ROUND(AZ54*L29,2)</f>
        <v>0</v>
      </c>
      <c r="AW54" s="65">
        <f>ROUND(BA54*L30,2)</f>
        <v>0</v>
      </c>
      <c r="AX54" s="65">
        <f>ROUND(BB54*L29,2)</f>
        <v>0</v>
      </c>
      <c r="AY54" s="65">
        <f>ROUND(BC54*L30,2)</f>
        <v>0</v>
      </c>
      <c r="AZ54" s="65">
        <f>ROUND(AZ55+AZ56+AZ63,2)</f>
        <v>0</v>
      </c>
      <c r="BA54" s="65">
        <f>ROUND(BA55+BA56+BA63,2)</f>
        <v>0</v>
      </c>
      <c r="BB54" s="65">
        <f>ROUND(BB55+BB56+BB63,2)</f>
        <v>0</v>
      </c>
      <c r="BC54" s="65">
        <f>ROUND(BC55+BC56+BC63,2)</f>
        <v>0</v>
      </c>
      <c r="BD54" s="67">
        <f>ROUND(BD55+BD56+BD63,2)</f>
        <v>0</v>
      </c>
      <c r="BS54" s="68" t="s">
        <v>72</v>
      </c>
      <c r="BT54" s="68" t="s">
        <v>73</v>
      </c>
      <c r="BU54" s="69" t="s">
        <v>74</v>
      </c>
      <c r="BV54" s="68" t="s">
        <v>75</v>
      </c>
      <c r="BW54" s="68" t="s">
        <v>5</v>
      </c>
      <c r="BX54" s="68" t="s">
        <v>76</v>
      </c>
      <c r="CL54" s="68" t="s">
        <v>19</v>
      </c>
    </row>
    <row r="55" spans="1:91" s="6" customFormat="1" ht="42" customHeight="1">
      <c r="A55" s="70" t="s">
        <v>77</v>
      </c>
      <c r="B55" s="71"/>
      <c r="C55" s="72"/>
      <c r="D55" s="317" t="s">
        <v>78</v>
      </c>
      <c r="E55" s="317"/>
      <c r="F55" s="317"/>
      <c r="G55" s="317"/>
      <c r="H55" s="317"/>
      <c r="I55" s="73"/>
      <c r="J55" s="317" t="s">
        <v>79</v>
      </c>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5">
        <f>'2024-OST-07-11 - D.1.1-Ar...'!J30</f>
        <v>0</v>
      </c>
      <c r="AH55" s="316"/>
      <c r="AI55" s="316"/>
      <c r="AJ55" s="316"/>
      <c r="AK55" s="316"/>
      <c r="AL55" s="316"/>
      <c r="AM55" s="316"/>
      <c r="AN55" s="315">
        <f t="shared" si="0"/>
        <v>0</v>
      </c>
      <c r="AO55" s="316"/>
      <c r="AP55" s="316"/>
      <c r="AQ55" s="74" t="s">
        <v>80</v>
      </c>
      <c r="AR55" s="71"/>
      <c r="AS55" s="75">
        <v>0</v>
      </c>
      <c r="AT55" s="76">
        <f t="shared" si="1"/>
        <v>0</v>
      </c>
      <c r="AU55" s="77">
        <f>'2024-OST-07-11 - D.1.1-Ar...'!P96</f>
        <v>0</v>
      </c>
      <c r="AV55" s="76">
        <f>'2024-OST-07-11 - D.1.1-Ar...'!J33</f>
        <v>0</v>
      </c>
      <c r="AW55" s="76">
        <f>'2024-OST-07-11 - D.1.1-Ar...'!J34</f>
        <v>0</v>
      </c>
      <c r="AX55" s="76">
        <f>'2024-OST-07-11 - D.1.1-Ar...'!J35</f>
        <v>0</v>
      </c>
      <c r="AY55" s="76">
        <f>'2024-OST-07-11 - D.1.1-Ar...'!J36</f>
        <v>0</v>
      </c>
      <c r="AZ55" s="76">
        <f>'2024-OST-07-11 - D.1.1-Ar...'!F33</f>
        <v>0</v>
      </c>
      <c r="BA55" s="76">
        <f>'2024-OST-07-11 - D.1.1-Ar...'!F34</f>
        <v>0</v>
      </c>
      <c r="BB55" s="76">
        <f>'2024-OST-07-11 - D.1.1-Ar...'!F35</f>
        <v>0</v>
      </c>
      <c r="BC55" s="76">
        <f>'2024-OST-07-11 - D.1.1-Ar...'!F36</f>
        <v>0</v>
      </c>
      <c r="BD55" s="78">
        <f>'2024-OST-07-11 - D.1.1-Ar...'!F37</f>
        <v>0</v>
      </c>
      <c r="BT55" s="79" t="s">
        <v>81</v>
      </c>
      <c r="BV55" s="79" t="s">
        <v>75</v>
      </c>
      <c r="BW55" s="79" t="s">
        <v>82</v>
      </c>
      <c r="BX55" s="79" t="s">
        <v>5</v>
      </c>
      <c r="CL55" s="79" t="s">
        <v>19</v>
      </c>
      <c r="CM55" s="79" t="s">
        <v>83</v>
      </c>
    </row>
    <row r="56" spans="2:91" s="6" customFormat="1" ht="39.75" customHeight="1">
      <c r="B56" s="71"/>
      <c r="C56" s="72"/>
      <c r="D56" s="317" t="s">
        <v>84</v>
      </c>
      <c r="E56" s="317"/>
      <c r="F56" s="317"/>
      <c r="G56" s="317"/>
      <c r="H56" s="317"/>
      <c r="I56" s="73"/>
      <c r="J56" s="317" t="s">
        <v>85</v>
      </c>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8">
        <f>ROUND(SUM(AG57:AG62),2)</f>
        <v>0</v>
      </c>
      <c r="AH56" s="316"/>
      <c r="AI56" s="316"/>
      <c r="AJ56" s="316"/>
      <c r="AK56" s="316"/>
      <c r="AL56" s="316"/>
      <c r="AM56" s="316"/>
      <c r="AN56" s="315">
        <f t="shared" si="0"/>
        <v>0</v>
      </c>
      <c r="AO56" s="316"/>
      <c r="AP56" s="316"/>
      <c r="AQ56" s="74" t="s">
        <v>80</v>
      </c>
      <c r="AR56" s="71"/>
      <c r="AS56" s="75">
        <f>ROUND(SUM(AS57:AS62),2)</f>
        <v>0</v>
      </c>
      <c r="AT56" s="76">
        <f t="shared" si="1"/>
        <v>0</v>
      </c>
      <c r="AU56" s="77">
        <f>ROUND(SUM(AU57:AU62),5)</f>
        <v>0</v>
      </c>
      <c r="AV56" s="76">
        <f>ROUND(AZ56*L29,2)</f>
        <v>0</v>
      </c>
      <c r="AW56" s="76">
        <f>ROUND(BA56*L30,2)</f>
        <v>0</v>
      </c>
      <c r="AX56" s="76">
        <f>ROUND(BB56*L29,2)</f>
        <v>0</v>
      </c>
      <c r="AY56" s="76">
        <f>ROUND(BC56*L30,2)</f>
        <v>0</v>
      </c>
      <c r="AZ56" s="76">
        <f>ROUND(SUM(AZ57:AZ62),2)</f>
        <v>0</v>
      </c>
      <c r="BA56" s="76">
        <f>ROUND(SUM(BA57:BA62),2)</f>
        <v>0</v>
      </c>
      <c r="BB56" s="76">
        <f>ROUND(SUM(BB57:BB62),2)</f>
        <v>0</v>
      </c>
      <c r="BC56" s="76">
        <f>ROUND(SUM(BC57:BC62),2)</f>
        <v>0</v>
      </c>
      <c r="BD56" s="78">
        <f>ROUND(SUM(BD57:BD62),2)</f>
        <v>0</v>
      </c>
      <c r="BS56" s="79" t="s">
        <v>72</v>
      </c>
      <c r="BT56" s="79" t="s">
        <v>81</v>
      </c>
      <c r="BU56" s="79" t="s">
        <v>74</v>
      </c>
      <c r="BV56" s="79" t="s">
        <v>75</v>
      </c>
      <c r="BW56" s="79" t="s">
        <v>86</v>
      </c>
      <c r="BX56" s="79" t="s">
        <v>5</v>
      </c>
      <c r="CL56" s="79" t="s">
        <v>19</v>
      </c>
      <c r="CM56" s="79" t="s">
        <v>83</v>
      </c>
    </row>
    <row r="57" spans="1:90" s="3" customFormat="1" ht="38.25" customHeight="1">
      <c r="A57" s="70" t="s">
        <v>77</v>
      </c>
      <c r="B57" s="45"/>
      <c r="C57" s="9"/>
      <c r="D57" s="9"/>
      <c r="E57" s="314" t="s">
        <v>87</v>
      </c>
      <c r="F57" s="314"/>
      <c r="G57" s="314"/>
      <c r="H57" s="314"/>
      <c r="I57" s="314"/>
      <c r="J57" s="9"/>
      <c r="K57" s="314" t="s">
        <v>88</v>
      </c>
      <c r="L57" s="314"/>
      <c r="M57" s="314"/>
      <c r="N57" s="314"/>
      <c r="O57" s="314"/>
      <c r="P57" s="314"/>
      <c r="Q57" s="314"/>
      <c r="R57" s="314"/>
      <c r="S57" s="314"/>
      <c r="T57" s="314"/>
      <c r="U57" s="314"/>
      <c r="V57" s="314"/>
      <c r="W57" s="314"/>
      <c r="X57" s="314"/>
      <c r="Y57" s="314"/>
      <c r="Z57" s="314"/>
      <c r="AA57" s="314"/>
      <c r="AB57" s="314"/>
      <c r="AC57" s="314"/>
      <c r="AD57" s="314"/>
      <c r="AE57" s="314"/>
      <c r="AF57" s="314"/>
      <c r="AG57" s="312">
        <f>'2024-OST-07-14-2 - D.1.4....'!J32</f>
        <v>0</v>
      </c>
      <c r="AH57" s="313"/>
      <c r="AI57" s="313"/>
      <c r="AJ57" s="313"/>
      <c r="AK57" s="313"/>
      <c r="AL57" s="313"/>
      <c r="AM57" s="313"/>
      <c r="AN57" s="312">
        <f t="shared" si="0"/>
        <v>0</v>
      </c>
      <c r="AO57" s="313"/>
      <c r="AP57" s="313"/>
      <c r="AQ57" s="80" t="s">
        <v>89</v>
      </c>
      <c r="AR57" s="45"/>
      <c r="AS57" s="81">
        <v>0</v>
      </c>
      <c r="AT57" s="82">
        <f t="shared" si="1"/>
        <v>0</v>
      </c>
      <c r="AU57" s="83">
        <f>'2024-OST-07-14-2 - D.1.4....'!P97</f>
        <v>0</v>
      </c>
      <c r="AV57" s="82">
        <f>'2024-OST-07-14-2 - D.1.4....'!J35</f>
        <v>0</v>
      </c>
      <c r="AW57" s="82">
        <f>'2024-OST-07-14-2 - D.1.4....'!J36</f>
        <v>0</v>
      </c>
      <c r="AX57" s="82">
        <f>'2024-OST-07-14-2 - D.1.4....'!J37</f>
        <v>0</v>
      </c>
      <c r="AY57" s="82">
        <f>'2024-OST-07-14-2 - D.1.4....'!J38</f>
        <v>0</v>
      </c>
      <c r="AZ57" s="82">
        <f>'2024-OST-07-14-2 - D.1.4....'!F35</f>
        <v>0</v>
      </c>
      <c r="BA57" s="82">
        <f>'2024-OST-07-14-2 - D.1.4....'!F36</f>
        <v>0</v>
      </c>
      <c r="BB57" s="82">
        <f>'2024-OST-07-14-2 - D.1.4....'!F37</f>
        <v>0</v>
      </c>
      <c r="BC57" s="82">
        <f>'2024-OST-07-14-2 - D.1.4....'!F38</f>
        <v>0</v>
      </c>
      <c r="BD57" s="84">
        <f>'2024-OST-07-14-2 - D.1.4....'!F39</f>
        <v>0</v>
      </c>
      <c r="BT57" s="26" t="s">
        <v>83</v>
      </c>
      <c r="BV57" s="26" t="s">
        <v>75</v>
      </c>
      <c r="BW57" s="26" t="s">
        <v>90</v>
      </c>
      <c r="BX57" s="26" t="s">
        <v>86</v>
      </c>
      <c r="CL57" s="26" t="s">
        <v>19</v>
      </c>
    </row>
    <row r="58" spans="1:90" s="3" customFormat="1" ht="36.75" customHeight="1">
      <c r="A58" s="70" t="s">
        <v>77</v>
      </c>
      <c r="B58" s="45"/>
      <c r="C58" s="9"/>
      <c r="D58" s="9"/>
      <c r="E58" s="314" t="s">
        <v>91</v>
      </c>
      <c r="F58" s="314"/>
      <c r="G58" s="314"/>
      <c r="H58" s="314"/>
      <c r="I58" s="314"/>
      <c r="J58" s="9"/>
      <c r="K58" s="314" t="s">
        <v>92</v>
      </c>
      <c r="L58" s="314"/>
      <c r="M58" s="314"/>
      <c r="N58" s="314"/>
      <c r="O58" s="314"/>
      <c r="P58" s="314"/>
      <c r="Q58" s="314"/>
      <c r="R58" s="314"/>
      <c r="S58" s="314"/>
      <c r="T58" s="314"/>
      <c r="U58" s="314"/>
      <c r="V58" s="314"/>
      <c r="W58" s="314"/>
      <c r="X58" s="314"/>
      <c r="Y58" s="314"/>
      <c r="Z58" s="314"/>
      <c r="AA58" s="314"/>
      <c r="AB58" s="314"/>
      <c r="AC58" s="314"/>
      <c r="AD58" s="314"/>
      <c r="AE58" s="314"/>
      <c r="AF58" s="314"/>
      <c r="AG58" s="312">
        <f>'2024-OST-07-14-3 - D.1.4....'!J32</f>
        <v>0</v>
      </c>
      <c r="AH58" s="313"/>
      <c r="AI58" s="313"/>
      <c r="AJ58" s="313"/>
      <c r="AK58" s="313"/>
      <c r="AL58" s="313"/>
      <c r="AM58" s="313"/>
      <c r="AN58" s="312">
        <f t="shared" si="0"/>
        <v>0</v>
      </c>
      <c r="AO58" s="313"/>
      <c r="AP58" s="313"/>
      <c r="AQ58" s="80" t="s">
        <v>89</v>
      </c>
      <c r="AR58" s="45"/>
      <c r="AS58" s="81">
        <v>0</v>
      </c>
      <c r="AT58" s="82">
        <f t="shared" si="1"/>
        <v>0</v>
      </c>
      <c r="AU58" s="83">
        <f>'2024-OST-07-14-3 - D.1.4....'!P89</f>
        <v>0</v>
      </c>
      <c r="AV58" s="82">
        <f>'2024-OST-07-14-3 - D.1.4....'!J35</f>
        <v>0</v>
      </c>
      <c r="AW58" s="82">
        <f>'2024-OST-07-14-3 - D.1.4....'!J36</f>
        <v>0</v>
      </c>
      <c r="AX58" s="82">
        <f>'2024-OST-07-14-3 - D.1.4....'!J37</f>
        <v>0</v>
      </c>
      <c r="AY58" s="82">
        <f>'2024-OST-07-14-3 - D.1.4....'!J38</f>
        <v>0</v>
      </c>
      <c r="AZ58" s="82">
        <f>'2024-OST-07-14-3 - D.1.4....'!F35</f>
        <v>0</v>
      </c>
      <c r="BA58" s="82">
        <f>'2024-OST-07-14-3 - D.1.4....'!F36</f>
        <v>0</v>
      </c>
      <c r="BB58" s="82">
        <f>'2024-OST-07-14-3 - D.1.4....'!F37</f>
        <v>0</v>
      </c>
      <c r="BC58" s="82">
        <f>'2024-OST-07-14-3 - D.1.4....'!F38</f>
        <v>0</v>
      </c>
      <c r="BD58" s="84">
        <f>'2024-OST-07-14-3 - D.1.4....'!F39</f>
        <v>0</v>
      </c>
      <c r="BT58" s="26" t="s">
        <v>83</v>
      </c>
      <c r="BV58" s="26" t="s">
        <v>75</v>
      </c>
      <c r="BW58" s="26" t="s">
        <v>93</v>
      </c>
      <c r="BX58" s="26" t="s">
        <v>86</v>
      </c>
      <c r="CL58" s="26" t="s">
        <v>19</v>
      </c>
    </row>
    <row r="59" spans="1:90" s="3" customFormat="1" ht="45.75" customHeight="1">
      <c r="A59" s="70" t="s">
        <v>77</v>
      </c>
      <c r="B59" s="45"/>
      <c r="C59" s="9"/>
      <c r="D59" s="9"/>
      <c r="E59" s="314" t="s">
        <v>94</v>
      </c>
      <c r="F59" s="314"/>
      <c r="G59" s="314"/>
      <c r="H59" s="314"/>
      <c r="I59" s="314"/>
      <c r="J59" s="9"/>
      <c r="K59" s="314" t="s">
        <v>95</v>
      </c>
      <c r="L59" s="314"/>
      <c r="M59" s="314"/>
      <c r="N59" s="314"/>
      <c r="O59" s="314"/>
      <c r="P59" s="314"/>
      <c r="Q59" s="314"/>
      <c r="R59" s="314"/>
      <c r="S59" s="314"/>
      <c r="T59" s="314"/>
      <c r="U59" s="314"/>
      <c r="V59" s="314"/>
      <c r="W59" s="314"/>
      <c r="X59" s="314"/>
      <c r="Y59" s="314"/>
      <c r="Z59" s="314"/>
      <c r="AA59" s="314"/>
      <c r="AB59" s="314"/>
      <c r="AC59" s="314"/>
      <c r="AD59" s="314"/>
      <c r="AE59" s="314"/>
      <c r="AF59" s="314"/>
      <c r="AG59" s="312">
        <f>'2024-OST-07-14-4 - D.1.4....'!J32</f>
        <v>0</v>
      </c>
      <c r="AH59" s="313"/>
      <c r="AI59" s="313"/>
      <c r="AJ59" s="313"/>
      <c r="AK59" s="313"/>
      <c r="AL59" s="313"/>
      <c r="AM59" s="313"/>
      <c r="AN59" s="312">
        <f t="shared" si="0"/>
        <v>0</v>
      </c>
      <c r="AO59" s="313"/>
      <c r="AP59" s="313"/>
      <c r="AQ59" s="80" t="s">
        <v>89</v>
      </c>
      <c r="AR59" s="45"/>
      <c r="AS59" s="81">
        <v>0</v>
      </c>
      <c r="AT59" s="82">
        <f t="shared" si="1"/>
        <v>0</v>
      </c>
      <c r="AU59" s="83">
        <f>'2024-OST-07-14-4 - D.1.4....'!P93</f>
        <v>0</v>
      </c>
      <c r="AV59" s="82">
        <f>'2024-OST-07-14-4 - D.1.4....'!J35</f>
        <v>0</v>
      </c>
      <c r="AW59" s="82">
        <f>'2024-OST-07-14-4 - D.1.4....'!J36</f>
        <v>0</v>
      </c>
      <c r="AX59" s="82">
        <f>'2024-OST-07-14-4 - D.1.4....'!J37</f>
        <v>0</v>
      </c>
      <c r="AY59" s="82">
        <f>'2024-OST-07-14-4 - D.1.4....'!J38</f>
        <v>0</v>
      </c>
      <c r="AZ59" s="82">
        <f>'2024-OST-07-14-4 - D.1.4....'!F35</f>
        <v>0</v>
      </c>
      <c r="BA59" s="82">
        <f>'2024-OST-07-14-4 - D.1.4....'!F36</f>
        <v>0</v>
      </c>
      <c r="BB59" s="82">
        <f>'2024-OST-07-14-4 - D.1.4....'!F37</f>
        <v>0</v>
      </c>
      <c r="BC59" s="82">
        <f>'2024-OST-07-14-4 - D.1.4....'!F38</f>
        <v>0</v>
      </c>
      <c r="BD59" s="84">
        <f>'2024-OST-07-14-4 - D.1.4....'!F39</f>
        <v>0</v>
      </c>
      <c r="BT59" s="26" t="s">
        <v>83</v>
      </c>
      <c r="BV59" s="26" t="s">
        <v>75</v>
      </c>
      <c r="BW59" s="26" t="s">
        <v>96</v>
      </c>
      <c r="BX59" s="26" t="s">
        <v>86</v>
      </c>
      <c r="CL59" s="26" t="s">
        <v>19</v>
      </c>
    </row>
    <row r="60" spans="1:90" s="3" customFormat="1" ht="40.5" customHeight="1">
      <c r="A60" s="70" t="s">
        <v>77</v>
      </c>
      <c r="B60" s="45"/>
      <c r="C60" s="9"/>
      <c r="D60" s="9"/>
      <c r="E60" s="314" t="s">
        <v>97</v>
      </c>
      <c r="F60" s="314"/>
      <c r="G60" s="314"/>
      <c r="H60" s="314"/>
      <c r="I60" s="314"/>
      <c r="J60" s="9"/>
      <c r="K60" s="314" t="s">
        <v>98</v>
      </c>
      <c r="L60" s="314"/>
      <c r="M60" s="314"/>
      <c r="N60" s="314"/>
      <c r="O60" s="314"/>
      <c r="P60" s="314"/>
      <c r="Q60" s="314"/>
      <c r="R60" s="314"/>
      <c r="S60" s="314"/>
      <c r="T60" s="314"/>
      <c r="U60" s="314"/>
      <c r="V60" s="314"/>
      <c r="W60" s="314"/>
      <c r="X60" s="314"/>
      <c r="Y60" s="314"/>
      <c r="Z60" s="314"/>
      <c r="AA60" s="314"/>
      <c r="AB60" s="314"/>
      <c r="AC60" s="314"/>
      <c r="AD60" s="314"/>
      <c r="AE60" s="314"/>
      <c r="AF60" s="314"/>
      <c r="AG60" s="312">
        <f>'2024-OST-07-14-5 - D.1.4....'!J32</f>
        <v>0</v>
      </c>
      <c r="AH60" s="313"/>
      <c r="AI60" s="313"/>
      <c r="AJ60" s="313"/>
      <c r="AK60" s="313"/>
      <c r="AL60" s="313"/>
      <c r="AM60" s="313"/>
      <c r="AN60" s="312">
        <f t="shared" si="0"/>
        <v>0</v>
      </c>
      <c r="AO60" s="313"/>
      <c r="AP60" s="313"/>
      <c r="AQ60" s="80" t="s">
        <v>89</v>
      </c>
      <c r="AR60" s="45"/>
      <c r="AS60" s="81">
        <v>0</v>
      </c>
      <c r="AT60" s="82">
        <f t="shared" si="1"/>
        <v>0</v>
      </c>
      <c r="AU60" s="83">
        <f>'2024-OST-07-14-5 - D.1.4....'!P87</f>
        <v>0</v>
      </c>
      <c r="AV60" s="82">
        <f>'2024-OST-07-14-5 - D.1.4....'!J35</f>
        <v>0</v>
      </c>
      <c r="AW60" s="82">
        <f>'2024-OST-07-14-5 - D.1.4....'!J36</f>
        <v>0</v>
      </c>
      <c r="AX60" s="82">
        <f>'2024-OST-07-14-5 - D.1.4....'!J37</f>
        <v>0</v>
      </c>
      <c r="AY60" s="82">
        <f>'2024-OST-07-14-5 - D.1.4....'!J38</f>
        <v>0</v>
      </c>
      <c r="AZ60" s="82">
        <f>'2024-OST-07-14-5 - D.1.4....'!F35</f>
        <v>0</v>
      </c>
      <c r="BA60" s="82">
        <f>'2024-OST-07-14-5 - D.1.4....'!F36</f>
        <v>0</v>
      </c>
      <c r="BB60" s="82">
        <f>'2024-OST-07-14-5 - D.1.4....'!F37</f>
        <v>0</v>
      </c>
      <c r="BC60" s="82">
        <f>'2024-OST-07-14-5 - D.1.4....'!F38</f>
        <v>0</v>
      </c>
      <c r="BD60" s="84">
        <f>'2024-OST-07-14-5 - D.1.4....'!F39</f>
        <v>0</v>
      </c>
      <c r="BT60" s="26" t="s">
        <v>83</v>
      </c>
      <c r="BV60" s="26" t="s">
        <v>75</v>
      </c>
      <c r="BW60" s="26" t="s">
        <v>99</v>
      </c>
      <c r="BX60" s="26" t="s">
        <v>86</v>
      </c>
      <c r="CL60" s="26" t="s">
        <v>19</v>
      </c>
    </row>
    <row r="61" spans="1:90" s="3" customFormat="1" ht="33.75" customHeight="1">
      <c r="A61" s="70" t="s">
        <v>77</v>
      </c>
      <c r="B61" s="45"/>
      <c r="C61" s="9"/>
      <c r="D61" s="9"/>
      <c r="E61" s="314" t="s">
        <v>100</v>
      </c>
      <c r="F61" s="314"/>
      <c r="G61" s="314"/>
      <c r="H61" s="314"/>
      <c r="I61" s="314"/>
      <c r="J61" s="9"/>
      <c r="K61" s="314" t="s">
        <v>101</v>
      </c>
      <c r="L61" s="314"/>
      <c r="M61" s="314"/>
      <c r="N61" s="314"/>
      <c r="O61" s="314"/>
      <c r="P61" s="314"/>
      <c r="Q61" s="314"/>
      <c r="R61" s="314"/>
      <c r="S61" s="314"/>
      <c r="T61" s="314"/>
      <c r="U61" s="314"/>
      <c r="V61" s="314"/>
      <c r="W61" s="314"/>
      <c r="X61" s="314"/>
      <c r="Y61" s="314"/>
      <c r="Z61" s="314"/>
      <c r="AA61" s="314"/>
      <c r="AB61" s="314"/>
      <c r="AC61" s="314"/>
      <c r="AD61" s="314"/>
      <c r="AE61" s="314"/>
      <c r="AF61" s="314"/>
      <c r="AG61" s="312">
        <f>'2024-OST-07-14-6 - D.1.4....'!J32</f>
        <v>0</v>
      </c>
      <c r="AH61" s="313"/>
      <c r="AI61" s="313"/>
      <c r="AJ61" s="313"/>
      <c r="AK61" s="313"/>
      <c r="AL61" s="313"/>
      <c r="AM61" s="313"/>
      <c r="AN61" s="312">
        <f t="shared" si="0"/>
        <v>0</v>
      </c>
      <c r="AO61" s="313"/>
      <c r="AP61" s="313"/>
      <c r="AQ61" s="80" t="s">
        <v>89</v>
      </c>
      <c r="AR61" s="45"/>
      <c r="AS61" s="81">
        <v>0</v>
      </c>
      <c r="AT61" s="82">
        <f t="shared" si="1"/>
        <v>0</v>
      </c>
      <c r="AU61" s="83">
        <f>'2024-OST-07-14-6 - D.1.4....'!P86</f>
        <v>0</v>
      </c>
      <c r="AV61" s="82">
        <f>'2024-OST-07-14-6 - D.1.4....'!J35</f>
        <v>0</v>
      </c>
      <c r="AW61" s="82">
        <f>'2024-OST-07-14-6 - D.1.4....'!J36</f>
        <v>0</v>
      </c>
      <c r="AX61" s="82">
        <f>'2024-OST-07-14-6 - D.1.4....'!J37</f>
        <v>0</v>
      </c>
      <c r="AY61" s="82">
        <f>'2024-OST-07-14-6 - D.1.4....'!J38</f>
        <v>0</v>
      </c>
      <c r="AZ61" s="82">
        <f>'2024-OST-07-14-6 - D.1.4....'!F35</f>
        <v>0</v>
      </c>
      <c r="BA61" s="82">
        <f>'2024-OST-07-14-6 - D.1.4....'!F36</f>
        <v>0</v>
      </c>
      <c r="BB61" s="82">
        <f>'2024-OST-07-14-6 - D.1.4....'!F37</f>
        <v>0</v>
      </c>
      <c r="BC61" s="82">
        <f>'2024-OST-07-14-6 - D.1.4....'!F38</f>
        <v>0</v>
      </c>
      <c r="BD61" s="84">
        <f>'2024-OST-07-14-6 - D.1.4....'!F39</f>
        <v>0</v>
      </c>
      <c r="BT61" s="26" t="s">
        <v>83</v>
      </c>
      <c r="BV61" s="26" t="s">
        <v>75</v>
      </c>
      <c r="BW61" s="26" t="s">
        <v>102</v>
      </c>
      <c r="BX61" s="26" t="s">
        <v>86</v>
      </c>
      <c r="CL61" s="26" t="s">
        <v>19</v>
      </c>
    </row>
    <row r="62" spans="1:90" s="3" customFormat="1" ht="40.5" customHeight="1">
      <c r="A62" s="70" t="s">
        <v>77</v>
      </c>
      <c r="B62" s="45"/>
      <c r="C62" s="9"/>
      <c r="D62" s="9"/>
      <c r="E62" s="314" t="s">
        <v>103</v>
      </c>
      <c r="F62" s="314"/>
      <c r="G62" s="314"/>
      <c r="H62" s="314"/>
      <c r="I62" s="314"/>
      <c r="J62" s="9"/>
      <c r="K62" s="314" t="s">
        <v>104</v>
      </c>
      <c r="L62" s="314"/>
      <c r="M62" s="314"/>
      <c r="N62" s="314"/>
      <c r="O62" s="314"/>
      <c r="P62" s="314"/>
      <c r="Q62" s="314"/>
      <c r="R62" s="314"/>
      <c r="S62" s="314"/>
      <c r="T62" s="314"/>
      <c r="U62" s="314"/>
      <c r="V62" s="314"/>
      <c r="W62" s="314"/>
      <c r="X62" s="314"/>
      <c r="Y62" s="314"/>
      <c r="Z62" s="314"/>
      <c r="AA62" s="314"/>
      <c r="AB62" s="314"/>
      <c r="AC62" s="314"/>
      <c r="AD62" s="314"/>
      <c r="AE62" s="314"/>
      <c r="AF62" s="314"/>
      <c r="AG62" s="312">
        <f>'2024-OST-07-14-7 - D.1.4....'!J32</f>
        <v>0</v>
      </c>
      <c r="AH62" s="313"/>
      <c r="AI62" s="313"/>
      <c r="AJ62" s="313"/>
      <c r="AK62" s="313"/>
      <c r="AL62" s="313"/>
      <c r="AM62" s="313"/>
      <c r="AN62" s="312">
        <f t="shared" si="0"/>
        <v>0</v>
      </c>
      <c r="AO62" s="313"/>
      <c r="AP62" s="313"/>
      <c r="AQ62" s="80" t="s">
        <v>89</v>
      </c>
      <c r="AR62" s="45"/>
      <c r="AS62" s="81">
        <v>0</v>
      </c>
      <c r="AT62" s="82">
        <f t="shared" si="1"/>
        <v>0</v>
      </c>
      <c r="AU62" s="83">
        <f>'2024-OST-07-14-7 - D.1.4....'!P100</f>
        <v>0</v>
      </c>
      <c r="AV62" s="82">
        <f>'2024-OST-07-14-7 - D.1.4....'!J35</f>
        <v>0</v>
      </c>
      <c r="AW62" s="82">
        <f>'2024-OST-07-14-7 - D.1.4....'!J36</f>
        <v>0</v>
      </c>
      <c r="AX62" s="82">
        <f>'2024-OST-07-14-7 - D.1.4....'!J37</f>
        <v>0</v>
      </c>
      <c r="AY62" s="82">
        <f>'2024-OST-07-14-7 - D.1.4....'!J38</f>
        <v>0</v>
      </c>
      <c r="AZ62" s="82">
        <f>'2024-OST-07-14-7 - D.1.4....'!F35</f>
        <v>0</v>
      </c>
      <c r="BA62" s="82">
        <f>'2024-OST-07-14-7 - D.1.4....'!F36</f>
        <v>0</v>
      </c>
      <c r="BB62" s="82">
        <f>'2024-OST-07-14-7 - D.1.4....'!F37</f>
        <v>0</v>
      </c>
      <c r="BC62" s="82">
        <f>'2024-OST-07-14-7 - D.1.4....'!F38</f>
        <v>0</v>
      </c>
      <c r="BD62" s="84">
        <f>'2024-OST-07-14-7 - D.1.4....'!F39</f>
        <v>0</v>
      </c>
      <c r="BT62" s="26" t="s">
        <v>83</v>
      </c>
      <c r="BV62" s="26" t="s">
        <v>75</v>
      </c>
      <c r="BW62" s="26" t="s">
        <v>105</v>
      </c>
      <c r="BX62" s="26" t="s">
        <v>86</v>
      </c>
      <c r="CL62" s="26" t="s">
        <v>19</v>
      </c>
    </row>
    <row r="63" spans="1:91" s="6" customFormat="1" ht="49.5" customHeight="1">
      <c r="A63" s="70" t="s">
        <v>77</v>
      </c>
      <c r="B63" s="71"/>
      <c r="C63" s="72"/>
      <c r="D63" s="317" t="s">
        <v>106</v>
      </c>
      <c r="E63" s="317"/>
      <c r="F63" s="317"/>
      <c r="G63" s="317"/>
      <c r="H63" s="317"/>
      <c r="I63" s="73"/>
      <c r="J63" s="317" t="s">
        <v>107</v>
      </c>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5">
        <f>'2024-OST-07-VON - Vedlejš...'!J30</f>
        <v>0</v>
      </c>
      <c r="AH63" s="316"/>
      <c r="AI63" s="316"/>
      <c r="AJ63" s="316"/>
      <c r="AK63" s="316"/>
      <c r="AL63" s="316"/>
      <c r="AM63" s="316"/>
      <c r="AN63" s="315">
        <f t="shared" si="0"/>
        <v>0</v>
      </c>
      <c r="AO63" s="316"/>
      <c r="AP63" s="316"/>
      <c r="AQ63" s="74" t="s">
        <v>108</v>
      </c>
      <c r="AR63" s="71"/>
      <c r="AS63" s="85">
        <v>0</v>
      </c>
      <c r="AT63" s="86">
        <f t="shared" si="1"/>
        <v>0</v>
      </c>
      <c r="AU63" s="87">
        <f>'2024-OST-07-VON - Vedlejš...'!P86</f>
        <v>0</v>
      </c>
      <c r="AV63" s="86">
        <f>'2024-OST-07-VON - Vedlejš...'!J33</f>
        <v>0</v>
      </c>
      <c r="AW63" s="86">
        <f>'2024-OST-07-VON - Vedlejš...'!J34</f>
        <v>0</v>
      </c>
      <c r="AX63" s="86">
        <f>'2024-OST-07-VON - Vedlejš...'!J35</f>
        <v>0</v>
      </c>
      <c r="AY63" s="86">
        <f>'2024-OST-07-VON - Vedlejš...'!J36</f>
        <v>0</v>
      </c>
      <c r="AZ63" s="86">
        <f>'2024-OST-07-VON - Vedlejš...'!F33</f>
        <v>0</v>
      </c>
      <c r="BA63" s="86">
        <f>'2024-OST-07-VON - Vedlejš...'!F34</f>
        <v>0</v>
      </c>
      <c r="BB63" s="86">
        <f>'2024-OST-07-VON - Vedlejš...'!F35</f>
        <v>0</v>
      </c>
      <c r="BC63" s="86">
        <f>'2024-OST-07-VON - Vedlejš...'!F36</f>
        <v>0</v>
      </c>
      <c r="BD63" s="88">
        <f>'2024-OST-07-VON - Vedlejš...'!F37</f>
        <v>0</v>
      </c>
      <c r="BT63" s="79" t="s">
        <v>81</v>
      </c>
      <c r="BV63" s="79" t="s">
        <v>75</v>
      </c>
      <c r="BW63" s="79" t="s">
        <v>109</v>
      </c>
      <c r="BX63" s="79" t="s">
        <v>5</v>
      </c>
      <c r="CL63" s="79" t="s">
        <v>19</v>
      </c>
      <c r="CM63" s="79" t="s">
        <v>83</v>
      </c>
    </row>
    <row r="64" spans="2:44" s="1" customFormat="1" ht="30" customHeight="1">
      <c r="B64" s="33"/>
      <c r="AR64" s="33"/>
    </row>
    <row r="65" spans="2:44" s="1" customFormat="1" ht="6.9" customHeight="1">
      <c r="B65" s="41"/>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33"/>
    </row>
  </sheetData>
  <sheetProtection algorithmName="SHA-512" hashValue="8BOMT66O/aQnFX0vCy2ydI51QTEZsFTVcwVAM1xkMFfWJ08cdOJf0azaPDrfzyXN4yypi0ygeaQN7HmLRPvfvA==" saltValue="weXWhG7OYCW14iqx+/BQm03z6fpI6T5ltYCDD9NFj4308scInbWYhRO1AlaZFNZfrPHfD0am/T8J456u7iaPWQ==" spinCount="100000" sheet="1" objects="1" scenarios="1" formatColumns="0" formatRows="0"/>
  <mergeCells count="74">
    <mergeCell ref="AS49:AT51"/>
    <mergeCell ref="AM50:AP50"/>
    <mergeCell ref="C52:G52"/>
    <mergeCell ref="AG52:AM52"/>
    <mergeCell ref="AN52:AP52"/>
    <mergeCell ref="I52:AF52"/>
    <mergeCell ref="AN55:AP55"/>
    <mergeCell ref="D55:H55"/>
    <mergeCell ref="J55:AF55"/>
    <mergeCell ref="AG55:AM55"/>
    <mergeCell ref="AG54:AM54"/>
    <mergeCell ref="AN54:AP54"/>
    <mergeCell ref="D56:H56"/>
    <mergeCell ref="J56:AF56"/>
    <mergeCell ref="AN56:AP56"/>
    <mergeCell ref="AG56:AM56"/>
    <mergeCell ref="K57:AF57"/>
    <mergeCell ref="AN57:AP57"/>
    <mergeCell ref="E57:I57"/>
    <mergeCell ref="AG57:AM57"/>
    <mergeCell ref="E58:I58"/>
    <mergeCell ref="K58:AF58"/>
    <mergeCell ref="AN59:AP59"/>
    <mergeCell ref="AG59:AM59"/>
    <mergeCell ref="E59:I59"/>
    <mergeCell ref="K59:AF59"/>
    <mergeCell ref="E60:I60"/>
    <mergeCell ref="K60:AF60"/>
    <mergeCell ref="AN61:AP61"/>
    <mergeCell ref="AG61:AM61"/>
    <mergeCell ref="E61:I61"/>
    <mergeCell ref="K61:AF61"/>
    <mergeCell ref="E62:I62"/>
    <mergeCell ref="K62:AF62"/>
    <mergeCell ref="AN63:AP63"/>
    <mergeCell ref="AG63:AM63"/>
    <mergeCell ref="D63:H63"/>
    <mergeCell ref="J63:AF63"/>
    <mergeCell ref="W30:AE30"/>
    <mergeCell ref="AK30:AO30"/>
    <mergeCell ref="L30:P30"/>
    <mergeCell ref="W31:AE31"/>
    <mergeCell ref="AN62:AP62"/>
    <mergeCell ref="AG62:AM62"/>
    <mergeCell ref="AN60:AP60"/>
    <mergeCell ref="AG60:AM60"/>
    <mergeCell ref="AG58:AM58"/>
    <mergeCell ref="AN58:AP58"/>
    <mergeCell ref="L45:AO45"/>
    <mergeCell ref="AM47:AN47"/>
    <mergeCell ref="AM49:AP49"/>
    <mergeCell ref="AK26:AO26"/>
    <mergeCell ref="L28:P28"/>
    <mergeCell ref="W28:AE28"/>
    <mergeCell ref="AK28:AO28"/>
    <mergeCell ref="AK29:AO29"/>
    <mergeCell ref="W29:AE29"/>
    <mergeCell ref="L29:P29"/>
    <mergeCell ref="AR2:BE2"/>
    <mergeCell ref="L33:P33"/>
    <mergeCell ref="W33:AE33"/>
    <mergeCell ref="AK33:AO33"/>
    <mergeCell ref="AK35:AO35"/>
    <mergeCell ref="X35:AB35"/>
    <mergeCell ref="L31:P31"/>
    <mergeCell ref="AK31:AO31"/>
    <mergeCell ref="L32:P32"/>
    <mergeCell ref="W32:AE32"/>
    <mergeCell ref="AK32:AO32"/>
    <mergeCell ref="BE5:BE32"/>
    <mergeCell ref="K5:AO5"/>
    <mergeCell ref="K6:AO6"/>
    <mergeCell ref="E14:AJ14"/>
    <mergeCell ref="E23:AN23"/>
  </mergeCells>
  <hyperlinks>
    <hyperlink ref="A55" location="'2024-OST-07-11 - D.1.1-Ar...'!C2" display="/"/>
    <hyperlink ref="A57" location="'2024-OST-07-14-2 - D.1.4....'!C2" display="/"/>
    <hyperlink ref="A58" location="'2024-OST-07-14-3 - D.1.4....'!C2" display="/"/>
    <hyperlink ref="A59" location="'2024-OST-07-14-4 - D.1.4....'!C2" display="/"/>
    <hyperlink ref="A60" location="'2024-OST-07-14-5 - D.1.4....'!C2" display="/"/>
    <hyperlink ref="A61" location="'2024-OST-07-14-6 - D.1.4....'!C2" display="/"/>
    <hyperlink ref="A62" location="'2024-OST-07-14-7 - D.1.4....'!C2" display="/"/>
    <hyperlink ref="A63" location="'2024-OST-07-VON - Vedlejš...'!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3:H82"/>
  <sheetViews>
    <sheetView showGridLines="0" workbookViewId="0" topLeftCell="A1"/>
  </sheetViews>
  <sheetFormatPr defaultColWidth="9.140625" defaultRowHeight="12"/>
  <cols>
    <col min="1" max="1" width="8.28125" style="0" customWidth="1"/>
    <col min="2" max="2" width="1.7109375" style="0" customWidth="1"/>
    <col min="3" max="3" width="25.00390625" style="0" customWidth="1"/>
    <col min="4" max="4" width="130.8515625" style="0" customWidth="1"/>
    <col min="5" max="5" width="13.28125" style="0" customWidth="1"/>
    <col min="6" max="6" width="20.00390625" style="0" customWidth="1"/>
    <col min="7" max="7" width="1.7109375" style="0" customWidth="1"/>
    <col min="8" max="8" width="8.28125" style="0" customWidth="1"/>
  </cols>
  <sheetData>
    <row r="1" ht="11.25" customHeight="1"/>
    <row r="2" ht="36.9" customHeight="1"/>
    <row r="3" spans="2:8" ht="6.9" customHeight="1">
      <c r="B3" s="19"/>
      <c r="C3" s="20"/>
      <c r="D3" s="20"/>
      <c r="E3" s="20"/>
      <c r="F3" s="20"/>
      <c r="G3" s="20"/>
      <c r="H3" s="21"/>
    </row>
    <row r="4" spans="2:8" ht="24.9" customHeight="1">
      <c r="B4" s="21"/>
      <c r="C4" s="22" t="s">
        <v>1352</v>
      </c>
      <c r="H4" s="21"/>
    </row>
    <row r="5" spans="2:8" ht="12" customHeight="1">
      <c r="B5" s="21"/>
      <c r="C5" s="25" t="s">
        <v>13</v>
      </c>
      <c r="D5" s="308" t="s">
        <v>14</v>
      </c>
      <c r="E5" s="293"/>
      <c r="F5" s="293"/>
      <c r="H5" s="21"/>
    </row>
    <row r="6" spans="2:8" ht="36.9" customHeight="1">
      <c r="B6" s="21"/>
      <c r="C6" s="27" t="s">
        <v>16</v>
      </c>
      <c r="D6" s="305" t="s">
        <v>17</v>
      </c>
      <c r="E6" s="293"/>
      <c r="F6" s="293"/>
      <c r="H6" s="21"/>
    </row>
    <row r="7" spans="2:8" ht="16.5" customHeight="1">
      <c r="B7" s="21"/>
      <c r="C7" s="28" t="s">
        <v>24</v>
      </c>
      <c r="D7" s="49" t="str">
        <f>'Rekapitulace stavby'!AN8</f>
        <v>26. 3. 2024</v>
      </c>
      <c r="H7" s="21"/>
    </row>
    <row r="8" spans="2:8" s="1" customFormat="1" ht="10.95" customHeight="1">
      <c r="B8" s="33"/>
      <c r="H8" s="33"/>
    </row>
    <row r="9" spans="2:8" s="10" customFormat="1" ht="29.25" customHeight="1">
      <c r="B9" s="113"/>
      <c r="C9" s="114" t="s">
        <v>54</v>
      </c>
      <c r="D9" s="115" t="s">
        <v>55</v>
      </c>
      <c r="E9" s="115" t="s">
        <v>157</v>
      </c>
      <c r="F9" s="116" t="s">
        <v>1353</v>
      </c>
      <c r="H9" s="113"/>
    </row>
    <row r="10" spans="2:8" s="1" customFormat="1" ht="26.4" customHeight="1">
      <c r="B10" s="33"/>
      <c r="C10" s="200" t="s">
        <v>1354</v>
      </c>
      <c r="D10" s="200" t="s">
        <v>79</v>
      </c>
      <c r="H10" s="33"/>
    </row>
    <row r="11" spans="2:8" s="1" customFormat="1" ht="16.95" customHeight="1">
      <c r="B11" s="33"/>
      <c r="C11" s="201" t="s">
        <v>125</v>
      </c>
      <c r="D11" s="202" t="s">
        <v>126</v>
      </c>
      <c r="E11" s="203" t="s">
        <v>112</v>
      </c>
      <c r="F11" s="204">
        <v>156.97</v>
      </c>
      <c r="H11" s="33"/>
    </row>
    <row r="12" spans="2:8" s="1" customFormat="1" ht="16.95" customHeight="1">
      <c r="B12" s="33"/>
      <c r="C12" s="205" t="s">
        <v>21</v>
      </c>
      <c r="D12" s="205" t="s">
        <v>677</v>
      </c>
      <c r="E12" s="18" t="s">
        <v>21</v>
      </c>
      <c r="F12" s="206">
        <v>0</v>
      </c>
      <c r="H12" s="33"/>
    </row>
    <row r="13" spans="2:8" s="1" customFormat="1" ht="16.95" customHeight="1">
      <c r="B13" s="33"/>
      <c r="C13" s="205" t="s">
        <v>21</v>
      </c>
      <c r="D13" s="205" t="s">
        <v>678</v>
      </c>
      <c r="E13" s="18" t="s">
        <v>21</v>
      </c>
      <c r="F13" s="206">
        <v>0</v>
      </c>
      <c r="H13" s="33"/>
    </row>
    <row r="14" spans="2:8" s="1" customFormat="1" ht="16.95" customHeight="1">
      <c r="B14" s="33"/>
      <c r="C14" s="205" t="s">
        <v>21</v>
      </c>
      <c r="D14" s="205" t="s">
        <v>679</v>
      </c>
      <c r="E14" s="18" t="s">
        <v>21</v>
      </c>
      <c r="F14" s="206">
        <v>132.62</v>
      </c>
      <c r="H14" s="33"/>
    </row>
    <row r="15" spans="2:8" s="1" customFormat="1" ht="16.95" customHeight="1">
      <c r="B15" s="33"/>
      <c r="C15" s="205" t="s">
        <v>21</v>
      </c>
      <c r="D15" s="205" t="s">
        <v>680</v>
      </c>
      <c r="E15" s="18" t="s">
        <v>21</v>
      </c>
      <c r="F15" s="206">
        <v>0</v>
      </c>
      <c r="H15" s="33"/>
    </row>
    <row r="16" spans="2:8" s="1" customFormat="1" ht="16.95" customHeight="1">
      <c r="B16" s="33"/>
      <c r="C16" s="205" t="s">
        <v>21</v>
      </c>
      <c r="D16" s="205" t="s">
        <v>681</v>
      </c>
      <c r="E16" s="18" t="s">
        <v>21</v>
      </c>
      <c r="F16" s="206">
        <v>22.01</v>
      </c>
      <c r="H16" s="33"/>
    </row>
    <row r="17" spans="2:8" s="1" customFormat="1" ht="16.95" customHeight="1">
      <c r="B17" s="33"/>
      <c r="C17" s="205" t="s">
        <v>21</v>
      </c>
      <c r="D17" s="205" t="s">
        <v>682</v>
      </c>
      <c r="E17" s="18" t="s">
        <v>21</v>
      </c>
      <c r="F17" s="206">
        <v>2.34</v>
      </c>
      <c r="H17" s="33"/>
    </row>
    <row r="18" spans="2:8" s="1" customFormat="1" ht="16.95" customHeight="1">
      <c r="B18" s="33"/>
      <c r="C18" s="205" t="s">
        <v>125</v>
      </c>
      <c r="D18" s="205" t="s">
        <v>183</v>
      </c>
      <c r="E18" s="18" t="s">
        <v>21</v>
      </c>
      <c r="F18" s="206">
        <v>156.97</v>
      </c>
      <c r="H18" s="33"/>
    </row>
    <row r="19" spans="2:8" s="1" customFormat="1" ht="16.95" customHeight="1">
      <c r="B19" s="33"/>
      <c r="C19" s="207" t="s">
        <v>1355</v>
      </c>
      <c r="H19" s="33"/>
    </row>
    <row r="20" spans="2:8" s="1" customFormat="1" ht="16.95" customHeight="1">
      <c r="B20" s="33"/>
      <c r="C20" s="205" t="s">
        <v>673</v>
      </c>
      <c r="D20" s="205" t="s">
        <v>1356</v>
      </c>
      <c r="E20" s="18" t="s">
        <v>112</v>
      </c>
      <c r="F20" s="206">
        <v>156.97</v>
      </c>
      <c r="H20" s="33"/>
    </row>
    <row r="21" spans="2:8" s="1" customFormat="1" ht="16.95" customHeight="1">
      <c r="B21" s="33"/>
      <c r="C21" s="205" t="s">
        <v>610</v>
      </c>
      <c r="D21" s="205" t="s">
        <v>1357</v>
      </c>
      <c r="E21" s="18" t="s">
        <v>112</v>
      </c>
      <c r="F21" s="206">
        <v>515.49</v>
      </c>
      <c r="H21" s="33"/>
    </row>
    <row r="22" spans="2:8" s="1" customFormat="1" ht="16.95" customHeight="1">
      <c r="B22" s="33"/>
      <c r="C22" s="205" t="s">
        <v>617</v>
      </c>
      <c r="D22" s="205" t="s">
        <v>1358</v>
      </c>
      <c r="E22" s="18" t="s">
        <v>112</v>
      </c>
      <c r="F22" s="206">
        <v>171.83</v>
      </c>
      <c r="H22" s="33"/>
    </row>
    <row r="23" spans="2:8" s="1" customFormat="1" ht="16.95" customHeight="1">
      <c r="B23" s="33"/>
      <c r="C23" s="205" t="s">
        <v>624</v>
      </c>
      <c r="D23" s="205" t="s">
        <v>1359</v>
      </c>
      <c r="E23" s="18" t="s">
        <v>112</v>
      </c>
      <c r="F23" s="206">
        <v>165.22</v>
      </c>
      <c r="H23" s="33"/>
    </row>
    <row r="24" spans="2:8" s="1" customFormat="1" ht="16.95" customHeight="1">
      <c r="B24" s="33"/>
      <c r="C24" s="205" t="s">
        <v>701</v>
      </c>
      <c r="D24" s="205" t="s">
        <v>1360</v>
      </c>
      <c r="E24" s="18" t="s">
        <v>112</v>
      </c>
      <c r="F24" s="206">
        <v>190.003</v>
      </c>
      <c r="H24" s="33"/>
    </row>
    <row r="25" spans="2:8" s="1" customFormat="1" ht="16.95" customHeight="1">
      <c r="B25" s="33"/>
      <c r="C25" s="205" t="s">
        <v>744</v>
      </c>
      <c r="D25" s="205" t="s">
        <v>1361</v>
      </c>
      <c r="E25" s="18" t="s">
        <v>112</v>
      </c>
      <c r="F25" s="206">
        <v>171.83</v>
      </c>
      <c r="H25" s="33"/>
    </row>
    <row r="26" spans="2:8" s="1" customFormat="1" ht="16.95" customHeight="1">
      <c r="B26" s="33"/>
      <c r="C26" s="205" t="s">
        <v>837</v>
      </c>
      <c r="D26" s="205" t="s">
        <v>1362</v>
      </c>
      <c r="E26" s="18" t="s">
        <v>112</v>
      </c>
      <c r="F26" s="206">
        <v>165.22</v>
      </c>
      <c r="H26" s="33"/>
    </row>
    <row r="27" spans="2:8" s="1" customFormat="1" ht="16.95" customHeight="1">
      <c r="B27" s="33"/>
      <c r="C27" s="205" t="s">
        <v>843</v>
      </c>
      <c r="D27" s="205" t="s">
        <v>1363</v>
      </c>
      <c r="E27" s="18" t="s">
        <v>112</v>
      </c>
      <c r="F27" s="206">
        <v>165.22</v>
      </c>
      <c r="H27" s="33"/>
    </row>
    <row r="28" spans="2:8" s="1" customFormat="1" ht="16.95" customHeight="1">
      <c r="B28" s="33"/>
      <c r="C28" s="201" t="s">
        <v>110</v>
      </c>
      <c r="D28" s="202" t="s">
        <v>111</v>
      </c>
      <c r="E28" s="203" t="s">
        <v>112</v>
      </c>
      <c r="F28" s="204">
        <v>2.18</v>
      </c>
      <c r="H28" s="33"/>
    </row>
    <row r="29" spans="2:8" s="1" customFormat="1" ht="16.95" customHeight="1">
      <c r="B29" s="33"/>
      <c r="C29" s="205" t="s">
        <v>21</v>
      </c>
      <c r="D29" s="205" t="s">
        <v>793</v>
      </c>
      <c r="E29" s="18" t="s">
        <v>21</v>
      </c>
      <c r="F29" s="206">
        <v>2.18</v>
      </c>
      <c r="H29" s="33"/>
    </row>
    <row r="30" spans="2:8" s="1" customFormat="1" ht="16.95" customHeight="1">
      <c r="B30" s="33"/>
      <c r="C30" s="205" t="s">
        <v>110</v>
      </c>
      <c r="D30" s="205" t="s">
        <v>183</v>
      </c>
      <c r="E30" s="18" t="s">
        <v>21</v>
      </c>
      <c r="F30" s="206">
        <v>2.18</v>
      </c>
      <c r="H30" s="33"/>
    </row>
    <row r="31" spans="2:8" s="1" customFormat="1" ht="16.95" customHeight="1">
      <c r="B31" s="33"/>
      <c r="C31" s="207" t="s">
        <v>1355</v>
      </c>
      <c r="H31" s="33"/>
    </row>
    <row r="32" spans="2:8" s="1" customFormat="1" ht="16.95" customHeight="1">
      <c r="B32" s="33"/>
      <c r="C32" s="205" t="s">
        <v>789</v>
      </c>
      <c r="D32" s="205" t="s">
        <v>1364</v>
      </c>
      <c r="E32" s="18" t="s">
        <v>112</v>
      </c>
      <c r="F32" s="206">
        <v>2.18</v>
      </c>
      <c r="H32" s="33"/>
    </row>
    <row r="33" spans="2:8" s="1" customFormat="1" ht="16.95" customHeight="1">
      <c r="B33" s="33"/>
      <c r="C33" s="205" t="s">
        <v>225</v>
      </c>
      <c r="D33" s="205" t="s">
        <v>1365</v>
      </c>
      <c r="E33" s="18" t="s">
        <v>112</v>
      </c>
      <c r="F33" s="206">
        <v>166.766</v>
      </c>
      <c r="H33" s="33"/>
    </row>
    <row r="34" spans="2:8" s="1" customFormat="1" ht="16.95" customHeight="1">
      <c r="B34" s="33"/>
      <c r="C34" s="205" t="s">
        <v>761</v>
      </c>
      <c r="D34" s="205" t="s">
        <v>1366</v>
      </c>
      <c r="E34" s="18" t="s">
        <v>112</v>
      </c>
      <c r="F34" s="206">
        <v>4.36</v>
      </c>
      <c r="H34" s="33"/>
    </row>
    <row r="35" spans="2:8" s="1" customFormat="1" ht="16.95" customHeight="1">
      <c r="B35" s="33"/>
      <c r="C35" s="205" t="s">
        <v>767</v>
      </c>
      <c r="D35" s="205" t="s">
        <v>1367</v>
      </c>
      <c r="E35" s="18" t="s">
        <v>112</v>
      </c>
      <c r="F35" s="206">
        <v>2.18</v>
      </c>
      <c r="H35" s="33"/>
    </row>
    <row r="36" spans="2:8" s="1" customFormat="1" ht="16.95" customHeight="1">
      <c r="B36" s="33"/>
      <c r="C36" s="205" t="s">
        <v>798</v>
      </c>
      <c r="D36" s="205" t="s">
        <v>1368</v>
      </c>
      <c r="E36" s="18" t="s">
        <v>112</v>
      </c>
      <c r="F36" s="206">
        <v>2.18</v>
      </c>
      <c r="H36" s="33"/>
    </row>
    <row r="37" spans="2:8" s="1" customFormat="1" ht="16.95" customHeight="1">
      <c r="B37" s="33"/>
      <c r="C37" s="205" t="s">
        <v>825</v>
      </c>
      <c r="D37" s="205" t="s">
        <v>1369</v>
      </c>
      <c r="E37" s="18" t="s">
        <v>112</v>
      </c>
      <c r="F37" s="206">
        <v>2.18</v>
      </c>
      <c r="H37" s="33"/>
    </row>
    <row r="38" spans="2:8" s="1" customFormat="1" ht="16.95" customHeight="1">
      <c r="B38" s="33"/>
      <c r="C38" s="205" t="s">
        <v>880</v>
      </c>
      <c r="D38" s="205" t="s">
        <v>1370</v>
      </c>
      <c r="E38" s="18" t="s">
        <v>112</v>
      </c>
      <c r="F38" s="206">
        <v>279.531</v>
      </c>
      <c r="H38" s="33"/>
    </row>
    <row r="39" spans="2:8" s="1" customFormat="1" ht="16.95" customHeight="1">
      <c r="B39" s="33"/>
      <c r="C39" s="201" t="s">
        <v>118</v>
      </c>
      <c r="D39" s="202" t="s">
        <v>119</v>
      </c>
      <c r="E39" s="203" t="s">
        <v>120</v>
      </c>
      <c r="F39" s="204">
        <v>66.1</v>
      </c>
      <c r="H39" s="33"/>
    </row>
    <row r="40" spans="2:8" s="1" customFormat="1" ht="16.95" customHeight="1">
      <c r="B40" s="33"/>
      <c r="C40" s="205" t="s">
        <v>21</v>
      </c>
      <c r="D40" s="205" t="s">
        <v>656</v>
      </c>
      <c r="E40" s="18" t="s">
        <v>21</v>
      </c>
      <c r="F40" s="206">
        <v>0</v>
      </c>
      <c r="H40" s="33"/>
    </row>
    <row r="41" spans="2:8" s="1" customFormat="1" ht="16.95" customHeight="1">
      <c r="B41" s="33"/>
      <c r="C41" s="205" t="s">
        <v>21</v>
      </c>
      <c r="D41" s="205" t="s">
        <v>657</v>
      </c>
      <c r="E41" s="18" t="s">
        <v>21</v>
      </c>
      <c r="F41" s="206">
        <v>10.6</v>
      </c>
      <c r="H41" s="33"/>
    </row>
    <row r="42" spans="2:8" s="1" customFormat="1" ht="16.95" customHeight="1">
      <c r="B42" s="33"/>
      <c r="C42" s="205" t="s">
        <v>21</v>
      </c>
      <c r="D42" s="205" t="s">
        <v>658</v>
      </c>
      <c r="E42" s="18" t="s">
        <v>21</v>
      </c>
      <c r="F42" s="206">
        <v>55.5</v>
      </c>
      <c r="H42" s="33"/>
    </row>
    <row r="43" spans="2:8" s="1" customFormat="1" ht="16.95" customHeight="1">
      <c r="B43" s="33"/>
      <c r="C43" s="205" t="s">
        <v>118</v>
      </c>
      <c r="D43" s="205" t="s">
        <v>183</v>
      </c>
      <c r="E43" s="18" t="s">
        <v>21</v>
      </c>
      <c r="F43" s="206">
        <v>66.1</v>
      </c>
      <c r="H43" s="33"/>
    </row>
    <row r="44" spans="2:8" s="1" customFormat="1" ht="16.95" customHeight="1">
      <c r="B44" s="33"/>
      <c r="C44" s="207" t="s">
        <v>1355</v>
      </c>
      <c r="H44" s="33"/>
    </row>
    <row r="45" spans="2:8" s="1" customFormat="1" ht="16.95" customHeight="1">
      <c r="B45" s="33"/>
      <c r="C45" s="205" t="s">
        <v>652</v>
      </c>
      <c r="D45" s="205" t="s">
        <v>1371</v>
      </c>
      <c r="E45" s="18" t="s">
        <v>120</v>
      </c>
      <c r="F45" s="206">
        <v>66.1</v>
      </c>
      <c r="H45" s="33"/>
    </row>
    <row r="46" spans="2:8" s="1" customFormat="1" ht="16.95" customHeight="1">
      <c r="B46" s="33"/>
      <c r="C46" s="205" t="s">
        <v>258</v>
      </c>
      <c r="D46" s="205" t="s">
        <v>1372</v>
      </c>
      <c r="E46" s="18" t="s">
        <v>120</v>
      </c>
      <c r="F46" s="206">
        <v>76.9</v>
      </c>
      <c r="H46" s="33"/>
    </row>
    <row r="47" spans="2:8" s="1" customFormat="1" ht="16.95" customHeight="1">
      <c r="B47" s="33"/>
      <c r="C47" s="205" t="s">
        <v>610</v>
      </c>
      <c r="D47" s="205" t="s">
        <v>1357</v>
      </c>
      <c r="E47" s="18" t="s">
        <v>112</v>
      </c>
      <c r="F47" s="206">
        <v>515.49</v>
      </c>
      <c r="H47" s="33"/>
    </row>
    <row r="48" spans="2:8" s="1" customFormat="1" ht="16.95" customHeight="1">
      <c r="B48" s="33"/>
      <c r="C48" s="205" t="s">
        <v>617</v>
      </c>
      <c r="D48" s="205" t="s">
        <v>1358</v>
      </c>
      <c r="E48" s="18" t="s">
        <v>112</v>
      </c>
      <c r="F48" s="206">
        <v>171.83</v>
      </c>
      <c r="H48" s="33"/>
    </row>
    <row r="49" spans="2:8" s="1" customFormat="1" ht="16.95" customHeight="1">
      <c r="B49" s="33"/>
      <c r="C49" s="205" t="s">
        <v>707</v>
      </c>
      <c r="D49" s="205" t="s">
        <v>1373</v>
      </c>
      <c r="E49" s="18" t="s">
        <v>120</v>
      </c>
      <c r="F49" s="206">
        <v>66.1</v>
      </c>
      <c r="H49" s="33"/>
    </row>
    <row r="50" spans="2:8" s="1" customFormat="1" ht="16.95" customHeight="1">
      <c r="B50" s="33"/>
      <c r="C50" s="205" t="s">
        <v>713</v>
      </c>
      <c r="D50" s="205" t="s">
        <v>1374</v>
      </c>
      <c r="E50" s="18" t="s">
        <v>120</v>
      </c>
      <c r="F50" s="206">
        <v>66.1</v>
      </c>
      <c r="H50" s="33"/>
    </row>
    <row r="51" spans="2:8" s="1" customFormat="1" ht="16.95" customHeight="1">
      <c r="B51" s="33"/>
      <c r="C51" s="205" t="s">
        <v>718</v>
      </c>
      <c r="D51" s="205" t="s">
        <v>1375</v>
      </c>
      <c r="E51" s="18" t="s">
        <v>120</v>
      </c>
      <c r="F51" s="206">
        <v>66.1</v>
      </c>
      <c r="H51" s="33"/>
    </row>
    <row r="52" spans="2:8" s="1" customFormat="1" ht="16.95" customHeight="1">
      <c r="B52" s="33"/>
      <c r="C52" s="205" t="s">
        <v>724</v>
      </c>
      <c r="D52" s="205" t="s">
        <v>1376</v>
      </c>
      <c r="E52" s="18" t="s">
        <v>120</v>
      </c>
      <c r="F52" s="206">
        <v>66.1</v>
      </c>
      <c r="H52" s="33"/>
    </row>
    <row r="53" spans="2:8" s="1" customFormat="1" ht="16.95" customHeight="1">
      <c r="B53" s="33"/>
      <c r="C53" s="205" t="s">
        <v>744</v>
      </c>
      <c r="D53" s="205" t="s">
        <v>1361</v>
      </c>
      <c r="E53" s="18" t="s">
        <v>112</v>
      </c>
      <c r="F53" s="206">
        <v>171.83</v>
      </c>
      <c r="H53" s="33"/>
    </row>
    <row r="54" spans="2:8" s="1" customFormat="1" ht="16.95" customHeight="1">
      <c r="B54" s="33"/>
      <c r="C54" s="205" t="s">
        <v>660</v>
      </c>
      <c r="D54" s="205" t="s">
        <v>1377</v>
      </c>
      <c r="E54" s="18" t="s">
        <v>112</v>
      </c>
      <c r="F54" s="206">
        <v>7.602</v>
      </c>
      <c r="H54" s="33"/>
    </row>
    <row r="55" spans="2:8" s="1" customFormat="1" ht="16.95" customHeight="1">
      <c r="B55" s="33"/>
      <c r="C55" s="201" t="s">
        <v>122</v>
      </c>
      <c r="D55" s="202" t="s">
        <v>123</v>
      </c>
      <c r="E55" s="203" t="s">
        <v>112</v>
      </c>
      <c r="F55" s="204">
        <v>8.25</v>
      </c>
      <c r="H55" s="33"/>
    </row>
    <row r="56" spans="2:8" s="1" customFormat="1" ht="16.95" customHeight="1">
      <c r="B56" s="33"/>
      <c r="C56" s="205" t="s">
        <v>21</v>
      </c>
      <c r="D56" s="205" t="s">
        <v>694</v>
      </c>
      <c r="E56" s="18" t="s">
        <v>21</v>
      </c>
      <c r="F56" s="206">
        <v>0</v>
      </c>
      <c r="H56" s="33"/>
    </row>
    <row r="57" spans="2:8" s="1" customFormat="1" ht="16.95" customHeight="1">
      <c r="B57" s="33"/>
      <c r="C57" s="205" t="s">
        <v>21</v>
      </c>
      <c r="D57" s="205" t="s">
        <v>678</v>
      </c>
      <c r="E57" s="18" t="s">
        <v>21</v>
      </c>
      <c r="F57" s="206">
        <v>0</v>
      </c>
      <c r="H57" s="33"/>
    </row>
    <row r="58" spans="2:8" s="1" customFormat="1" ht="16.95" customHeight="1">
      <c r="B58" s="33"/>
      <c r="C58" s="205" t="s">
        <v>21</v>
      </c>
      <c r="D58" s="205" t="s">
        <v>695</v>
      </c>
      <c r="E58" s="18" t="s">
        <v>21</v>
      </c>
      <c r="F58" s="206">
        <v>4.34</v>
      </c>
      <c r="H58" s="33"/>
    </row>
    <row r="59" spans="2:8" s="1" customFormat="1" ht="16.95" customHeight="1">
      <c r="B59" s="33"/>
      <c r="C59" s="205" t="s">
        <v>21</v>
      </c>
      <c r="D59" s="205" t="s">
        <v>696</v>
      </c>
      <c r="E59" s="18" t="s">
        <v>21</v>
      </c>
      <c r="F59" s="206">
        <v>3.91</v>
      </c>
      <c r="H59" s="33"/>
    </row>
    <row r="60" spans="2:8" s="1" customFormat="1" ht="16.95" customHeight="1">
      <c r="B60" s="33"/>
      <c r="C60" s="205" t="s">
        <v>122</v>
      </c>
      <c r="D60" s="205" t="s">
        <v>183</v>
      </c>
      <c r="E60" s="18" t="s">
        <v>21</v>
      </c>
      <c r="F60" s="206">
        <v>8.25</v>
      </c>
      <c r="H60" s="33"/>
    </row>
    <row r="61" spans="2:8" s="1" customFormat="1" ht="16.95" customHeight="1">
      <c r="B61" s="33"/>
      <c r="C61" s="207" t="s">
        <v>1355</v>
      </c>
      <c r="H61" s="33"/>
    </row>
    <row r="62" spans="2:8" s="1" customFormat="1" ht="16.95" customHeight="1">
      <c r="B62" s="33"/>
      <c r="C62" s="205" t="s">
        <v>690</v>
      </c>
      <c r="D62" s="205" t="s">
        <v>1378</v>
      </c>
      <c r="E62" s="18" t="s">
        <v>112</v>
      </c>
      <c r="F62" s="206">
        <v>8.25</v>
      </c>
      <c r="H62" s="33"/>
    </row>
    <row r="63" spans="2:8" s="1" customFormat="1" ht="16.95" customHeight="1">
      <c r="B63" s="33"/>
      <c r="C63" s="205" t="s">
        <v>610</v>
      </c>
      <c r="D63" s="205" t="s">
        <v>1357</v>
      </c>
      <c r="E63" s="18" t="s">
        <v>112</v>
      </c>
      <c r="F63" s="206">
        <v>515.49</v>
      </c>
      <c r="H63" s="33"/>
    </row>
    <row r="64" spans="2:8" s="1" customFormat="1" ht="16.95" customHeight="1">
      <c r="B64" s="33"/>
      <c r="C64" s="205" t="s">
        <v>617</v>
      </c>
      <c r="D64" s="205" t="s">
        <v>1358</v>
      </c>
      <c r="E64" s="18" t="s">
        <v>112</v>
      </c>
      <c r="F64" s="206">
        <v>171.83</v>
      </c>
      <c r="H64" s="33"/>
    </row>
    <row r="65" spans="2:8" s="1" customFormat="1" ht="16.95" customHeight="1">
      <c r="B65" s="33"/>
      <c r="C65" s="205" t="s">
        <v>624</v>
      </c>
      <c r="D65" s="205" t="s">
        <v>1359</v>
      </c>
      <c r="E65" s="18" t="s">
        <v>112</v>
      </c>
      <c r="F65" s="206">
        <v>165.22</v>
      </c>
      <c r="H65" s="33"/>
    </row>
    <row r="66" spans="2:8" s="1" customFormat="1" ht="16.95" customHeight="1">
      <c r="B66" s="33"/>
      <c r="C66" s="205" t="s">
        <v>701</v>
      </c>
      <c r="D66" s="205" t="s">
        <v>1360</v>
      </c>
      <c r="E66" s="18" t="s">
        <v>112</v>
      </c>
      <c r="F66" s="206">
        <v>190.003</v>
      </c>
      <c r="H66" s="33"/>
    </row>
    <row r="67" spans="2:8" s="1" customFormat="1" ht="16.95" customHeight="1">
      <c r="B67" s="33"/>
      <c r="C67" s="205" t="s">
        <v>744</v>
      </c>
      <c r="D67" s="205" t="s">
        <v>1361</v>
      </c>
      <c r="E67" s="18" t="s">
        <v>112</v>
      </c>
      <c r="F67" s="206">
        <v>171.83</v>
      </c>
      <c r="H67" s="33"/>
    </row>
    <row r="68" spans="2:8" s="1" customFormat="1" ht="16.95" customHeight="1">
      <c r="B68" s="33"/>
      <c r="C68" s="205" t="s">
        <v>837</v>
      </c>
      <c r="D68" s="205" t="s">
        <v>1362</v>
      </c>
      <c r="E68" s="18" t="s">
        <v>112</v>
      </c>
      <c r="F68" s="206">
        <v>165.22</v>
      </c>
      <c r="H68" s="33"/>
    </row>
    <row r="69" spans="2:8" s="1" customFormat="1" ht="16.95" customHeight="1">
      <c r="B69" s="33"/>
      <c r="C69" s="205" t="s">
        <v>843</v>
      </c>
      <c r="D69" s="205" t="s">
        <v>1363</v>
      </c>
      <c r="E69" s="18" t="s">
        <v>112</v>
      </c>
      <c r="F69" s="206">
        <v>165.22</v>
      </c>
      <c r="H69" s="33"/>
    </row>
    <row r="70" spans="2:8" s="1" customFormat="1" ht="16.95" customHeight="1">
      <c r="B70" s="33"/>
      <c r="C70" s="201" t="s">
        <v>114</v>
      </c>
      <c r="D70" s="202" t="s">
        <v>115</v>
      </c>
      <c r="E70" s="203" t="s">
        <v>112</v>
      </c>
      <c r="F70" s="204">
        <v>7.04</v>
      </c>
      <c r="H70" s="33"/>
    </row>
    <row r="71" spans="2:8" s="1" customFormat="1" ht="16.95" customHeight="1">
      <c r="B71" s="33"/>
      <c r="C71" s="205" t="s">
        <v>21</v>
      </c>
      <c r="D71" s="205" t="s">
        <v>776</v>
      </c>
      <c r="E71" s="18" t="s">
        <v>21</v>
      </c>
      <c r="F71" s="206">
        <v>7.04</v>
      </c>
      <c r="H71" s="33"/>
    </row>
    <row r="72" spans="2:8" s="1" customFormat="1" ht="16.95" customHeight="1">
      <c r="B72" s="33"/>
      <c r="C72" s="205" t="s">
        <v>114</v>
      </c>
      <c r="D72" s="205" t="s">
        <v>183</v>
      </c>
      <c r="E72" s="18" t="s">
        <v>21</v>
      </c>
      <c r="F72" s="206">
        <v>7.04</v>
      </c>
      <c r="H72" s="33"/>
    </row>
    <row r="73" spans="2:8" s="1" customFormat="1" ht="16.95" customHeight="1">
      <c r="B73" s="33"/>
      <c r="C73" s="207" t="s">
        <v>1355</v>
      </c>
      <c r="H73" s="33"/>
    </row>
    <row r="74" spans="2:8" s="1" customFormat="1" ht="16.95" customHeight="1">
      <c r="B74" s="33"/>
      <c r="C74" s="205" t="s">
        <v>772</v>
      </c>
      <c r="D74" s="205" t="s">
        <v>1379</v>
      </c>
      <c r="E74" s="18" t="s">
        <v>112</v>
      </c>
      <c r="F74" s="206">
        <v>8.448</v>
      </c>
      <c r="H74" s="33"/>
    </row>
    <row r="75" spans="2:8" s="1" customFormat="1" ht="16.95" customHeight="1">
      <c r="B75" s="33"/>
      <c r="C75" s="205" t="s">
        <v>429</v>
      </c>
      <c r="D75" s="205" t="s">
        <v>1380</v>
      </c>
      <c r="E75" s="18" t="s">
        <v>112</v>
      </c>
      <c r="F75" s="206">
        <v>7.04</v>
      </c>
      <c r="H75" s="33"/>
    </row>
    <row r="76" spans="2:8" s="1" customFormat="1" ht="16.95" customHeight="1">
      <c r="B76" s="33"/>
      <c r="C76" s="201" t="s">
        <v>128</v>
      </c>
      <c r="D76" s="202" t="s">
        <v>129</v>
      </c>
      <c r="E76" s="203" t="s">
        <v>112</v>
      </c>
      <c r="F76" s="204">
        <v>165.22</v>
      </c>
      <c r="H76" s="33"/>
    </row>
    <row r="77" spans="2:8" s="1" customFormat="1" ht="16.95" customHeight="1">
      <c r="B77" s="33"/>
      <c r="C77" s="205" t="s">
        <v>21</v>
      </c>
      <c r="D77" s="205" t="s">
        <v>621</v>
      </c>
      <c r="E77" s="18" t="s">
        <v>21</v>
      </c>
      <c r="F77" s="206">
        <v>165.22</v>
      </c>
      <c r="H77" s="33"/>
    </row>
    <row r="78" spans="2:8" s="1" customFormat="1" ht="16.95" customHeight="1">
      <c r="B78" s="33"/>
      <c r="C78" s="205" t="s">
        <v>128</v>
      </c>
      <c r="D78" s="205" t="s">
        <v>183</v>
      </c>
      <c r="E78" s="18" t="s">
        <v>21</v>
      </c>
      <c r="F78" s="206">
        <v>165.22</v>
      </c>
      <c r="H78" s="33"/>
    </row>
    <row r="79" spans="2:8" s="1" customFormat="1" ht="16.95" customHeight="1">
      <c r="B79" s="33"/>
      <c r="C79" s="207" t="s">
        <v>1355</v>
      </c>
      <c r="H79" s="33"/>
    </row>
    <row r="80" spans="2:8" s="1" customFormat="1" ht="16.95" customHeight="1">
      <c r="B80" s="33"/>
      <c r="C80" s="205" t="s">
        <v>701</v>
      </c>
      <c r="D80" s="205" t="s">
        <v>1360</v>
      </c>
      <c r="E80" s="18" t="s">
        <v>112</v>
      </c>
      <c r="F80" s="206">
        <v>190.003</v>
      </c>
      <c r="H80" s="33"/>
    </row>
    <row r="81" spans="2:8" s="1" customFormat="1" ht="16.95" customHeight="1">
      <c r="B81" s="33"/>
      <c r="C81" s="205" t="s">
        <v>418</v>
      </c>
      <c r="D81" s="205" t="s">
        <v>1381</v>
      </c>
      <c r="E81" s="18" t="s">
        <v>112</v>
      </c>
      <c r="F81" s="206">
        <v>165.22</v>
      </c>
      <c r="H81" s="33"/>
    </row>
    <row r="82" spans="2:8" s="1" customFormat="1" ht="7.35" customHeight="1">
      <c r="B82" s="41"/>
      <c r="C82" s="42"/>
      <c r="D82" s="42"/>
      <c r="E82" s="42"/>
      <c r="F82" s="42"/>
      <c r="G82" s="42"/>
      <c r="H82" s="33"/>
    </row>
    <row r="83" s="1" customFormat="1" ht="12"/>
  </sheetData>
  <sheetProtection algorithmName="SHA-512" hashValue="/WCGhlNQpiccb+CbHNxaJ/8wTzE2HHxLPWMnwO3t0j/VOwozhywFAMbJKNwu89tQs/XrmSDAtGgVLGtVOm7jrQ==" saltValue="weTGtyQ6aHF6HwvutSlOM0U1uAGDA6DBmY4/vdotEPwQi+/AsRDnWR9AoxvCHFSg1QxSgZc+EYEvyiWK5EolRw=="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K219"/>
  <sheetViews>
    <sheetView showGridLines="0" zoomScale="110" zoomScaleNormal="110" workbookViewId="0" topLeftCell="A58"/>
  </sheetViews>
  <sheetFormatPr defaultColWidth="9.140625" defaultRowHeight="12"/>
  <cols>
    <col min="1" max="1" width="8.28125" style="208" customWidth="1"/>
    <col min="2" max="2" width="1.7109375" style="208" customWidth="1"/>
    <col min="3" max="4" width="5.00390625" style="208" customWidth="1"/>
    <col min="5" max="5" width="11.7109375" style="208" customWidth="1"/>
    <col min="6" max="6" width="9.140625" style="208" customWidth="1"/>
    <col min="7" max="7" width="5.00390625" style="208" customWidth="1"/>
    <col min="8" max="8" width="77.8515625" style="208" customWidth="1"/>
    <col min="9" max="10" width="20.00390625" style="208" customWidth="1"/>
    <col min="11" max="11" width="1.7109375" style="208" customWidth="1"/>
  </cols>
  <sheetData>
    <row r="1" ht="37.5" customHeight="1"/>
    <row r="2" spans="2:11" ht="7.5" customHeight="1">
      <c r="B2" s="209"/>
      <c r="C2" s="210"/>
      <c r="D2" s="210"/>
      <c r="E2" s="210"/>
      <c r="F2" s="210"/>
      <c r="G2" s="210"/>
      <c r="H2" s="210"/>
      <c r="I2" s="210"/>
      <c r="J2" s="210"/>
      <c r="K2" s="211"/>
    </row>
    <row r="3" spans="2:11" s="16" customFormat="1" ht="45" customHeight="1">
      <c r="B3" s="212"/>
      <c r="C3" s="340" t="s">
        <v>1382</v>
      </c>
      <c r="D3" s="340"/>
      <c r="E3" s="340"/>
      <c r="F3" s="340"/>
      <c r="G3" s="340"/>
      <c r="H3" s="340"/>
      <c r="I3" s="340"/>
      <c r="J3" s="340"/>
      <c r="K3" s="213"/>
    </row>
    <row r="4" spans="2:11" ht="25.5" customHeight="1">
      <c r="B4" s="214"/>
      <c r="C4" s="345" t="s">
        <v>1383</v>
      </c>
      <c r="D4" s="345"/>
      <c r="E4" s="345"/>
      <c r="F4" s="345"/>
      <c r="G4" s="345"/>
      <c r="H4" s="345"/>
      <c r="I4" s="345"/>
      <c r="J4" s="345"/>
      <c r="K4" s="215"/>
    </row>
    <row r="5" spans="2:11" ht="5.25" customHeight="1">
      <c r="B5" s="214"/>
      <c r="C5" s="216"/>
      <c r="D5" s="216"/>
      <c r="E5" s="216"/>
      <c r="F5" s="216"/>
      <c r="G5" s="216"/>
      <c r="H5" s="216"/>
      <c r="I5" s="216"/>
      <c r="J5" s="216"/>
      <c r="K5" s="215"/>
    </row>
    <row r="6" spans="2:11" ht="15" customHeight="1">
      <c r="B6" s="214"/>
      <c r="C6" s="344" t="s">
        <v>1384</v>
      </c>
      <c r="D6" s="344"/>
      <c r="E6" s="344"/>
      <c r="F6" s="344"/>
      <c r="G6" s="344"/>
      <c r="H6" s="344"/>
      <c r="I6" s="344"/>
      <c r="J6" s="344"/>
      <c r="K6" s="215"/>
    </row>
    <row r="7" spans="2:11" ht="15" customHeight="1">
      <c r="B7" s="218"/>
      <c r="C7" s="344" t="s">
        <v>1385</v>
      </c>
      <c r="D7" s="344"/>
      <c r="E7" s="344"/>
      <c r="F7" s="344"/>
      <c r="G7" s="344"/>
      <c r="H7" s="344"/>
      <c r="I7" s="344"/>
      <c r="J7" s="344"/>
      <c r="K7" s="215"/>
    </row>
    <row r="8" spans="2:11" ht="12.75" customHeight="1">
      <c r="B8" s="218"/>
      <c r="C8" s="217"/>
      <c r="D8" s="217"/>
      <c r="E8" s="217"/>
      <c r="F8" s="217"/>
      <c r="G8" s="217"/>
      <c r="H8" s="217"/>
      <c r="I8" s="217"/>
      <c r="J8" s="217"/>
      <c r="K8" s="215"/>
    </row>
    <row r="9" spans="2:11" ht="15" customHeight="1">
      <c r="B9" s="218"/>
      <c r="C9" s="344" t="s">
        <v>1386</v>
      </c>
      <c r="D9" s="344"/>
      <c r="E9" s="344"/>
      <c r="F9" s="344"/>
      <c r="G9" s="344"/>
      <c r="H9" s="344"/>
      <c r="I9" s="344"/>
      <c r="J9" s="344"/>
      <c r="K9" s="215"/>
    </row>
    <row r="10" spans="2:11" ht="15" customHeight="1">
      <c r="B10" s="218"/>
      <c r="C10" s="217"/>
      <c r="D10" s="344" t="s">
        <v>1387</v>
      </c>
      <c r="E10" s="344"/>
      <c r="F10" s="344"/>
      <c r="G10" s="344"/>
      <c r="H10" s="344"/>
      <c r="I10" s="344"/>
      <c r="J10" s="344"/>
      <c r="K10" s="215"/>
    </row>
    <row r="11" spans="2:11" ht="15" customHeight="1">
      <c r="B11" s="218"/>
      <c r="C11" s="219"/>
      <c r="D11" s="344" t="s">
        <v>1388</v>
      </c>
      <c r="E11" s="344"/>
      <c r="F11" s="344"/>
      <c r="G11" s="344"/>
      <c r="H11" s="344"/>
      <c r="I11" s="344"/>
      <c r="J11" s="344"/>
      <c r="K11" s="215"/>
    </row>
    <row r="12" spans="2:11" ht="15" customHeight="1">
      <c r="B12" s="218"/>
      <c r="C12" s="219"/>
      <c r="D12" s="217"/>
      <c r="E12" s="217"/>
      <c r="F12" s="217"/>
      <c r="G12" s="217"/>
      <c r="H12" s="217"/>
      <c r="I12" s="217"/>
      <c r="J12" s="217"/>
      <c r="K12" s="215"/>
    </row>
    <row r="13" spans="2:11" ht="15" customHeight="1">
      <c r="B13" s="218"/>
      <c r="C13" s="219"/>
      <c r="D13" s="220" t="s">
        <v>1389</v>
      </c>
      <c r="E13" s="217"/>
      <c r="F13" s="217"/>
      <c r="G13" s="217"/>
      <c r="H13" s="217"/>
      <c r="I13" s="217"/>
      <c r="J13" s="217"/>
      <c r="K13" s="215"/>
    </row>
    <row r="14" spans="2:11" ht="12.75" customHeight="1">
      <c r="B14" s="218"/>
      <c r="C14" s="219"/>
      <c r="D14" s="219"/>
      <c r="E14" s="219"/>
      <c r="F14" s="219"/>
      <c r="G14" s="219"/>
      <c r="H14" s="219"/>
      <c r="I14" s="219"/>
      <c r="J14" s="219"/>
      <c r="K14" s="215"/>
    </row>
    <row r="15" spans="2:11" ht="15" customHeight="1">
      <c r="B15" s="218"/>
      <c r="C15" s="219"/>
      <c r="D15" s="344" t="s">
        <v>1390</v>
      </c>
      <c r="E15" s="344"/>
      <c r="F15" s="344"/>
      <c r="G15" s="344"/>
      <c r="H15" s="344"/>
      <c r="I15" s="344"/>
      <c r="J15" s="344"/>
      <c r="K15" s="215"/>
    </row>
    <row r="16" spans="2:11" ht="15" customHeight="1">
      <c r="B16" s="218"/>
      <c r="C16" s="219"/>
      <c r="D16" s="344" t="s">
        <v>1391</v>
      </c>
      <c r="E16" s="344"/>
      <c r="F16" s="344"/>
      <c r="G16" s="344"/>
      <c r="H16" s="344"/>
      <c r="I16" s="344"/>
      <c r="J16" s="344"/>
      <c r="K16" s="215"/>
    </row>
    <row r="17" spans="2:11" ht="15" customHeight="1">
      <c r="B17" s="218"/>
      <c r="C17" s="219"/>
      <c r="D17" s="344" t="s">
        <v>1392</v>
      </c>
      <c r="E17" s="344"/>
      <c r="F17" s="344"/>
      <c r="G17" s="344"/>
      <c r="H17" s="344"/>
      <c r="I17" s="344"/>
      <c r="J17" s="344"/>
      <c r="K17" s="215"/>
    </row>
    <row r="18" spans="2:11" ht="15" customHeight="1">
      <c r="B18" s="218"/>
      <c r="C18" s="219"/>
      <c r="D18" s="219"/>
      <c r="E18" s="221" t="s">
        <v>80</v>
      </c>
      <c r="F18" s="344" t="s">
        <v>1393</v>
      </c>
      <c r="G18" s="344"/>
      <c r="H18" s="344"/>
      <c r="I18" s="344"/>
      <c r="J18" s="344"/>
      <c r="K18" s="215"/>
    </row>
    <row r="19" spans="2:11" ht="15" customHeight="1">
      <c r="B19" s="218"/>
      <c r="C19" s="219"/>
      <c r="D19" s="219"/>
      <c r="E19" s="221" t="s">
        <v>1394</v>
      </c>
      <c r="F19" s="344" t="s">
        <v>1395</v>
      </c>
      <c r="G19" s="344"/>
      <c r="H19" s="344"/>
      <c r="I19" s="344"/>
      <c r="J19" s="344"/>
      <c r="K19" s="215"/>
    </row>
    <row r="20" spans="2:11" ht="15" customHeight="1">
      <c r="B20" s="218"/>
      <c r="C20" s="219"/>
      <c r="D20" s="219"/>
      <c r="E20" s="221" t="s">
        <v>1396</v>
      </c>
      <c r="F20" s="344" t="s">
        <v>1397</v>
      </c>
      <c r="G20" s="344"/>
      <c r="H20" s="344"/>
      <c r="I20" s="344"/>
      <c r="J20" s="344"/>
      <c r="K20" s="215"/>
    </row>
    <row r="21" spans="2:11" ht="15" customHeight="1">
      <c r="B21" s="218"/>
      <c r="C21" s="219"/>
      <c r="D21" s="219"/>
      <c r="E21" s="221" t="s">
        <v>108</v>
      </c>
      <c r="F21" s="344" t="s">
        <v>107</v>
      </c>
      <c r="G21" s="344"/>
      <c r="H21" s="344"/>
      <c r="I21" s="344"/>
      <c r="J21" s="344"/>
      <c r="K21" s="215"/>
    </row>
    <row r="22" spans="2:11" ht="15" customHeight="1">
      <c r="B22" s="218"/>
      <c r="C22" s="219"/>
      <c r="D22" s="219"/>
      <c r="E22" s="221" t="s">
        <v>1398</v>
      </c>
      <c r="F22" s="344" t="s">
        <v>1399</v>
      </c>
      <c r="G22" s="344"/>
      <c r="H22" s="344"/>
      <c r="I22" s="344"/>
      <c r="J22" s="344"/>
      <c r="K22" s="215"/>
    </row>
    <row r="23" spans="2:11" ht="15" customHeight="1">
      <c r="B23" s="218"/>
      <c r="C23" s="219"/>
      <c r="D23" s="219"/>
      <c r="E23" s="221" t="s">
        <v>89</v>
      </c>
      <c r="F23" s="344" t="s">
        <v>1400</v>
      </c>
      <c r="G23" s="344"/>
      <c r="H23" s="344"/>
      <c r="I23" s="344"/>
      <c r="J23" s="344"/>
      <c r="K23" s="215"/>
    </row>
    <row r="24" spans="2:11" ht="12.75" customHeight="1">
      <c r="B24" s="218"/>
      <c r="C24" s="219"/>
      <c r="D24" s="219"/>
      <c r="E24" s="219"/>
      <c r="F24" s="219"/>
      <c r="G24" s="219"/>
      <c r="H24" s="219"/>
      <c r="I24" s="219"/>
      <c r="J24" s="219"/>
      <c r="K24" s="215"/>
    </row>
    <row r="25" spans="2:11" ht="15" customHeight="1">
      <c r="B25" s="218"/>
      <c r="C25" s="344" t="s">
        <v>1401</v>
      </c>
      <c r="D25" s="344"/>
      <c r="E25" s="344"/>
      <c r="F25" s="344"/>
      <c r="G25" s="344"/>
      <c r="H25" s="344"/>
      <c r="I25" s="344"/>
      <c r="J25" s="344"/>
      <c r="K25" s="215"/>
    </row>
    <row r="26" spans="2:11" ht="15" customHeight="1">
      <c r="B26" s="218"/>
      <c r="C26" s="344" t="s">
        <v>1402</v>
      </c>
      <c r="D26" s="344"/>
      <c r="E26" s="344"/>
      <c r="F26" s="344"/>
      <c r="G26" s="344"/>
      <c r="H26" s="344"/>
      <c r="I26" s="344"/>
      <c r="J26" s="344"/>
      <c r="K26" s="215"/>
    </row>
    <row r="27" spans="2:11" ht="15" customHeight="1">
      <c r="B27" s="218"/>
      <c r="C27" s="217"/>
      <c r="D27" s="344" t="s">
        <v>1403</v>
      </c>
      <c r="E27" s="344"/>
      <c r="F27" s="344"/>
      <c r="G27" s="344"/>
      <c r="H27" s="344"/>
      <c r="I27" s="344"/>
      <c r="J27" s="344"/>
      <c r="K27" s="215"/>
    </row>
    <row r="28" spans="2:11" ht="15" customHeight="1">
      <c r="B28" s="218"/>
      <c r="C28" s="219"/>
      <c r="D28" s="344" t="s">
        <v>1404</v>
      </c>
      <c r="E28" s="344"/>
      <c r="F28" s="344"/>
      <c r="G28" s="344"/>
      <c r="H28" s="344"/>
      <c r="I28" s="344"/>
      <c r="J28" s="344"/>
      <c r="K28" s="215"/>
    </row>
    <row r="29" spans="2:11" ht="12.75" customHeight="1">
      <c r="B29" s="218"/>
      <c r="C29" s="219"/>
      <c r="D29" s="219"/>
      <c r="E29" s="219"/>
      <c r="F29" s="219"/>
      <c r="G29" s="219"/>
      <c r="H29" s="219"/>
      <c r="I29" s="219"/>
      <c r="J29" s="219"/>
      <c r="K29" s="215"/>
    </row>
    <row r="30" spans="2:11" ht="15" customHeight="1">
      <c r="B30" s="218"/>
      <c r="C30" s="219"/>
      <c r="D30" s="344" t="s">
        <v>1405</v>
      </c>
      <c r="E30" s="344"/>
      <c r="F30" s="344"/>
      <c r="G30" s="344"/>
      <c r="H30" s="344"/>
      <c r="I30" s="344"/>
      <c r="J30" s="344"/>
      <c r="K30" s="215"/>
    </row>
    <row r="31" spans="2:11" ht="15" customHeight="1">
      <c r="B31" s="218"/>
      <c r="C31" s="219"/>
      <c r="D31" s="344" t="s">
        <v>1406</v>
      </c>
      <c r="E31" s="344"/>
      <c r="F31" s="344"/>
      <c r="G31" s="344"/>
      <c r="H31" s="344"/>
      <c r="I31" s="344"/>
      <c r="J31" s="344"/>
      <c r="K31" s="215"/>
    </row>
    <row r="32" spans="2:11" ht="12.75" customHeight="1">
      <c r="B32" s="218"/>
      <c r="C32" s="219"/>
      <c r="D32" s="219"/>
      <c r="E32" s="219"/>
      <c r="F32" s="219"/>
      <c r="G32" s="219"/>
      <c r="H32" s="219"/>
      <c r="I32" s="219"/>
      <c r="J32" s="219"/>
      <c r="K32" s="215"/>
    </row>
    <row r="33" spans="2:11" ht="15" customHeight="1">
      <c r="B33" s="218"/>
      <c r="C33" s="219"/>
      <c r="D33" s="344" t="s">
        <v>1407</v>
      </c>
      <c r="E33" s="344"/>
      <c r="F33" s="344"/>
      <c r="G33" s="344"/>
      <c r="H33" s="344"/>
      <c r="I33" s="344"/>
      <c r="J33" s="344"/>
      <c r="K33" s="215"/>
    </row>
    <row r="34" spans="2:11" ht="15" customHeight="1">
      <c r="B34" s="218"/>
      <c r="C34" s="219"/>
      <c r="D34" s="344" t="s">
        <v>1408</v>
      </c>
      <c r="E34" s="344"/>
      <c r="F34" s="344"/>
      <c r="G34" s="344"/>
      <c r="H34" s="344"/>
      <c r="I34" s="344"/>
      <c r="J34" s="344"/>
      <c r="K34" s="215"/>
    </row>
    <row r="35" spans="2:11" ht="15" customHeight="1">
      <c r="B35" s="218"/>
      <c r="C35" s="219"/>
      <c r="D35" s="344" t="s">
        <v>1409</v>
      </c>
      <c r="E35" s="344"/>
      <c r="F35" s="344"/>
      <c r="G35" s="344"/>
      <c r="H35" s="344"/>
      <c r="I35" s="344"/>
      <c r="J35" s="344"/>
      <c r="K35" s="215"/>
    </row>
    <row r="36" spans="2:11" ht="15" customHeight="1">
      <c r="B36" s="218"/>
      <c r="C36" s="219"/>
      <c r="D36" s="217"/>
      <c r="E36" s="220" t="s">
        <v>156</v>
      </c>
      <c r="F36" s="217"/>
      <c r="G36" s="344" t="s">
        <v>1410</v>
      </c>
      <c r="H36" s="344"/>
      <c r="I36" s="344"/>
      <c r="J36" s="344"/>
      <c r="K36" s="215"/>
    </row>
    <row r="37" spans="2:11" ht="30.75" customHeight="1">
      <c r="B37" s="218"/>
      <c r="C37" s="219"/>
      <c r="D37" s="217"/>
      <c r="E37" s="220" t="s">
        <v>1411</v>
      </c>
      <c r="F37" s="217"/>
      <c r="G37" s="344" t="s">
        <v>1412</v>
      </c>
      <c r="H37" s="344"/>
      <c r="I37" s="344"/>
      <c r="J37" s="344"/>
      <c r="K37" s="215"/>
    </row>
    <row r="38" spans="2:11" ht="15" customHeight="1">
      <c r="B38" s="218"/>
      <c r="C38" s="219"/>
      <c r="D38" s="217"/>
      <c r="E38" s="220" t="s">
        <v>54</v>
      </c>
      <c r="F38" s="217"/>
      <c r="G38" s="344" t="s">
        <v>1413</v>
      </c>
      <c r="H38" s="344"/>
      <c r="I38" s="344"/>
      <c r="J38" s="344"/>
      <c r="K38" s="215"/>
    </row>
    <row r="39" spans="2:11" ht="15" customHeight="1">
      <c r="B39" s="218"/>
      <c r="C39" s="219"/>
      <c r="D39" s="217"/>
      <c r="E39" s="220" t="s">
        <v>55</v>
      </c>
      <c r="F39" s="217"/>
      <c r="G39" s="344" t="s">
        <v>1414</v>
      </c>
      <c r="H39" s="344"/>
      <c r="I39" s="344"/>
      <c r="J39" s="344"/>
      <c r="K39" s="215"/>
    </row>
    <row r="40" spans="2:11" ht="15" customHeight="1">
      <c r="B40" s="218"/>
      <c r="C40" s="219"/>
      <c r="D40" s="217"/>
      <c r="E40" s="220" t="s">
        <v>157</v>
      </c>
      <c r="F40" s="217"/>
      <c r="G40" s="344" t="s">
        <v>1415</v>
      </c>
      <c r="H40" s="344"/>
      <c r="I40" s="344"/>
      <c r="J40" s="344"/>
      <c r="K40" s="215"/>
    </row>
    <row r="41" spans="2:11" ht="15" customHeight="1">
      <c r="B41" s="218"/>
      <c r="C41" s="219"/>
      <c r="D41" s="217"/>
      <c r="E41" s="220" t="s">
        <v>158</v>
      </c>
      <c r="F41" s="217"/>
      <c r="G41" s="344" t="s">
        <v>1416</v>
      </c>
      <c r="H41" s="344"/>
      <c r="I41" s="344"/>
      <c r="J41" s="344"/>
      <c r="K41" s="215"/>
    </row>
    <row r="42" spans="2:11" ht="15" customHeight="1">
      <c r="B42" s="218"/>
      <c r="C42" s="219"/>
      <c r="D42" s="217"/>
      <c r="E42" s="220" t="s">
        <v>1417</v>
      </c>
      <c r="F42" s="217"/>
      <c r="G42" s="344" t="s">
        <v>1418</v>
      </c>
      <c r="H42" s="344"/>
      <c r="I42" s="344"/>
      <c r="J42" s="344"/>
      <c r="K42" s="215"/>
    </row>
    <row r="43" spans="2:11" ht="15" customHeight="1">
      <c r="B43" s="218"/>
      <c r="C43" s="219"/>
      <c r="D43" s="217"/>
      <c r="E43" s="220"/>
      <c r="F43" s="217"/>
      <c r="G43" s="344" t="s">
        <v>1419</v>
      </c>
      <c r="H43" s="344"/>
      <c r="I43" s="344"/>
      <c r="J43" s="344"/>
      <c r="K43" s="215"/>
    </row>
    <row r="44" spans="2:11" ht="15" customHeight="1">
      <c r="B44" s="218"/>
      <c r="C44" s="219"/>
      <c r="D44" s="217"/>
      <c r="E44" s="220" t="s">
        <v>1420</v>
      </c>
      <c r="F44" s="217"/>
      <c r="G44" s="344" t="s">
        <v>1421</v>
      </c>
      <c r="H44" s="344"/>
      <c r="I44" s="344"/>
      <c r="J44" s="344"/>
      <c r="K44" s="215"/>
    </row>
    <row r="45" spans="2:11" ht="15" customHeight="1">
      <c r="B45" s="218"/>
      <c r="C45" s="219"/>
      <c r="D45" s="217"/>
      <c r="E45" s="220" t="s">
        <v>160</v>
      </c>
      <c r="F45" s="217"/>
      <c r="G45" s="344" t="s">
        <v>1422</v>
      </c>
      <c r="H45" s="344"/>
      <c r="I45" s="344"/>
      <c r="J45" s="344"/>
      <c r="K45" s="215"/>
    </row>
    <row r="46" spans="2:11" ht="12.75" customHeight="1">
      <c r="B46" s="218"/>
      <c r="C46" s="219"/>
      <c r="D46" s="217"/>
      <c r="E46" s="217"/>
      <c r="F46" s="217"/>
      <c r="G46" s="217"/>
      <c r="H46" s="217"/>
      <c r="I46" s="217"/>
      <c r="J46" s="217"/>
      <c r="K46" s="215"/>
    </row>
    <row r="47" spans="2:11" ht="15" customHeight="1">
      <c r="B47" s="218"/>
      <c r="C47" s="219"/>
      <c r="D47" s="344" t="s">
        <v>1423</v>
      </c>
      <c r="E47" s="344"/>
      <c r="F47" s="344"/>
      <c r="G47" s="344"/>
      <c r="H47" s="344"/>
      <c r="I47" s="344"/>
      <c r="J47" s="344"/>
      <c r="K47" s="215"/>
    </row>
    <row r="48" spans="2:11" ht="15" customHeight="1">
      <c r="B48" s="218"/>
      <c r="C48" s="219"/>
      <c r="D48" s="219"/>
      <c r="E48" s="344" t="s">
        <v>1424</v>
      </c>
      <c r="F48" s="344"/>
      <c r="G48" s="344"/>
      <c r="H48" s="344"/>
      <c r="I48" s="344"/>
      <c r="J48" s="344"/>
      <c r="K48" s="215"/>
    </row>
    <row r="49" spans="2:11" ht="15" customHeight="1">
      <c r="B49" s="218"/>
      <c r="C49" s="219"/>
      <c r="D49" s="219"/>
      <c r="E49" s="344" t="s">
        <v>1425</v>
      </c>
      <c r="F49" s="344"/>
      <c r="G49" s="344"/>
      <c r="H49" s="344"/>
      <c r="I49" s="344"/>
      <c r="J49" s="344"/>
      <c r="K49" s="215"/>
    </row>
    <row r="50" spans="2:11" ht="15" customHeight="1">
      <c r="B50" s="218"/>
      <c r="C50" s="219"/>
      <c r="D50" s="219"/>
      <c r="E50" s="344" t="s">
        <v>1426</v>
      </c>
      <c r="F50" s="344"/>
      <c r="G50" s="344"/>
      <c r="H50" s="344"/>
      <c r="I50" s="344"/>
      <c r="J50" s="344"/>
      <c r="K50" s="215"/>
    </row>
    <row r="51" spans="2:11" ht="15" customHeight="1">
      <c r="B51" s="218"/>
      <c r="C51" s="219"/>
      <c r="D51" s="344" t="s">
        <v>1427</v>
      </c>
      <c r="E51" s="344"/>
      <c r="F51" s="344"/>
      <c r="G51" s="344"/>
      <c r="H51" s="344"/>
      <c r="I51" s="344"/>
      <c r="J51" s="344"/>
      <c r="K51" s="215"/>
    </row>
    <row r="52" spans="2:11" ht="25.5" customHeight="1">
      <c r="B52" s="214"/>
      <c r="C52" s="345" t="s">
        <v>1428</v>
      </c>
      <c r="D52" s="345"/>
      <c r="E52" s="345"/>
      <c r="F52" s="345"/>
      <c r="G52" s="345"/>
      <c r="H52" s="345"/>
      <c r="I52" s="345"/>
      <c r="J52" s="345"/>
      <c r="K52" s="215"/>
    </row>
    <row r="53" spans="2:11" ht="5.25" customHeight="1">
      <c r="B53" s="214"/>
      <c r="C53" s="216"/>
      <c r="D53" s="216"/>
      <c r="E53" s="216"/>
      <c r="F53" s="216"/>
      <c r="G53" s="216"/>
      <c r="H53" s="216"/>
      <c r="I53" s="216"/>
      <c r="J53" s="216"/>
      <c r="K53" s="215"/>
    </row>
    <row r="54" spans="2:11" ht="15" customHeight="1">
      <c r="B54" s="214"/>
      <c r="C54" s="344" t="s">
        <v>1429</v>
      </c>
      <c r="D54" s="344"/>
      <c r="E54" s="344"/>
      <c r="F54" s="344"/>
      <c r="G54" s="344"/>
      <c r="H54" s="344"/>
      <c r="I54" s="344"/>
      <c r="J54" s="344"/>
      <c r="K54" s="215"/>
    </row>
    <row r="55" spans="2:11" ht="15" customHeight="1">
      <c r="B55" s="214"/>
      <c r="C55" s="344" t="s">
        <v>1430</v>
      </c>
      <c r="D55" s="344"/>
      <c r="E55" s="344"/>
      <c r="F55" s="344"/>
      <c r="G55" s="344"/>
      <c r="H55" s="344"/>
      <c r="I55" s="344"/>
      <c r="J55" s="344"/>
      <c r="K55" s="215"/>
    </row>
    <row r="56" spans="2:11" ht="12.75" customHeight="1">
      <c r="B56" s="214"/>
      <c r="C56" s="217"/>
      <c r="D56" s="217"/>
      <c r="E56" s="217"/>
      <c r="F56" s="217"/>
      <c r="G56" s="217"/>
      <c r="H56" s="217"/>
      <c r="I56" s="217"/>
      <c r="J56" s="217"/>
      <c r="K56" s="215"/>
    </row>
    <row r="57" spans="2:11" ht="15" customHeight="1">
      <c r="B57" s="214"/>
      <c r="C57" s="344" t="s">
        <v>1431</v>
      </c>
      <c r="D57" s="344"/>
      <c r="E57" s="344"/>
      <c r="F57" s="344"/>
      <c r="G57" s="344"/>
      <c r="H57" s="344"/>
      <c r="I57" s="344"/>
      <c r="J57" s="344"/>
      <c r="K57" s="215"/>
    </row>
    <row r="58" spans="2:11" ht="15" customHeight="1">
      <c r="B58" s="214"/>
      <c r="C58" s="219"/>
      <c r="D58" s="344" t="s">
        <v>1432</v>
      </c>
      <c r="E58" s="344"/>
      <c r="F58" s="344"/>
      <c r="G58" s="344"/>
      <c r="H58" s="344"/>
      <c r="I58" s="344"/>
      <c r="J58" s="344"/>
      <c r="K58" s="215"/>
    </row>
    <row r="59" spans="2:11" ht="15" customHeight="1">
      <c r="B59" s="214"/>
      <c r="C59" s="219"/>
      <c r="D59" s="344" t="s">
        <v>1433</v>
      </c>
      <c r="E59" s="344"/>
      <c r="F59" s="344"/>
      <c r="G59" s="344"/>
      <c r="H59" s="344"/>
      <c r="I59" s="344"/>
      <c r="J59" s="344"/>
      <c r="K59" s="215"/>
    </row>
    <row r="60" spans="2:11" ht="15" customHeight="1">
      <c r="B60" s="214"/>
      <c r="C60" s="219"/>
      <c r="D60" s="344" t="s">
        <v>1434</v>
      </c>
      <c r="E60" s="344"/>
      <c r="F60" s="344"/>
      <c r="G60" s="344"/>
      <c r="H60" s="344"/>
      <c r="I60" s="344"/>
      <c r="J60" s="344"/>
      <c r="K60" s="215"/>
    </row>
    <row r="61" spans="2:11" ht="15" customHeight="1">
      <c r="B61" s="214"/>
      <c r="C61" s="219"/>
      <c r="D61" s="344" t="s">
        <v>1435</v>
      </c>
      <c r="E61" s="344"/>
      <c r="F61" s="344"/>
      <c r="G61" s="344"/>
      <c r="H61" s="344"/>
      <c r="I61" s="344"/>
      <c r="J61" s="344"/>
      <c r="K61" s="215"/>
    </row>
    <row r="62" spans="2:11" ht="15" customHeight="1">
      <c r="B62" s="214"/>
      <c r="C62" s="219"/>
      <c r="D62" s="343" t="s">
        <v>1436</v>
      </c>
      <c r="E62" s="343"/>
      <c r="F62" s="343"/>
      <c r="G62" s="343"/>
      <c r="H62" s="343"/>
      <c r="I62" s="343"/>
      <c r="J62" s="343"/>
      <c r="K62" s="215"/>
    </row>
    <row r="63" spans="2:11" ht="15" customHeight="1">
      <c r="B63" s="214"/>
      <c r="C63" s="219"/>
      <c r="D63" s="344" t="s">
        <v>1437</v>
      </c>
      <c r="E63" s="344"/>
      <c r="F63" s="344"/>
      <c r="G63" s="344"/>
      <c r="H63" s="344"/>
      <c r="I63" s="344"/>
      <c r="J63" s="344"/>
      <c r="K63" s="215"/>
    </row>
    <row r="64" spans="2:11" ht="12.75" customHeight="1">
      <c r="B64" s="214"/>
      <c r="C64" s="219"/>
      <c r="D64" s="219"/>
      <c r="E64" s="222"/>
      <c r="F64" s="219"/>
      <c r="G64" s="219"/>
      <c r="H64" s="219"/>
      <c r="I64" s="219"/>
      <c r="J64" s="219"/>
      <c r="K64" s="215"/>
    </row>
    <row r="65" spans="2:11" ht="15" customHeight="1">
      <c r="B65" s="214"/>
      <c r="C65" s="219"/>
      <c r="D65" s="344" t="s">
        <v>1438</v>
      </c>
      <c r="E65" s="344"/>
      <c r="F65" s="344"/>
      <c r="G65" s="344"/>
      <c r="H65" s="344"/>
      <c r="I65" s="344"/>
      <c r="J65" s="344"/>
      <c r="K65" s="215"/>
    </row>
    <row r="66" spans="2:11" ht="15" customHeight="1">
      <c r="B66" s="214"/>
      <c r="C66" s="219"/>
      <c r="D66" s="343" t="s">
        <v>1439</v>
      </c>
      <c r="E66" s="343"/>
      <c r="F66" s="343"/>
      <c r="G66" s="343"/>
      <c r="H66" s="343"/>
      <c r="I66" s="343"/>
      <c r="J66" s="343"/>
      <c r="K66" s="215"/>
    </row>
    <row r="67" spans="2:11" ht="15" customHeight="1">
      <c r="B67" s="214"/>
      <c r="C67" s="219"/>
      <c r="D67" s="344" t="s">
        <v>1440</v>
      </c>
      <c r="E67" s="344"/>
      <c r="F67" s="344"/>
      <c r="G67" s="344"/>
      <c r="H67" s="344"/>
      <c r="I67" s="344"/>
      <c r="J67" s="344"/>
      <c r="K67" s="215"/>
    </row>
    <row r="68" spans="2:11" ht="15" customHeight="1">
      <c r="B68" s="214"/>
      <c r="C68" s="219"/>
      <c r="D68" s="344" t="s">
        <v>1441</v>
      </c>
      <c r="E68" s="344"/>
      <c r="F68" s="344"/>
      <c r="G68" s="344"/>
      <c r="H68" s="344"/>
      <c r="I68" s="344"/>
      <c r="J68" s="344"/>
      <c r="K68" s="215"/>
    </row>
    <row r="69" spans="2:11" ht="15" customHeight="1">
      <c r="B69" s="214"/>
      <c r="C69" s="219"/>
      <c r="D69" s="344" t="s">
        <v>1442</v>
      </c>
      <c r="E69" s="344"/>
      <c r="F69" s="344"/>
      <c r="G69" s="344"/>
      <c r="H69" s="344"/>
      <c r="I69" s="344"/>
      <c r="J69" s="344"/>
      <c r="K69" s="215"/>
    </row>
    <row r="70" spans="2:11" ht="15" customHeight="1">
      <c r="B70" s="214"/>
      <c r="C70" s="219"/>
      <c r="D70" s="344" t="s">
        <v>1443</v>
      </c>
      <c r="E70" s="344"/>
      <c r="F70" s="344"/>
      <c r="G70" s="344"/>
      <c r="H70" s="344"/>
      <c r="I70" s="344"/>
      <c r="J70" s="344"/>
      <c r="K70" s="215"/>
    </row>
    <row r="71" spans="2:11" ht="12.75" customHeight="1">
      <c r="B71" s="223"/>
      <c r="C71" s="224"/>
      <c r="D71" s="224"/>
      <c r="E71" s="224"/>
      <c r="F71" s="224"/>
      <c r="G71" s="224"/>
      <c r="H71" s="224"/>
      <c r="I71" s="224"/>
      <c r="J71" s="224"/>
      <c r="K71" s="225"/>
    </row>
    <row r="72" spans="2:11" ht="18.75" customHeight="1">
      <c r="B72" s="226"/>
      <c r="C72" s="226"/>
      <c r="D72" s="226"/>
      <c r="E72" s="226"/>
      <c r="F72" s="226"/>
      <c r="G72" s="226"/>
      <c r="H72" s="226"/>
      <c r="I72" s="226"/>
      <c r="J72" s="226"/>
      <c r="K72" s="227"/>
    </row>
    <row r="73" spans="2:11" ht="18.75" customHeight="1">
      <c r="B73" s="227"/>
      <c r="C73" s="227"/>
      <c r="D73" s="227"/>
      <c r="E73" s="227"/>
      <c r="F73" s="227"/>
      <c r="G73" s="227"/>
      <c r="H73" s="227"/>
      <c r="I73" s="227"/>
      <c r="J73" s="227"/>
      <c r="K73" s="227"/>
    </row>
    <row r="74" spans="2:11" ht="7.5" customHeight="1">
      <c r="B74" s="228"/>
      <c r="C74" s="229"/>
      <c r="D74" s="229"/>
      <c r="E74" s="229"/>
      <c r="F74" s="229"/>
      <c r="G74" s="229"/>
      <c r="H74" s="229"/>
      <c r="I74" s="229"/>
      <c r="J74" s="229"/>
      <c r="K74" s="230"/>
    </row>
    <row r="75" spans="2:11" ht="45" customHeight="1">
      <c r="B75" s="231"/>
      <c r="C75" s="342" t="s">
        <v>1444</v>
      </c>
      <c r="D75" s="342"/>
      <c r="E75" s="342"/>
      <c r="F75" s="342"/>
      <c r="G75" s="342"/>
      <c r="H75" s="342"/>
      <c r="I75" s="342"/>
      <c r="J75" s="342"/>
      <c r="K75" s="232"/>
    </row>
    <row r="76" spans="2:11" ht="17.25" customHeight="1">
      <c r="B76" s="231"/>
      <c r="C76" s="233" t="s">
        <v>1445</v>
      </c>
      <c r="D76" s="233"/>
      <c r="E76" s="233"/>
      <c r="F76" s="233" t="s">
        <v>1446</v>
      </c>
      <c r="G76" s="234"/>
      <c r="H76" s="233" t="s">
        <v>55</v>
      </c>
      <c r="I76" s="233" t="s">
        <v>58</v>
      </c>
      <c r="J76" s="233" t="s">
        <v>1447</v>
      </c>
      <c r="K76" s="232"/>
    </row>
    <row r="77" spans="2:11" ht="17.25" customHeight="1">
      <c r="B77" s="231"/>
      <c r="C77" s="235" t="s">
        <v>1448</v>
      </c>
      <c r="D77" s="235"/>
      <c r="E77" s="235"/>
      <c r="F77" s="236" t="s">
        <v>1449</v>
      </c>
      <c r="G77" s="237"/>
      <c r="H77" s="235"/>
      <c r="I77" s="235"/>
      <c r="J77" s="235" t="s">
        <v>1450</v>
      </c>
      <c r="K77" s="232"/>
    </row>
    <row r="78" spans="2:11" ht="5.25" customHeight="1">
      <c r="B78" s="231"/>
      <c r="C78" s="238"/>
      <c r="D78" s="238"/>
      <c r="E78" s="238"/>
      <c r="F78" s="238"/>
      <c r="G78" s="239"/>
      <c r="H78" s="238"/>
      <c r="I78" s="238"/>
      <c r="J78" s="238"/>
      <c r="K78" s="232"/>
    </row>
    <row r="79" spans="2:11" ht="15" customHeight="1">
      <c r="B79" s="231"/>
      <c r="C79" s="220" t="s">
        <v>54</v>
      </c>
      <c r="D79" s="240"/>
      <c r="E79" s="240"/>
      <c r="F79" s="241" t="s">
        <v>1451</v>
      </c>
      <c r="G79" s="242"/>
      <c r="H79" s="220" t="s">
        <v>1452</v>
      </c>
      <c r="I79" s="220" t="s">
        <v>1453</v>
      </c>
      <c r="J79" s="220">
        <v>20</v>
      </c>
      <c r="K79" s="232"/>
    </row>
    <row r="80" spans="2:11" ht="15" customHeight="1">
      <c r="B80" s="231"/>
      <c r="C80" s="220" t="s">
        <v>1454</v>
      </c>
      <c r="D80" s="220"/>
      <c r="E80" s="220"/>
      <c r="F80" s="241" t="s">
        <v>1451</v>
      </c>
      <c r="G80" s="242"/>
      <c r="H80" s="220" t="s">
        <v>1455</v>
      </c>
      <c r="I80" s="220" t="s">
        <v>1453</v>
      </c>
      <c r="J80" s="220">
        <v>120</v>
      </c>
      <c r="K80" s="232"/>
    </row>
    <row r="81" spans="2:11" ht="15" customHeight="1">
      <c r="B81" s="243"/>
      <c r="C81" s="220" t="s">
        <v>1456</v>
      </c>
      <c r="D81" s="220"/>
      <c r="E81" s="220"/>
      <c r="F81" s="241" t="s">
        <v>1457</v>
      </c>
      <c r="G81" s="242"/>
      <c r="H81" s="220" t="s">
        <v>1458</v>
      </c>
      <c r="I81" s="220" t="s">
        <v>1453</v>
      </c>
      <c r="J81" s="220">
        <v>50</v>
      </c>
      <c r="K81" s="232"/>
    </row>
    <row r="82" spans="2:11" ht="15" customHeight="1">
      <c r="B82" s="243"/>
      <c r="C82" s="220" t="s">
        <v>1459</v>
      </c>
      <c r="D82" s="220"/>
      <c r="E82" s="220"/>
      <c r="F82" s="241" t="s">
        <v>1451</v>
      </c>
      <c r="G82" s="242"/>
      <c r="H82" s="220" t="s">
        <v>1460</v>
      </c>
      <c r="I82" s="220" t="s">
        <v>1461</v>
      </c>
      <c r="J82" s="220"/>
      <c r="K82" s="232"/>
    </row>
    <row r="83" spans="2:11" ht="15" customHeight="1">
      <c r="B83" s="243"/>
      <c r="C83" s="220" t="s">
        <v>1462</v>
      </c>
      <c r="D83" s="220"/>
      <c r="E83" s="220"/>
      <c r="F83" s="241" t="s">
        <v>1457</v>
      </c>
      <c r="G83" s="220"/>
      <c r="H83" s="220" t="s">
        <v>1463</v>
      </c>
      <c r="I83" s="220" t="s">
        <v>1453</v>
      </c>
      <c r="J83" s="220">
        <v>15</v>
      </c>
      <c r="K83" s="232"/>
    </row>
    <row r="84" spans="2:11" ht="15" customHeight="1">
      <c r="B84" s="243"/>
      <c r="C84" s="220" t="s">
        <v>1464</v>
      </c>
      <c r="D84" s="220"/>
      <c r="E84" s="220"/>
      <c r="F84" s="241" t="s">
        <v>1457</v>
      </c>
      <c r="G84" s="220"/>
      <c r="H84" s="220" t="s">
        <v>1465</v>
      </c>
      <c r="I84" s="220" t="s">
        <v>1453</v>
      </c>
      <c r="J84" s="220">
        <v>15</v>
      </c>
      <c r="K84" s="232"/>
    </row>
    <row r="85" spans="2:11" ht="15" customHeight="1">
      <c r="B85" s="243"/>
      <c r="C85" s="220" t="s">
        <v>1466</v>
      </c>
      <c r="D85" s="220"/>
      <c r="E85" s="220"/>
      <c r="F85" s="241" t="s">
        <v>1457</v>
      </c>
      <c r="G85" s="220"/>
      <c r="H85" s="220" t="s">
        <v>1467</v>
      </c>
      <c r="I85" s="220" t="s">
        <v>1453</v>
      </c>
      <c r="J85" s="220">
        <v>20</v>
      </c>
      <c r="K85" s="232"/>
    </row>
    <row r="86" spans="2:11" ht="15" customHeight="1">
      <c r="B86" s="243"/>
      <c r="C86" s="220" t="s">
        <v>1468</v>
      </c>
      <c r="D86" s="220"/>
      <c r="E86" s="220"/>
      <c r="F86" s="241" t="s">
        <v>1457</v>
      </c>
      <c r="G86" s="220"/>
      <c r="H86" s="220" t="s">
        <v>1469</v>
      </c>
      <c r="I86" s="220" t="s">
        <v>1453</v>
      </c>
      <c r="J86" s="220">
        <v>20</v>
      </c>
      <c r="K86" s="232"/>
    </row>
    <row r="87" spans="2:11" ht="15" customHeight="1">
      <c r="B87" s="243"/>
      <c r="C87" s="220" t="s">
        <v>1470</v>
      </c>
      <c r="D87" s="220"/>
      <c r="E87" s="220"/>
      <c r="F87" s="241" t="s">
        <v>1457</v>
      </c>
      <c r="G87" s="242"/>
      <c r="H87" s="220" t="s">
        <v>1471</v>
      </c>
      <c r="I87" s="220" t="s">
        <v>1453</v>
      </c>
      <c r="J87" s="220">
        <v>50</v>
      </c>
      <c r="K87" s="232"/>
    </row>
    <row r="88" spans="2:11" ht="15" customHeight="1">
      <c r="B88" s="243"/>
      <c r="C88" s="220" t="s">
        <v>1472</v>
      </c>
      <c r="D88" s="220"/>
      <c r="E88" s="220"/>
      <c r="F88" s="241" t="s">
        <v>1457</v>
      </c>
      <c r="G88" s="242"/>
      <c r="H88" s="220" t="s">
        <v>1473</v>
      </c>
      <c r="I88" s="220" t="s">
        <v>1453</v>
      </c>
      <c r="J88" s="220">
        <v>20</v>
      </c>
      <c r="K88" s="232"/>
    </row>
    <row r="89" spans="2:11" ht="15" customHeight="1">
      <c r="B89" s="243"/>
      <c r="C89" s="220" t="s">
        <v>1474</v>
      </c>
      <c r="D89" s="220"/>
      <c r="E89" s="220"/>
      <c r="F89" s="241" t="s">
        <v>1457</v>
      </c>
      <c r="G89" s="242"/>
      <c r="H89" s="220" t="s">
        <v>1475</v>
      </c>
      <c r="I89" s="220" t="s">
        <v>1453</v>
      </c>
      <c r="J89" s="220">
        <v>20</v>
      </c>
      <c r="K89" s="232"/>
    </row>
    <row r="90" spans="2:11" ht="15" customHeight="1">
      <c r="B90" s="243"/>
      <c r="C90" s="220" t="s">
        <v>1476</v>
      </c>
      <c r="D90" s="220"/>
      <c r="E90" s="220"/>
      <c r="F90" s="241" t="s">
        <v>1457</v>
      </c>
      <c r="G90" s="242"/>
      <c r="H90" s="220" t="s">
        <v>1477</v>
      </c>
      <c r="I90" s="220" t="s">
        <v>1453</v>
      </c>
      <c r="J90" s="220">
        <v>50</v>
      </c>
      <c r="K90" s="232"/>
    </row>
    <row r="91" spans="2:11" ht="15" customHeight="1">
      <c r="B91" s="243"/>
      <c r="C91" s="220" t="s">
        <v>1478</v>
      </c>
      <c r="D91" s="220"/>
      <c r="E91" s="220"/>
      <c r="F91" s="241" t="s">
        <v>1457</v>
      </c>
      <c r="G91" s="242"/>
      <c r="H91" s="220" t="s">
        <v>1478</v>
      </c>
      <c r="I91" s="220" t="s">
        <v>1453</v>
      </c>
      <c r="J91" s="220">
        <v>50</v>
      </c>
      <c r="K91" s="232"/>
    </row>
    <row r="92" spans="2:11" ht="15" customHeight="1">
      <c r="B92" s="243"/>
      <c r="C92" s="220" t="s">
        <v>1479</v>
      </c>
      <c r="D92" s="220"/>
      <c r="E92" s="220"/>
      <c r="F92" s="241" t="s">
        <v>1457</v>
      </c>
      <c r="G92" s="242"/>
      <c r="H92" s="220" t="s">
        <v>1480</v>
      </c>
      <c r="I92" s="220" t="s">
        <v>1453</v>
      </c>
      <c r="J92" s="220">
        <v>255</v>
      </c>
      <c r="K92" s="232"/>
    </row>
    <row r="93" spans="2:11" ht="15" customHeight="1">
      <c r="B93" s="243"/>
      <c r="C93" s="220" t="s">
        <v>1481</v>
      </c>
      <c r="D93" s="220"/>
      <c r="E93" s="220"/>
      <c r="F93" s="241" t="s">
        <v>1451</v>
      </c>
      <c r="G93" s="242"/>
      <c r="H93" s="220" t="s">
        <v>1482</v>
      </c>
      <c r="I93" s="220" t="s">
        <v>1483</v>
      </c>
      <c r="J93" s="220"/>
      <c r="K93" s="232"/>
    </row>
    <row r="94" spans="2:11" ht="15" customHeight="1">
      <c r="B94" s="243"/>
      <c r="C94" s="220" t="s">
        <v>1484</v>
      </c>
      <c r="D94" s="220"/>
      <c r="E94" s="220"/>
      <c r="F94" s="241" t="s">
        <v>1451</v>
      </c>
      <c r="G94" s="242"/>
      <c r="H94" s="220" t="s">
        <v>1485</v>
      </c>
      <c r="I94" s="220" t="s">
        <v>1486</v>
      </c>
      <c r="J94" s="220"/>
      <c r="K94" s="232"/>
    </row>
    <row r="95" spans="2:11" ht="15" customHeight="1">
      <c r="B95" s="243"/>
      <c r="C95" s="220" t="s">
        <v>1487</v>
      </c>
      <c r="D95" s="220"/>
      <c r="E95" s="220"/>
      <c r="F95" s="241" t="s">
        <v>1451</v>
      </c>
      <c r="G95" s="242"/>
      <c r="H95" s="220" t="s">
        <v>1487</v>
      </c>
      <c r="I95" s="220" t="s">
        <v>1486</v>
      </c>
      <c r="J95" s="220"/>
      <c r="K95" s="232"/>
    </row>
    <row r="96" spans="2:11" ht="15" customHeight="1">
      <c r="B96" s="243"/>
      <c r="C96" s="220" t="s">
        <v>39</v>
      </c>
      <c r="D96" s="220"/>
      <c r="E96" s="220"/>
      <c r="F96" s="241" t="s">
        <v>1451</v>
      </c>
      <c r="G96" s="242"/>
      <c r="H96" s="220" t="s">
        <v>1488</v>
      </c>
      <c r="I96" s="220" t="s">
        <v>1486</v>
      </c>
      <c r="J96" s="220"/>
      <c r="K96" s="232"/>
    </row>
    <row r="97" spans="2:11" ht="15" customHeight="1">
      <c r="B97" s="243"/>
      <c r="C97" s="220" t="s">
        <v>49</v>
      </c>
      <c r="D97" s="220"/>
      <c r="E97" s="220"/>
      <c r="F97" s="241" t="s">
        <v>1451</v>
      </c>
      <c r="G97" s="242"/>
      <c r="H97" s="220" t="s">
        <v>1489</v>
      </c>
      <c r="I97" s="220" t="s">
        <v>1486</v>
      </c>
      <c r="J97" s="220"/>
      <c r="K97" s="232"/>
    </row>
    <row r="98" spans="2:11" ht="15" customHeight="1">
      <c r="B98" s="244"/>
      <c r="C98" s="245"/>
      <c r="D98" s="245"/>
      <c r="E98" s="245"/>
      <c r="F98" s="245"/>
      <c r="G98" s="245"/>
      <c r="H98" s="245"/>
      <c r="I98" s="245"/>
      <c r="J98" s="245"/>
      <c r="K98" s="246"/>
    </row>
    <row r="99" spans="2:11" ht="18.75" customHeight="1">
      <c r="B99" s="247"/>
      <c r="C99" s="248"/>
      <c r="D99" s="248"/>
      <c r="E99" s="248"/>
      <c r="F99" s="248"/>
      <c r="G99" s="248"/>
      <c r="H99" s="248"/>
      <c r="I99" s="248"/>
      <c r="J99" s="248"/>
      <c r="K99" s="247"/>
    </row>
    <row r="100" spans="2:11" ht="18.75" customHeight="1">
      <c r="B100" s="227"/>
      <c r="C100" s="227"/>
      <c r="D100" s="227"/>
      <c r="E100" s="227"/>
      <c r="F100" s="227"/>
      <c r="G100" s="227"/>
      <c r="H100" s="227"/>
      <c r="I100" s="227"/>
      <c r="J100" s="227"/>
      <c r="K100" s="227"/>
    </row>
    <row r="101" spans="2:11" ht="7.5" customHeight="1">
      <c r="B101" s="228"/>
      <c r="C101" s="229"/>
      <c r="D101" s="229"/>
      <c r="E101" s="229"/>
      <c r="F101" s="229"/>
      <c r="G101" s="229"/>
      <c r="H101" s="229"/>
      <c r="I101" s="229"/>
      <c r="J101" s="229"/>
      <c r="K101" s="230"/>
    </row>
    <row r="102" spans="2:11" ht="45" customHeight="1">
      <c r="B102" s="231"/>
      <c r="C102" s="342" t="s">
        <v>1490</v>
      </c>
      <c r="D102" s="342"/>
      <c r="E102" s="342"/>
      <c r="F102" s="342"/>
      <c r="G102" s="342"/>
      <c r="H102" s="342"/>
      <c r="I102" s="342"/>
      <c r="J102" s="342"/>
      <c r="K102" s="232"/>
    </row>
    <row r="103" spans="2:11" ht="17.25" customHeight="1">
      <c r="B103" s="231"/>
      <c r="C103" s="233" t="s">
        <v>1445</v>
      </c>
      <c r="D103" s="233"/>
      <c r="E103" s="233"/>
      <c r="F103" s="233" t="s">
        <v>1446</v>
      </c>
      <c r="G103" s="234"/>
      <c r="H103" s="233" t="s">
        <v>55</v>
      </c>
      <c r="I103" s="233" t="s">
        <v>58</v>
      </c>
      <c r="J103" s="233" t="s">
        <v>1447</v>
      </c>
      <c r="K103" s="232"/>
    </row>
    <row r="104" spans="2:11" ht="17.25" customHeight="1">
      <c r="B104" s="231"/>
      <c r="C104" s="235" t="s">
        <v>1448</v>
      </c>
      <c r="D104" s="235"/>
      <c r="E104" s="235"/>
      <c r="F104" s="236" t="s">
        <v>1449</v>
      </c>
      <c r="G104" s="237"/>
      <c r="H104" s="235"/>
      <c r="I104" s="235"/>
      <c r="J104" s="235" t="s">
        <v>1450</v>
      </c>
      <c r="K104" s="232"/>
    </row>
    <row r="105" spans="2:11" ht="5.25" customHeight="1">
      <c r="B105" s="231"/>
      <c r="C105" s="233"/>
      <c r="D105" s="233"/>
      <c r="E105" s="233"/>
      <c r="F105" s="233"/>
      <c r="G105" s="249"/>
      <c r="H105" s="233"/>
      <c r="I105" s="233"/>
      <c r="J105" s="233"/>
      <c r="K105" s="232"/>
    </row>
    <row r="106" spans="2:11" ht="15" customHeight="1">
      <c r="B106" s="231"/>
      <c r="C106" s="220" t="s">
        <v>54</v>
      </c>
      <c r="D106" s="240"/>
      <c r="E106" s="240"/>
      <c r="F106" s="241" t="s">
        <v>1451</v>
      </c>
      <c r="G106" s="220"/>
      <c r="H106" s="220" t="s">
        <v>1491</v>
      </c>
      <c r="I106" s="220" t="s">
        <v>1453</v>
      </c>
      <c r="J106" s="220">
        <v>20</v>
      </c>
      <c r="K106" s="232"/>
    </row>
    <row r="107" spans="2:11" ht="15" customHeight="1">
      <c r="B107" s="231"/>
      <c r="C107" s="220" t="s">
        <v>1454</v>
      </c>
      <c r="D107" s="220"/>
      <c r="E107" s="220"/>
      <c r="F107" s="241" t="s">
        <v>1451</v>
      </c>
      <c r="G107" s="220"/>
      <c r="H107" s="220" t="s">
        <v>1491</v>
      </c>
      <c r="I107" s="220" t="s">
        <v>1453</v>
      </c>
      <c r="J107" s="220">
        <v>120</v>
      </c>
      <c r="K107" s="232"/>
    </row>
    <row r="108" spans="2:11" ht="15" customHeight="1">
      <c r="B108" s="243"/>
      <c r="C108" s="220" t="s">
        <v>1456</v>
      </c>
      <c r="D108" s="220"/>
      <c r="E108" s="220"/>
      <c r="F108" s="241" t="s">
        <v>1457</v>
      </c>
      <c r="G108" s="220"/>
      <c r="H108" s="220" t="s">
        <v>1491</v>
      </c>
      <c r="I108" s="220" t="s">
        <v>1453</v>
      </c>
      <c r="J108" s="220">
        <v>50</v>
      </c>
      <c r="K108" s="232"/>
    </row>
    <row r="109" spans="2:11" ht="15" customHeight="1">
      <c r="B109" s="243"/>
      <c r="C109" s="220" t="s">
        <v>1459</v>
      </c>
      <c r="D109" s="220"/>
      <c r="E109" s="220"/>
      <c r="F109" s="241" t="s">
        <v>1451</v>
      </c>
      <c r="G109" s="220"/>
      <c r="H109" s="220" t="s">
        <v>1491</v>
      </c>
      <c r="I109" s="220" t="s">
        <v>1461</v>
      </c>
      <c r="J109" s="220"/>
      <c r="K109" s="232"/>
    </row>
    <row r="110" spans="2:11" ht="15" customHeight="1">
      <c r="B110" s="243"/>
      <c r="C110" s="220" t="s">
        <v>1470</v>
      </c>
      <c r="D110" s="220"/>
      <c r="E110" s="220"/>
      <c r="F110" s="241" t="s">
        <v>1457</v>
      </c>
      <c r="G110" s="220"/>
      <c r="H110" s="220" t="s">
        <v>1491</v>
      </c>
      <c r="I110" s="220" t="s">
        <v>1453</v>
      </c>
      <c r="J110" s="220">
        <v>50</v>
      </c>
      <c r="K110" s="232"/>
    </row>
    <row r="111" spans="2:11" ht="15" customHeight="1">
      <c r="B111" s="243"/>
      <c r="C111" s="220" t="s">
        <v>1478</v>
      </c>
      <c r="D111" s="220"/>
      <c r="E111" s="220"/>
      <c r="F111" s="241" t="s">
        <v>1457</v>
      </c>
      <c r="G111" s="220"/>
      <c r="H111" s="220" t="s">
        <v>1491</v>
      </c>
      <c r="I111" s="220" t="s">
        <v>1453</v>
      </c>
      <c r="J111" s="220">
        <v>50</v>
      </c>
      <c r="K111" s="232"/>
    </row>
    <row r="112" spans="2:11" ht="15" customHeight="1">
      <c r="B112" s="243"/>
      <c r="C112" s="220" t="s">
        <v>1476</v>
      </c>
      <c r="D112" s="220"/>
      <c r="E112" s="220"/>
      <c r="F112" s="241" t="s">
        <v>1457</v>
      </c>
      <c r="G112" s="220"/>
      <c r="H112" s="220" t="s">
        <v>1491</v>
      </c>
      <c r="I112" s="220" t="s">
        <v>1453</v>
      </c>
      <c r="J112" s="220">
        <v>50</v>
      </c>
      <c r="K112" s="232"/>
    </row>
    <row r="113" spans="2:11" ht="15" customHeight="1">
      <c r="B113" s="243"/>
      <c r="C113" s="220" t="s">
        <v>54</v>
      </c>
      <c r="D113" s="220"/>
      <c r="E113" s="220"/>
      <c r="F113" s="241" t="s">
        <v>1451</v>
      </c>
      <c r="G113" s="220"/>
      <c r="H113" s="220" t="s">
        <v>1492</v>
      </c>
      <c r="I113" s="220" t="s">
        <v>1453</v>
      </c>
      <c r="J113" s="220">
        <v>20</v>
      </c>
      <c r="K113" s="232"/>
    </row>
    <row r="114" spans="2:11" ht="15" customHeight="1">
      <c r="B114" s="243"/>
      <c r="C114" s="220" t="s">
        <v>1493</v>
      </c>
      <c r="D114" s="220"/>
      <c r="E114" s="220"/>
      <c r="F114" s="241" t="s">
        <v>1451</v>
      </c>
      <c r="G114" s="220"/>
      <c r="H114" s="220" t="s">
        <v>1494</v>
      </c>
      <c r="I114" s="220" t="s">
        <v>1453</v>
      </c>
      <c r="J114" s="220">
        <v>120</v>
      </c>
      <c r="K114" s="232"/>
    </row>
    <row r="115" spans="2:11" ht="15" customHeight="1">
      <c r="B115" s="243"/>
      <c r="C115" s="220" t="s">
        <v>39</v>
      </c>
      <c r="D115" s="220"/>
      <c r="E115" s="220"/>
      <c r="F115" s="241" t="s">
        <v>1451</v>
      </c>
      <c r="G115" s="220"/>
      <c r="H115" s="220" t="s">
        <v>1495</v>
      </c>
      <c r="I115" s="220" t="s">
        <v>1486</v>
      </c>
      <c r="J115" s="220"/>
      <c r="K115" s="232"/>
    </row>
    <row r="116" spans="2:11" ht="15" customHeight="1">
      <c r="B116" s="243"/>
      <c r="C116" s="220" t="s">
        <v>49</v>
      </c>
      <c r="D116" s="220"/>
      <c r="E116" s="220"/>
      <c r="F116" s="241" t="s">
        <v>1451</v>
      </c>
      <c r="G116" s="220"/>
      <c r="H116" s="220" t="s">
        <v>1496</v>
      </c>
      <c r="I116" s="220" t="s">
        <v>1486</v>
      </c>
      <c r="J116" s="220"/>
      <c r="K116" s="232"/>
    </row>
    <row r="117" spans="2:11" ht="15" customHeight="1">
      <c r="B117" s="243"/>
      <c r="C117" s="220" t="s">
        <v>58</v>
      </c>
      <c r="D117" s="220"/>
      <c r="E117" s="220"/>
      <c r="F117" s="241" t="s">
        <v>1451</v>
      </c>
      <c r="G117" s="220"/>
      <c r="H117" s="220" t="s">
        <v>1497</v>
      </c>
      <c r="I117" s="220" t="s">
        <v>1498</v>
      </c>
      <c r="J117" s="220"/>
      <c r="K117" s="232"/>
    </row>
    <row r="118" spans="2:11" ht="15" customHeight="1">
      <c r="B118" s="244"/>
      <c r="C118" s="250"/>
      <c r="D118" s="250"/>
      <c r="E118" s="250"/>
      <c r="F118" s="250"/>
      <c r="G118" s="250"/>
      <c r="H118" s="250"/>
      <c r="I118" s="250"/>
      <c r="J118" s="250"/>
      <c r="K118" s="246"/>
    </row>
    <row r="119" spans="2:11" ht="18.75" customHeight="1">
      <c r="B119" s="251"/>
      <c r="C119" s="252"/>
      <c r="D119" s="252"/>
      <c r="E119" s="252"/>
      <c r="F119" s="253"/>
      <c r="G119" s="252"/>
      <c r="H119" s="252"/>
      <c r="I119" s="252"/>
      <c r="J119" s="252"/>
      <c r="K119" s="251"/>
    </row>
    <row r="120" spans="2:11" ht="18.75" customHeight="1">
      <c r="B120" s="227"/>
      <c r="C120" s="227"/>
      <c r="D120" s="227"/>
      <c r="E120" s="227"/>
      <c r="F120" s="227"/>
      <c r="G120" s="227"/>
      <c r="H120" s="227"/>
      <c r="I120" s="227"/>
      <c r="J120" s="227"/>
      <c r="K120" s="227"/>
    </row>
    <row r="121" spans="2:11" ht="7.5" customHeight="1">
      <c r="B121" s="254"/>
      <c r="C121" s="255"/>
      <c r="D121" s="255"/>
      <c r="E121" s="255"/>
      <c r="F121" s="255"/>
      <c r="G121" s="255"/>
      <c r="H121" s="255"/>
      <c r="I121" s="255"/>
      <c r="J121" s="255"/>
      <c r="K121" s="256"/>
    </row>
    <row r="122" spans="2:11" ht="45" customHeight="1">
      <c r="B122" s="257"/>
      <c r="C122" s="340" t="s">
        <v>1499</v>
      </c>
      <c r="D122" s="340"/>
      <c r="E122" s="340"/>
      <c r="F122" s="340"/>
      <c r="G122" s="340"/>
      <c r="H122" s="340"/>
      <c r="I122" s="340"/>
      <c r="J122" s="340"/>
      <c r="K122" s="258"/>
    </row>
    <row r="123" spans="2:11" ht="17.25" customHeight="1">
      <c r="B123" s="259"/>
      <c r="C123" s="233" t="s">
        <v>1445</v>
      </c>
      <c r="D123" s="233"/>
      <c r="E123" s="233"/>
      <c r="F123" s="233" t="s">
        <v>1446</v>
      </c>
      <c r="G123" s="234"/>
      <c r="H123" s="233" t="s">
        <v>55</v>
      </c>
      <c r="I123" s="233" t="s">
        <v>58</v>
      </c>
      <c r="J123" s="233" t="s">
        <v>1447</v>
      </c>
      <c r="K123" s="260"/>
    </row>
    <row r="124" spans="2:11" ht="17.25" customHeight="1">
      <c r="B124" s="259"/>
      <c r="C124" s="235" t="s">
        <v>1448</v>
      </c>
      <c r="D124" s="235"/>
      <c r="E124" s="235"/>
      <c r="F124" s="236" t="s">
        <v>1449</v>
      </c>
      <c r="G124" s="237"/>
      <c r="H124" s="235"/>
      <c r="I124" s="235"/>
      <c r="J124" s="235" t="s">
        <v>1450</v>
      </c>
      <c r="K124" s="260"/>
    </row>
    <row r="125" spans="2:11" ht="5.25" customHeight="1">
      <c r="B125" s="261"/>
      <c r="C125" s="238"/>
      <c r="D125" s="238"/>
      <c r="E125" s="238"/>
      <c r="F125" s="238"/>
      <c r="G125" s="262"/>
      <c r="H125" s="238"/>
      <c r="I125" s="238"/>
      <c r="J125" s="238"/>
      <c r="K125" s="263"/>
    </row>
    <row r="126" spans="2:11" ht="15" customHeight="1">
      <c r="B126" s="261"/>
      <c r="C126" s="220" t="s">
        <v>1454</v>
      </c>
      <c r="D126" s="240"/>
      <c r="E126" s="240"/>
      <c r="F126" s="241" t="s">
        <v>1451</v>
      </c>
      <c r="G126" s="220"/>
      <c r="H126" s="220" t="s">
        <v>1491</v>
      </c>
      <c r="I126" s="220" t="s">
        <v>1453</v>
      </c>
      <c r="J126" s="220">
        <v>120</v>
      </c>
      <c r="K126" s="264"/>
    </row>
    <row r="127" spans="2:11" ht="15" customHeight="1">
      <c r="B127" s="261"/>
      <c r="C127" s="220" t="s">
        <v>1500</v>
      </c>
      <c r="D127" s="220"/>
      <c r="E127" s="220"/>
      <c r="F127" s="241" t="s">
        <v>1451</v>
      </c>
      <c r="G127" s="220"/>
      <c r="H127" s="220" t="s">
        <v>1501</v>
      </c>
      <c r="I127" s="220" t="s">
        <v>1453</v>
      </c>
      <c r="J127" s="220" t="s">
        <v>1502</v>
      </c>
      <c r="K127" s="264"/>
    </row>
    <row r="128" spans="2:11" ht="15" customHeight="1">
      <c r="B128" s="261"/>
      <c r="C128" s="220" t="s">
        <v>89</v>
      </c>
      <c r="D128" s="220"/>
      <c r="E128" s="220"/>
      <c r="F128" s="241" t="s">
        <v>1451</v>
      </c>
      <c r="G128" s="220"/>
      <c r="H128" s="220" t="s">
        <v>1503</v>
      </c>
      <c r="I128" s="220" t="s">
        <v>1453</v>
      </c>
      <c r="J128" s="220" t="s">
        <v>1502</v>
      </c>
      <c r="K128" s="264"/>
    </row>
    <row r="129" spans="2:11" ht="15" customHeight="1">
      <c r="B129" s="261"/>
      <c r="C129" s="220" t="s">
        <v>1462</v>
      </c>
      <c r="D129" s="220"/>
      <c r="E129" s="220"/>
      <c r="F129" s="241" t="s">
        <v>1457</v>
      </c>
      <c r="G129" s="220"/>
      <c r="H129" s="220" t="s">
        <v>1463</v>
      </c>
      <c r="I129" s="220" t="s">
        <v>1453</v>
      </c>
      <c r="J129" s="220">
        <v>15</v>
      </c>
      <c r="K129" s="264"/>
    </row>
    <row r="130" spans="2:11" ht="15" customHeight="1">
      <c r="B130" s="261"/>
      <c r="C130" s="220" t="s">
        <v>1464</v>
      </c>
      <c r="D130" s="220"/>
      <c r="E130" s="220"/>
      <c r="F130" s="241" t="s">
        <v>1457</v>
      </c>
      <c r="G130" s="220"/>
      <c r="H130" s="220" t="s">
        <v>1465</v>
      </c>
      <c r="I130" s="220" t="s">
        <v>1453</v>
      </c>
      <c r="J130" s="220">
        <v>15</v>
      </c>
      <c r="K130" s="264"/>
    </row>
    <row r="131" spans="2:11" ht="15" customHeight="1">
      <c r="B131" s="261"/>
      <c r="C131" s="220" t="s">
        <v>1466</v>
      </c>
      <c r="D131" s="220"/>
      <c r="E131" s="220"/>
      <c r="F131" s="241" t="s">
        <v>1457</v>
      </c>
      <c r="G131" s="220"/>
      <c r="H131" s="220" t="s">
        <v>1467</v>
      </c>
      <c r="I131" s="220" t="s">
        <v>1453</v>
      </c>
      <c r="J131" s="220">
        <v>20</v>
      </c>
      <c r="K131" s="264"/>
    </row>
    <row r="132" spans="2:11" ht="15" customHeight="1">
      <c r="B132" s="261"/>
      <c r="C132" s="220" t="s">
        <v>1468</v>
      </c>
      <c r="D132" s="220"/>
      <c r="E132" s="220"/>
      <c r="F132" s="241" t="s">
        <v>1457</v>
      </c>
      <c r="G132" s="220"/>
      <c r="H132" s="220" t="s">
        <v>1469</v>
      </c>
      <c r="I132" s="220" t="s">
        <v>1453</v>
      </c>
      <c r="J132" s="220">
        <v>20</v>
      </c>
      <c r="K132" s="264"/>
    </row>
    <row r="133" spans="2:11" ht="15" customHeight="1">
      <c r="B133" s="261"/>
      <c r="C133" s="220" t="s">
        <v>1456</v>
      </c>
      <c r="D133" s="220"/>
      <c r="E133" s="220"/>
      <c r="F133" s="241" t="s">
        <v>1457</v>
      </c>
      <c r="G133" s="220"/>
      <c r="H133" s="220" t="s">
        <v>1491</v>
      </c>
      <c r="I133" s="220" t="s">
        <v>1453</v>
      </c>
      <c r="J133" s="220">
        <v>50</v>
      </c>
      <c r="K133" s="264"/>
    </row>
    <row r="134" spans="2:11" ht="15" customHeight="1">
      <c r="B134" s="261"/>
      <c r="C134" s="220" t="s">
        <v>1470</v>
      </c>
      <c r="D134" s="220"/>
      <c r="E134" s="220"/>
      <c r="F134" s="241" t="s">
        <v>1457</v>
      </c>
      <c r="G134" s="220"/>
      <c r="H134" s="220" t="s">
        <v>1491</v>
      </c>
      <c r="I134" s="220" t="s">
        <v>1453</v>
      </c>
      <c r="J134" s="220">
        <v>50</v>
      </c>
      <c r="K134" s="264"/>
    </row>
    <row r="135" spans="2:11" ht="15" customHeight="1">
      <c r="B135" s="261"/>
      <c r="C135" s="220" t="s">
        <v>1476</v>
      </c>
      <c r="D135" s="220"/>
      <c r="E135" s="220"/>
      <c r="F135" s="241" t="s">
        <v>1457</v>
      </c>
      <c r="G135" s="220"/>
      <c r="H135" s="220" t="s">
        <v>1491</v>
      </c>
      <c r="I135" s="220" t="s">
        <v>1453</v>
      </c>
      <c r="J135" s="220">
        <v>50</v>
      </c>
      <c r="K135" s="264"/>
    </row>
    <row r="136" spans="2:11" ht="15" customHeight="1">
      <c r="B136" s="261"/>
      <c r="C136" s="220" t="s">
        <v>1478</v>
      </c>
      <c r="D136" s="220"/>
      <c r="E136" s="220"/>
      <c r="F136" s="241" t="s">
        <v>1457</v>
      </c>
      <c r="G136" s="220"/>
      <c r="H136" s="220" t="s">
        <v>1491</v>
      </c>
      <c r="I136" s="220" t="s">
        <v>1453</v>
      </c>
      <c r="J136" s="220">
        <v>50</v>
      </c>
      <c r="K136" s="264"/>
    </row>
    <row r="137" spans="2:11" ht="15" customHeight="1">
      <c r="B137" s="261"/>
      <c r="C137" s="220" t="s">
        <v>1479</v>
      </c>
      <c r="D137" s="220"/>
      <c r="E137" s="220"/>
      <c r="F137" s="241" t="s">
        <v>1457</v>
      </c>
      <c r="G137" s="220"/>
      <c r="H137" s="220" t="s">
        <v>1504</v>
      </c>
      <c r="I137" s="220" t="s">
        <v>1453</v>
      </c>
      <c r="J137" s="220">
        <v>255</v>
      </c>
      <c r="K137" s="264"/>
    </row>
    <row r="138" spans="2:11" ht="15" customHeight="1">
      <c r="B138" s="261"/>
      <c r="C138" s="220" t="s">
        <v>1481</v>
      </c>
      <c r="D138" s="220"/>
      <c r="E138" s="220"/>
      <c r="F138" s="241" t="s">
        <v>1451</v>
      </c>
      <c r="G138" s="220"/>
      <c r="H138" s="220" t="s">
        <v>1505</v>
      </c>
      <c r="I138" s="220" t="s">
        <v>1483</v>
      </c>
      <c r="J138" s="220"/>
      <c r="K138" s="264"/>
    </row>
    <row r="139" spans="2:11" ht="15" customHeight="1">
      <c r="B139" s="261"/>
      <c r="C139" s="220" t="s">
        <v>1484</v>
      </c>
      <c r="D139" s="220"/>
      <c r="E139" s="220"/>
      <c r="F139" s="241" t="s">
        <v>1451</v>
      </c>
      <c r="G139" s="220"/>
      <c r="H139" s="220" t="s">
        <v>1506</v>
      </c>
      <c r="I139" s="220" t="s">
        <v>1486</v>
      </c>
      <c r="J139" s="220"/>
      <c r="K139" s="264"/>
    </row>
    <row r="140" spans="2:11" ht="15" customHeight="1">
      <c r="B140" s="261"/>
      <c r="C140" s="220" t="s">
        <v>1487</v>
      </c>
      <c r="D140" s="220"/>
      <c r="E140" s="220"/>
      <c r="F140" s="241" t="s">
        <v>1451</v>
      </c>
      <c r="G140" s="220"/>
      <c r="H140" s="220" t="s">
        <v>1487</v>
      </c>
      <c r="I140" s="220" t="s">
        <v>1486</v>
      </c>
      <c r="J140" s="220"/>
      <c r="K140" s="264"/>
    </row>
    <row r="141" spans="2:11" ht="15" customHeight="1">
      <c r="B141" s="261"/>
      <c r="C141" s="220" t="s">
        <v>39</v>
      </c>
      <c r="D141" s="220"/>
      <c r="E141" s="220"/>
      <c r="F141" s="241" t="s">
        <v>1451</v>
      </c>
      <c r="G141" s="220"/>
      <c r="H141" s="220" t="s">
        <v>1507</v>
      </c>
      <c r="I141" s="220" t="s">
        <v>1486</v>
      </c>
      <c r="J141" s="220"/>
      <c r="K141" s="264"/>
    </row>
    <row r="142" spans="2:11" ht="15" customHeight="1">
      <c r="B142" s="261"/>
      <c r="C142" s="220" t="s">
        <v>1508</v>
      </c>
      <c r="D142" s="220"/>
      <c r="E142" s="220"/>
      <c r="F142" s="241" t="s">
        <v>1451</v>
      </c>
      <c r="G142" s="220"/>
      <c r="H142" s="220" t="s">
        <v>1509</v>
      </c>
      <c r="I142" s="220" t="s">
        <v>1486</v>
      </c>
      <c r="J142" s="220"/>
      <c r="K142" s="264"/>
    </row>
    <row r="143" spans="2:11" ht="15" customHeight="1">
      <c r="B143" s="265"/>
      <c r="C143" s="266"/>
      <c r="D143" s="266"/>
      <c r="E143" s="266"/>
      <c r="F143" s="266"/>
      <c r="G143" s="266"/>
      <c r="H143" s="266"/>
      <c r="I143" s="266"/>
      <c r="J143" s="266"/>
      <c r="K143" s="267"/>
    </row>
    <row r="144" spans="2:11" ht="18.75" customHeight="1">
      <c r="B144" s="252"/>
      <c r="C144" s="252"/>
      <c r="D144" s="252"/>
      <c r="E144" s="252"/>
      <c r="F144" s="253"/>
      <c r="G144" s="252"/>
      <c r="H144" s="252"/>
      <c r="I144" s="252"/>
      <c r="J144" s="252"/>
      <c r="K144" s="252"/>
    </row>
    <row r="145" spans="2:11" ht="18.75" customHeight="1">
      <c r="B145" s="227"/>
      <c r="C145" s="227"/>
      <c r="D145" s="227"/>
      <c r="E145" s="227"/>
      <c r="F145" s="227"/>
      <c r="G145" s="227"/>
      <c r="H145" s="227"/>
      <c r="I145" s="227"/>
      <c r="J145" s="227"/>
      <c r="K145" s="227"/>
    </row>
    <row r="146" spans="2:11" ht="7.5" customHeight="1">
      <c r="B146" s="228"/>
      <c r="C146" s="229"/>
      <c r="D146" s="229"/>
      <c r="E146" s="229"/>
      <c r="F146" s="229"/>
      <c r="G146" s="229"/>
      <c r="H146" s="229"/>
      <c r="I146" s="229"/>
      <c r="J146" s="229"/>
      <c r="K146" s="230"/>
    </row>
    <row r="147" spans="2:11" ht="45" customHeight="1">
      <c r="B147" s="231"/>
      <c r="C147" s="342" t="s">
        <v>1510</v>
      </c>
      <c r="D147" s="342"/>
      <c r="E147" s="342"/>
      <c r="F147" s="342"/>
      <c r="G147" s="342"/>
      <c r="H147" s="342"/>
      <c r="I147" s="342"/>
      <c r="J147" s="342"/>
      <c r="K147" s="232"/>
    </row>
    <row r="148" spans="2:11" ht="17.25" customHeight="1">
      <c r="B148" s="231"/>
      <c r="C148" s="233" t="s">
        <v>1445</v>
      </c>
      <c r="D148" s="233"/>
      <c r="E148" s="233"/>
      <c r="F148" s="233" t="s">
        <v>1446</v>
      </c>
      <c r="G148" s="234"/>
      <c r="H148" s="233" t="s">
        <v>55</v>
      </c>
      <c r="I148" s="233" t="s">
        <v>58</v>
      </c>
      <c r="J148" s="233" t="s">
        <v>1447</v>
      </c>
      <c r="K148" s="232"/>
    </row>
    <row r="149" spans="2:11" ht="17.25" customHeight="1">
      <c r="B149" s="231"/>
      <c r="C149" s="235" t="s">
        <v>1448</v>
      </c>
      <c r="D149" s="235"/>
      <c r="E149" s="235"/>
      <c r="F149" s="236" t="s">
        <v>1449</v>
      </c>
      <c r="G149" s="237"/>
      <c r="H149" s="235"/>
      <c r="I149" s="235"/>
      <c r="J149" s="235" t="s">
        <v>1450</v>
      </c>
      <c r="K149" s="232"/>
    </row>
    <row r="150" spans="2:11" ht="5.25" customHeight="1">
      <c r="B150" s="243"/>
      <c r="C150" s="238"/>
      <c r="D150" s="238"/>
      <c r="E150" s="238"/>
      <c r="F150" s="238"/>
      <c r="G150" s="239"/>
      <c r="H150" s="238"/>
      <c r="I150" s="238"/>
      <c r="J150" s="238"/>
      <c r="K150" s="264"/>
    </row>
    <row r="151" spans="2:11" ht="15" customHeight="1">
      <c r="B151" s="243"/>
      <c r="C151" s="268" t="s">
        <v>1454</v>
      </c>
      <c r="D151" s="220"/>
      <c r="E151" s="220"/>
      <c r="F151" s="269" t="s">
        <v>1451</v>
      </c>
      <c r="G151" s="220"/>
      <c r="H151" s="268" t="s">
        <v>1491</v>
      </c>
      <c r="I151" s="268" t="s">
        <v>1453</v>
      </c>
      <c r="J151" s="268">
        <v>120</v>
      </c>
      <c r="K151" s="264"/>
    </row>
    <row r="152" spans="2:11" ht="15" customHeight="1">
      <c r="B152" s="243"/>
      <c r="C152" s="268" t="s">
        <v>1500</v>
      </c>
      <c r="D152" s="220"/>
      <c r="E152" s="220"/>
      <c r="F152" s="269" t="s">
        <v>1451</v>
      </c>
      <c r="G152" s="220"/>
      <c r="H152" s="268" t="s">
        <v>1511</v>
      </c>
      <c r="I152" s="268" t="s">
        <v>1453</v>
      </c>
      <c r="J152" s="268" t="s">
        <v>1502</v>
      </c>
      <c r="K152" s="264"/>
    </row>
    <row r="153" spans="2:11" ht="15" customHeight="1">
      <c r="B153" s="243"/>
      <c r="C153" s="268" t="s">
        <v>89</v>
      </c>
      <c r="D153" s="220"/>
      <c r="E153" s="220"/>
      <c r="F153" s="269" t="s">
        <v>1451</v>
      </c>
      <c r="G153" s="220"/>
      <c r="H153" s="268" t="s">
        <v>1512</v>
      </c>
      <c r="I153" s="268" t="s">
        <v>1453</v>
      </c>
      <c r="J153" s="268" t="s">
        <v>1502</v>
      </c>
      <c r="K153" s="264"/>
    </row>
    <row r="154" spans="2:11" ht="15" customHeight="1">
      <c r="B154" s="243"/>
      <c r="C154" s="268" t="s">
        <v>1456</v>
      </c>
      <c r="D154" s="220"/>
      <c r="E154" s="220"/>
      <c r="F154" s="269" t="s">
        <v>1457</v>
      </c>
      <c r="G154" s="220"/>
      <c r="H154" s="268" t="s">
        <v>1491</v>
      </c>
      <c r="I154" s="268" t="s">
        <v>1453</v>
      </c>
      <c r="J154" s="268">
        <v>50</v>
      </c>
      <c r="K154" s="264"/>
    </row>
    <row r="155" spans="2:11" ht="15" customHeight="1">
      <c r="B155" s="243"/>
      <c r="C155" s="268" t="s">
        <v>1459</v>
      </c>
      <c r="D155" s="220"/>
      <c r="E155" s="220"/>
      <c r="F155" s="269" t="s">
        <v>1451</v>
      </c>
      <c r="G155" s="220"/>
      <c r="H155" s="268" t="s">
        <v>1491</v>
      </c>
      <c r="I155" s="268" t="s">
        <v>1461</v>
      </c>
      <c r="J155" s="268"/>
      <c r="K155" s="264"/>
    </row>
    <row r="156" spans="2:11" ht="15" customHeight="1">
      <c r="B156" s="243"/>
      <c r="C156" s="268" t="s">
        <v>1470</v>
      </c>
      <c r="D156" s="220"/>
      <c r="E156" s="220"/>
      <c r="F156" s="269" t="s">
        <v>1457</v>
      </c>
      <c r="G156" s="220"/>
      <c r="H156" s="268" t="s">
        <v>1491</v>
      </c>
      <c r="I156" s="268" t="s">
        <v>1453</v>
      </c>
      <c r="J156" s="268">
        <v>50</v>
      </c>
      <c r="K156" s="264"/>
    </row>
    <row r="157" spans="2:11" ht="15" customHeight="1">
      <c r="B157" s="243"/>
      <c r="C157" s="268" t="s">
        <v>1478</v>
      </c>
      <c r="D157" s="220"/>
      <c r="E157" s="220"/>
      <c r="F157" s="269" t="s">
        <v>1457</v>
      </c>
      <c r="G157" s="220"/>
      <c r="H157" s="268" t="s">
        <v>1491</v>
      </c>
      <c r="I157" s="268" t="s">
        <v>1453</v>
      </c>
      <c r="J157" s="268">
        <v>50</v>
      </c>
      <c r="K157" s="264"/>
    </row>
    <row r="158" spans="2:11" ht="15" customHeight="1">
      <c r="B158" s="243"/>
      <c r="C158" s="268" t="s">
        <v>1476</v>
      </c>
      <c r="D158" s="220"/>
      <c r="E158" s="220"/>
      <c r="F158" s="269" t="s">
        <v>1457</v>
      </c>
      <c r="G158" s="220"/>
      <c r="H158" s="268" t="s">
        <v>1491</v>
      </c>
      <c r="I158" s="268" t="s">
        <v>1453</v>
      </c>
      <c r="J158" s="268">
        <v>50</v>
      </c>
      <c r="K158" s="264"/>
    </row>
    <row r="159" spans="2:11" ht="15" customHeight="1">
      <c r="B159" s="243"/>
      <c r="C159" s="268" t="s">
        <v>135</v>
      </c>
      <c r="D159" s="220"/>
      <c r="E159" s="220"/>
      <c r="F159" s="269" t="s">
        <v>1451</v>
      </c>
      <c r="G159" s="220"/>
      <c r="H159" s="268" t="s">
        <v>1513</v>
      </c>
      <c r="I159" s="268" t="s">
        <v>1453</v>
      </c>
      <c r="J159" s="268" t="s">
        <v>1514</v>
      </c>
      <c r="K159" s="264"/>
    </row>
    <row r="160" spans="2:11" ht="15" customHeight="1">
      <c r="B160" s="243"/>
      <c r="C160" s="268" t="s">
        <v>1515</v>
      </c>
      <c r="D160" s="220"/>
      <c r="E160" s="220"/>
      <c r="F160" s="269" t="s">
        <v>1451</v>
      </c>
      <c r="G160" s="220"/>
      <c r="H160" s="268" t="s">
        <v>1516</v>
      </c>
      <c r="I160" s="268" t="s">
        <v>1486</v>
      </c>
      <c r="J160" s="268"/>
      <c r="K160" s="264"/>
    </row>
    <row r="161" spans="2:11" ht="15" customHeight="1">
      <c r="B161" s="270"/>
      <c r="C161" s="250"/>
      <c r="D161" s="250"/>
      <c r="E161" s="250"/>
      <c r="F161" s="250"/>
      <c r="G161" s="250"/>
      <c r="H161" s="250"/>
      <c r="I161" s="250"/>
      <c r="J161" s="250"/>
      <c r="K161" s="271"/>
    </row>
    <row r="162" spans="2:11" ht="18.75" customHeight="1">
      <c r="B162" s="252"/>
      <c r="C162" s="262"/>
      <c r="D162" s="262"/>
      <c r="E162" s="262"/>
      <c r="F162" s="272"/>
      <c r="G162" s="262"/>
      <c r="H162" s="262"/>
      <c r="I162" s="262"/>
      <c r="J162" s="262"/>
      <c r="K162" s="252"/>
    </row>
    <row r="163" spans="2:11" ht="18.75" customHeight="1">
      <c r="B163" s="227"/>
      <c r="C163" s="227"/>
      <c r="D163" s="227"/>
      <c r="E163" s="227"/>
      <c r="F163" s="227"/>
      <c r="G163" s="227"/>
      <c r="H163" s="227"/>
      <c r="I163" s="227"/>
      <c r="J163" s="227"/>
      <c r="K163" s="227"/>
    </row>
    <row r="164" spans="2:11" ht="7.5" customHeight="1">
      <c r="B164" s="209"/>
      <c r="C164" s="210"/>
      <c r="D164" s="210"/>
      <c r="E164" s="210"/>
      <c r="F164" s="210"/>
      <c r="G164" s="210"/>
      <c r="H164" s="210"/>
      <c r="I164" s="210"/>
      <c r="J164" s="210"/>
      <c r="K164" s="211"/>
    </row>
    <row r="165" spans="2:11" ht="45" customHeight="1">
      <c r="B165" s="212"/>
      <c r="C165" s="340" t="s">
        <v>1517</v>
      </c>
      <c r="D165" s="340"/>
      <c r="E165" s="340"/>
      <c r="F165" s="340"/>
      <c r="G165" s="340"/>
      <c r="H165" s="340"/>
      <c r="I165" s="340"/>
      <c r="J165" s="340"/>
      <c r="K165" s="213"/>
    </row>
    <row r="166" spans="2:11" ht="17.25" customHeight="1">
      <c r="B166" s="212"/>
      <c r="C166" s="233" t="s">
        <v>1445</v>
      </c>
      <c r="D166" s="233"/>
      <c r="E166" s="233"/>
      <c r="F166" s="233" t="s">
        <v>1446</v>
      </c>
      <c r="G166" s="273"/>
      <c r="H166" s="274" t="s">
        <v>55</v>
      </c>
      <c r="I166" s="274" t="s">
        <v>58</v>
      </c>
      <c r="J166" s="233" t="s">
        <v>1447</v>
      </c>
      <c r="K166" s="213"/>
    </row>
    <row r="167" spans="2:11" ht="17.25" customHeight="1">
      <c r="B167" s="214"/>
      <c r="C167" s="235" t="s">
        <v>1448</v>
      </c>
      <c r="D167" s="235"/>
      <c r="E167" s="235"/>
      <c r="F167" s="236" t="s">
        <v>1449</v>
      </c>
      <c r="G167" s="275"/>
      <c r="H167" s="276"/>
      <c r="I167" s="276"/>
      <c r="J167" s="235" t="s">
        <v>1450</v>
      </c>
      <c r="K167" s="215"/>
    </row>
    <row r="168" spans="2:11" ht="5.25" customHeight="1">
      <c r="B168" s="243"/>
      <c r="C168" s="238"/>
      <c r="D168" s="238"/>
      <c r="E168" s="238"/>
      <c r="F168" s="238"/>
      <c r="G168" s="239"/>
      <c r="H168" s="238"/>
      <c r="I168" s="238"/>
      <c r="J168" s="238"/>
      <c r="K168" s="264"/>
    </row>
    <row r="169" spans="2:11" ht="15" customHeight="1">
      <c r="B169" s="243"/>
      <c r="C169" s="220" t="s">
        <v>1454</v>
      </c>
      <c r="D169" s="220"/>
      <c r="E169" s="220"/>
      <c r="F169" s="241" t="s">
        <v>1451</v>
      </c>
      <c r="G169" s="220"/>
      <c r="H169" s="220" t="s">
        <v>1491</v>
      </c>
      <c r="I169" s="220" t="s">
        <v>1453</v>
      </c>
      <c r="J169" s="220">
        <v>120</v>
      </c>
      <c r="K169" s="264"/>
    </row>
    <row r="170" spans="2:11" ht="15" customHeight="1">
      <c r="B170" s="243"/>
      <c r="C170" s="220" t="s">
        <v>1500</v>
      </c>
      <c r="D170" s="220"/>
      <c r="E170" s="220"/>
      <c r="F170" s="241" t="s">
        <v>1451</v>
      </c>
      <c r="G170" s="220"/>
      <c r="H170" s="220" t="s">
        <v>1501</v>
      </c>
      <c r="I170" s="220" t="s">
        <v>1453</v>
      </c>
      <c r="J170" s="220" t="s">
        <v>1502</v>
      </c>
      <c r="K170" s="264"/>
    </row>
    <row r="171" spans="2:11" ht="15" customHeight="1">
      <c r="B171" s="243"/>
      <c r="C171" s="220" t="s">
        <v>89</v>
      </c>
      <c r="D171" s="220"/>
      <c r="E171" s="220"/>
      <c r="F171" s="241" t="s">
        <v>1451</v>
      </c>
      <c r="G171" s="220"/>
      <c r="H171" s="220" t="s">
        <v>1518</v>
      </c>
      <c r="I171" s="220" t="s">
        <v>1453</v>
      </c>
      <c r="J171" s="220" t="s">
        <v>1502</v>
      </c>
      <c r="K171" s="264"/>
    </row>
    <row r="172" spans="2:11" ht="15" customHeight="1">
      <c r="B172" s="243"/>
      <c r="C172" s="220" t="s">
        <v>1456</v>
      </c>
      <c r="D172" s="220"/>
      <c r="E172" s="220"/>
      <c r="F172" s="241" t="s">
        <v>1457</v>
      </c>
      <c r="G172" s="220"/>
      <c r="H172" s="220" t="s">
        <v>1518</v>
      </c>
      <c r="I172" s="220" t="s">
        <v>1453</v>
      </c>
      <c r="J172" s="220">
        <v>50</v>
      </c>
      <c r="K172" s="264"/>
    </row>
    <row r="173" spans="2:11" ht="15" customHeight="1">
      <c r="B173" s="243"/>
      <c r="C173" s="220" t="s">
        <v>1459</v>
      </c>
      <c r="D173" s="220"/>
      <c r="E173" s="220"/>
      <c r="F173" s="241" t="s">
        <v>1451</v>
      </c>
      <c r="G173" s="220"/>
      <c r="H173" s="220" t="s">
        <v>1518</v>
      </c>
      <c r="I173" s="220" t="s">
        <v>1461</v>
      </c>
      <c r="J173" s="220"/>
      <c r="K173" s="264"/>
    </row>
    <row r="174" spans="2:11" ht="15" customHeight="1">
      <c r="B174" s="243"/>
      <c r="C174" s="220" t="s">
        <v>1470</v>
      </c>
      <c r="D174" s="220"/>
      <c r="E174" s="220"/>
      <c r="F174" s="241" t="s">
        <v>1457</v>
      </c>
      <c r="G174" s="220"/>
      <c r="H174" s="220" t="s">
        <v>1518</v>
      </c>
      <c r="I174" s="220" t="s">
        <v>1453</v>
      </c>
      <c r="J174" s="220">
        <v>50</v>
      </c>
      <c r="K174" s="264"/>
    </row>
    <row r="175" spans="2:11" ht="15" customHeight="1">
      <c r="B175" s="243"/>
      <c r="C175" s="220" t="s">
        <v>1478</v>
      </c>
      <c r="D175" s="220"/>
      <c r="E175" s="220"/>
      <c r="F175" s="241" t="s">
        <v>1457</v>
      </c>
      <c r="G175" s="220"/>
      <c r="H175" s="220" t="s">
        <v>1518</v>
      </c>
      <c r="I175" s="220" t="s">
        <v>1453</v>
      </c>
      <c r="J175" s="220">
        <v>50</v>
      </c>
      <c r="K175" s="264"/>
    </row>
    <row r="176" spans="2:11" ht="15" customHeight="1">
      <c r="B176" s="243"/>
      <c r="C176" s="220" t="s">
        <v>1476</v>
      </c>
      <c r="D176" s="220"/>
      <c r="E176" s="220"/>
      <c r="F176" s="241" t="s">
        <v>1457</v>
      </c>
      <c r="G176" s="220"/>
      <c r="H176" s="220" t="s">
        <v>1518</v>
      </c>
      <c r="I176" s="220" t="s">
        <v>1453</v>
      </c>
      <c r="J176" s="220">
        <v>50</v>
      </c>
      <c r="K176" s="264"/>
    </row>
    <row r="177" spans="2:11" ht="15" customHeight="1">
      <c r="B177" s="243"/>
      <c r="C177" s="220" t="s">
        <v>156</v>
      </c>
      <c r="D177" s="220"/>
      <c r="E177" s="220"/>
      <c r="F177" s="241" t="s">
        <v>1451</v>
      </c>
      <c r="G177" s="220"/>
      <c r="H177" s="220" t="s">
        <v>1519</v>
      </c>
      <c r="I177" s="220" t="s">
        <v>1520</v>
      </c>
      <c r="J177" s="220"/>
      <c r="K177" s="264"/>
    </row>
    <row r="178" spans="2:11" ht="15" customHeight="1">
      <c r="B178" s="243"/>
      <c r="C178" s="220" t="s">
        <v>58</v>
      </c>
      <c r="D178" s="220"/>
      <c r="E178" s="220"/>
      <c r="F178" s="241" t="s">
        <v>1451</v>
      </c>
      <c r="G178" s="220"/>
      <c r="H178" s="220" t="s">
        <v>1521</v>
      </c>
      <c r="I178" s="220" t="s">
        <v>1522</v>
      </c>
      <c r="J178" s="220">
        <v>1</v>
      </c>
      <c r="K178" s="264"/>
    </row>
    <row r="179" spans="2:11" ht="15" customHeight="1">
      <c r="B179" s="243"/>
      <c r="C179" s="220" t="s">
        <v>54</v>
      </c>
      <c r="D179" s="220"/>
      <c r="E179" s="220"/>
      <c r="F179" s="241" t="s">
        <v>1451</v>
      </c>
      <c r="G179" s="220"/>
      <c r="H179" s="220" t="s">
        <v>1523</v>
      </c>
      <c r="I179" s="220" t="s">
        <v>1453</v>
      </c>
      <c r="J179" s="220">
        <v>20</v>
      </c>
      <c r="K179" s="264"/>
    </row>
    <row r="180" spans="2:11" ht="15" customHeight="1">
      <c r="B180" s="243"/>
      <c r="C180" s="220" t="s">
        <v>55</v>
      </c>
      <c r="D180" s="220"/>
      <c r="E180" s="220"/>
      <c r="F180" s="241" t="s">
        <v>1451</v>
      </c>
      <c r="G180" s="220"/>
      <c r="H180" s="220" t="s">
        <v>1524</v>
      </c>
      <c r="I180" s="220" t="s">
        <v>1453</v>
      </c>
      <c r="J180" s="220">
        <v>255</v>
      </c>
      <c r="K180" s="264"/>
    </row>
    <row r="181" spans="2:11" ht="15" customHeight="1">
      <c r="B181" s="243"/>
      <c r="C181" s="220" t="s">
        <v>157</v>
      </c>
      <c r="D181" s="220"/>
      <c r="E181" s="220"/>
      <c r="F181" s="241" t="s">
        <v>1451</v>
      </c>
      <c r="G181" s="220"/>
      <c r="H181" s="220" t="s">
        <v>1415</v>
      </c>
      <c r="I181" s="220" t="s">
        <v>1453</v>
      </c>
      <c r="J181" s="220">
        <v>10</v>
      </c>
      <c r="K181" s="264"/>
    </row>
    <row r="182" spans="2:11" ht="15" customHeight="1">
      <c r="B182" s="243"/>
      <c r="C182" s="220" t="s">
        <v>158</v>
      </c>
      <c r="D182" s="220"/>
      <c r="E182" s="220"/>
      <c r="F182" s="241" t="s">
        <v>1451</v>
      </c>
      <c r="G182" s="220"/>
      <c r="H182" s="220" t="s">
        <v>1525</v>
      </c>
      <c r="I182" s="220" t="s">
        <v>1486</v>
      </c>
      <c r="J182" s="220"/>
      <c r="K182" s="264"/>
    </row>
    <row r="183" spans="2:11" ht="15" customHeight="1">
      <c r="B183" s="243"/>
      <c r="C183" s="220" t="s">
        <v>1526</v>
      </c>
      <c r="D183" s="220"/>
      <c r="E183" s="220"/>
      <c r="F183" s="241" t="s">
        <v>1451</v>
      </c>
      <c r="G183" s="220"/>
      <c r="H183" s="220" t="s">
        <v>1527</v>
      </c>
      <c r="I183" s="220" t="s">
        <v>1486</v>
      </c>
      <c r="J183" s="220"/>
      <c r="K183" s="264"/>
    </row>
    <row r="184" spans="2:11" ht="15" customHeight="1">
      <c r="B184" s="243"/>
      <c r="C184" s="220" t="s">
        <v>1515</v>
      </c>
      <c r="D184" s="220"/>
      <c r="E184" s="220"/>
      <c r="F184" s="241" t="s">
        <v>1451</v>
      </c>
      <c r="G184" s="220"/>
      <c r="H184" s="220" t="s">
        <v>1528</v>
      </c>
      <c r="I184" s="220" t="s">
        <v>1486</v>
      </c>
      <c r="J184" s="220"/>
      <c r="K184" s="264"/>
    </row>
    <row r="185" spans="2:11" ht="15" customHeight="1">
      <c r="B185" s="243"/>
      <c r="C185" s="220" t="s">
        <v>160</v>
      </c>
      <c r="D185" s="220"/>
      <c r="E185" s="220"/>
      <c r="F185" s="241" t="s">
        <v>1457</v>
      </c>
      <c r="G185" s="220"/>
      <c r="H185" s="220" t="s">
        <v>1529</v>
      </c>
      <c r="I185" s="220" t="s">
        <v>1453</v>
      </c>
      <c r="J185" s="220">
        <v>50</v>
      </c>
      <c r="K185" s="264"/>
    </row>
    <row r="186" spans="2:11" ht="15" customHeight="1">
      <c r="B186" s="243"/>
      <c r="C186" s="220" t="s">
        <v>1530</v>
      </c>
      <c r="D186" s="220"/>
      <c r="E186" s="220"/>
      <c r="F186" s="241" t="s">
        <v>1457</v>
      </c>
      <c r="G186" s="220"/>
      <c r="H186" s="220" t="s">
        <v>1531</v>
      </c>
      <c r="I186" s="220" t="s">
        <v>1532</v>
      </c>
      <c r="J186" s="220"/>
      <c r="K186" s="264"/>
    </row>
    <row r="187" spans="2:11" ht="15" customHeight="1">
      <c r="B187" s="243"/>
      <c r="C187" s="220" t="s">
        <v>1533</v>
      </c>
      <c r="D187" s="220"/>
      <c r="E187" s="220"/>
      <c r="F187" s="241" t="s">
        <v>1457</v>
      </c>
      <c r="G187" s="220"/>
      <c r="H187" s="220" t="s">
        <v>1534</v>
      </c>
      <c r="I187" s="220" t="s">
        <v>1532</v>
      </c>
      <c r="J187" s="220"/>
      <c r="K187" s="264"/>
    </row>
    <row r="188" spans="2:11" ht="15" customHeight="1">
      <c r="B188" s="243"/>
      <c r="C188" s="220" t="s">
        <v>1535</v>
      </c>
      <c r="D188" s="220"/>
      <c r="E188" s="220"/>
      <c r="F188" s="241" t="s">
        <v>1457</v>
      </c>
      <c r="G188" s="220"/>
      <c r="H188" s="220" t="s">
        <v>1536</v>
      </c>
      <c r="I188" s="220" t="s">
        <v>1532</v>
      </c>
      <c r="J188" s="220"/>
      <c r="K188" s="264"/>
    </row>
    <row r="189" spans="2:11" ht="15" customHeight="1">
      <c r="B189" s="243"/>
      <c r="C189" s="277" t="s">
        <v>1537</v>
      </c>
      <c r="D189" s="220"/>
      <c r="E189" s="220"/>
      <c r="F189" s="241" t="s">
        <v>1457</v>
      </c>
      <c r="G189" s="220"/>
      <c r="H189" s="220" t="s">
        <v>1538</v>
      </c>
      <c r="I189" s="220" t="s">
        <v>1539</v>
      </c>
      <c r="J189" s="278" t="s">
        <v>1540</v>
      </c>
      <c r="K189" s="264"/>
    </row>
    <row r="190" spans="2:11" ht="15" customHeight="1">
      <c r="B190" s="279"/>
      <c r="C190" s="280" t="s">
        <v>1541</v>
      </c>
      <c r="D190" s="281"/>
      <c r="E190" s="281"/>
      <c r="F190" s="282" t="s">
        <v>1457</v>
      </c>
      <c r="G190" s="281"/>
      <c r="H190" s="281" t="s">
        <v>1542</v>
      </c>
      <c r="I190" s="281" t="s">
        <v>1539</v>
      </c>
      <c r="J190" s="283" t="s">
        <v>1540</v>
      </c>
      <c r="K190" s="284"/>
    </row>
    <row r="191" spans="2:11" ht="15" customHeight="1">
      <c r="B191" s="243"/>
      <c r="C191" s="277" t="s">
        <v>43</v>
      </c>
      <c r="D191" s="220"/>
      <c r="E191" s="220"/>
      <c r="F191" s="241" t="s">
        <v>1451</v>
      </c>
      <c r="G191" s="220"/>
      <c r="H191" s="217" t="s">
        <v>1543</v>
      </c>
      <c r="I191" s="220" t="s">
        <v>1544</v>
      </c>
      <c r="J191" s="220"/>
      <c r="K191" s="264"/>
    </row>
    <row r="192" spans="2:11" ht="15" customHeight="1">
      <c r="B192" s="243"/>
      <c r="C192" s="277" t="s">
        <v>1545</v>
      </c>
      <c r="D192" s="220"/>
      <c r="E192" s="220"/>
      <c r="F192" s="241" t="s">
        <v>1451</v>
      </c>
      <c r="G192" s="220"/>
      <c r="H192" s="220" t="s">
        <v>1546</v>
      </c>
      <c r="I192" s="220" t="s">
        <v>1486</v>
      </c>
      <c r="J192" s="220"/>
      <c r="K192" s="264"/>
    </row>
    <row r="193" spans="2:11" ht="15" customHeight="1">
      <c r="B193" s="243"/>
      <c r="C193" s="277" t="s">
        <v>1547</v>
      </c>
      <c r="D193" s="220"/>
      <c r="E193" s="220"/>
      <c r="F193" s="241" t="s">
        <v>1451</v>
      </c>
      <c r="G193" s="220"/>
      <c r="H193" s="220" t="s">
        <v>1548</v>
      </c>
      <c r="I193" s="220" t="s">
        <v>1486</v>
      </c>
      <c r="J193" s="220"/>
      <c r="K193" s="264"/>
    </row>
    <row r="194" spans="2:11" ht="15" customHeight="1">
      <c r="B194" s="243"/>
      <c r="C194" s="277" t="s">
        <v>1549</v>
      </c>
      <c r="D194" s="220"/>
      <c r="E194" s="220"/>
      <c r="F194" s="241" t="s">
        <v>1457</v>
      </c>
      <c r="G194" s="220"/>
      <c r="H194" s="220" t="s">
        <v>1550</v>
      </c>
      <c r="I194" s="220" t="s">
        <v>1486</v>
      </c>
      <c r="J194" s="220"/>
      <c r="K194" s="264"/>
    </row>
    <row r="195" spans="2:11" ht="15" customHeight="1">
      <c r="B195" s="270"/>
      <c r="C195" s="285"/>
      <c r="D195" s="250"/>
      <c r="E195" s="250"/>
      <c r="F195" s="250"/>
      <c r="G195" s="250"/>
      <c r="H195" s="250"/>
      <c r="I195" s="250"/>
      <c r="J195" s="250"/>
      <c r="K195" s="271"/>
    </row>
    <row r="196" spans="2:11" ht="18.75" customHeight="1">
      <c r="B196" s="252"/>
      <c r="C196" s="262"/>
      <c r="D196" s="262"/>
      <c r="E196" s="262"/>
      <c r="F196" s="272"/>
      <c r="G196" s="262"/>
      <c r="H196" s="262"/>
      <c r="I196" s="262"/>
      <c r="J196" s="262"/>
      <c r="K196" s="252"/>
    </row>
    <row r="197" spans="2:11" ht="18.75" customHeight="1">
      <c r="B197" s="252"/>
      <c r="C197" s="262"/>
      <c r="D197" s="262"/>
      <c r="E197" s="262"/>
      <c r="F197" s="272"/>
      <c r="G197" s="262"/>
      <c r="H197" s="262"/>
      <c r="I197" s="262"/>
      <c r="J197" s="262"/>
      <c r="K197" s="252"/>
    </row>
    <row r="198" spans="2:11" ht="18.75" customHeight="1">
      <c r="B198" s="227"/>
      <c r="C198" s="227"/>
      <c r="D198" s="227"/>
      <c r="E198" s="227"/>
      <c r="F198" s="227"/>
      <c r="G198" s="227"/>
      <c r="H198" s="227"/>
      <c r="I198" s="227"/>
      <c r="J198" s="227"/>
      <c r="K198" s="227"/>
    </row>
    <row r="199" spans="2:11" ht="12">
      <c r="B199" s="209"/>
      <c r="C199" s="210"/>
      <c r="D199" s="210"/>
      <c r="E199" s="210"/>
      <c r="F199" s="210"/>
      <c r="G199" s="210"/>
      <c r="H199" s="210"/>
      <c r="I199" s="210"/>
      <c r="J199" s="210"/>
      <c r="K199" s="211"/>
    </row>
    <row r="200" spans="2:11" ht="22.2">
      <c r="B200" s="212"/>
      <c r="C200" s="340" t="s">
        <v>1551</v>
      </c>
      <c r="D200" s="340"/>
      <c r="E200" s="340"/>
      <c r="F200" s="340"/>
      <c r="G200" s="340"/>
      <c r="H200" s="340"/>
      <c r="I200" s="340"/>
      <c r="J200" s="340"/>
      <c r="K200" s="213"/>
    </row>
    <row r="201" spans="2:11" ht="25.5" customHeight="1">
      <c r="B201" s="212"/>
      <c r="C201" s="286" t="s">
        <v>1552</v>
      </c>
      <c r="D201" s="286"/>
      <c r="E201" s="286"/>
      <c r="F201" s="286" t="s">
        <v>1553</v>
      </c>
      <c r="G201" s="287"/>
      <c r="H201" s="341" t="s">
        <v>1554</v>
      </c>
      <c r="I201" s="341"/>
      <c r="J201" s="341"/>
      <c r="K201" s="213"/>
    </row>
    <row r="202" spans="2:11" ht="5.25" customHeight="1">
      <c r="B202" s="243"/>
      <c r="C202" s="238"/>
      <c r="D202" s="238"/>
      <c r="E202" s="238"/>
      <c r="F202" s="238"/>
      <c r="G202" s="262"/>
      <c r="H202" s="238"/>
      <c r="I202" s="238"/>
      <c r="J202" s="238"/>
      <c r="K202" s="264"/>
    </row>
    <row r="203" spans="2:11" ht="15" customHeight="1">
      <c r="B203" s="243"/>
      <c r="C203" s="220" t="s">
        <v>1544</v>
      </c>
      <c r="D203" s="220"/>
      <c r="E203" s="220"/>
      <c r="F203" s="241" t="s">
        <v>44</v>
      </c>
      <c r="G203" s="220"/>
      <c r="H203" s="339" t="s">
        <v>1555</v>
      </c>
      <c r="I203" s="339"/>
      <c r="J203" s="339"/>
      <c r="K203" s="264"/>
    </row>
    <row r="204" spans="2:11" ht="15" customHeight="1">
      <c r="B204" s="243"/>
      <c r="C204" s="220"/>
      <c r="D204" s="220"/>
      <c r="E204" s="220"/>
      <c r="F204" s="241" t="s">
        <v>45</v>
      </c>
      <c r="G204" s="220"/>
      <c r="H204" s="339" t="s">
        <v>1556</v>
      </c>
      <c r="I204" s="339"/>
      <c r="J204" s="339"/>
      <c r="K204" s="264"/>
    </row>
    <row r="205" spans="2:11" ht="15" customHeight="1">
      <c r="B205" s="243"/>
      <c r="C205" s="220"/>
      <c r="D205" s="220"/>
      <c r="E205" s="220"/>
      <c r="F205" s="241" t="s">
        <v>48</v>
      </c>
      <c r="G205" s="220"/>
      <c r="H205" s="339" t="s">
        <v>1557</v>
      </c>
      <c r="I205" s="339"/>
      <c r="J205" s="339"/>
      <c r="K205" s="264"/>
    </row>
    <row r="206" spans="2:11" ht="15" customHeight="1">
      <c r="B206" s="243"/>
      <c r="C206" s="220"/>
      <c r="D206" s="220"/>
      <c r="E206" s="220"/>
      <c r="F206" s="241" t="s">
        <v>46</v>
      </c>
      <c r="G206" s="220"/>
      <c r="H206" s="339" t="s">
        <v>1558</v>
      </c>
      <c r="I206" s="339"/>
      <c r="J206" s="339"/>
      <c r="K206" s="264"/>
    </row>
    <row r="207" spans="2:11" ht="15" customHeight="1">
      <c r="B207" s="243"/>
      <c r="C207" s="220"/>
      <c r="D207" s="220"/>
      <c r="E207" s="220"/>
      <c r="F207" s="241" t="s">
        <v>47</v>
      </c>
      <c r="G207" s="220"/>
      <c r="H207" s="339" t="s">
        <v>1559</v>
      </c>
      <c r="I207" s="339"/>
      <c r="J207" s="339"/>
      <c r="K207" s="264"/>
    </row>
    <row r="208" spans="2:11" ht="15" customHeight="1">
      <c r="B208" s="243"/>
      <c r="C208" s="220"/>
      <c r="D208" s="220"/>
      <c r="E208" s="220"/>
      <c r="F208" s="241"/>
      <c r="G208" s="220"/>
      <c r="H208" s="220"/>
      <c r="I208" s="220"/>
      <c r="J208" s="220"/>
      <c r="K208" s="264"/>
    </row>
    <row r="209" spans="2:11" ht="15" customHeight="1">
      <c r="B209" s="243"/>
      <c r="C209" s="220" t="s">
        <v>1498</v>
      </c>
      <c r="D209" s="220"/>
      <c r="E209" s="220"/>
      <c r="F209" s="241" t="s">
        <v>80</v>
      </c>
      <c r="G209" s="220"/>
      <c r="H209" s="339" t="s">
        <v>1560</v>
      </c>
      <c r="I209" s="339"/>
      <c r="J209" s="339"/>
      <c r="K209" s="264"/>
    </row>
    <row r="210" spans="2:11" ht="15" customHeight="1">
      <c r="B210" s="243"/>
      <c r="C210" s="220"/>
      <c r="D210" s="220"/>
      <c r="E210" s="220"/>
      <c r="F210" s="241" t="s">
        <v>1396</v>
      </c>
      <c r="G210" s="220"/>
      <c r="H210" s="339" t="s">
        <v>1397</v>
      </c>
      <c r="I210" s="339"/>
      <c r="J210" s="339"/>
      <c r="K210" s="264"/>
    </row>
    <row r="211" spans="2:11" ht="15" customHeight="1">
      <c r="B211" s="243"/>
      <c r="C211" s="220"/>
      <c r="D211" s="220"/>
      <c r="E211" s="220"/>
      <c r="F211" s="241" t="s">
        <v>1394</v>
      </c>
      <c r="G211" s="220"/>
      <c r="H211" s="339" t="s">
        <v>1561</v>
      </c>
      <c r="I211" s="339"/>
      <c r="J211" s="339"/>
      <c r="K211" s="264"/>
    </row>
    <row r="212" spans="2:11" ht="15" customHeight="1">
      <c r="B212" s="288"/>
      <c r="C212" s="220"/>
      <c r="D212" s="220"/>
      <c r="E212" s="220"/>
      <c r="F212" s="241" t="s">
        <v>108</v>
      </c>
      <c r="G212" s="277"/>
      <c r="H212" s="338" t="s">
        <v>107</v>
      </c>
      <c r="I212" s="338"/>
      <c r="J212" s="338"/>
      <c r="K212" s="289"/>
    </row>
    <row r="213" spans="2:11" ht="15" customHeight="1">
      <c r="B213" s="288"/>
      <c r="C213" s="220"/>
      <c r="D213" s="220"/>
      <c r="E213" s="220"/>
      <c r="F213" s="241" t="s">
        <v>1398</v>
      </c>
      <c r="G213" s="277"/>
      <c r="H213" s="338" t="s">
        <v>1347</v>
      </c>
      <c r="I213" s="338"/>
      <c r="J213" s="338"/>
      <c r="K213" s="289"/>
    </row>
    <row r="214" spans="2:11" ht="15" customHeight="1">
      <c r="B214" s="288"/>
      <c r="C214" s="220"/>
      <c r="D214" s="220"/>
      <c r="E214" s="220"/>
      <c r="F214" s="241"/>
      <c r="G214" s="277"/>
      <c r="H214" s="268"/>
      <c r="I214" s="268"/>
      <c r="J214" s="268"/>
      <c r="K214" s="289"/>
    </row>
    <row r="215" spans="2:11" ht="15" customHeight="1">
      <c r="B215" s="288"/>
      <c r="C215" s="220" t="s">
        <v>1522</v>
      </c>
      <c r="D215" s="220"/>
      <c r="E215" s="220"/>
      <c r="F215" s="241">
        <v>1</v>
      </c>
      <c r="G215" s="277"/>
      <c r="H215" s="338" t="s">
        <v>1562</v>
      </c>
      <c r="I215" s="338"/>
      <c r="J215" s="338"/>
      <c r="K215" s="289"/>
    </row>
    <row r="216" spans="2:11" ht="15" customHeight="1">
      <c r="B216" s="288"/>
      <c r="C216" s="220"/>
      <c r="D216" s="220"/>
      <c r="E216" s="220"/>
      <c r="F216" s="241">
        <v>2</v>
      </c>
      <c r="G216" s="277"/>
      <c r="H216" s="338" t="s">
        <v>1563</v>
      </c>
      <c r="I216" s="338"/>
      <c r="J216" s="338"/>
      <c r="K216" s="289"/>
    </row>
    <row r="217" spans="2:11" ht="15" customHeight="1">
      <c r="B217" s="288"/>
      <c r="C217" s="220"/>
      <c r="D217" s="220"/>
      <c r="E217" s="220"/>
      <c r="F217" s="241">
        <v>3</v>
      </c>
      <c r="G217" s="277"/>
      <c r="H217" s="338" t="s">
        <v>1564</v>
      </c>
      <c r="I217" s="338"/>
      <c r="J217" s="338"/>
      <c r="K217" s="289"/>
    </row>
    <row r="218" spans="2:11" ht="15" customHeight="1">
      <c r="B218" s="288"/>
      <c r="C218" s="220"/>
      <c r="D218" s="220"/>
      <c r="E218" s="220"/>
      <c r="F218" s="241">
        <v>4</v>
      </c>
      <c r="G218" s="277"/>
      <c r="H218" s="338" t="s">
        <v>1565</v>
      </c>
      <c r="I218" s="338"/>
      <c r="J218" s="338"/>
      <c r="K218" s="289"/>
    </row>
    <row r="219" spans="2:11" ht="12.75" customHeight="1">
      <c r="B219" s="290"/>
      <c r="C219" s="291"/>
      <c r="D219" s="291"/>
      <c r="E219" s="291"/>
      <c r="F219" s="291"/>
      <c r="G219" s="291"/>
      <c r="H219" s="291"/>
      <c r="I219" s="291"/>
      <c r="J219" s="291"/>
      <c r="K219" s="292"/>
    </row>
  </sheetData>
  <sheetProtection formatCells="0" formatColumns="0" formatRows="0" insertColumns="0" insertRows="0" insertHyperlinks="0" deleteColumns="0" deleteRows="0" sort="0" autoFilter="0" pivotTables="0"/>
  <mergeCells count="77">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D47:J47"/>
    <mergeCell ref="E48:J48"/>
    <mergeCell ref="E49:J49"/>
    <mergeCell ref="E50:J50"/>
    <mergeCell ref="D51:J51"/>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102:J102"/>
    <mergeCell ref="C122:J122"/>
    <mergeCell ref="C147:J147"/>
    <mergeCell ref="C165:J165"/>
    <mergeCell ref="C200:J200"/>
    <mergeCell ref="H201:J201"/>
    <mergeCell ref="H203:J203"/>
    <mergeCell ref="H204:J204"/>
    <mergeCell ref="H205:J205"/>
    <mergeCell ref="H206:J206"/>
    <mergeCell ref="H207:J207"/>
    <mergeCell ref="H209:J209"/>
    <mergeCell ref="H211:J211"/>
    <mergeCell ref="H215:J215"/>
    <mergeCell ref="H210:J210"/>
    <mergeCell ref="H217:J217"/>
    <mergeCell ref="H218:J218"/>
    <mergeCell ref="H216:J216"/>
    <mergeCell ref="H213:J213"/>
    <mergeCell ref="H212:J212"/>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58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 customHeight="1">
      <c r="L2" s="293"/>
      <c r="M2" s="293"/>
      <c r="N2" s="293"/>
      <c r="O2" s="293"/>
      <c r="P2" s="293"/>
      <c r="Q2" s="293"/>
      <c r="R2" s="293"/>
      <c r="S2" s="293"/>
      <c r="T2" s="293"/>
      <c r="U2" s="293"/>
      <c r="V2" s="293"/>
      <c r="AT2" s="18" t="s">
        <v>82</v>
      </c>
      <c r="AZ2" s="89" t="s">
        <v>110</v>
      </c>
      <c r="BA2" s="89" t="s">
        <v>111</v>
      </c>
      <c r="BB2" s="89" t="s">
        <v>112</v>
      </c>
      <c r="BC2" s="89" t="s">
        <v>113</v>
      </c>
      <c r="BD2" s="89" t="s">
        <v>83</v>
      </c>
    </row>
    <row r="3" spans="2:56" ht="6.9" customHeight="1">
      <c r="B3" s="19"/>
      <c r="C3" s="20"/>
      <c r="D3" s="20"/>
      <c r="E3" s="20"/>
      <c r="F3" s="20"/>
      <c r="G3" s="20"/>
      <c r="H3" s="20"/>
      <c r="I3" s="20"/>
      <c r="J3" s="20"/>
      <c r="K3" s="20"/>
      <c r="L3" s="21"/>
      <c r="AT3" s="18" t="s">
        <v>83</v>
      </c>
      <c r="AZ3" s="89" t="s">
        <v>114</v>
      </c>
      <c r="BA3" s="89" t="s">
        <v>115</v>
      </c>
      <c r="BB3" s="89" t="s">
        <v>112</v>
      </c>
      <c r="BC3" s="89" t="s">
        <v>116</v>
      </c>
      <c r="BD3" s="89" t="s">
        <v>83</v>
      </c>
    </row>
    <row r="4" spans="2:56" ht="24.9" customHeight="1">
      <c r="B4" s="21"/>
      <c r="D4" s="22" t="s">
        <v>117</v>
      </c>
      <c r="L4" s="21"/>
      <c r="M4" s="90" t="s">
        <v>10</v>
      </c>
      <c r="AT4" s="18" t="s">
        <v>4</v>
      </c>
      <c r="AZ4" s="89" t="s">
        <v>118</v>
      </c>
      <c r="BA4" s="89" t="s">
        <v>119</v>
      </c>
      <c r="BB4" s="89" t="s">
        <v>120</v>
      </c>
      <c r="BC4" s="89" t="s">
        <v>121</v>
      </c>
      <c r="BD4" s="89" t="s">
        <v>83</v>
      </c>
    </row>
    <row r="5" spans="2:56" ht="6.9" customHeight="1">
      <c r="B5" s="21"/>
      <c r="L5" s="21"/>
      <c r="AZ5" s="89" t="s">
        <v>122</v>
      </c>
      <c r="BA5" s="89" t="s">
        <v>123</v>
      </c>
      <c r="BB5" s="89" t="s">
        <v>112</v>
      </c>
      <c r="BC5" s="89" t="s">
        <v>124</v>
      </c>
      <c r="BD5" s="89" t="s">
        <v>83</v>
      </c>
    </row>
    <row r="6" spans="2:56" ht="12" customHeight="1">
      <c r="B6" s="21"/>
      <c r="D6" s="28" t="s">
        <v>16</v>
      </c>
      <c r="L6" s="21"/>
      <c r="AZ6" s="89" t="s">
        <v>125</v>
      </c>
      <c r="BA6" s="89" t="s">
        <v>126</v>
      </c>
      <c r="BB6" s="89" t="s">
        <v>112</v>
      </c>
      <c r="BC6" s="89" t="s">
        <v>127</v>
      </c>
      <c r="BD6" s="89" t="s">
        <v>83</v>
      </c>
    </row>
    <row r="7" spans="2:56" ht="16.5" customHeight="1">
      <c r="B7" s="21"/>
      <c r="E7" s="335" t="str">
        <f>'Rekapitulace stavby'!K6</f>
        <v>REVITALIZACE PROSTORU HROMADNÝCH ŠATEN BAZÉNU BOHUMÍN</v>
      </c>
      <c r="F7" s="336"/>
      <c r="G7" s="336"/>
      <c r="H7" s="336"/>
      <c r="L7" s="21"/>
      <c r="AZ7" s="89" t="s">
        <v>128</v>
      </c>
      <c r="BA7" s="89" t="s">
        <v>129</v>
      </c>
      <c r="BB7" s="89" t="s">
        <v>112</v>
      </c>
      <c r="BC7" s="89" t="s">
        <v>130</v>
      </c>
      <c r="BD7" s="89" t="s">
        <v>83</v>
      </c>
    </row>
    <row r="8" spans="2:12" s="1" customFormat="1" ht="12" customHeight="1">
      <c r="B8" s="33"/>
      <c r="D8" s="28" t="s">
        <v>131</v>
      </c>
      <c r="L8" s="33"/>
    </row>
    <row r="9" spans="2:12" s="1" customFormat="1" ht="16.5" customHeight="1">
      <c r="B9" s="33"/>
      <c r="E9" s="325" t="s">
        <v>132</v>
      </c>
      <c r="F9" s="334"/>
      <c r="G9" s="334"/>
      <c r="H9" s="334"/>
      <c r="L9" s="33"/>
    </row>
    <row r="10" spans="2:12" s="1" customFormat="1" ht="12">
      <c r="B10" s="33"/>
      <c r="L10" s="33"/>
    </row>
    <row r="11" spans="2:12" s="1" customFormat="1" ht="12" customHeight="1">
      <c r="B11" s="33"/>
      <c r="D11" s="28" t="s">
        <v>18</v>
      </c>
      <c r="F11" s="26" t="s">
        <v>19</v>
      </c>
      <c r="I11" s="28" t="s">
        <v>20</v>
      </c>
      <c r="J11" s="26" t="s">
        <v>21</v>
      </c>
      <c r="L11" s="33"/>
    </row>
    <row r="12" spans="2:12" s="1" customFormat="1" ht="12" customHeight="1">
      <c r="B12" s="33"/>
      <c r="D12" s="28" t="s">
        <v>22</v>
      </c>
      <c r="F12" s="26" t="s">
        <v>23</v>
      </c>
      <c r="I12" s="28" t="s">
        <v>24</v>
      </c>
      <c r="J12" s="49" t="str">
        <f>'Rekapitulace stavby'!AN8</f>
        <v>26. 3. 2024</v>
      </c>
      <c r="L12" s="33"/>
    </row>
    <row r="13" spans="2:12" s="1" customFormat="1" ht="10.95" customHeight="1">
      <c r="B13" s="33"/>
      <c r="L13" s="33"/>
    </row>
    <row r="14" spans="2:12" s="1" customFormat="1" ht="12" customHeight="1">
      <c r="B14" s="33"/>
      <c r="D14" s="28" t="s">
        <v>26</v>
      </c>
      <c r="I14" s="28" t="s">
        <v>27</v>
      </c>
      <c r="J14" s="26" t="s">
        <v>21</v>
      </c>
      <c r="L14" s="33"/>
    </row>
    <row r="15" spans="2:12" s="1" customFormat="1" ht="18" customHeight="1">
      <c r="B15" s="33"/>
      <c r="E15" s="26" t="s">
        <v>28</v>
      </c>
      <c r="I15" s="28" t="s">
        <v>29</v>
      </c>
      <c r="J15" s="26" t="s">
        <v>21</v>
      </c>
      <c r="L15" s="33"/>
    </row>
    <row r="16" spans="2:12" s="1" customFormat="1" ht="6.9" customHeight="1">
      <c r="B16" s="33"/>
      <c r="L16" s="33"/>
    </row>
    <row r="17" spans="2:12" s="1" customFormat="1" ht="12" customHeight="1">
      <c r="B17" s="33"/>
      <c r="D17" s="28" t="s">
        <v>30</v>
      </c>
      <c r="I17" s="28" t="s">
        <v>27</v>
      </c>
      <c r="J17" s="29" t="str">
        <f>'Rekapitulace stavby'!AN13</f>
        <v>Vyplň údaj</v>
      </c>
      <c r="L17" s="33"/>
    </row>
    <row r="18" spans="2:12" s="1" customFormat="1" ht="18" customHeight="1">
      <c r="B18" s="33"/>
      <c r="E18" s="337" t="str">
        <f>'Rekapitulace stavby'!E14</f>
        <v>Vyplň údaj</v>
      </c>
      <c r="F18" s="304"/>
      <c r="G18" s="304"/>
      <c r="H18" s="304"/>
      <c r="I18" s="28" t="s">
        <v>29</v>
      </c>
      <c r="J18" s="29" t="str">
        <f>'Rekapitulace stavby'!AN14</f>
        <v>Vyplň údaj</v>
      </c>
      <c r="L18" s="33"/>
    </row>
    <row r="19" spans="2:12" s="1" customFormat="1" ht="6.9" customHeight="1">
      <c r="B19" s="33"/>
      <c r="L19" s="33"/>
    </row>
    <row r="20" spans="2:12" s="1" customFormat="1" ht="12" customHeight="1">
      <c r="B20" s="33"/>
      <c r="D20" s="28" t="s">
        <v>32</v>
      </c>
      <c r="I20" s="28" t="s">
        <v>27</v>
      </c>
      <c r="J20" s="26" t="s">
        <v>21</v>
      </c>
      <c r="L20" s="33"/>
    </row>
    <row r="21" spans="2:12" s="1" customFormat="1" ht="18" customHeight="1">
      <c r="B21" s="33"/>
      <c r="E21" s="26" t="s">
        <v>33</v>
      </c>
      <c r="I21" s="28" t="s">
        <v>29</v>
      </c>
      <c r="J21" s="26" t="s">
        <v>21</v>
      </c>
      <c r="L21" s="33"/>
    </row>
    <row r="22" spans="2:12" s="1" customFormat="1" ht="6.9" customHeight="1">
      <c r="B22" s="33"/>
      <c r="L22" s="33"/>
    </row>
    <row r="23" spans="2:12" s="1" customFormat="1" ht="12" customHeight="1">
      <c r="B23" s="33"/>
      <c r="D23" s="28" t="s">
        <v>35</v>
      </c>
      <c r="I23" s="28" t="s">
        <v>27</v>
      </c>
      <c r="J23" s="26" t="s">
        <v>21</v>
      </c>
      <c r="L23" s="33"/>
    </row>
    <row r="24" spans="2:12" s="1" customFormat="1" ht="18" customHeight="1">
      <c r="B24" s="33"/>
      <c r="E24" s="26" t="s">
        <v>36</v>
      </c>
      <c r="I24" s="28" t="s">
        <v>29</v>
      </c>
      <c r="J24" s="26" t="s">
        <v>21</v>
      </c>
      <c r="L24" s="33"/>
    </row>
    <row r="25" spans="2:12" s="1" customFormat="1" ht="6.9" customHeight="1">
      <c r="B25" s="33"/>
      <c r="L25" s="33"/>
    </row>
    <row r="26" spans="2:12" s="1" customFormat="1" ht="12" customHeight="1">
      <c r="B26" s="33"/>
      <c r="D26" s="28" t="s">
        <v>37</v>
      </c>
      <c r="L26" s="33"/>
    </row>
    <row r="27" spans="2:12" s="7" customFormat="1" ht="214.5" customHeight="1">
      <c r="B27" s="91"/>
      <c r="E27" s="308" t="s">
        <v>133</v>
      </c>
      <c r="F27" s="308"/>
      <c r="G27" s="308"/>
      <c r="H27" s="308"/>
      <c r="L27" s="91"/>
    </row>
    <row r="28" spans="2:12" s="1" customFormat="1" ht="6.9" customHeight="1">
      <c r="B28" s="33"/>
      <c r="L28" s="33"/>
    </row>
    <row r="29" spans="2:12" s="1" customFormat="1" ht="6.9" customHeight="1">
      <c r="B29" s="33"/>
      <c r="D29" s="50"/>
      <c r="E29" s="50"/>
      <c r="F29" s="50"/>
      <c r="G29" s="50"/>
      <c r="H29" s="50"/>
      <c r="I29" s="50"/>
      <c r="J29" s="50"/>
      <c r="K29" s="50"/>
      <c r="L29" s="33"/>
    </row>
    <row r="30" spans="2:12" s="1" customFormat="1" ht="25.35" customHeight="1">
      <c r="B30" s="33"/>
      <c r="D30" s="92" t="s">
        <v>39</v>
      </c>
      <c r="J30" s="62">
        <f>ROUND(J96,2)</f>
        <v>0</v>
      </c>
      <c r="L30" s="33"/>
    </row>
    <row r="31" spans="2:12" s="1" customFormat="1" ht="6.9" customHeight="1">
      <c r="B31" s="33"/>
      <c r="D31" s="50"/>
      <c r="E31" s="50"/>
      <c r="F31" s="50"/>
      <c r="G31" s="50"/>
      <c r="H31" s="50"/>
      <c r="I31" s="50"/>
      <c r="J31" s="50"/>
      <c r="K31" s="50"/>
      <c r="L31" s="33"/>
    </row>
    <row r="32" spans="2:12" s="1" customFormat="1" ht="14.4" customHeight="1">
      <c r="B32" s="33"/>
      <c r="F32" s="93" t="s">
        <v>41</v>
      </c>
      <c r="I32" s="93" t="s">
        <v>40</v>
      </c>
      <c r="J32" s="93" t="s">
        <v>42</v>
      </c>
      <c r="L32" s="33"/>
    </row>
    <row r="33" spans="2:12" s="1" customFormat="1" ht="14.4" customHeight="1">
      <c r="B33" s="33"/>
      <c r="D33" s="94" t="s">
        <v>43</v>
      </c>
      <c r="E33" s="28" t="s">
        <v>44</v>
      </c>
      <c r="F33" s="82">
        <f>ROUND((SUM(BE96:BE587)),2)</f>
        <v>0</v>
      </c>
      <c r="I33" s="95">
        <v>0.21</v>
      </c>
      <c r="J33" s="82">
        <f>ROUND(((SUM(BE96:BE587))*I33),2)</f>
        <v>0</v>
      </c>
      <c r="L33" s="33"/>
    </row>
    <row r="34" spans="2:12" s="1" customFormat="1" ht="14.4" customHeight="1">
      <c r="B34" s="33"/>
      <c r="E34" s="28" t="s">
        <v>45</v>
      </c>
      <c r="F34" s="82">
        <f>ROUND((SUM(BF96:BF587)),2)</f>
        <v>0</v>
      </c>
      <c r="I34" s="95">
        <v>0.12</v>
      </c>
      <c r="J34" s="82">
        <f>ROUND(((SUM(BF96:BF587))*I34),2)</f>
        <v>0</v>
      </c>
      <c r="L34" s="33"/>
    </row>
    <row r="35" spans="2:12" s="1" customFormat="1" ht="14.4" customHeight="1" hidden="1">
      <c r="B35" s="33"/>
      <c r="E35" s="28" t="s">
        <v>46</v>
      </c>
      <c r="F35" s="82">
        <f>ROUND((SUM(BG96:BG587)),2)</f>
        <v>0</v>
      </c>
      <c r="I35" s="95">
        <v>0.21</v>
      </c>
      <c r="J35" s="82">
        <f>0</f>
        <v>0</v>
      </c>
      <c r="L35" s="33"/>
    </row>
    <row r="36" spans="2:12" s="1" customFormat="1" ht="14.4" customHeight="1" hidden="1">
      <c r="B36" s="33"/>
      <c r="E36" s="28" t="s">
        <v>47</v>
      </c>
      <c r="F36" s="82">
        <f>ROUND((SUM(BH96:BH587)),2)</f>
        <v>0</v>
      </c>
      <c r="I36" s="95">
        <v>0.12</v>
      </c>
      <c r="J36" s="82">
        <f>0</f>
        <v>0</v>
      </c>
      <c r="L36" s="33"/>
    </row>
    <row r="37" spans="2:12" s="1" customFormat="1" ht="14.4" customHeight="1" hidden="1">
      <c r="B37" s="33"/>
      <c r="E37" s="28" t="s">
        <v>48</v>
      </c>
      <c r="F37" s="82">
        <f>ROUND((SUM(BI96:BI587)),2)</f>
        <v>0</v>
      </c>
      <c r="I37" s="95">
        <v>0</v>
      </c>
      <c r="J37" s="82">
        <f>0</f>
        <v>0</v>
      </c>
      <c r="L37" s="33"/>
    </row>
    <row r="38" spans="2:12" s="1" customFormat="1" ht="6.9" customHeight="1">
      <c r="B38" s="33"/>
      <c r="L38" s="33"/>
    </row>
    <row r="39" spans="2:12" s="1" customFormat="1" ht="25.35" customHeight="1">
      <c r="B39" s="33"/>
      <c r="C39" s="96"/>
      <c r="D39" s="97" t="s">
        <v>49</v>
      </c>
      <c r="E39" s="53"/>
      <c r="F39" s="53"/>
      <c r="G39" s="98" t="s">
        <v>50</v>
      </c>
      <c r="H39" s="99" t="s">
        <v>51</v>
      </c>
      <c r="I39" s="53"/>
      <c r="J39" s="100">
        <f>SUM(J30:J37)</f>
        <v>0</v>
      </c>
      <c r="K39" s="101"/>
      <c r="L39" s="33"/>
    </row>
    <row r="40" spans="2:12" s="1" customFormat="1" ht="14.4" customHeight="1">
      <c r="B40" s="41"/>
      <c r="C40" s="42"/>
      <c r="D40" s="42"/>
      <c r="E40" s="42"/>
      <c r="F40" s="42"/>
      <c r="G40" s="42"/>
      <c r="H40" s="42"/>
      <c r="I40" s="42"/>
      <c r="J40" s="42"/>
      <c r="K40" s="42"/>
      <c r="L40" s="33"/>
    </row>
    <row r="44" spans="2:12" s="1" customFormat="1" ht="6.9" customHeight="1">
      <c r="B44" s="43"/>
      <c r="C44" s="44"/>
      <c r="D44" s="44"/>
      <c r="E44" s="44"/>
      <c r="F44" s="44"/>
      <c r="G44" s="44"/>
      <c r="H44" s="44"/>
      <c r="I44" s="44"/>
      <c r="J44" s="44"/>
      <c r="K44" s="44"/>
      <c r="L44" s="33"/>
    </row>
    <row r="45" spans="2:12" s="1" customFormat="1" ht="24.9" customHeight="1">
      <c r="B45" s="33"/>
      <c r="C45" s="22" t="s">
        <v>134</v>
      </c>
      <c r="L45" s="33"/>
    </row>
    <row r="46" spans="2:12" s="1" customFormat="1" ht="6.9" customHeight="1">
      <c r="B46" s="33"/>
      <c r="L46" s="33"/>
    </row>
    <row r="47" spans="2:12" s="1" customFormat="1" ht="12" customHeight="1">
      <c r="B47" s="33"/>
      <c r="C47" s="28" t="s">
        <v>16</v>
      </c>
      <c r="L47" s="33"/>
    </row>
    <row r="48" spans="2:12" s="1" customFormat="1" ht="16.5" customHeight="1">
      <c r="B48" s="33"/>
      <c r="E48" s="335" t="str">
        <f>E7</f>
        <v>REVITALIZACE PROSTORU HROMADNÝCH ŠATEN BAZÉNU BOHUMÍN</v>
      </c>
      <c r="F48" s="336"/>
      <c r="G48" s="336"/>
      <c r="H48" s="336"/>
      <c r="L48" s="33"/>
    </row>
    <row r="49" spans="2:12" s="1" customFormat="1" ht="12" customHeight="1">
      <c r="B49" s="33"/>
      <c r="C49" s="28" t="s">
        <v>131</v>
      </c>
      <c r="L49" s="33"/>
    </row>
    <row r="50" spans="2:12" s="1" customFormat="1" ht="16.5" customHeight="1">
      <c r="B50" s="33"/>
      <c r="E50" s="325" t="str">
        <f>E9</f>
        <v>2024/OST/07-11 - D.1.1-Architektonické a stavebně technické řešení (vč.PBŘ)</v>
      </c>
      <c r="F50" s="334"/>
      <c r="G50" s="334"/>
      <c r="H50" s="334"/>
      <c r="L50" s="33"/>
    </row>
    <row r="51" spans="2:12" s="1" customFormat="1" ht="6.9" customHeight="1">
      <c r="B51" s="33"/>
      <c r="L51" s="33"/>
    </row>
    <row r="52" spans="2:12" s="1" customFormat="1" ht="12" customHeight="1">
      <c r="B52" s="33"/>
      <c r="C52" s="28" t="s">
        <v>22</v>
      </c>
      <c r="F52" s="26" t="str">
        <f>F12</f>
        <v xml:space="preserve"> </v>
      </c>
      <c r="I52" s="28" t="s">
        <v>24</v>
      </c>
      <c r="J52" s="49" t="str">
        <f>IF(J12="","",J12)</f>
        <v>26. 3. 2024</v>
      </c>
      <c r="L52" s="33"/>
    </row>
    <row r="53" spans="2:12" s="1" customFormat="1" ht="6.9" customHeight="1">
      <c r="B53" s="33"/>
      <c r="L53" s="33"/>
    </row>
    <row r="54" spans="2:12" s="1" customFormat="1" ht="15.15" customHeight="1">
      <c r="B54" s="33"/>
      <c r="C54" s="28" t="s">
        <v>26</v>
      </c>
      <c r="F54" s="26" t="str">
        <f>E15</f>
        <v>BOSPOR, s.r.o. Bohumín</v>
      </c>
      <c r="I54" s="28" t="s">
        <v>32</v>
      </c>
      <c r="J54" s="31" t="str">
        <f>E21</f>
        <v>ARCH.Z.STUDIO</v>
      </c>
      <c r="L54" s="33"/>
    </row>
    <row r="55" spans="2:12" s="1" customFormat="1" ht="15.15" customHeight="1">
      <c r="B55" s="33"/>
      <c r="C55" s="28" t="s">
        <v>30</v>
      </c>
      <c r="F55" s="26" t="str">
        <f>IF(E18="","",E18)</f>
        <v>Vyplň údaj</v>
      </c>
      <c r="I55" s="28" t="s">
        <v>35</v>
      </c>
      <c r="J55" s="31" t="str">
        <f>E24</f>
        <v>Ing.A.Hejmalová</v>
      </c>
      <c r="L55" s="33"/>
    </row>
    <row r="56" spans="2:12" s="1" customFormat="1" ht="10.35" customHeight="1">
      <c r="B56" s="33"/>
      <c r="L56" s="33"/>
    </row>
    <row r="57" spans="2:12" s="1" customFormat="1" ht="29.25" customHeight="1">
      <c r="B57" s="33"/>
      <c r="C57" s="102" t="s">
        <v>135</v>
      </c>
      <c r="D57" s="96"/>
      <c r="E57" s="96"/>
      <c r="F57" s="96"/>
      <c r="G57" s="96"/>
      <c r="H57" s="96"/>
      <c r="I57" s="96"/>
      <c r="J57" s="103" t="s">
        <v>136</v>
      </c>
      <c r="K57" s="96"/>
      <c r="L57" s="33"/>
    </row>
    <row r="58" spans="2:12" s="1" customFormat="1" ht="10.35" customHeight="1">
      <c r="B58" s="33"/>
      <c r="L58" s="33"/>
    </row>
    <row r="59" spans="2:47" s="1" customFormat="1" ht="22.95" customHeight="1">
      <c r="B59" s="33"/>
      <c r="C59" s="104" t="s">
        <v>71</v>
      </c>
      <c r="J59" s="62">
        <f>J96</f>
        <v>0</v>
      </c>
      <c r="L59" s="33"/>
      <c r="AU59" s="18" t="s">
        <v>137</v>
      </c>
    </row>
    <row r="60" spans="2:12" s="8" customFormat="1" ht="24.9" customHeight="1">
      <c r="B60" s="105"/>
      <c r="D60" s="106" t="s">
        <v>138</v>
      </c>
      <c r="E60" s="107"/>
      <c r="F60" s="107"/>
      <c r="G60" s="107"/>
      <c r="H60" s="107"/>
      <c r="I60" s="107"/>
      <c r="J60" s="108">
        <f>J97</f>
        <v>0</v>
      </c>
      <c r="L60" s="105"/>
    </row>
    <row r="61" spans="2:12" s="9" customFormat="1" ht="19.95" customHeight="1">
      <c r="B61" s="109"/>
      <c r="D61" s="110" t="s">
        <v>139</v>
      </c>
      <c r="E61" s="111"/>
      <c r="F61" s="111"/>
      <c r="G61" s="111"/>
      <c r="H61" s="111"/>
      <c r="I61" s="111"/>
      <c r="J61" s="112">
        <f>J98</f>
        <v>0</v>
      </c>
      <c r="L61" s="109"/>
    </row>
    <row r="62" spans="2:12" s="9" customFormat="1" ht="19.95" customHeight="1">
      <c r="B62" s="109"/>
      <c r="D62" s="110" t="s">
        <v>140</v>
      </c>
      <c r="E62" s="111"/>
      <c r="F62" s="111"/>
      <c r="G62" s="111"/>
      <c r="H62" s="111"/>
      <c r="I62" s="111"/>
      <c r="J62" s="112">
        <f>J111</f>
        <v>0</v>
      </c>
      <c r="L62" s="109"/>
    </row>
    <row r="63" spans="2:12" s="9" customFormat="1" ht="19.95" customHeight="1">
      <c r="B63" s="109"/>
      <c r="D63" s="110" t="s">
        <v>141</v>
      </c>
      <c r="E63" s="111"/>
      <c r="F63" s="111"/>
      <c r="G63" s="111"/>
      <c r="H63" s="111"/>
      <c r="I63" s="111"/>
      <c r="J63" s="112">
        <f>J188</f>
        <v>0</v>
      </c>
      <c r="L63" s="109"/>
    </row>
    <row r="64" spans="2:12" s="9" customFormat="1" ht="19.95" customHeight="1">
      <c r="B64" s="109"/>
      <c r="D64" s="110" t="s">
        <v>142</v>
      </c>
      <c r="E64" s="111"/>
      <c r="F64" s="111"/>
      <c r="G64" s="111"/>
      <c r="H64" s="111"/>
      <c r="I64" s="111"/>
      <c r="J64" s="112">
        <f>J248</f>
        <v>0</v>
      </c>
      <c r="L64" s="109"/>
    </row>
    <row r="65" spans="2:12" s="9" customFormat="1" ht="19.95" customHeight="1">
      <c r="B65" s="109"/>
      <c r="D65" s="110" t="s">
        <v>143</v>
      </c>
      <c r="E65" s="111"/>
      <c r="F65" s="111"/>
      <c r="G65" s="111"/>
      <c r="H65" s="111"/>
      <c r="I65" s="111"/>
      <c r="J65" s="112">
        <f>J259</f>
        <v>0</v>
      </c>
      <c r="L65" s="109"/>
    </row>
    <row r="66" spans="2:12" s="8" customFormat="1" ht="24.9" customHeight="1">
      <c r="B66" s="105"/>
      <c r="D66" s="106" t="s">
        <v>144</v>
      </c>
      <c r="E66" s="107"/>
      <c r="F66" s="107"/>
      <c r="G66" s="107"/>
      <c r="H66" s="107"/>
      <c r="I66" s="107"/>
      <c r="J66" s="108">
        <f>J262</f>
        <v>0</v>
      </c>
      <c r="L66" s="105"/>
    </row>
    <row r="67" spans="2:12" s="9" customFormat="1" ht="19.95" customHeight="1">
      <c r="B67" s="109"/>
      <c r="D67" s="110" t="s">
        <v>145</v>
      </c>
      <c r="E67" s="111"/>
      <c r="F67" s="111"/>
      <c r="G67" s="111"/>
      <c r="H67" s="111"/>
      <c r="I67" s="111"/>
      <c r="J67" s="112">
        <f>J263</f>
        <v>0</v>
      </c>
      <c r="L67" s="109"/>
    </row>
    <row r="68" spans="2:12" s="9" customFormat="1" ht="19.95" customHeight="1">
      <c r="B68" s="109"/>
      <c r="D68" s="110" t="s">
        <v>146</v>
      </c>
      <c r="E68" s="111"/>
      <c r="F68" s="111"/>
      <c r="G68" s="111"/>
      <c r="H68" s="111"/>
      <c r="I68" s="111"/>
      <c r="J68" s="112">
        <f>J278</f>
        <v>0</v>
      </c>
      <c r="L68" s="109"/>
    </row>
    <row r="69" spans="2:12" s="9" customFormat="1" ht="19.95" customHeight="1">
      <c r="B69" s="109"/>
      <c r="D69" s="110" t="s">
        <v>147</v>
      </c>
      <c r="E69" s="111"/>
      <c r="F69" s="111"/>
      <c r="G69" s="111"/>
      <c r="H69" s="111"/>
      <c r="I69" s="111"/>
      <c r="J69" s="112">
        <f>J294</f>
        <v>0</v>
      </c>
      <c r="L69" s="109"/>
    </row>
    <row r="70" spans="2:12" s="9" customFormat="1" ht="19.95" customHeight="1">
      <c r="B70" s="109"/>
      <c r="D70" s="110" t="s">
        <v>148</v>
      </c>
      <c r="E70" s="111"/>
      <c r="F70" s="111"/>
      <c r="G70" s="111"/>
      <c r="H70" s="111"/>
      <c r="I70" s="111"/>
      <c r="J70" s="112">
        <f>J305</f>
        <v>0</v>
      </c>
      <c r="L70" s="109"/>
    </row>
    <row r="71" spans="2:12" s="9" customFormat="1" ht="19.95" customHeight="1">
      <c r="B71" s="109"/>
      <c r="D71" s="110" t="s">
        <v>149</v>
      </c>
      <c r="E71" s="111"/>
      <c r="F71" s="111"/>
      <c r="G71" s="111"/>
      <c r="H71" s="111"/>
      <c r="I71" s="111"/>
      <c r="J71" s="112">
        <f>J336</f>
        <v>0</v>
      </c>
      <c r="L71" s="109"/>
    </row>
    <row r="72" spans="2:12" s="9" customFormat="1" ht="19.95" customHeight="1">
      <c r="B72" s="109"/>
      <c r="D72" s="110" t="s">
        <v>150</v>
      </c>
      <c r="E72" s="111"/>
      <c r="F72" s="111"/>
      <c r="G72" s="111"/>
      <c r="H72" s="111"/>
      <c r="I72" s="111"/>
      <c r="J72" s="112">
        <f>J357</f>
        <v>0</v>
      </c>
      <c r="L72" s="109"/>
    </row>
    <row r="73" spans="2:12" s="9" customFormat="1" ht="19.95" customHeight="1">
      <c r="B73" s="109"/>
      <c r="D73" s="110" t="s">
        <v>151</v>
      </c>
      <c r="E73" s="111"/>
      <c r="F73" s="111"/>
      <c r="G73" s="111"/>
      <c r="H73" s="111"/>
      <c r="I73" s="111"/>
      <c r="J73" s="112">
        <f>J374</f>
        <v>0</v>
      </c>
      <c r="L73" s="109"/>
    </row>
    <row r="74" spans="2:12" s="9" customFormat="1" ht="19.95" customHeight="1">
      <c r="B74" s="109"/>
      <c r="D74" s="110" t="s">
        <v>152</v>
      </c>
      <c r="E74" s="111"/>
      <c r="F74" s="111"/>
      <c r="G74" s="111"/>
      <c r="H74" s="111"/>
      <c r="I74" s="111"/>
      <c r="J74" s="112">
        <f>J475</f>
        <v>0</v>
      </c>
      <c r="L74" s="109"/>
    </row>
    <row r="75" spans="2:12" s="9" customFormat="1" ht="19.95" customHeight="1">
      <c r="B75" s="109"/>
      <c r="D75" s="110" t="s">
        <v>153</v>
      </c>
      <c r="E75" s="111"/>
      <c r="F75" s="111"/>
      <c r="G75" s="111"/>
      <c r="H75" s="111"/>
      <c r="I75" s="111"/>
      <c r="J75" s="112">
        <f>J529</f>
        <v>0</v>
      </c>
      <c r="L75" s="109"/>
    </row>
    <row r="76" spans="2:12" s="9" customFormat="1" ht="19.95" customHeight="1">
      <c r="B76" s="109"/>
      <c r="D76" s="110" t="s">
        <v>154</v>
      </c>
      <c r="E76" s="111"/>
      <c r="F76" s="111"/>
      <c r="G76" s="111"/>
      <c r="H76" s="111"/>
      <c r="I76" s="111"/>
      <c r="J76" s="112">
        <f>J538</f>
        <v>0</v>
      </c>
      <c r="L76" s="109"/>
    </row>
    <row r="77" spans="2:12" s="1" customFormat="1" ht="21.75" customHeight="1">
      <c r="B77" s="33"/>
      <c r="L77" s="33"/>
    </row>
    <row r="78" spans="2:12" s="1" customFormat="1" ht="6.9" customHeight="1">
      <c r="B78" s="41"/>
      <c r="C78" s="42"/>
      <c r="D78" s="42"/>
      <c r="E78" s="42"/>
      <c r="F78" s="42"/>
      <c r="G78" s="42"/>
      <c r="H78" s="42"/>
      <c r="I78" s="42"/>
      <c r="J78" s="42"/>
      <c r="K78" s="42"/>
      <c r="L78" s="33"/>
    </row>
    <row r="82" spans="2:12" s="1" customFormat="1" ht="6.9" customHeight="1">
      <c r="B82" s="43"/>
      <c r="C82" s="44"/>
      <c r="D82" s="44"/>
      <c r="E82" s="44"/>
      <c r="F82" s="44"/>
      <c r="G82" s="44"/>
      <c r="H82" s="44"/>
      <c r="I82" s="44"/>
      <c r="J82" s="44"/>
      <c r="K82" s="44"/>
      <c r="L82" s="33"/>
    </row>
    <row r="83" spans="2:12" s="1" customFormat="1" ht="24.9" customHeight="1">
      <c r="B83" s="33"/>
      <c r="C83" s="22" t="s">
        <v>155</v>
      </c>
      <c r="L83" s="33"/>
    </row>
    <row r="84" spans="2:12" s="1" customFormat="1" ht="6.9" customHeight="1">
      <c r="B84" s="33"/>
      <c r="L84" s="33"/>
    </row>
    <row r="85" spans="2:12" s="1" customFormat="1" ht="12" customHeight="1">
      <c r="B85" s="33"/>
      <c r="C85" s="28" t="s">
        <v>16</v>
      </c>
      <c r="L85" s="33"/>
    </row>
    <row r="86" spans="2:12" s="1" customFormat="1" ht="16.5" customHeight="1">
      <c r="B86" s="33"/>
      <c r="E86" s="335" t="str">
        <f>E7</f>
        <v>REVITALIZACE PROSTORU HROMADNÝCH ŠATEN BAZÉNU BOHUMÍN</v>
      </c>
      <c r="F86" s="336"/>
      <c r="G86" s="336"/>
      <c r="H86" s="336"/>
      <c r="L86" s="33"/>
    </row>
    <row r="87" spans="2:12" s="1" customFormat="1" ht="12" customHeight="1">
      <c r="B87" s="33"/>
      <c r="C87" s="28" t="s">
        <v>131</v>
      </c>
      <c r="L87" s="33"/>
    </row>
    <row r="88" spans="2:12" s="1" customFormat="1" ht="16.5" customHeight="1">
      <c r="B88" s="33"/>
      <c r="E88" s="325" t="str">
        <f>E9</f>
        <v>2024/OST/07-11 - D.1.1-Architektonické a stavebně technické řešení (vč.PBŘ)</v>
      </c>
      <c r="F88" s="334"/>
      <c r="G88" s="334"/>
      <c r="H88" s="334"/>
      <c r="L88" s="33"/>
    </row>
    <row r="89" spans="2:12" s="1" customFormat="1" ht="6.9" customHeight="1">
      <c r="B89" s="33"/>
      <c r="L89" s="33"/>
    </row>
    <row r="90" spans="2:12" s="1" customFormat="1" ht="12" customHeight="1">
      <c r="B90" s="33"/>
      <c r="C90" s="28" t="s">
        <v>22</v>
      </c>
      <c r="F90" s="26" t="str">
        <f>F12</f>
        <v xml:space="preserve"> </v>
      </c>
      <c r="I90" s="28" t="s">
        <v>24</v>
      </c>
      <c r="J90" s="49" t="str">
        <f>IF(J12="","",J12)</f>
        <v>26. 3. 2024</v>
      </c>
      <c r="L90" s="33"/>
    </row>
    <row r="91" spans="2:12" s="1" customFormat="1" ht="6.9" customHeight="1">
      <c r="B91" s="33"/>
      <c r="L91" s="33"/>
    </row>
    <row r="92" spans="2:12" s="1" customFormat="1" ht="15.15" customHeight="1">
      <c r="B92" s="33"/>
      <c r="C92" s="28" t="s">
        <v>26</v>
      </c>
      <c r="F92" s="26" t="str">
        <f>E15</f>
        <v>BOSPOR, s.r.o. Bohumín</v>
      </c>
      <c r="I92" s="28" t="s">
        <v>32</v>
      </c>
      <c r="J92" s="31" t="str">
        <f>E21</f>
        <v>ARCH.Z.STUDIO</v>
      </c>
      <c r="L92" s="33"/>
    </row>
    <row r="93" spans="2:12" s="1" customFormat="1" ht="15.15" customHeight="1">
      <c r="B93" s="33"/>
      <c r="C93" s="28" t="s">
        <v>30</v>
      </c>
      <c r="F93" s="26" t="str">
        <f>IF(E18="","",E18)</f>
        <v>Vyplň údaj</v>
      </c>
      <c r="I93" s="28" t="s">
        <v>35</v>
      </c>
      <c r="J93" s="31" t="str">
        <f>E24</f>
        <v>Ing.A.Hejmalová</v>
      </c>
      <c r="L93" s="33"/>
    </row>
    <row r="94" spans="2:12" s="1" customFormat="1" ht="10.35" customHeight="1">
      <c r="B94" s="33"/>
      <c r="L94" s="33"/>
    </row>
    <row r="95" spans="2:20" s="10" customFormat="1" ht="29.25" customHeight="1">
      <c r="B95" s="113"/>
      <c r="C95" s="114" t="s">
        <v>156</v>
      </c>
      <c r="D95" s="115" t="s">
        <v>58</v>
      </c>
      <c r="E95" s="115" t="s">
        <v>54</v>
      </c>
      <c r="F95" s="115" t="s">
        <v>55</v>
      </c>
      <c r="G95" s="115" t="s">
        <v>157</v>
      </c>
      <c r="H95" s="115" t="s">
        <v>158</v>
      </c>
      <c r="I95" s="115" t="s">
        <v>159</v>
      </c>
      <c r="J95" s="115" t="s">
        <v>136</v>
      </c>
      <c r="K95" s="116" t="s">
        <v>160</v>
      </c>
      <c r="L95" s="113"/>
      <c r="M95" s="55" t="s">
        <v>21</v>
      </c>
      <c r="N95" s="56" t="s">
        <v>43</v>
      </c>
      <c r="O95" s="56" t="s">
        <v>161</v>
      </c>
      <c r="P95" s="56" t="s">
        <v>162</v>
      </c>
      <c r="Q95" s="56" t="s">
        <v>163</v>
      </c>
      <c r="R95" s="56" t="s">
        <v>164</v>
      </c>
      <c r="S95" s="56" t="s">
        <v>165</v>
      </c>
      <c r="T95" s="57" t="s">
        <v>166</v>
      </c>
    </row>
    <row r="96" spans="2:63" s="1" customFormat="1" ht="22.95" customHeight="1">
      <c r="B96" s="33"/>
      <c r="C96" s="60" t="s">
        <v>167</v>
      </c>
      <c r="J96" s="117">
        <f>BK96</f>
        <v>0</v>
      </c>
      <c r="L96" s="33"/>
      <c r="M96" s="58"/>
      <c r="N96" s="50"/>
      <c r="O96" s="50"/>
      <c r="P96" s="118">
        <f>P97+P262</f>
        <v>0</v>
      </c>
      <c r="Q96" s="50"/>
      <c r="R96" s="118">
        <f>R97+R262</f>
        <v>14.90585097</v>
      </c>
      <c r="S96" s="50"/>
      <c r="T96" s="119">
        <f>T97+T262</f>
        <v>22.41316099</v>
      </c>
      <c r="AT96" s="18" t="s">
        <v>72</v>
      </c>
      <c r="AU96" s="18" t="s">
        <v>137</v>
      </c>
      <c r="BK96" s="120">
        <f>BK97+BK262</f>
        <v>0</v>
      </c>
    </row>
    <row r="97" spans="2:63" s="11" customFormat="1" ht="25.95" customHeight="1">
      <c r="B97" s="121"/>
      <c r="D97" s="122" t="s">
        <v>72</v>
      </c>
      <c r="E97" s="123" t="s">
        <v>168</v>
      </c>
      <c r="F97" s="123" t="s">
        <v>169</v>
      </c>
      <c r="I97" s="124"/>
      <c r="J97" s="125">
        <f>BK97</f>
        <v>0</v>
      </c>
      <c r="L97" s="121"/>
      <c r="M97" s="126"/>
      <c r="P97" s="127">
        <f>P98+P111+P188+P248+P259</f>
        <v>0</v>
      </c>
      <c r="R97" s="127">
        <f>R98+R111+R188+R248+R259</f>
        <v>6.039344000000001</v>
      </c>
      <c r="T97" s="128">
        <f>T98+T111+T188+T248+T259</f>
        <v>18.007941580000004</v>
      </c>
      <c r="AR97" s="122" t="s">
        <v>81</v>
      </c>
      <c r="AT97" s="129" t="s">
        <v>72</v>
      </c>
      <c r="AU97" s="129" t="s">
        <v>73</v>
      </c>
      <c r="AY97" s="122" t="s">
        <v>170</v>
      </c>
      <c r="BK97" s="130">
        <f>BK98+BK111+BK188+BK248+BK259</f>
        <v>0</v>
      </c>
    </row>
    <row r="98" spans="2:63" s="11" customFormat="1" ht="22.95" customHeight="1">
      <c r="B98" s="121"/>
      <c r="D98" s="122" t="s">
        <v>72</v>
      </c>
      <c r="E98" s="131" t="s">
        <v>171</v>
      </c>
      <c r="F98" s="131" t="s">
        <v>172</v>
      </c>
      <c r="I98" s="124"/>
      <c r="J98" s="132">
        <f>BK98</f>
        <v>0</v>
      </c>
      <c r="L98" s="121"/>
      <c r="M98" s="126"/>
      <c r="P98" s="127">
        <f>SUM(P99:P110)</f>
        <v>0</v>
      </c>
      <c r="R98" s="127">
        <f>SUM(R99:R110)</f>
        <v>0.20862225</v>
      </c>
      <c r="T98" s="128">
        <f>SUM(T99:T110)</f>
        <v>0</v>
      </c>
      <c r="AR98" s="122" t="s">
        <v>81</v>
      </c>
      <c r="AT98" s="129" t="s">
        <v>72</v>
      </c>
      <c r="AU98" s="129" t="s">
        <v>81</v>
      </c>
      <c r="AY98" s="122" t="s">
        <v>170</v>
      </c>
      <c r="BK98" s="130">
        <f>SUM(BK99:BK110)</f>
        <v>0</v>
      </c>
    </row>
    <row r="99" spans="2:65" s="1" customFormat="1" ht="24.15" customHeight="1">
      <c r="B99" s="33"/>
      <c r="C99" s="133" t="s">
        <v>81</v>
      </c>
      <c r="D99" s="133" t="s">
        <v>173</v>
      </c>
      <c r="E99" s="134" t="s">
        <v>174</v>
      </c>
      <c r="F99" s="135" t="s">
        <v>175</v>
      </c>
      <c r="G99" s="136" t="s">
        <v>112</v>
      </c>
      <c r="H99" s="137">
        <v>2.625</v>
      </c>
      <c r="I99" s="138"/>
      <c r="J99" s="139">
        <f>ROUND(I99*H99,2)</f>
        <v>0</v>
      </c>
      <c r="K99" s="135" t="s">
        <v>176</v>
      </c>
      <c r="L99" s="33"/>
      <c r="M99" s="140" t="s">
        <v>21</v>
      </c>
      <c r="N99" s="141" t="s">
        <v>44</v>
      </c>
      <c r="P99" s="142">
        <f>O99*H99</f>
        <v>0</v>
      </c>
      <c r="Q99" s="142">
        <v>0.07921</v>
      </c>
      <c r="R99" s="142">
        <f>Q99*H99</f>
        <v>0.20792625</v>
      </c>
      <c r="S99" s="142">
        <v>0</v>
      </c>
      <c r="T99" s="143">
        <f>S99*H99</f>
        <v>0</v>
      </c>
      <c r="AR99" s="144" t="s">
        <v>177</v>
      </c>
      <c r="AT99" s="144" t="s">
        <v>173</v>
      </c>
      <c r="AU99" s="144" t="s">
        <v>83</v>
      </c>
      <c r="AY99" s="18" t="s">
        <v>170</v>
      </c>
      <c r="BE99" s="145">
        <f>IF(N99="základní",J99,0)</f>
        <v>0</v>
      </c>
      <c r="BF99" s="145">
        <f>IF(N99="snížená",J99,0)</f>
        <v>0</v>
      </c>
      <c r="BG99" s="145">
        <f>IF(N99="zákl. přenesená",J99,0)</f>
        <v>0</v>
      </c>
      <c r="BH99" s="145">
        <f>IF(N99="sníž. přenesená",J99,0)</f>
        <v>0</v>
      </c>
      <c r="BI99" s="145">
        <f>IF(N99="nulová",J99,0)</f>
        <v>0</v>
      </c>
      <c r="BJ99" s="18" t="s">
        <v>81</v>
      </c>
      <c r="BK99" s="145">
        <f>ROUND(I99*H99,2)</f>
        <v>0</v>
      </c>
      <c r="BL99" s="18" t="s">
        <v>177</v>
      </c>
      <c r="BM99" s="144" t="s">
        <v>178</v>
      </c>
    </row>
    <row r="100" spans="2:47" s="1" customFormat="1" ht="12">
      <c r="B100" s="33"/>
      <c r="D100" s="146" t="s">
        <v>179</v>
      </c>
      <c r="F100" s="147" t="s">
        <v>180</v>
      </c>
      <c r="I100" s="148"/>
      <c r="L100" s="33"/>
      <c r="M100" s="149"/>
      <c r="T100" s="52"/>
      <c r="AT100" s="18" t="s">
        <v>179</v>
      </c>
      <c r="AU100" s="18" t="s">
        <v>83</v>
      </c>
    </row>
    <row r="101" spans="2:51" s="12" customFormat="1" ht="12">
      <c r="B101" s="150"/>
      <c r="D101" s="151" t="s">
        <v>181</v>
      </c>
      <c r="E101" s="152" t="s">
        <v>21</v>
      </c>
      <c r="F101" s="153" t="s">
        <v>182</v>
      </c>
      <c r="H101" s="154">
        <v>2.625</v>
      </c>
      <c r="I101" s="155"/>
      <c r="L101" s="150"/>
      <c r="M101" s="156"/>
      <c r="T101" s="157"/>
      <c r="AT101" s="152" t="s">
        <v>181</v>
      </c>
      <c r="AU101" s="152" t="s">
        <v>83</v>
      </c>
      <c r="AV101" s="12" t="s">
        <v>83</v>
      </c>
      <c r="AW101" s="12" t="s">
        <v>34</v>
      </c>
      <c r="AX101" s="12" t="s">
        <v>73</v>
      </c>
      <c r="AY101" s="152" t="s">
        <v>170</v>
      </c>
    </row>
    <row r="102" spans="2:51" s="13" customFormat="1" ht="12">
      <c r="B102" s="158"/>
      <c r="D102" s="151" t="s">
        <v>181</v>
      </c>
      <c r="E102" s="159" t="s">
        <v>21</v>
      </c>
      <c r="F102" s="160" t="s">
        <v>183</v>
      </c>
      <c r="H102" s="161">
        <v>2.625</v>
      </c>
      <c r="I102" s="162"/>
      <c r="L102" s="158"/>
      <c r="M102" s="163"/>
      <c r="T102" s="164"/>
      <c r="AT102" s="159" t="s">
        <v>181</v>
      </c>
      <c r="AU102" s="159" t="s">
        <v>83</v>
      </c>
      <c r="AV102" s="13" t="s">
        <v>171</v>
      </c>
      <c r="AW102" s="13" t="s">
        <v>34</v>
      </c>
      <c r="AX102" s="13" t="s">
        <v>81</v>
      </c>
      <c r="AY102" s="159" t="s">
        <v>170</v>
      </c>
    </row>
    <row r="103" spans="2:65" s="1" customFormat="1" ht="16.5" customHeight="1">
      <c r="B103" s="33"/>
      <c r="C103" s="133" t="s">
        <v>83</v>
      </c>
      <c r="D103" s="133" t="s">
        <v>173</v>
      </c>
      <c r="E103" s="134" t="s">
        <v>184</v>
      </c>
      <c r="F103" s="135" t="s">
        <v>185</v>
      </c>
      <c r="G103" s="136" t="s">
        <v>120</v>
      </c>
      <c r="H103" s="137">
        <v>1.25</v>
      </c>
      <c r="I103" s="138"/>
      <c r="J103" s="139">
        <f>ROUND(I103*H103,2)</f>
        <v>0</v>
      </c>
      <c r="K103" s="135" t="s">
        <v>176</v>
      </c>
      <c r="L103" s="33"/>
      <c r="M103" s="140" t="s">
        <v>21</v>
      </c>
      <c r="N103" s="141" t="s">
        <v>44</v>
      </c>
      <c r="P103" s="142">
        <f>O103*H103</f>
        <v>0</v>
      </c>
      <c r="Q103" s="142">
        <v>0.00012</v>
      </c>
      <c r="R103" s="142">
        <f>Q103*H103</f>
        <v>0.00015000000000000001</v>
      </c>
      <c r="S103" s="142">
        <v>0</v>
      </c>
      <c r="T103" s="143">
        <f>S103*H103</f>
        <v>0</v>
      </c>
      <c r="AR103" s="144" t="s">
        <v>177</v>
      </c>
      <c r="AT103" s="144" t="s">
        <v>173</v>
      </c>
      <c r="AU103" s="144" t="s">
        <v>83</v>
      </c>
      <c r="AY103" s="18" t="s">
        <v>170</v>
      </c>
      <c r="BE103" s="145">
        <f>IF(N103="základní",J103,0)</f>
        <v>0</v>
      </c>
      <c r="BF103" s="145">
        <f>IF(N103="snížená",J103,0)</f>
        <v>0</v>
      </c>
      <c r="BG103" s="145">
        <f>IF(N103="zákl. přenesená",J103,0)</f>
        <v>0</v>
      </c>
      <c r="BH103" s="145">
        <f>IF(N103="sníž. přenesená",J103,0)</f>
        <v>0</v>
      </c>
      <c r="BI103" s="145">
        <f>IF(N103="nulová",J103,0)</f>
        <v>0</v>
      </c>
      <c r="BJ103" s="18" t="s">
        <v>81</v>
      </c>
      <c r="BK103" s="145">
        <f>ROUND(I103*H103,2)</f>
        <v>0</v>
      </c>
      <c r="BL103" s="18" t="s">
        <v>177</v>
      </c>
      <c r="BM103" s="144" t="s">
        <v>186</v>
      </c>
    </row>
    <row r="104" spans="2:47" s="1" customFormat="1" ht="12">
      <c r="B104" s="33"/>
      <c r="D104" s="146" t="s">
        <v>179</v>
      </c>
      <c r="F104" s="147" t="s">
        <v>187</v>
      </c>
      <c r="I104" s="148"/>
      <c r="L104" s="33"/>
      <c r="M104" s="149"/>
      <c r="T104" s="52"/>
      <c r="AT104" s="18" t="s">
        <v>179</v>
      </c>
      <c r="AU104" s="18" t="s">
        <v>83</v>
      </c>
    </row>
    <row r="105" spans="2:51" s="12" customFormat="1" ht="12">
      <c r="B105" s="150"/>
      <c r="D105" s="151" t="s">
        <v>181</v>
      </c>
      <c r="E105" s="152" t="s">
        <v>21</v>
      </c>
      <c r="F105" s="153" t="s">
        <v>188</v>
      </c>
      <c r="H105" s="154">
        <v>1.25</v>
      </c>
      <c r="I105" s="155"/>
      <c r="L105" s="150"/>
      <c r="M105" s="156"/>
      <c r="T105" s="157"/>
      <c r="AT105" s="152" t="s">
        <v>181</v>
      </c>
      <c r="AU105" s="152" t="s">
        <v>83</v>
      </c>
      <c r="AV105" s="12" t="s">
        <v>83</v>
      </c>
      <c r="AW105" s="12" t="s">
        <v>34</v>
      </c>
      <c r="AX105" s="12" t="s">
        <v>73</v>
      </c>
      <c r="AY105" s="152" t="s">
        <v>170</v>
      </c>
    </row>
    <row r="106" spans="2:51" s="13" customFormat="1" ht="12">
      <c r="B106" s="158"/>
      <c r="D106" s="151" t="s">
        <v>181</v>
      </c>
      <c r="E106" s="159" t="s">
        <v>21</v>
      </c>
      <c r="F106" s="160" t="s">
        <v>183</v>
      </c>
      <c r="H106" s="161">
        <v>1.25</v>
      </c>
      <c r="I106" s="162"/>
      <c r="L106" s="158"/>
      <c r="M106" s="163"/>
      <c r="T106" s="164"/>
      <c r="AT106" s="159" t="s">
        <v>181</v>
      </c>
      <c r="AU106" s="159" t="s">
        <v>83</v>
      </c>
      <c r="AV106" s="13" t="s">
        <v>171</v>
      </c>
      <c r="AW106" s="13" t="s">
        <v>34</v>
      </c>
      <c r="AX106" s="13" t="s">
        <v>81</v>
      </c>
      <c r="AY106" s="159" t="s">
        <v>170</v>
      </c>
    </row>
    <row r="107" spans="2:65" s="1" customFormat="1" ht="16.5" customHeight="1">
      <c r="B107" s="33"/>
      <c r="C107" s="133" t="s">
        <v>171</v>
      </c>
      <c r="D107" s="133" t="s">
        <v>173</v>
      </c>
      <c r="E107" s="134" t="s">
        <v>189</v>
      </c>
      <c r="F107" s="135" t="s">
        <v>190</v>
      </c>
      <c r="G107" s="136" t="s">
        <v>120</v>
      </c>
      <c r="H107" s="137">
        <v>4.2</v>
      </c>
      <c r="I107" s="138"/>
      <c r="J107" s="139">
        <f>ROUND(I107*H107,2)</f>
        <v>0</v>
      </c>
      <c r="K107" s="135" t="s">
        <v>176</v>
      </c>
      <c r="L107" s="33"/>
      <c r="M107" s="140" t="s">
        <v>21</v>
      </c>
      <c r="N107" s="141" t="s">
        <v>44</v>
      </c>
      <c r="P107" s="142">
        <f>O107*H107</f>
        <v>0</v>
      </c>
      <c r="Q107" s="142">
        <v>0.00013</v>
      </c>
      <c r="R107" s="142">
        <f>Q107*H107</f>
        <v>0.0005459999999999999</v>
      </c>
      <c r="S107" s="142">
        <v>0</v>
      </c>
      <c r="T107" s="143">
        <f>S107*H107</f>
        <v>0</v>
      </c>
      <c r="AR107" s="144" t="s">
        <v>177</v>
      </c>
      <c r="AT107" s="144" t="s">
        <v>173</v>
      </c>
      <c r="AU107" s="144" t="s">
        <v>83</v>
      </c>
      <c r="AY107" s="18" t="s">
        <v>170</v>
      </c>
      <c r="BE107" s="145">
        <f>IF(N107="základní",J107,0)</f>
        <v>0</v>
      </c>
      <c r="BF107" s="145">
        <f>IF(N107="snížená",J107,0)</f>
        <v>0</v>
      </c>
      <c r="BG107" s="145">
        <f>IF(N107="zákl. přenesená",J107,0)</f>
        <v>0</v>
      </c>
      <c r="BH107" s="145">
        <f>IF(N107="sníž. přenesená",J107,0)</f>
        <v>0</v>
      </c>
      <c r="BI107" s="145">
        <f>IF(N107="nulová",J107,0)</f>
        <v>0</v>
      </c>
      <c r="BJ107" s="18" t="s">
        <v>81</v>
      </c>
      <c r="BK107" s="145">
        <f>ROUND(I107*H107,2)</f>
        <v>0</v>
      </c>
      <c r="BL107" s="18" t="s">
        <v>177</v>
      </c>
      <c r="BM107" s="144" t="s">
        <v>191</v>
      </c>
    </row>
    <row r="108" spans="2:47" s="1" customFormat="1" ht="12">
      <c r="B108" s="33"/>
      <c r="D108" s="146" t="s">
        <v>179</v>
      </c>
      <c r="F108" s="147" t="s">
        <v>192</v>
      </c>
      <c r="I108" s="148"/>
      <c r="L108" s="33"/>
      <c r="M108" s="149"/>
      <c r="T108" s="52"/>
      <c r="AT108" s="18" t="s">
        <v>179</v>
      </c>
      <c r="AU108" s="18" t="s">
        <v>83</v>
      </c>
    </row>
    <row r="109" spans="2:51" s="12" customFormat="1" ht="12">
      <c r="B109" s="150"/>
      <c r="D109" s="151" t="s">
        <v>181</v>
      </c>
      <c r="E109" s="152" t="s">
        <v>21</v>
      </c>
      <c r="F109" s="153" t="s">
        <v>193</v>
      </c>
      <c r="H109" s="154">
        <v>4.2</v>
      </c>
      <c r="I109" s="155"/>
      <c r="L109" s="150"/>
      <c r="M109" s="156"/>
      <c r="T109" s="157"/>
      <c r="AT109" s="152" t="s">
        <v>181</v>
      </c>
      <c r="AU109" s="152" t="s">
        <v>83</v>
      </c>
      <c r="AV109" s="12" t="s">
        <v>83</v>
      </c>
      <c r="AW109" s="12" t="s">
        <v>34</v>
      </c>
      <c r="AX109" s="12" t="s">
        <v>73</v>
      </c>
      <c r="AY109" s="152" t="s">
        <v>170</v>
      </c>
    </row>
    <row r="110" spans="2:51" s="13" customFormat="1" ht="12">
      <c r="B110" s="158"/>
      <c r="D110" s="151" t="s">
        <v>181</v>
      </c>
      <c r="E110" s="159" t="s">
        <v>21</v>
      </c>
      <c r="F110" s="160" t="s">
        <v>183</v>
      </c>
      <c r="H110" s="161">
        <v>4.2</v>
      </c>
      <c r="I110" s="162"/>
      <c r="L110" s="158"/>
      <c r="M110" s="163"/>
      <c r="T110" s="164"/>
      <c r="AT110" s="159" t="s">
        <v>181</v>
      </c>
      <c r="AU110" s="159" t="s">
        <v>83</v>
      </c>
      <c r="AV110" s="13" t="s">
        <v>171</v>
      </c>
      <c r="AW110" s="13" t="s">
        <v>34</v>
      </c>
      <c r="AX110" s="13" t="s">
        <v>81</v>
      </c>
      <c r="AY110" s="159" t="s">
        <v>170</v>
      </c>
    </row>
    <row r="111" spans="2:63" s="11" customFormat="1" ht="22.95" customHeight="1">
      <c r="B111" s="121"/>
      <c r="D111" s="122" t="s">
        <v>72</v>
      </c>
      <c r="E111" s="131" t="s">
        <v>194</v>
      </c>
      <c r="F111" s="131" t="s">
        <v>195</v>
      </c>
      <c r="I111" s="124"/>
      <c r="J111" s="132">
        <f>BK111</f>
        <v>0</v>
      </c>
      <c r="L111" s="121"/>
      <c r="M111" s="126"/>
      <c r="P111" s="127">
        <f>SUM(P112:P187)</f>
        <v>0</v>
      </c>
      <c r="R111" s="127">
        <f>SUM(R112:R187)</f>
        <v>5.79955725</v>
      </c>
      <c r="T111" s="128">
        <f>SUM(T112:T187)</f>
        <v>1.41683858</v>
      </c>
      <c r="AR111" s="122" t="s">
        <v>81</v>
      </c>
      <c r="AT111" s="129" t="s">
        <v>72</v>
      </c>
      <c r="AU111" s="129" t="s">
        <v>81</v>
      </c>
      <c r="AY111" s="122" t="s">
        <v>170</v>
      </c>
      <c r="BK111" s="130">
        <f>SUM(BK112:BK187)</f>
        <v>0</v>
      </c>
    </row>
    <row r="112" spans="2:65" s="1" customFormat="1" ht="21.75" customHeight="1">
      <c r="B112" s="33"/>
      <c r="C112" s="133" t="s">
        <v>177</v>
      </c>
      <c r="D112" s="133" t="s">
        <v>173</v>
      </c>
      <c r="E112" s="134" t="s">
        <v>196</v>
      </c>
      <c r="F112" s="135" t="s">
        <v>197</v>
      </c>
      <c r="G112" s="136" t="s">
        <v>112</v>
      </c>
      <c r="H112" s="137">
        <v>115.129</v>
      </c>
      <c r="I112" s="138"/>
      <c r="J112" s="139">
        <f>ROUND(I112*H112,2)</f>
        <v>0</v>
      </c>
      <c r="K112" s="135" t="s">
        <v>176</v>
      </c>
      <c r="L112" s="33"/>
      <c r="M112" s="140" t="s">
        <v>21</v>
      </c>
      <c r="N112" s="141" t="s">
        <v>44</v>
      </c>
      <c r="P112" s="142">
        <f>O112*H112</f>
        <v>0</v>
      </c>
      <c r="Q112" s="142">
        <v>0.00735</v>
      </c>
      <c r="R112" s="142">
        <f>Q112*H112</f>
        <v>0.84619815</v>
      </c>
      <c r="S112" s="142">
        <v>0</v>
      </c>
      <c r="T112" s="143">
        <f>S112*H112</f>
        <v>0</v>
      </c>
      <c r="AR112" s="144" t="s">
        <v>177</v>
      </c>
      <c r="AT112" s="144" t="s">
        <v>173</v>
      </c>
      <c r="AU112" s="144" t="s">
        <v>83</v>
      </c>
      <c r="AY112" s="18" t="s">
        <v>170</v>
      </c>
      <c r="BE112" s="145">
        <f>IF(N112="základní",J112,0)</f>
        <v>0</v>
      </c>
      <c r="BF112" s="145">
        <f>IF(N112="snížená",J112,0)</f>
        <v>0</v>
      </c>
      <c r="BG112" s="145">
        <f>IF(N112="zákl. přenesená",J112,0)</f>
        <v>0</v>
      </c>
      <c r="BH112" s="145">
        <f>IF(N112="sníž. přenesená",J112,0)</f>
        <v>0</v>
      </c>
      <c r="BI112" s="145">
        <f>IF(N112="nulová",J112,0)</f>
        <v>0</v>
      </c>
      <c r="BJ112" s="18" t="s">
        <v>81</v>
      </c>
      <c r="BK112" s="145">
        <f>ROUND(I112*H112,2)</f>
        <v>0</v>
      </c>
      <c r="BL112" s="18" t="s">
        <v>177</v>
      </c>
      <c r="BM112" s="144" t="s">
        <v>198</v>
      </c>
    </row>
    <row r="113" spans="2:47" s="1" customFormat="1" ht="12">
      <c r="B113" s="33"/>
      <c r="D113" s="146" t="s">
        <v>179</v>
      </c>
      <c r="F113" s="147" t="s">
        <v>199</v>
      </c>
      <c r="I113" s="148"/>
      <c r="L113" s="33"/>
      <c r="M113" s="149"/>
      <c r="T113" s="52"/>
      <c r="AT113" s="18" t="s">
        <v>179</v>
      </c>
      <c r="AU113" s="18" t="s">
        <v>83</v>
      </c>
    </row>
    <row r="114" spans="2:51" s="12" customFormat="1" ht="12">
      <c r="B114" s="150"/>
      <c r="D114" s="151" t="s">
        <v>181</v>
      </c>
      <c r="E114" s="152" t="s">
        <v>21</v>
      </c>
      <c r="F114" s="153" t="s">
        <v>200</v>
      </c>
      <c r="H114" s="154">
        <v>115.129</v>
      </c>
      <c r="I114" s="155"/>
      <c r="L114" s="150"/>
      <c r="M114" s="156"/>
      <c r="T114" s="157"/>
      <c r="AT114" s="152" t="s">
        <v>181</v>
      </c>
      <c r="AU114" s="152" t="s">
        <v>83</v>
      </c>
      <c r="AV114" s="12" t="s">
        <v>83</v>
      </c>
      <c r="AW114" s="12" t="s">
        <v>34</v>
      </c>
      <c r="AX114" s="12" t="s">
        <v>73</v>
      </c>
      <c r="AY114" s="152" t="s">
        <v>170</v>
      </c>
    </row>
    <row r="115" spans="2:51" s="13" customFormat="1" ht="12">
      <c r="B115" s="158"/>
      <c r="D115" s="151" t="s">
        <v>181</v>
      </c>
      <c r="E115" s="159" t="s">
        <v>21</v>
      </c>
      <c r="F115" s="160" t="s">
        <v>183</v>
      </c>
      <c r="H115" s="161">
        <v>115.129</v>
      </c>
      <c r="I115" s="162"/>
      <c r="L115" s="158"/>
      <c r="M115" s="163"/>
      <c r="T115" s="164"/>
      <c r="AT115" s="159" t="s">
        <v>181</v>
      </c>
      <c r="AU115" s="159" t="s">
        <v>83</v>
      </c>
      <c r="AV115" s="13" t="s">
        <v>171</v>
      </c>
      <c r="AW115" s="13" t="s">
        <v>34</v>
      </c>
      <c r="AX115" s="13" t="s">
        <v>81</v>
      </c>
      <c r="AY115" s="159" t="s">
        <v>170</v>
      </c>
    </row>
    <row r="116" spans="2:65" s="1" customFormat="1" ht="16.5" customHeight="1">
      <c r="B116" s="33"/>
      <c r="C116" s="133" t="s">
        <v>201</v>
      </c>
      <c r="D116" s="133" t="s">
        <v>173</v>
      </c>
      <c r="E116" s="134" t="s">
        <v>202</v>
      </c>
      <c r="F116" s="135" t="s">
        <v>203</v>
      </c>
      <c r="G116" s="136" t="s">
        <v>112</v>
      </c>
      <c r="H116" s="137">
        <v>281.895</v>
      </c>
      <c r="I116" s="138"/>
      <c r="J116" s="139">
        <f>ROUND(I116*H116,2)</f>
        <v>0</v>
      </c>
      <c r="K116" s="135" t="s">
        <v>176</v>
      </c>
      <c r="L116" s="33"/>
      <c r="M116" s="140" t="s">
        <v>21</v>
      </c>
      <c r="N116" s="141" t="s">
        <v>44</v>
      </c>
      <c r="P116" s="142">
        <f>O116*H116</f>
        <v>0</v>
      </c>
      <c r="Q116" s="142">
        <v>0.00026</v>
      </c>
      <c r="R116" s="142">
        <f>Q116*H116</f>
        <v>0.07329269999999999</v>
      </c>
      <c r="S116" s="142">
        <v>0</v>
      </c>
      <c r="T116" s="143">
        <f>S116*H116</f>
        <v>0</v>
      </c>
      <c r="AR116" s="144" t="s">
        <v>177</v>
      </c>
      <c r="AT116" s="144" t="s">
        <v>173</v>
      </c>
      <c r="AU116" s="144" t="s">
        <v>83</v>
      </c>
      <c r="AY116" s="18" t="s">
        <v>170</v>
      </c>
      <c r="BE116" s="145">
        <f>IF(N116="základní",J116,0)</f>
        <v>0</v>
      </c>
      <c r="BF116" s="145">
        <f>IF(N116="snížená",J116,0)</f>
        <v>0</v>
      </c>
      <c r="BG116" s="145">
        <f>IF(N116="zákl. přenesená",J116,0)</f>
        <v>0</v>
      </c>
      <c r="BH116" s="145">
        <f>IF(N116="sníž. přenesená",J116,0)</f>
        <v>0</v>
      </c>
      <c r="BI116" s="145">
        <f>IF(N116="nulová",J116,0)</f>
        <v>0</v>
      </c>
      <c r="BJ116" s="18" t="s">
        <v>81</v>
      </c>
      <c r="BK116" s="145">
        <f>ROUND(I116*H116,2)</f>
        <v>0</v>
      </c>
      <c r="BL116" s="18" t="s">
        <v>177</v>
      </c>
      <c r="BM116" s="144" t="s">
        <v>204</v>
      </c>
    </row>
    <row r="117" spans="2:47" s="1" customFormat="1" ht="12">
      <c r="B117" s="33"/>
      <c r="D117" s="146" t="s">
        <v>179</v>
      </c>
      <c r="F117" s="147" t="s">
        <v>205</v>
      </c>
      <c r="I117" s="148"/>
      <c r="L117" s="33"/>
      <c r="M117" s="149"/>
      <c r="T117" s="52"/>
      <c r="AT117" s="18" t="s">
        <v>179</v>
      </c>
      <c r="AU117" s="18" t="s">
        <v>83</v>
      </c>
    </row>
    <row r="118" spans="2:51" s="12" customFormat="1" ht="12">
      <c r="B118" s="150"/>
      <c r="D118" s="151" t="s">
        <v>181</v>
      </c>
      <c r="E118" s="152" t="s">
        <v>21</v>
      </c>
      <c r="F118" s="153" t="s">
        <v>206</v>
      </c>
      <c r="H118" s="154">
        <v>166.766</v>
      </c>
      <c r="I118" s="155"/>
      <c r="L118" s="150"/>
      <c r="M118" s="156"/>
      <c r="T118" s="157"/>
      <c r="AT118" s="152" t="s">
        <v>181</v>
      </c>
      <c r="AU118" s="152" t="s">
        <v>83</v>
      </c>
      <c r="AV118" s="12" t="s">
        <v>83</v>
      </c>
      <c r="AW118" s="12" t="s">
        <v>34</v>
      </c>
      <c r="AX118" s="12" t="s">
        <v>73</v>
      </c>
      <c r="AY118" s="152" t="s">
        <v>170</v>
      </c>
    </row>
    <row r="119" spans="2:51" s="12" customFormat="1" ht="12">
      <c r="B119" s="150"/>
      <c r="D119" s="151" t="s">
        <v>181</v>
      </c>
      <c r="E119" s="152" t="s">
        <v>21</v>
      </c>
      <c r="F119" s="153" t="s">
        <v>207</v>
      </c>
      <c r="H119" s="154">
        <v>115.129</v>
      </c>
      <c r="I119" s="155"/>
      <c r="L119" s="150"/>
      <c r="M119" s="156"/>
      <c r="T119" s="157"/>
      <c r="AT119" s="152" t="s">
        <v>181</v>
      </c>
      <c r="AU119" s="152" t="s">
        <v>83</v>
      </c>
      <c r="AV119" s="12" t="s">
        <v>83</v>
      </c>
      <c r="AW119" s="12" t="s">
        <v>34</v>
      </c>
      <c r="AX119" s="12" t="s">
        <v>73</v>
      </c>
      <c r="AY119" s="152" t="s">
        <v>170</v>
      </c>
    </row>
    <row r="120" spans="2:51" s="13" customFormat="1" ht="12">
      <c r="B120" s="158"/>
      <c r="D120" s="151" t="s">
        <v>181</v>
      </c>
      <c r="E120" s="159" t="s">
        <v>21</v>
      </c>
      <c r="F120" s="160" t="s">
        <v>183</v>
      </c>
      <c r="H120" s="161">
        <v>281.895</v>
      </c>
      <c r="I120" s="162"/>
      <c r="L120" s="158"/>
      <c r="M120" s="163"/>
      <c r="T120" s="164"/>
      <c r="AT120" s="159" t="s">
        <v>181</v>
      </c>
      <c r="AU120" s="159" t="s">
        <v>83</v>
      </c>
      <c r="AV120" s="13" t="s">
        <v>171</v>
      </c>
      <c r="AW120" s="13" t="s">
        <v>34</v>
      </c>
      <c r="AX120" s="13" t="s">
        <v>81</v>
      </c>
      <c r="AY120" s="159" t="s">
        <v>170</v>
      </c>
    </row>
    <row r="121" spans="2:65" s="1" customFormat="1" ht="24.15" customHeight="1">
      <c r="B121" s="33"/>
      <c r="C121" s="133" t="s">
        <v>194</v>
      </c>
      <c r="D121" s="133" t="s">
        <v>173</v>
      </c>
      <c r="E121" s="134" t="s">
        <v>208</v>
      </c>
      <c r="F121" s="135" t="s">
        <v>209</v>
      </c>
      <c r="G121" s="136" t="s">
        <v>112</v>
      </c>
      <c r="H121" s="137">
        <v>100.313</v>
      </c>
      <c r="I121" s="138"/>
      <c r="J121" s="139">
        <f>ROUND(I121*H121,2)</f>
        <v>0</v>
      </c>
      <c r="K121" s="135" t="s">
        <v>176</v>
      </c>
      <c r="L121" s="33"/>
      <c r="M121" s="140" t="s">
        <v>21</v>
      </c>
      <c r="N121" s="141" t="s">
        <v>44</v>
      </c>
      <c r="P121" s="142">
        <f>O121*H121</f>
        <v>0</v>
      </c>
      <c r="Q121" s="142">
        <v>0.00438</v>
      </c>
      <c r="R121" s="142">
        <f>Q121*H121</f>
        <v>0.43937094000000004</v>
      </c>
      <c r="S121" s="142">
        <v>0</v>
      </c>
      <c r="T121" s="143">
        <f>S121*H121</f>
        <v>0</v>
      </c>
      <c r="AR121" s="144" t="s">
        <v>177</v>
      </c>
      <c r="AT121" s="144" t="s">
        <v>173</v>
      </c>
      <c r="AU121" s="144" t="s">
        <v>83</v>
      </c>
      <c r="AY121" s="18" t="s">
        <v>170</v>
      </c>
      <c r="BE121" s="145">
        <f>IF(N121="základní",J121,0)</f>
        <v>0</v>
      </c>
      <c r="BF121" s="145">
        <f>IF(N121="snížená",J121,0)</f>
        <v>0</v>
      </c>
      <c r="BG121" s="145">
        <f>IF(N121="zákl. přenesená",J121,0)</f>
        <v>0</v>
      </c>
      <c r="BH121" s="145">
        <f>IF(N121="sníž. přenesená",J121,0)</f>
        <v>0</v>
      </c>
      <c r="BI121" s="145">
        <f>IF(N121="nulová",J121,0)</f>
        <v>0</v>
      </c>
      <c r="BJ121" s="18" t="s">
        <v>81</v>
      </c>
      <c r="BK121" s="145">
        <f>ROUND(I121*H121,2)</f>
        <v>0</v>
      </c>
      <c r="BL121" s="18" t="s">
        <v>177</v>
      </c>
      <c r="BM121" s="144" t="s">
        <v>210</v>
      </c>
    </row>
    <row r="122" spans="2:47" s="1" customFormat="1" ht="12">
      <c r="B122" s="33"/>
      <c r="D122" s="146" t="s">
        <v>179</v>
      </c>
      <c r="F122" s="147" t="s">
        <v>211</v>
      </c>
      <c r="I122" s="148"/>
      <c r="L122" s="33"/>
      <c r="M122" s="149"/>
      <c r="T122" s="52"/>
      <c r="AT122" s="18" t="s">
        <v>179</v>
      </c>
      <c r="AU122" s="18" t="s">
        <v>83</v>
      </c>
    </row>
    <row r="123" spans="2:51" s="12" customFormat="1" ht="12">
      <c r="B123" s="150"/>
      <c r="D123" s="151" t="s">
        <v>181</v>
      </c>
      <c r="E123" s="152" t="s">
        <v>21</v>
      </c>
      <c r="F123" s="153" t="s">
        <v>212</v>
      </c>
      <c r="H123" s="154">
        <v>5.25</v>
      </c>
      <c r="I123" s="155"/>
      <c r="L123" s="150"/>
      <c r="M123" s="156"/>
      <c r="T123" s="157"/>
      <c r="AT123" s="152" t="s">
        <v>181</v>
      </c>
      <c r="AU123" s="152" t="s">
        <v>83</v>
      </c>
      <c r="AV123" s="12" t="s">
        <v>83</v>
      </c>
      <c r="AW123" s="12" t="s">
        <v>34</v>
      </c>
      <c r="AX123" s="12" t="s">
        <v>73</v>
      </c>
      <c r="AY123" s="152" t="s">
        <v>170</v>
      </c>
    </row>
    <row r="124" spans="2:51" s="12" customFormat="1" ht="12">
      <c r="B124" s="150"/>
      <c r="D124" s="151" t="s">
        <v>181</v>
      </c>
      <c r="E124" s="152" t="s">
        <v>21</v>
      </c>
      <c r="F124" s="153" t="s">
        <v>213</v>
      </c>
      <c r="H124" s="154">
        <v>75</v>
      </c>
      <c r="I124" s="155"/>
      <c r="L124" s="150"/>
      <c r="M124" s="156"/>
      <c r="T124" s="157"/>
      <c r="AT124" s="152" t="s">
        <v>181</v>
      </c>
      <c r="AU124" s="152" t="s">
        <v>83</v>
      </c>
      <c r="AV124" s="12" t="s">
        <v>83</v>
      </c>
      <c r="AW124" s="12" t="s">
        <v>34</v>
      </c>
      <c r="AX124" s="12" t="s">
        <v>73</v>
      </c>
      <c r="AY124" s="152" t="s">
        <v>170</v>
      </c>
    </row>
    <row r="125" spans="2:51" s="13" customFormat="1" ht="12">
      <c r="B125" s="158"/>
      <c r="D125" s="151" t="s">
        <v>181</v>
      </c>
      <c r="E125" s="159" t="s">
        <v>21</v>
      </c>
      <c r="F125" s="160" t="s">
        <v>183</v>
      </c>
      <c r="H125" s="161">
        <v>80.25</v>
      </c>
      <c r="I125" s="162"/>
      <c r="L125" s="158"/>
      <c r="M125" s="163"/>
      <c r="T125" s="164"/>
      <c r="AT125" s="159" t="s">
        <v>181</v>
      </c>
      <c r="AU125" s="159" t="s">
        <v>83</v>
      </c>
      <c r="AV125" s="13" t="s">
        <v>171</v>
      </c>
      <c r="AW125" s="13" t="s">
        <v>34</v>
      </c>
      <c r="AX125" s="13" t="s">
        <v>73</v>
      </c>
      <c r="AY125" s="159" t="s">
        <v>170</v>
      </c>
    </row>
    <row r="126" spans="2:51" s="12" customFormat="1" ht="12">
      <c r="B126" s="150"/>
      <c r="D126" s="151" t="s">
        <v>181</v>
      </c>
      <c r="E126" s="152" t="s">
        <v>21</v>
      </c>
      <c r="F126" s="153" t="s">
        <v>214</v>
      </c>
      <c r="H126" s="154">
        <v>20.063</v>
      </c>
      <c r="I126" s="155"/>
      <c r="L126" s="150"/>
      <c r="M126" s="156"/>
      <c r="T126" s="157"/>
      <c r="AT126" s="152" t="s">
        <v>181</v>
      </c>
      <c r="AU126" s="152" t="s">
        <v>83</v>
      </c>
      <c r="AV126" s="12" t="s">
        <v>83</v>
      </c>
      <c r="AW126" s="12" t="s">
        <v>34</v>
      </c>
      <c r="AX126" s="12" t="s">
        <v>73</v>
      </c>
      <c r="AY126" s="152" t="s">
        <v>170</v>
      </c>
    </row>
    <row r="127" spans="2:51" s="14" customFormat="1" ht="12">
      <c r="B127" s="165"/>
      <c r="D127" s="151" t="s">
        <v>181</v>
      </c>
      <c r="E127" s="166" t="s">
        <v>21</v>
      </c>
      <c r="F127" s="167" t="s">
        <v>215</v>
      </c>
      <c r="H127" s="168">
        <v>100.313</v>
      </c>
      <c r="I127" s="169"/>
      <c r="L127" s="165"/>
      <c r="M127" s="170"/>
      <c r="T127" s="171"/>
      <c r="AT127" s="166" t="s">
        <v>181</v>
      </c>
      <c r="AU127" s="166" t="s">
        <v>83</v>
      </c>
      <c r="AV127" s="14" t="s">
        <v>177</v>
      </c>
      <c r="AW127" s="14" t="s">
        <v>34</v>
      </c>
      <c r="AX127" s="14" t="s">
        <v>81</v>
      </c>
      <c r="AY127" s="166" t="s">
        <v>170</v>
      </c>
    </row>
    <row r="128" spans="2:65" s="1" customFormat="1" ht="24.15" customHeight="1">
      <c r="B128" s="33"/>
      <c r="C128" s="133" t="s">
        <v>216</v>
      </c>
      <c r="D128" s="133" t="s">
        <v>173</v>
      </c>
      <c r="E128" s="134" t="s">
        <v>217</v>
      </c>
      <c r="F128" s="135" t="s">
        <v>218</v>
      </c>
      <c r="G128" s="136" t="s">
        <v>112</v>
      </c>
      <c r="H128" s="137">
        <v>115.129</v>
      </c>
      <c r="I128" s="138"/>
      <c r="J128" s="139">
        <f>ROUND(I128*H128,2)</f>
        <v>0</v>
      </c>
      <c r="K128" s="135" t="s">
        <v>176</v>
      </c>
      <c r="L128" s="33"/>
      <c r="M128" s="140" t="s">
        <v>21</v>
      </c>
      <c r="N128" s="141" t="s">
        <v>44</v>
      </c>
      <c r="P128" s="142">
        <f>O128*H128</f>
        <v>0</v>
      </c>
      <c r="Q128" s="142">
        <v>0.01575</v>
      </c>
      <c r="R128" s="142">
        <f>Q128*H128</f>
        <v>1.81328175</v>
      </c>
      <c r="S128" s="142">
        <v>0</v>
      </c>
      <c r="T128" s="143">
        <f>S128*H128</f>
        <v>0</v>
      </c>
      <c r="AR128" s="144" t="s">
        <v>177</v>
      </c>
      <c r="AT128" s="144" t="s">
        <v>173</v>
      </c>
      <c r="AU128" s="144" t="s">
        <v>83</v>
      </c>
      <c r="AY128" s="18" t="s">
        <v>170</v>
      </c>
      <c r="BE128" s="145">
        <f>IF(N128="základní",J128,0)</f>
        <v>0</v>
      </c>
      <c r="BF128" s="145">
        <f>IF(N128="snížená",J128,0)</f>
        <v>0</v>
      </c>
      <c r="BG128" s="145">
        <f>IF(N128="zákl. přenesená",J128,0)</f>
        <v>0</v>
      </c>
      <c r="BH128" s="145">
        <f>IF(N128="sníž. přenesená",J128,0)</f>
        <v>0</v>
      </c>
      <c r="BI128" s="145">
        <f>IF(N128="nulová",J128,0)</f>
        <v>0</v>
      </c>
      <c r="BJ128" s="18" t="s">
        <v>81</v>
      </c>
      <c r="BK128" s="145">
        <f>ROUND(I128*H128,2)</f>
        <v>0</v>
      </c>
      <c r="BL128" s="18" t="s">
        <v>177</v>
      </c>
      <c r="BM128" s="144" t="s">
        <v>219</v>
      </c>
    </row>
    <row r="129" spans="2:47" s="1" customFormat="1" ht="12">
      <c r="B129" s="33"/>
      <c r="D129" s="146" t="s">
        <v>179</v>
      </c>
      <c r="F129" s="147" t="s">
        <v>220</v>
      </c>
      <c r="I129" s="148"/>
      <c r="L129" s="33"/>
      <c r="M129" s="149"/>
      <c r="T129" s="52"/>
      <c r="AT129" s="18" t="s">
        <v>179</v>
      </c>
      <c r="AU129" s="18" t="s">
        <v>83</v>
      </c>
    </row>
    <row r="130" spans="2:51" s="15" customFormat="1" ht="12">
      <c r="B130" s="172"/>
      <c r="D130" s="151" t="s">
        <v>181</v>
      </c>
      <c r="E130" s="173" t="s">
        <v>21</v>
      </c>
      <c r="F130" s="174" t="s">
        <v>221</v>
      </c>
      <c r="H130" s="173" t="s">
        <v>21</v>
      </c>
      <c r="I130" s="175"/>
      <c r="L130" s="172"/>
      <c r="M130" s="176"/>
      <c r="T130" s="177"/>
      <c r="AT130" s="173" t="s">
        <v>181</v>
      </c>
      <c r="AU130" s="173" t="s">
        <v>83</v>
      </c>
      <c r="AV130" s="15" t="s">
        <v>81</v>
      </c>
      <c r="AW130" s="15" t="s">
        <v>34</v>
      </c>
      <c r="AX130" s="15" t="s">
        <v>73</v>
      </c>
      <c r="AY130" s="173" t="s">
        <v>170</v>
      </c>
    </row>
    <row r="131" spans="2:51" s="15" customFormat="1" ht="12">
      <c r="B131" s="172"/>
      <c r="D131" s="151" t="s">
        <v>181</v>
      </c>
      <c r="E131" s="173" t="s">
        <v>21</v>
      </c>
      <c r="F131" s="174" t="s">
        <v>222</v>
      </c>
      <c r="H131" s="173" t="s">
        <v>21</v>
      </c>
      <c r="I131" s="175"/>
      <c r="L131" s="172"/>
      <c r="M131" s="176"/>
      <c r="T131" s="177"/>
      <c r="AT131" s="173" t="s">
        <v>181</v>
      </c>
      <c r="AU131" s="173" t="s">
        <v>83</v>
      </c>
      <c r="AV131" s="15" t="s">
        <v>81</v>
      </c>
      <c r="AW131" s="15" t="s">
        <v>34</v>
      </c>
      <c r="AX131" s="15" t="s">
        <v>73</v>
      </c>
      <c r="AY131" s="173" t="s">
        <v>170</v>
      </c>
    </row>
    <row r="132" spans="2:51" s="12" customFormat="1" ht="12">
      <c r="B132" s="150"/>
      <c r="D132" s="151" t="s">
        <v>181</v>
      </c>
      <c r="E132" s="152" t="s">
        <v>21</v>
      </c>
      <c r="F132" s="153" t="s">
        <v>223</v>
      </c>
      <c r="H132" s="154">
        <v>115.129</v>
      </c>
      <c r="I132" s="155"/>
      <c r="L132" s="150"/>
      <c r="M132" s="156"/>
      <c r="T132" s="157"/>
      <c r="AT132" s="152" t="s">
        <v>181</v>
      </c>
      <c r="AU132" s="152" t="s">
        <v>83</v>
      </c>
      <c r="AV132" s="12" t="s">
        <v>83</v>
      </c>
      <c r="AW132" s="12" t="s">
        <v>34</v>
      </c>
      <c r="AX132" s="12" t="s">
        <v>73</v>
      </c>
      <c r="AY132" s="152" t="s">
        <v>170</v>
      </c>
    </row>
    <row r="133" spans="2:51" s="13" customFormat="1" ht="12">
      <c r="B133" s="158"/>
      <c r="D133" s="151" t="s">
        <v>181</v>
      </c>
      <c r="E133" s="159" t="s">
        <v>21</v>
      </c>
      <c r="F133" s="160" t="s">
        <v>183</v>
      </c>
      <c r="H133" s="161">
        <v>115.129</v>
      </c>
      <c r="I133" s="162"/>
      <c r="L133" s="158"/>
      <c r="M133" s="163"/>
      <c r="T133" s="164"/>
      <c r="AT133" s="159" t="s">
        <v>181</v>
      </c>
      <c r="AU133" s="159" t="s">
        <v>83</v>
      </c>
      <c r="AV133" s="13" t="s">
        <v>171</v>
      </c>
      <c r="AW133" s="13" t="s">
        <v>34</v>
      </c>
      <c r="AX133" s="13" t="s">
        <v>81</v>
      </c>
      <c r="AY133" s="159" t="s">
        <v>170</v>
      </c>
    </row>
    <row r="134" spans="2:65" s="1" customFormat="1" ht="16.5" customHeight="1">
      <c r="B134" s="33"/>
      <c r="C134" s="133" t="s">
        <v>224</v>
      </c>
      <c r="D134" s="133" t="s">
        <v>173</v>
      </c>
      <c r="E134" s="134" t="s">
        <v>225</v>
      </c>
      <c r="F134" s="135" t="s">
        <v>226</v>
      </c>
      <c r="G134" s="136" t="s">
        <v>112</v>
      </c>
      <c r="H134" s="137">
        <v>166.766</v>
      </c>
      <c r="I134" s="138"/>
      <c r="J134" s="139">
        <f>ROUND(I134*H134,2)</f>
        <v>0</v>
      </c>
      <c r="K134" s="135" t="s">
        <v>176</v>
      </c>
      <c r="L134" s="33"/>
      <c r="M134" s="140" t="s">
        <v>21</v>
      </c>
      <c r="N134" s="141" t="s">
        <v>44</v>
      </c>
      <c r="P134" s="142">
        <f>O134*H134</f>
        <v>0</v>
      </c>
      <c r="Q134" s="142">
        <v>0.003</v>
      </c>
      <c r="R134" s="142">
        <f>Q134*H134</f>
        <v>0.500298</v>
      </c>
      <c r="S134" s="142">
        <v>0</v>
      </c>
      <c r="T134" s="143">
        <f>S134*H134</f>
        <v>0</v>
      </c>
      <c r="AR134" s="144" t="s">
        <v>177</v>
      </c>
      <c r="AT134" s="144" t="s">
        <v>173</v>
      </c>
      <c r="AU134" s="144" t="s">
        <v>83</v>
      </c>
      <c r="AY134" s="18" t="s">
        <v>170</v>
      </c>
      <c r="BE134" s="145">
        <f>IF(N134="základní",J134,0)</f>
        <v>0</v>
      </c>
      <c r="BF134" s="145">
        <f>IF(N134="snížená",J134,0)</f>
        <v>0</v>
      </c>
      <c r="BG134" s="145">
        <f>IF(N134="zákl. přenesená",J134,0)</f>
        <v>0</v>
      </c>
      <c r="BH134" s="145">
        <f>IF(N134="sníž. přenesená",J134,0)</f>
        <v>0</v>
      </c>
      <c r="BI134" s="145">
        <f>IF(N134="nulová",J134,0)</f>
        <v>0</v>
      </c>
      <c r="BJ134" s="18" t="s">
        <v>81</v>
      </c>
      <c r="BK134" s="145">
        <f>ROUND(I134*H134,2)</f>
        <v>0</v>
      </c>
      <c r="BL134" s="18" t="s">
        <v>177</v>
      </c>
      <c r="BM134" s="144" t="s">
        <v>227</v>
      </c>
    </row>
    <row r="135" spans="2:47" s="1" customFormat="1" ht="12">
      <c r="B135" s="33"/>
      <c r="D135" s="146" t="s">
        <v>179</v>
      </c>
      <c r="F135" s="147" t="s">
        <v>228</v>
      </c>
      <c r="I135" s="148"/>
      <c r="L135" s="33"/>
      <c r="M135" s="149"/>
      <c r="T135" s="52"/>
      <c r="AT135" s="18" t="s">
        <v>179</v>
      </c>
      <c r="AU135" s="18" t="s">
        <v>83</v>
      </c>
    </row>
    <row r="136" spans="2:51" s="15" customFormat="1" ht="12">
      <c r="B136" s="172"/>
      <c r="D136" s="151" t="s">
        <v>181</v>
      </c>
      <c r="E136" s="173" t="s">
        <v>21</v>
      </c>
      <c r="F136" s="174" t="s">
        <v>229</v>
      </c>
      <c r="H136" s="173" t="s">
        <v>21</v>
      </c>
      <c r="I136" s="175"/>
      <c r="L136" s="172"/>
      <c r="M136" s="176"/>
      <c r="T136" s="177"/>
      <c r="AT136" s="173" t="s">
        <v>181</v>
      </c>
      <c r="AU136" s="173" t="s">
        <v>83</v>
      </c>
      <c r="AV136" s="15" t="s">
        <v>81</v>
      </c>
      <c r="AW136" s="15" t="s">
        <v>34</v>
      </c>
      <c r="AX136" s="15" t="s">
        <v>73</v>
      </c>
      <c r="AY136" s="173" t="s">
        <v>170</v>
      </c>
    </row>
    <row r="137" spans="2:51" s="12" customFormat="1" ht="12">
      <c r="B137" s="150"/>
      <c r="D137" s="151" t="s">
        <v>181</v>
      </c>
      <c r="E137" s="152" t="s">
        <v>21</v>
      </c>
      <c r="F137" s="153" t="s">
        <v>230</v>
      </c>
      <c r="H137" s="154">
        <v>20.868</v>
      </c>
      <c r="I137" s="155"/>
      <c r="L137" s="150"/>
      <c r="M137" s="156"/>
      <c r="T137" s="157"/>
      <c r="AT137" s="152" t="s">
        <v>181</v>
      </c>
      <c r="AU137" s="152" t="s">
        <v>83</v>
      </c>
      <c r="AV137" s="12" t="s">
        <v>83</v>
      </c>
      <c r="AW137" s="12" t="s">
        <v>34</v>
      </c>
      <c r="AX137" s="12" t="s">
        <v>73</v>
      </c>
      <c r="AY137" s="152" t="s">
        <v>170</v>
      </c>
    </row>
    <row r="138" spans="2:51" s="12" customFormat="1" ht="12">
      <c r="B138" s="150"/>
      <c r="D138" s="151" t="s">
        <v>181</v>
      </c>
      <c r="E138" s="152" t="s">
        <v>21</v>
      </c>
      <c r="F138" s="153" t="s">
        <v>231</v>
      </c>
      <c r="H138" s="154">
        <v>135.052</v>
      </c>
      <c r="I138" s="155"/>
      <c r="L138" s="150"/>
      <c r="M138" s="156"/>
      <c r="T138" s="157"/>
      <c r="AT138" s="152" t="s">
        <v>181</v>
      </c>
      <c r="AU138" s="152" t="s">
        <v>83</v>
      </c>
      <c r="AV138" s="12" t="s">
        <v>83</v>
      </c>
      <c r="AW138" s="12" t="s">
        <v>34</v>
      </c>
      <c r="AX138" s="12" t="s">
        <v>73</v>
      </c>
      <c r="AY138" s="152" t="s">
        <v>170</v>
      </c>
    </row>
    <row r="139" spans="2:51" s="12" customFormat="1" ht="12">
      <c r="B139" s="150"/>
      <c r="D139" s="151" t="s">
        <v>181</v>
      </c>
      <c r="E139" s="152" t="s">
        <v>21</v>
      </c>
      <c r="F139" s="153" t="s">
        <v>232</v>
      </c>
      <c r="H139" s="154">
        <v>-13.825</v>
      </c>
      <c r="I139" s="155"/>
      <c r="L139" s="150"/>
      <c r="M139" s="156"/>
      <c r="T139" s="157"/>
      <c r="AT139" s="152" t="s">
        <v>181</v>
      </c>
      <c r="AU139" s="152" t="s">
        <v>83</v>
      </c>
      <c r="AV139" s="12" t="s">
        <v>83</v>
      </c>
      <c r="AW139" s="12" t="s">
        <v>34</v>
      </c>
      <c r="AX139" s="12" t="s">
        <v>73</v>
      </c>
      <c r="AY139" s="152" t="s">
        <v>170</v>
      </c>
    </row>
    <row r="140" spans="2:51" s="12" customFormat="1" ht="12">
      <c r="B140" s="150"/>
      <c r="D140" s="151" t="s">
        <v>181</v>
      </c>
      <c r="E140" s="152" t="s">
        <v>21</v>
      </c>
      <c r="F140" s="153" t="s">
        <v>233</v>
      </c>
      <c r="H140" s="154">
        <v>0.806</v>
      </c>
      <c r="I140" s="155"/>
      <c r="L140" s="150"/>
      <c r="M140" s="156"/>
      <c r="T140" s="157"/>
      <c r="AT140" s="152" t="s">
        <v>181</v>
      </c>
      <c r="AU140" s="152" t="s">
        <v>83</v>
      </c>
      <c r="AV140" s="12" t="s">
        <v>83</v>
      </c>
      <c r="AW140" s="12" t="s">
        <v>34</v>
      </c>
      <c r="AX140" s="12" t="s">
        <v>73</v>
      </c>
      <c r="AY140" s="152" t="s">
        <v>170</v>
      </c>
    </row>
    <row r="141" spans="2:51" s="12" customFormat="1" ht="12">
      <c r="B141" s="150"/>
      <c r="D141" s="151" t="s">
        <v>181</v>
      </c>
      <c r="E141" s="152" t="s">
        <v>21</v>
      </c>
      <c r="F141" s="153" t="s">
        <v>234</v>
      </c>
      <c r="H141" s="154">
        <v>26.045</v>
      </c>
      <c r="I141" s="155"/>
      <c r="L141" s="150"/>
      <c r="M141" s="156"/>
      <c r="T141" s="157"/>
      <c r="AT141" s="152" t="s">
        <v>181</v>
      </c>
      <c r="AU141" s="152" t="s">
        <v>83</v>
      </c>
      <c r="AV141" s="12" t="s">
        <v>83</v>
      </c>
      <c r="AW141" s="12" t="s">
        <v>34</v>
      </c>
      <c r="AX141" s="12" t="s">
        <v>73</v>
      </c>
      <c r="AY141" s="152" t="s">
        <v>170</v>
      </c>
    </row>
    <row r="142" spans="2:51" s="12" customFormat="1" ht="12">
      <c r="B142" s="150"/>
      <c r="D142" s="151" t="s">
        <v>181</v>
      </c>
      <c r="E142" s="152" t="s">
        <v>21</v>
      </c>
      <c r="F142" s="153" t="s">
        <v>235</v>
      </c>
      <c r="H142" s="154">
        <v>-2.18</v>
      </c>
      <c r="I142" s="155"/>
      <c r="L142" s="150"/>
      <c r="M142" s="156"/>
      <c r="T142" s="157"/>
      <c r="AT142" s="152" t="s">
        <v>181</v>
      </c>
      <c r="AU142" s="152" t="s">
        <v>83</v>
      </c>
      <c r="AV142" s="12" t="s">
        <v>83</v>
      </c>
      <c r="AW142" s="12" t="s">
        <v>34</v>
      </c>
      <c r="AX142" s="12" t="s">
        <v>73</v>
      </c>
      <c r="AY142" s="152" t="s">
        <v>170</v>
      </c>
    </row>
    <row r="143" spans="2:51" s="13" customFormat="1" ht="12">
      <c r="B143" s="158"/>
      <c r="D143" s="151" t="s">
        <v>181</v>
      </c>
      <c r="E143" s="159" t="s">
        <v>21</v>
      </c>
      <c r="F143" s="160" t="s">
        <v>183</v>
      </c>
      <c r="H143" s="161">
        <v>166.766</v>
      </c>
      <c r="I143" s="162"/>
      <c r="L143" s="158"/>
      <c r="M143" s="163"/>
      <c r="T143" s="164"/>
      <c r="AT143" s="159" t="s">
        <v>181</v>
      </c>
      <c r="AU143" s="159" t="s">
        <v>83</v>
      </c>
      <c r="AV143" s="13" t="s">
        <v>171</v>
      </c>
      <c r="AW143" s="13" t="s">
        <v>34</v>
      </c>
      <c r="AX143" s="13" t="s">
        <v>81</v>
      </c>
      <c r="AY143" s="159" t="s">
        <v>170</v>
      </c>
    </row>
    <row r="144" spans="2:65" s="1" customFormat="1" ht="16.5" customHeight="1">
      <c r="B144" s="33"/>
      <c r="C144" s="133" t="s">
        <v>236</v>
      </c>
      <c r="D144" s="133" t="s">
        <v>173</v>
      </c>
      <c r="E144" s="134" t="s">
        <v>237</v>
      </c>
      <c r="F144" s="135" t="s">
        <v>238</v>
      </c>
      <c r="G144" s="136" t="s">
        <v>112</v>
      </c>
      <c r="H144" s="137">
        <v>209.85</v>
      </c>
      <c r="I144" s="138"/>
      <c r="J144" s="139">
        <f>ROUND(I144*H144,2)</f>
        <v>0</v>
      </c>
      <c r="K144" s="135" t="s">
        <v>176</v>
      </c>
      <c r="L144" s="33"/>
      <c r="M144" s="140" t="s">
        <v>21</v>
      </c>
      <c r="N144" s="141" t="s">
        <v>44</v>
      </c>
      <c r="P144" s="142">
        <f>O144*H144</f>
        <v>0</v>
      </c>
      <c r="Q144" s="142">
        <v>6E-05</v>
      </c>
      <c r="R144" s="142">
        <f>Q144*H144</f>
        <v>0.012591</v>
      </c>
      <c r="S144" s="142">
        <v>6E-05</v>
      </c>
      <c r="T144" s="143">
        <f>S144*H144</f>
        <v>0.012591</v>
      </c>
      <c r="AR144" s="144" t="s">
        <v>177</v>
      </c>
      <c r="AT144" s="144" t="s">
        <v>173</v>
      </c>
      <c r="AU144" s="144" t="s">
        <v>83</v>
      </c>
      <c r="AY144" s="18" t="s">
        <v>170</v>
      </c>
      <c r="BE144" s="145">
        <f>IF(N144="základní",J144,0)</f>
        <v>0</v>
      </c>
      <c r="BF144" s="145">
        <f>IF(N144="snížená",J144,0)</f>
        <v>0</v>
      </c>
      <c r="BG144" s="145">
        <f>IF(N144="zákl. přenesená",J144,0)</f>
        <v>0</v>
      </c>
      <c r="BH144" s="145">
        <f>IF(N144="sníž. přenesená",J144,0)</f>
        <v>0</v>
      </c>
      <c r="BI144" s="145">
        <f>IF(N144="nulová",J144,0)</f>
        <v>0</v>
      </c>
      <c r="BJ144" s="18" t="s">
        <v>81</v>
      </c>
      <c r="BK144" s="145">
        <f>ROUND(I144*H144,2)</f>
        <v>0</v>
      </c>
      <c r="BL144" s="18" t="s">
        <v>177</v>
      </c>
      <c r="BM144" s="144" t="s">
        <v>239</v>
      </c>
    </row>
    <row r="145" spans="2:47" s="1" customFormat="1" ht="12">
      <c r="B145" s="33"/>
      <c r="D145" s="146" t="s">
        <v>179</v>
      </c>
      <c r="F145" s="147" t="s">
        <v>240</v>
      </c>
      <c r="I145" s="148"/>
      <c r="L145" s="33"/>
      <c r="M145" s="149"/>
      <c r="T145" s="52"/>
      <c r="AT145" s="18" t="s">
        <v>179</v>
      </c>
      <c r="AU145" s="18" t="s">
        <v>83</v>
      </c>
    </row>
    <row r="146" spans="2:51" s="12" customFormat="1" ht="12">
      <c r="B146" s="150"/>
      <c r="D146" s="151" t="s">
        <v>181</v>
      </c>
      <c r="E146" s="152" t="s">
        <v>21</v>
      </c>
      <c r="F146" s="153" t="s">
        <v>241</v>
      </c>
      <c r="H146" s="154">
        <v>138.5</v>
      </c>
      <c r="I146" s="155"/>
      <c r="L146" s="150"/>
      <c r="M146" s="156"/>
      <c r="T146" s="157"/>
      <c r="AT146" s="152" t="s">
        <v>181</v>
      </c>
      <c r="AU146" s="152" t="s">
        <v>83</v>
      </c>
      <c r="AV146" s="12" t="s">
        <v>83</v>
      </c>
      <c r="AW146" s="12" t="s">
        <v>34</v>
      </c>
      <c r="AX146" s="12" t="s">
        <v>73</v>
      </c>
      <c r="AY146" s="152" t="s">
        <v>170</v>
      </c>
    </row>
    <row r="147" spans="2:51" s="12" customFormat="1" ht="12">
      <c r="B147" s="150"/>
      <c r="D147" s="151" t="s">
        <v>181</v>
      </c>
      <c r="E147" s="152" t="s">
        <v>21</v>
      </c>
      <c r="F147" s="153" t="s">
        <v>242</v>
      </c>
      <c r="H147" s="154">
        <v>26.35</v>
      </c>
      <c r="I147" s="155"/>
      <c r="L147" s="150"/>
      <c r="M147" s="156"/>
      <c r="T147" s="157"/>
      <c r="AT147" s="152" t="s">
        <v>181</v>
      </c>
      <c r="AU147" s="152" t="s">
        <v>83</v>
      </c>
      <c r="AV147" s="12" t="s">
        <v>83</v>
      </c>
      <c r="AW147" s="12" t="s">
        <v>34</v>
      </c>
      <c r="AX147" s="12" t="s">
        <v>73</v>
      </c>
      <c r="AY147" s="152" t="s">
        <v>170</v>
      </c>
    </row>
    <row r="148" spans="2:51" s="13" customFormat="1" ht="12">
      <c r="B148" s="158"/>
      <c r="D148" s="151" t="s">
        <v>181</v>
      </c>
      <c r="E148" s="159" t="s">
        <v>21</v>
      </c>
      <c r="F148" s="160" t="s">
        <v>183</v>
      </c>
      <c r="H148" s="161">
        <v>164.85</v>
      </c>
      <c r="I148" s="162"/>
      <c r="L148" s="158"/>
      <c r="M148" s="163"/>
      <c r="T148" s="164"/>
      <c r="AT148" s="159" t="s">
        <v>181</v>
      </c>
      <c r="AU148" s="159" t="s">
        <v>83</v>
      </c>
      <c r="AV148" s="13" t="s">
        <v>171</v>
      </c>
      <c r="AW148" s="13" t="s">
        <v>34</v>
      </c>
      <c r="AX148" s="13" t="s">
        <v>73</v>
      </c>
      <c r="AY148" s="159" t="s">
        <v>170</v>
      </c>
    </row>
    <row r="149" spans="2:51" s="12" customFormat="1" ht="12">
      <c r="B149" s="150"/>
      <c r="D149" s="151" t="s">
        <v>181</v>
      </c>
      <c r="E149" s="152" t="s">
        <v>21</v>
      </c>
      <c r="F149" s="153" t="s">
        <v>243</v>
      </c>
      <c r="H149" s="154">
        <v>15</v>
      </c>
      <c r="I149" s="155"/>
      <c r="L149" s="150"/>
      <c r="M149" s="156"/>
      <c r="T149" s="157"/>
      <c r="AT149" s="152" t="s">
        <v>181</v>
      </c>
      <c r="AU149" s="152" t="s">
        <v>83</v>
      </c>
      <c r="AV149" s="12" t="s">
        <v>83</v>
      </c>
      <c r="AW149" s="12" t="s">
        <v>34</v>
      </c>
      <c r="AX149" s="12" t="s">
        <v>73</v>
      </c>
      <c r="AY149" s="152" t="s">
        <v>170</v>
      </c>
    </row>
    <row r="150" spans="2:51" s="12" customFormat="1" ht="12">
      <c r="B150" s="150"/>
      <c r="D150" s="151" t="s">
        <v>181</v>
      </c>
      <c r="E150" s="152" t="s">
        <v>21</v>
      </c>
      <c r="F150" s="153" t="s">
        <v>244</v>
      </c>
      <c r="H150" s="154">
        <v>30</v>
      </c>
      <c r="I150" s="155"/>
      <c r="L150" s="150"/>
      <c r="M150" s="156"/>
      <c r="T150" s="157"/>
      <c r="AT150" s="152" t="s">
        <v>181</v>
      </c>
      <c r="AU150" s="152" t="s">
        <v>83</v>
      </c>
      <c r="AV150" s="12" t="s">
        <v>83</v>
      </c>
      <c r="AW150" s="12" t="s">
        <v>34</v>
      </c>
      <c r="AX150" s="12" t="s">
        <v>73</v>
      </c>
      <c r="AY150" s="152" t="s">
        <v>170</v>
      </c>
    </row>
    <row r="151" spans="2:51" s="13" customFormat="1" ht="12">
      <c r="B151" s="158"/>
      <c r="D151" s="151" t="s">
        <v>181</v>
      </c>
      <c r="E151" s="159" t="s">
        <v>21</v>
      </c>
      <c r="F151" s="160" t="s">
        <v>183</v>
      </c>
      <c r="H151" s="161">
        <v>45</v>
      </c>
      <c r="I151" s="162"/>
      <c r="L151" s="158"/>
      <c r="M151" s="163"/>
      <c r="T151" s="164"/>
      <c r="AT151" s="159" t="s">
        <v>181</v>
      </c>
      <c r="AU151" s="159" t="s">
        <v>83</v>
      </c>
      <c r="AV151" s="13" t="s">
        <v>171</v>
      </c>
      <c r="AW151" s="13" t="s">
        <v>34</v>
      </c>
      <c r="AX151" s="13" t="s">
        <v>73</v>
      </c>
      <c r="AY151" s="159" t="s">
        <v>170</v>
      </c>
    </row>
    <row r="152" spans="2:51" s="14" customFormat="1" ht="12">
      <c r="B152" s="165"/>
      <c r="D152" s="151" t="s">
        <v>181</v>
      </c>
      <c r="E152" s="166" t="s">
        <v>21</v>
      </c>
      <c r="F152" s="167" t="s">
        <v>215</v>
      </c>
      <c r="H152" s="168">
        <v>209.85</v>
      </c>
      <c r="I152" s="169"/>
      <c r="L152" s="165"/>
      <c r="M152" s="170"/>
      <c r="T152" s="171"/>
      <c r="AT152" s="166" t="s">
        <v>181</v>
      </c>
      <c r="AU152" s="166" t="s">
        <v>83</v>
      </c>
      <c r="AV152" s="14" t="s">
        <v>177</v>
      </c>
      <c r="AW152" s="14" t="s">
        <v>34</v>
      </c>
      <c r="AX152" s="14" t="s">
        <v>81</v>
      </c>
      <c r="AY152" s="166" t="s">
        <v>170</v>
      </c>
    </row>
    <row r="153" spans="2:65" s="1" customFormat="1" ht="16.5" customHeight="1">
      <c r="B153" s="33"/>
      <c r="C153" s="133" t="s">
        <v>245</v>
      </c>
      <c r="D153" s="133" t="s">
        <v>173</v>
      </c>
      <c r="E153" s="134" t="s">
        <v>246</v>
      </c>
      <c r="F153" s="135" t="s">
        <v>247</v>
      </c>
      <c r="G153" s="136" t="s">
        <v>112</v>
      </c>
      <c r="H153" s="137">
        <v>50.793</v>
      </c>
      <c r="I153" s="138"/>
      <c r="J153" s="139">
        <f>ROUND(I153*H153,2)</f>
        <v>0</v>
      </c>
      <c r="K153" s="135" t="s">
        <v>176</v>
      </c>
      <c r="L153" s="33"/>
      <c r="M153" s="140" t="s">
        <v>21</v>
      </c>
      <c r="N153" s="141" t="s">
        <v>44</v>
      </c>
      <c r="P153" s="142">
        <f>O153*H153</f>
        <v>0</v>
      </c>
      <c r="Q153" s="142">
        <v>0.00011</v>
      </c>
      <c r="R153" s="142">
        <f>Q153*H153</f>
        <v>0.00558723</v>
      </c>
      <c r="S153" s="142">
        <v>6E-05</v>
      </c>
      <c r="T153" s="143">
        <f>S153*H153</f>
        <v>0.00304758</v>
      </c>
      <c r="AR153" s="144" t="s">
        <v>177</v>
      </c>
      <c r="AT153" s="144" t="s">
        <v>173</v>
      </c>
      <c r="AU153" s="144" t="s">
        <v>83</v>
      </c>
      <c r="AY153" s="18" t="s">
        <v>170</v>
      </c>
      <c r="BE153" s="145">
        <f>IF(N153="základní",J153,0)</f>
        <v>0</v>
      </c>
      <c r="BF153" s="145">
        <f>IF(N153="snížená",J153,0)</f>
        <v>0</v>
      </c>
      <c r="BG153" s="145">
        <f>IF(N153="zákl. přenesená",J153,0)</f>
        <v>0</v>
      </c>
      <c r="BH153" s="145">
        <f>IF(N153="sníž. přenesená",J153,0)</f>
        <v>0</v>
      </c>
      <c r="BI153" s="145">
        <f>IF(N153="nulová",J153,0)</f>
        <v>0</v>
      </c>
      <c r="BJ153" s="18" t="s">
        <v>81</v>
      </c>
      <c r="BK153" s="145">
        <f>ROUND(I153*H153,2)</f>
        <v>0</v>
      </c>
      <c r="BL153" s="18" t="s">
        <v>177</v>
      </c>
      <c r="BM153" s="144" t="s">
        <v>248</v>
      </c>
    </row>
    <row r="154" spans="2:47" s="1" customFormat="1" ht="12">
      <c r="B154" s="33"/>
      <c r="D154" s="146" t="s">
        <v>179</v>
      </c>
      <c r="F154" s="147" t="s">
        <v>249</v>
      </c>
      <c r="I154" s="148"/>
      <c r="L154" s="33"/>
      <c r="M154" s="149"/>
      <c r="T154" s="52"/>
      <c r="AT154" s="18" t="s">
        <v>179</v>
      </c>
      <c r="AU154" s="18" t="s">
        <v>83</v>
      </c>
    </row>
    <row r="155" spans="2:51" s="12" customFormat="1" ht="12">
      <c r="B155" s="150"/>
      <c r="D155" s="151" t="s">
        <v>181</v>
      </c>
      <c r="E155" s="152" t="s">
        <v>21</v>
      </c>
      <c r="F155" s="153" t="s">
        <v>250</v>
      </c>
      <c r="H155" s="154">
        <v>7.2</v>
      </c>
      <c r="I155" s="155"/>
      <c r="L155" s="150"/>
      <c r="M155" s="156"/>
      <c r="T155" s="157"/>
      <c r="AT155" s="152" t="s">
        <v>181</v>
      </c>
      <c r="AU155" s="152" t="s">
        <v>83</v>
      </c>
      <c r="AV155" s="12" t="s">
        <v>83</v>
      </c>
      <c r="AW155" s="12" t="s">
        <v>34</v>
      </c>
      <c r="AX155" s="12" t="s">
        <v>73</v>
      </c>
      <c r="AY155" s="152" t="s">
        <v>170</v>
      </c>
    </row>
    <row r="156" spans="2:51" s="12" customFormat="1" ht="12">
      <c r="B156" s="150"/>
      <c r="D156" s="151" t="s">
        <v>181</v>
      </c>
      <c r="E156" s="152" t="s">
        <v>21</v>
      </c>
      <c r="F156" s="153" t="s">
        <v>251</v>
      </c>
      <c r="H156" s="154">
        <v>13.593</v>
      </c>
      <c r="I156" s="155"/>
      <c r="L156" s="150"/>
      <c r="M156" s="156"/>
      <c r="T156" s="157"/>
      <c r="AT156" s="152" t="s">
        <v>181</v>
      </c>
      <c r="AU156" s="152" t="s">
        <v>83</v>
      </c>
      <c r="AV156" s="12" t="s">
        <v>83</v>
      </c>
      <c r="AW156" s="12" t="s">
        <v>34</v>
      </c>
      <c r="AX156" s="12" t="s">
        <v>73</v>
      </c>
      <c r="AY156" s="152" t="s">
        <v>170</v>
      </c>
    </row>
    <row r="157" spans="2:51" s="12" customFormat="1" ht="12">
      <c r="B157" s="150"/>
      <c r="D157" s="151" t="s">
        <v>181</v>
      </c>
      <c r="E157" s="152" t="s">
        <v>21</v>
      </c>
      <c r="F157" s="153" t="s">
        <v>244</v>
      </c>
      <c r="H157" s="154">
        <v>30</v>
      </c>
      <c r="I157" s="155"/>
      <c r="L157" s="150"/>
      <c r="M157" s="156"/>
      <c r="T157" s="157"/>
      <c r="AT157" s="152" t="s">
        <v>181</v>
      </c>
      <c r="AU157" s="152" t="s">
        <v>83</v>
      </c>
      <c r="AV157" s="12" t="s">
        <v>83</v>
      </c>
      <c r="AW157" s="12" t="s">
        <v>34</v>
      </c>
      <c r="AX157" s="12" t="s">
        <v>73</v>
      </c>
      <c r="AY157" s="152" t="s">
        <v>170</v>
      </c>
    </row>
    <row r="158" spans="2:51" s="13" customFormat="1" ht="12">
      <c r="B158" s="158"/>
      <c r="D158" s="151" t="s">
        <v>181</v>
      </c>
      <c r="E158" s="159" t="s">
        <v>21</v>
      </c>
      <c r="F158" s="160" t="s">
        <v>183</v>
      </c>
      <c r="H158" s="161">
        <v>50.793</v>
      </c>
      <c r="I158" s="162"/>
      <c r="L158" s="158"/>
      <c r="M158" s="163"/>
      <c r="T158" s="164"/>
      <c r="AT158" s="159" t="s">
        <v>181</v>
      </c>
      <c r="AU158" s="159" t="s">
        <v>83</v>
      </c>
      <c r="AV158" s="13" t="s">
        <v>171</v>
      </c>
      <c r="AW158" s="13" t="s">
        <v>34</v>
      </c>
      <c r="AX158" s="13" t="s">
        <v>81</v>
      </c>
      <c r="AY158" s="159" t="s">
        <v>170</v>
      </c>
    </row>
    <row r="159" spans="2:65" s="1" customFormat="1" ht="21.75" customHeight="1">
      <c r="B159" s="33"/>
      <c r="C159" s="133" t="s">
        <v>252</v>
      </c>
      <c r="D159" s="133" t="s">
        <v>173</v>
      </c>
      <c r="E159" s="134" t="s">
        <v>253</v>
      </c>
      <c r="F159" s="135" t="s">
        <v>254</v>
      </c>
      <c r="G159" s="136" t="s">
        <v>112</v>
      </c>
      <c r="H159" s="137">
        <v>20</v>
      </c>
      <c r="I159" s="138"/>
      <c r="J159" s="139">
        <f>ROUND(I159*H159,2)</f>
        <v>0</v>
      </c>
      <c r="K159" s="135" t="s">
        <v>176</v>
      </c>
      <c r="L159" s="33"/>
      <c r="M159" s="140" t="s">
        <v>21</v>
      </c>
      <c r="N159" s="141" t="s">
        <v>44</v>
      </c>
      <c r="P159" s="142">
        <f>O159*H159</f>
        <v>0</v>
      </c>
      <c r="Q159" s="142">
        <v>0.00011</v>
      </c>
      <c r="R159" s="142">
        <f>Q159*H159</f>
        <v>0.0022</v>
      </c>
      <c r="S159" s="142">
        <v>6E-05</v>
      </c>
      <c r="T159" s="143">
        <f>S159*H159</f>
        <v>0.0012000000000000001</v>
      </c>
      <c r="AR159" s="144" t="s">
        <v>177</v>
      </c>
      <c r="AT159" s="144" t="s">
        <v>173</v>
      </c>
      <c r="AU159" s="144" t="s">
        <v>83</v>
      </c>
      <c r="AY159" s="18" t="s">
        <v>170</v>
      </c>
      <c r="BE159" s="145">
        <f>IF(N159="základní",J159,0)</f>
        <v>0</v>
      </c>
      <c r="BF159" s="145">
        <f>IF(N159="snížená",J159,0)</f>
        <v>0</v>
      </c>
      <c r="BG159" s="145">
        <f>IF(N159="zákl. přenesená",J159,0)</f>
        <v>0</v>
      </c>
      <c r="BH159" s="145">
        <f>IF(N159="sníž. přenesená",J159,0)</f>
        <v>0</v>
      </c>
      <c r="BI159" s="145">
        <f>IF(N159="nulová",J159,0)</f>
        <v>0</v>
      </c>
      <c r="BJ159" s="18" t="s">
        <v>81</v>
      </c>
      <c r="BK159" s="145">
        <f>ROUND(I159*H159,2)</f>
        <v>0</v>
      </c>
      <c r="BL159" s="18" t="s">
        <v>177</v>
      </c>
      <c r="BM159" s="144" t="s">
        <v>255</v>
      </c>
    </row>
    <row r="160" spans="2:47" s="1" customFormat="1" ht="12">
      <c r="B160" s="33"/>
      <c r="D160" s="146" t="s">
        <v>179</v>
      </c>
      <c r="F160" s="147" t="s">
        <v>256</v>
      </c>
      <c r="I160" s="148"/>
      <c r="L160" s="33"/>
      <c r="M160" s="149"/>
      <c r="T160" s="52"/>
      <c r="AT160" s="18" t="s">
        <v>179</v>
      </c>
      <c r="AU160" s="18" t="s">
        <v>83</v>
      </c>
    </row>
    <row r="161" spans="2:51" s="12" customFormat="1" ht="12">
      <c r="B161" s="150"/>
      <c r="D161" s="151" t="s">
        <v>181</v>
      </c>
      <c r="E161" s="152" t="s">
        <v>21</v>
      </c>
      <c r="F161" s="153" t="s">
        <v>257</v>
      </c>
      <c r="H161" s="154">
        <v>20</v>
      </c>
      <c r="I161" s="155"/>
      <c r="L161" s="150"/>
      <c r="M161" s="156"/>
      <c r="T161" s="157"/>
      <c r="AT161" s="152" t="s">
        <v>181</v>
      </c>
      <c r="AU161" s="152" t="s">
        <v>83</v>
      </c>
      <c r="AV161" s="12" t="s">
        <v>83</v>
      </c>
      <c r="AW161" s="12" t="s">
        <v>34</v>
      </c>
      <c r="AX161" s="12" t="s">
        <v>73</v>
      </c>
      <c r="AY161" s="152" t="s">
        <v>170</v>
      </c>
    </row>
    <row r="162" spans="2:51" s="13" customFormat="1" ht="12">
      <c r="B162" s="158"/>
      <c r="D162" s="151" t="s">
        <v>181</v>
      </c>
      <c r="E162" s="159" t="s">
        <v>21</v>
      </c>
      <c r="F162" s="160" t="s">
        <v>183</v>
      </c>
      <c r="H162" s="161">
        <v>20</v>
      </c>
      <c r="I162" s="162"/>
      <c r="L162" s="158"/>
      <c r="M162" s="163"/>
      <c r="T162" s="164"/>
      <c r="AT162" s="159" t="s">
        <v>181</v>
      </c>
      <c r="AU162" s="159" t="s">
        <v>83</v>
      </c>
      <c r="AV162" s="13" t="s">
        <v>171</v>
      </c>
      <c r="AW162" s="13" t="s">
        <v>34</v>
      </c>
      <c r="AX162" s="13" t="s">
        <v>81</v>
      </c>
      <c r="AY162" s="159" t="s">
        <v>170</v>
      </c>
    </row>
    <row r="163" spans="2:65" s="1" customFormat="1" ht="16.5" customHeight="1">
      <c r="B163" s="33"/>
      <c r="C163" s="133" t="s">
        <v>8</v>
      </c>
      <c r="D163" s="133" t="s">
        <v>173</v>
      </c>
      <c r="E163" s="134" t="s">
        <v>258</v>
      </c>
      <c r="F163" s="135" t="s">
        <v>259</v>
      </c>
      <c r="G163" s="136" t="s">
        <v>120</v>
      </c>
      <c r="H163" s="137">
        <v>76.9</v>
      </c>
      <c r="I163" s="138"/>
      <c r="J163" s="139">
        <f>ROUND(I163*H163,2)</f>
        <v>0</v>
      </c>
      <c r="K163" s="135" t="s">
        <v>176</v>
      </c>
      <c r="L163" s="33"/>
      <c r="M163" s="140" t="s">
        <v>21</v>
      </c>
      <c r="N163" s="141" t="s">
        <v>44</v>
      </c>
      <c r="P163" s="142">
        <f>O163*H163</f>
        <v>0</v>
      </c>
      <c r="Q163" s="142">
        <v>0.0015</v>
      </c>
      <c r="R163" s="142">
        <f>Q163*H163</f>
        <v>0.11535000000000001</v>
      </c>
      <c r="S163" s="142">
        <v>0</v>
      </c>
      <c r="T163" s="143">
        <f>S163*H163</f>
        <v>0</v>
      </c>
      <c r="AR163" s="144" t="s">
        <v>177</v>
      </c>
      <c r="AT163" s="144" t="s">
        <v>173</v>
      </c>
      <c r="AU163" s="144" t="s">
        <v>83</v>
      </c>
      <c r="AY163" s="18" t="s">
        <v>170</v>
      </c>
      <c r="BE163" s="145">
        <f>IF(N163="základní",J163,0)</f>
        <v>0</v>
      </c>
      <c r="BF163" s="145">
        <f>IF(N163="snížená",J163,0)</f>
        <v>0</v>
      </c>
      <c r="BG163" s="145">
        <f>IF(N163="zákl. přenesená",J163,0)</f>
        <v>0</v>
      </c>
      <c r="BH163" s="145">
        <f>IF(N163="sníž. přenesená",J163,0)</f>
        <v>0</v>
      </c>
      <c r="BI163" s="145">
        <f>IF(N163="nulová",J163,0)</f>
        <v>0</v>
      </c>
      <c r="BJ163" s="18" t="s">
        <v>81</v>
      </c>
      <c r="BK163" s="145">
        <f>ROUND(I163*H163,2)</f>
        <v>0</v>
      </c>
      <c r="BL163" s="18" t="s">
        <v>177</v>
      </c>
      <c r="BM163" s="144" t="s">
        <v>260</v>
      </c>
    </row>
    <row r="164" spans="2:47" s="1" customFormat="1" ht="12">
      <c r="B164" s="33"/>
      <c r="D164" s="146" t="s">
        <v>179</v>
      </c>
      <c r="F164" s="147" t="s">
        <v>261</v>
      </c>
      <c r="I164" s="148"/>
      <c r="L164" s="33"/>
      <c r="M164" s="149"/>
      <c r="T164" s="52"/>
      <c r="AT164" s="18" t="s">
        <v>179</v>
      </c>
      <c r="AU164" s="18" t="s">
        <v>83</v>
      </c>
    </row>
    <row r="165" spans="2:51" s="12" customFormat="1" ht="12">
      <c r="B165" s="150"/>
      <c r="D165" s="151" t="s">
        <v>181</v>
      </c>
      <c r="E165" s="152" t="s">
        <v>21</v>
      </c>
      <c r="F165" s="153" t="s">
        <v>262</v>
      </c>
      <c r="H165" s="154">
        <v>66.1</v>
      </c>
      <c r="I165" s="155"/>
      <c r="L165" s="150"/>
      <c r="M165" s="156"/>
      <c r="T165" s="157"/>
      <c r="AT165" s="152" t="s">
        <v>181</v>
      </c>
      <c r="AU165" s="152" t="s">
        <v>83</v>
      </c>
      <c r="AV165" s="12" t="s">
        <v>83</v>
      </c>
      <c r="AW165" s="12" t="s">
        <v>34</v>
      </c>
      <c r="AX165" s="12" t="s">
        <v>73</v>
      </c>
      <c r="AY165" s="152" t="s">
        <v>170</v>
      </c>
    </row>
    <row r="166" spans="2:51" s="12" customFormat="1" ht="12">
      <c r="B166" s="150"/>
      <c r="D166" s="151" t="s">
        <v>181</v>
      </c>
      <c r="E166" s="152" t="s">
        <v>21</v>
      </c>
      <c r="F166" s="153" t="s">
        <v>263</v>
      </c>
      <c r="H166" s="154">
        <v>10.8</v>
      </c>
      <c r="I166" s="155"/>
      <c r="L166" s="150"/>
      <c r="M166" s="156"/>
      <c r="T166" s="157"/>
      <c r="AT166" s="152" t="s">
        <v>181</v>
      </c>
      <c r="AU166" s="152" t="s">
        <v>83</v>
      </c>
      <c r="AV166" s="12" t="s">
        <v>83</v>
      </c>
      <c r="AW166" s="12" t="s">
        <v>34</v>
      </c>
      <c r="AX166" s="12" t="s">
        <v>73</v>
      </c>
      <c r="AY166" s="152" t="s">
        <v>170</v>
      </c>
    </row>
    <row r="167" spans="2:51" s="13" customFormat="1" ht="12">
      <c r="B167" s="158"/>
      <c r="D167" s="151" t="s">
        <v>181</v>
      </c>
      <c r="E167" s="159" t="s">
        <v>21</v>
      </c>
      <c r="F167" s="160" t="s">
        <v>183</v>
      </c>
      <c r="H167" s="161">
        <v>76.9</v>
      </c>
      <c r="I167" s="162"/>
      <c r="L167" s="158"/>
      <c r="M167" s="163"/>
      <c r="T167" s="164"/>
      <c r="AT167" s="159" t="s">
        <v>181</v>
      </c>
      <c r="AU167" s="159" t="s">
        <v>83</v>
      </c>
      <c r="AV167" s="13" t="s">
        <v>171</v>
      </c>
      <c r="AW167" s="13" t="s">
        <v>34</v>
      </c>
      <c r="AX167" s="13" t="s">
        <v>81</v>
      </c>
      <c r="AY167" s="159" t="s">
        <v>170</v>
      </c>
    </row>
    <row r="168" spans="2:65" s="1" customFormat="1" ht="24.15" customHeight="1">
      <c r="B168" s="33"/>
      <c r="C168" s="133" t="s">
        <v>264</v>
      </c>
      <c r="D168" s="133" t="s">
        <v>173</v>
      </c>
      <c r="E168" s="134" t="s">
        <v>265</v>
      </c>
      <c r="F168" s="135" t="s">
        <v>266</v>
      </c>
      <c r="G168" s="136" t="s">
        <v>112</v>
      </c>
      <c r="H168" s="137">
        <v>50</v>
      </c>
      <c r="I168" s="138"/>
      <c r="J168" s="139">
        <f>ROUND(I168*H168,2)</f>
        <v>0</v>
      </c>
      <c r="K168" s="135" t="s">
        <v>176</v>
      </c>
      <c r="L168" s="33"/>
      <c r="M168" s="140" t="s">
        <v>21</v>
      </c>
      <c r="N168" s="141" t="s">
        <v>44</v>
      </c>
      <c r="P168" s="142">
        <f>O168*H168</f>
        <v>0</v>
      </c>
      <c r="Q168" s="142">
        <v>0.02644</v>
      </c>
      <c r="R168" s="142">
        <f>Q168*H168</f>
        <v>1.322</v>
      </c>
      <c r="S168" s="142">
        <v>0.026</v>
      </c>
      <c r="T168" s="143">
        <f>S168*H168</f>
        <v>1.3</v>
      </c>
      <c r="AR168" s="144" t="s">
        <v>177</v>
      </c>
      <c r="AT168" s="144" t="s">
        <v>173</v>
      </c>
      <c r="AU168" s="144" t="s">
        <v>83</v>
      </c>
      <c r="AY168" s="18" t="s">
        <v>170</v>
      </c>
      <c r="BE168" s="145">
        <f>IF(N168="základní",J168,0)</f>
        <v>0</v>
      </c>
      <c r="BF168" s="145">
        <f>IF(N168="snížená",J168,0)</f>
        <v>0</v>
      </c>
      <c r="BG168" s="145">
        <f>IF(N168="zákl. přenesená",J168,0)</f>
        <v>0</v>
      </c>
      <c r="BH168" s="145">
        <f>IF(N168="sníž. přenesená",J168,0)</f>
        <v>0</v>
      </c>
      <c r="BI168" s="145">
        <f>IF(N168="nulová",J168,0)</f>
        <v>0</v>
      </c>
      <c r="BJ168" s="18" t="s">
        <v>81</v>
      </c>
      <c r="BK168" s="145">
        <f>ROUND(I168*H168,2)</f>
        <v>0</v>
      </c>
      <c r="BL168" s="18" t="s">
        <v>177</v>
      </c>
      <c r="BM168" s="144" t="s">
        <v>267</v>
      </c>
    </row>
    <row r="169" spans="2:47" s="1" customFormat="1" ht="12">
      <c r="B169" s="33"/>
      <c r="D169" s="146" t="s">
        <v>179</v>
      </c>
      <c r="F169" s="147" t="s">
        <v>268</v>
      </c>
      <c r="I169" s="148"/>
      <c r="L169" s="33"/>
      <c r="M169" s="149"/>
      <c r="T169" s="52"/>
      <c r="AT169" s="18" t="s">
        <v>179</v>
      </c>
      <c r="AU169" s="18" t="s">
        <v>83</v>
      </c>
    </row>
    <row r="170" spans="2:51" s="12" customFormat="1" ht="12">
      <c r="B170" s="150"/>
      <c r="D170" s="151" t="s">
        <v>181</v>
      </c>
      <c r="E170" s="152" t="s">
        <v>21</v>
      </c>
      <c r="F170" s="153" t="s">
        <v>269</v>
      </c>
      <c r="H170" s="154">
        <v>50</v>
      </c>
      <c r="I170" s="155"/>
      <c r="L170" s="150"/>
      <c r="M170" s="156"/>
      <c r="T170" s="157"/>
      <c r="AT170" s="152" t="s">
        <v>181</v>
      </c>
      <c r="AU170" s="152" t="s">
        <v>83</v>
      </c>
      <c r="AV170" s="12" t="s">
        <v>83</v>
      </c>
      <c r="AW170" s="12" t="s">
        <v>34</v>
      </c>
      <c r="AX170" s="12" t="s">
        <v>73</v>
      </c>
      <c r="AY170" s="152" t="s">
        <v>170</v>
      </c>
    </row>
    <row r="171" spans="2:51" s="13" customFormat="1" ht="12">
      <c r="B171" s="158"/>
      <c r="D171" s="151" t="s">
        <v>181</v>
      </c>
      <c r="E171" s="159" t="s">
        <v>21</v>
      </c>
      <c r="F171" s="160" t="s">
        <v>183</v>
      </c>
      <c r="H171" s="161">
        <v>50</v>
      </c>
      <c r="I171" s="162"/>
      <c r="L171" s="158"/>
      <c r="M171" s="163"/>
      <c r="T171" s="164"/>
      <c r="AT171" s="159" t="s">
        <v>181</v>
      </c>
      <c r="AU171" s="159" t="s">
        <v>83</v>
      </c>
      <c r="AV171" s="13" t="s">
        <v>171</v>
      </c>
      <c r="AW171" s="13" t="s">
        <v>34</v>
      </c>
      <c r="AX171" s="13" t="s">
        <v>81</v>
      </c>
      <c r="AY171" s="159" t="s">
        <v>170</v>
      </c>
    </row>
    <row r="172" spans="2:65" s="1" customFormat="1" ht="24.15" customHeight="1">
      <c r="B172" s="33"/>
      <c r="C172" s="133" t="s">
        <v>270</v>
      </c>
      <c r="D172" s="133" t="s">
        <v>173</v>
      </c>
      <c r="E172" s="134" t="s">
        <v>271</v>
      </c>
      <c r="F172" s="135" t="s">
        <v>272</v>
      </c>
      <c r="G172" s="136" t="s">
        <v>112</v>
      </c>
      <c r="H172" s="137">
        <v>50</v>
      </c>
      <c r="I172" s="138"/>
      <c r="J172" s="139">
        <f>ROUND(I172*H172,2)</f>
        <v>0</v>
      </c>
      <c r="K172" s="135" t="s">
        <v>176</v>
      </c>
      <c r="L172" s="33"/>
      <c r="M172" s="140" t="s">
        <v>21</v>
      </c>
      <c r="N172" s="141" t="s">
        <v>44</v>
      </c>
      <c r="P172" s="142">
        <f>O172*H172</f>
        <v>0</v>
      </c>
      <c r="Q172" s="142">
        <v>0.00022</v>
      </c>
      <c r="R172" s="142">
        <f>Q172*H172</f>
        <v>0.011000000000000001</v>
      </c>
      <c r="S172" s="142">
        <v>0.002</v>
      </c>
      <c r="T172" s="143">
        <f>S172*H172</f>
        <v>0.1</v>
      </c>
      <c r="AR172" s="144" t="s">
        <v>177</v>
      </c>
      <c r="AT172" s="144" t="s">
        <v>173</v>
      </c>
      <c r="AU172" s="144" t="s">
        <v>83</v>
      </c>
      <c r="AY172" s="18" t="s">
        <v>170</v>
      </c>
      <c r="BE172" s="145">
        <f>IF(N172="základní",J172,0)</f>
        <v>0</v>
      </c>
      <c r="BF172" s="145">
        <f>IF(N172="snížená",J172,0)</f>
        <v>0</v>
      </c>
      <c r="BG172" s="145">
        <f>IF(N172="zákl. přenesená",J172,0)</f>
        <v>0</v>
      </c>
      <c r="BH172" s="145">
        <f>IF(N172="sníž. přenesená",J172,0)</f>
        <v>0</v>
      </c>
      <c r="BI172" s="145">
        <f>IF(N172="nulová",J172,0)</f>
        <v>0</v>
      </c>
      <c r="BJ172" s="18" t="s">
        <v>81</v>
      </c>
      <c r="BK172" s="145">
        <f>ROUND(I172*H172,2)</f>
        <v>0</v>
      </c>
      <c r="BL172" s="18" t="s">
        <v>177</v>
      </c>
      <c r="BM172" s="144" t="s">
        <v>273</v>
      </c>
    </row>
    <row r="173" spans="2:47" s="1" customFormat="1" ht="12">
      <c r="B173" s="33"/>
      <c r="D173" s="146" t="s">
        <v>179</v>
      </c>
      <c r="F173" s="147" t="s">
        <v>274</v>
      </c>
      <c r="I173" s="148"/>
      <c r="L173" s="33"/>
      <c r="M173" s="149"/>
      <c r="T173" s="52"/>
      <c r="AT173" s="18" t="s">
        <v>179</v>
      </c>
      <c r="AU173" s="18" t="s">
        <v>83</v>
      </c>
    </row>
    <row r="174" spans="2:51" s="12" customFormat="1" ht="12">
      <c r="B174" s="150"/>
      <c r="D174" s="151" t="s">
        <v>181</v>
      </c>
      <c r="E174" s="152" t="s">
        <v>21</v>
      </c>
      <c r="F174" s="153" t="s">
        <v>269</v>
      </c>
      <c r="H174" s="154">
        <v>50</v>
      </c>
      <c r="I174" s="155"/>
      <c r="L174" s="150"/>
      <c r="M174" s="156"/>
      <c r="T174" s="157"/>
      <c r="AT174" s="152" t="s">
        <v>181</v>
      </c>
      <c r="AU174" s="152" t="s">
        <v>83</v>
      </c>
      <c r="AV174" s="12" t="s">
        <v>83</v>
      </c>
      <c r="AW174" s="12" t="s">
        <v>34</v>
      </c>
      <c r="AX174" s="12" t="s">
        <v>73</v>
      </c>
      <c r="AY174" s="152" t="s">
        <v>170</v>
      </c>
    </row>
    <row r="175" spans="2:51" s="13" customFormat="1" ht="12">
      <c r="B175" s="158"/>
      <c r="D175" s="151" t="s">
        <v>181</v>
      </c>
      <c r="E175" s="159" t="s">
        <v>21</v>
      </c>
      <c r="F175" s="160" t="s">
        <v>183</v>
      </c>
      <c r="H175" s="161">
        <v>50</v>
      </c>
      <c r="I175" s="162"/>
      <c r="L175" s="158"/>
      <c r="M175" s="163"/>
      <c r="T175" s="164"/>
      <c r="AT175" s="159" t="s">
        <v>181</v>
      </c>
      <c r="AU175" s="159" t="s">
        <v>83</v>
      </c>
      <c r="AV175" s="13" t="s">
        <v>171</v>
      </c>
      <c r="AW175" s="13" t="s">
        <v>34</v>
      </c>
      <c r="AX175" s="13" t="s">
        <v>81</v>
      </c>
      <c r="AY175" s="159" t="s">
        <v>170</v>
      </c>
    </row>
    <row r="176" spans="2:65" s="1" customFormat="1" ht="24.15" customHeight="1">
      <c r="B176" s="33"/>
      <c r="C176" s="133" t="s">
        <v>275</v>
      </c>
      <c r="D176" s="133" t="s">
        <v>173</v>
      </c>
      <c r="E176" s="134" t="s">
        <v>276</v>
      </c>
      <c r="F176" s="135" t="s">
        <v>277</v>
      </c>
      <c r="G176" s="136" t="s">
        <v>278</v>
      </c>
      <c r="H176" s="137">
        <v>0.074</v>
      </c>
      <c r="I176" s="138"/>
      <c r="J176" s="139">
        <f>ROUND(I176*H176,2)</f>
        <v>0</v>
      </c>
      <c r="K176" s="135" t="s">
        <v>176</v>
      </c>
      <c r="L176" s="33"/>
      <c r="M176" s="140" t="s">
        <v>21</v>
      </c>
      <c r="N176" s="141" t="s">
        <v>44</v>
      </c>
      <c r="P176" s="142">
        <f>O176*H176</f>
        <v>0</v>
      </c>
      <c r="Q176" s="142">
        <v>2.30102</v>
      </c>
      <c r="R176" s="142">
        <f>Q176*H176</f>
        <v>0.17027547999999998</v>
      </c>
      <c r="S176" s="142">
        <v>0</v>
      </c>
      <c r="T176" s="143">
        <f>S176*H176</f>
        <v>0</v>
      </c>
      <c r="AR176" s="144" t="s">
        <v>177</v>
      </c>
      <c r="AT176" s="144" t="s">
        <v>173</v>
      </c>
      <c r="AU176" s="144" t="s">
        <v>83</v>
      </c>
      <c r="AY176" s="18" t="s">
        <v>170</v>
      </c>
      <c r="BE176" s="145">
        <f>IF(N176="základní",J176,0)</f>
        <v>0</v>
      </c>
      <c r="BF176" s="145">
        <f>IF(N176="snížená",J176,0)</f>
        <v>0</v>
      </c>
      <c r="BG176" s="145">
        <f>IF(N176="zákl. přenesená",J176,0)</f>
        <v>0</v>
      </c>
      <c r="BH176" s="145">
        <f>IF(N176="sníž. přenesená",J176,0)</f>
        <v>0</v>
      </c>
      <c r="BI176" s="145">
        <f>IF(N176="nulová",J176,0)</f>
        <v>0</v>
      </c>
      <c r="BJ176" s="18" t="s">
        <v>81</v>
      </c>
      <c r="BK176" s="145">
        <f>ROUND(I176*H176,2)</f>
        <v>0</v>
      </c>
      <c r="BL176" s="18" t="s">
        <v>177</v>
      </c>
      <c r="BM176" s="144" t="s">
        <v>279</v>
      </c>
    </row>
    <row r="177" spans="2:47" s="1" customFormat="1" ht="12">
      <c r="B177" s="33"/>
      <c r="D177" s="146" t="s">
        <v>179</v>
      </c>
      <c r="F177" s="147" t="s">
        <v>280</v>
      </c>
      <c r="I177" s="148"/>
      <c r="L177" s="33"/>
      <c r="M177" s="149"/>
      <c r="T177" s="52"/>
      <c r="AT177" s="18" t="s">
        <v>179</v>
      </c>
      <c r="AU177" s="18" t="s">
        <v>83</v>
      </c>
    </row>
    <row r="178" spans="2:51" s="12" customFormat="1" ht="12">
      <c r="B178" s="150"/>
      <c r="D178" s="151" t="s">
        <v>181</v>
      </c>
      <c r="E178" s="152" t="s">
        <v>21</v>
      </c>
      <c r="F178" s="153" t="s">
        <v>281</v>
      </c>
      <c r="H178" s="154">
        <v>0.074</v>
      </c>
      <c r="I178" s="155"/>
      <c r="L178" s="150"/>
      <c r="M178" s="156"/>
      <c r="T178" s="157"/>
      <c r="AT178" s="152" t="s">
        <v>181</v>
      </c>
      <c r="AU178" s="152" t="s">
        <v>83</v>
      </c>
      <c r="AV178" s="12" t="s">
        <v>83</v>
      </c>
      <c r="AW178" s="12" t="s">
        <v>34</v>
      </c>
      <c r="AX178" s="12" t="s">
        <v>73</v>
      </c>
      <c r="AY178" s="152" t="s">
        <v>170</v>
      </c>
    </row>
    <row r="179" spans="2:51" s="13" customFormat="1" ht="12">
      <c r="B179" s="158"/>
      <c r="D179" s="151" t="s">
        <v>181</v>
      </c>
      <c r="E179" s="159" t="s">
        <v>21</v>
      </c>
      <c r="F179" s="160" t="s">
        <v>183</v>
      </c>
      <c r="H179" s="161">
        <v>0.074</v>
      </c>
      <c r="I179" s="162"/>
      <c r="L179" s="158"/>
      <c r="M179" s="163"/>
      <c r="T179" s="164"/>
      <c r="AT179" s="159" t="s">
        <v>181</v>
      </c>
      <c r="AU179" s="159" t="s">
        <v>83</v>
      </c>
      <c r="AV179" s="13" t="s">
        <v>171</v>
      </c>
      <c r="AW179" s="13" t="s">
        <v>34</v>
      </c>
      <c r="AX179" s="13" t="s">
        <v>81</v>
      </c>
      <c r="AY179" s="159" t="s">
        <v>170</v>
      </c>
    </row>
    <row r="180" spans="2:65" s="1" customFormat="1" ht="33" customHeight="1">
      <c r="B180" s="33"/>
      <c r="C180" s="133" t="s">
        <v>282</v>
      </c>
      <c r="D180" s="133" t="s">
        <v>173</v>
      </c>
      <c r="E180" s="134" t="s">
        <v>283</v>
      </c>
      <c r="F180" s="135" t="s">
        <v>284</v>
      </c>
      <c r="G180" s="136" t="s">
        <v>112</v>
      </c>
      <c r="H180" s="137">
        <v>4.2</v>
      </c>
      <c r="I180" s="138"/>
      <c r="J180" s="139">
        <f>ROUND(I180*H180,2)</f>
        <v>0</v>
      </c>
      <c r="K180" s="135" t="s">
        <v>176</v>
      </c>
      <c r="L180" s="33"/>
      <c r="M180" s="140" t="s">
        <v>21</v>
      </c>
      <c r="N180" s="141" t="s">
        <v>44</v>
      </c>
      <c r="P180" s="142">
        <f>O180*H180</f>
        <v>0</v>
      </c>
      <c r="Q180" s="142">
        <v>0.09336</v>
      </c>
      <c r="R180" s="142">
        <f>Q180*H180</f>
        <v>0.392112</v>
      </c>
      <c r="S180" s="142">
        <v>0</v>
      </c>
      <c r="T180" s="143">
        <f>S180*H180</f>
        <v>0</v>
      </c>
      <c r="AR180" s="144" t="s">
        <v>177</v>
      </c>
      <c r="AT180" s="144" t="s">
        <v>173</v>
      </c>
      <c r="AU180" s="144" t="s">
        <v>83</v>
      </c>
      <c r="AY180" s="18" t="s">
        <v>170</v>
      </c>
      <c r="BE180" s="145">
        <f>IF(N180="základní",J180,0)</f>
        <v>0</v>
      </c>
      <c r="BF180" s="145">
        <f>IF(N180="snížená",J180,0)</f>
        <v>0</v>
      </c>
      <c r="BG180" s="145">
        <f>IF(N180="zákl. přenesená",J180,0)</f>
        <v>0</v>
      </c>
      <c r="BH180" s="145">
        <f>IF(N180="sníž. přenesená",J180,0)</f>
        <v>0</v>
      </c>
      <c r="BI180" s="145">
        <f>IF(N180="nulová",J180,0)</f>
        <v>0</v>
      </c>
      <c r="BJ180" s="18" t="s">
        <v>81</v>
      </c>
      <c r="BK180" s="145">
        <f>ROUND(I180*H180,2)</f>
        <v>0</v>
      </c>
      <c r="BL180" s="18" t="s">
        <v>177</v>
      </c>
      <c r="BM180" s="144" t="s">
        <v>285</v>
      </c>
    </row>
    <row r="181" spans="2:47" s="1" customFormat="1" ht="12">
      <c r="B181" s="33"/>
      <c r="D181" s="146" t="s">
        <v>179</v>
      </c>
      <c r="F181" s="147" t="s">
        <v>286</v>
      </c>
      <c r="I181" s="148"/>
      <c r="L181" s="33"/>
      <c r="M181" s="149"/>
      <c r="T181" s="52"/>
      <c r="AT181" s="18" t="s">
        <v>179</v>
      </c>
      <c r="AU181" s="18" t="s">
        <v>83</v>
      </c>
    </row>
    <row r="182" spans="2:51" s="12" customFormat="1" ht="12">
      <c r="B182" s="150"/>
      <c r="D182" s="151" t="s">
        <v>181</v>
      </c>
      <c r="E182" s="152" t="s">
        <v>21</v>
      </c>
      <c r="F182" s="153" t="s">
        <v>287</v>
      </c>
      <c r="H182" s="154">
        <v>4.2</v>
      </c>
      <c r="I182" s="155"/>
      <c r="L182" s="150"/>
      <c r="M182" s="156"/>
      <c r="T182" s="157"/>
      <c r="AT182" s="152" t="s">
        <v>181</v>
      </c>
      <c r="AU182" s="152" t="s">
        <v>83</v>
      </c>
      <c r="AV182" s="12" t="s">
        <v>83</v>
      </c>
      <c r="AW182" s="12" t="s">
        <v>34</v>
      </c>
      <c r="AX182" s="12" t="s">
        <v>73</v>
      </c>
      <c r="AY182" s="152" t="s">
        <v>170</v>
      </c>
    </row>
    <row r="183" spans="2:51" s="13" customFormat="1" ht="12">
      <c r="B183" s="158"/>
      <c r="D183" s="151" t="s">
        <v>181</v>
      </c>
      <c r="E183" s="159" t="s">
        <v>21</v>
      </c>
      <c r="F183" s="160" t="s">
        <v>183</v>
      </c>
      <c r="H183" s="161">
        <v>4.2</v>
      </c>
      <c r="I183" s="162"/>
      <c r="L183" s="158"/>
      <c r="M183" s="163"/>
      <c r="T183" s="164"/>
      <c r="AT183" s="159" t="s">
        <v>181</v>
      </c>
      <c r="AU183" s="159" t="s">
        <v>83</v>
      </c>
      <c r="AV183" s="13" t="s">
        <v>171</v>
      </c>
      <c r="AW183" s="13" t="s">
        <v>34</v>
      </c>
      <c r="AX183" s="13" t="s">
        <v>81</v>
      </c>
      <c r="AY183" s="159" t="s">
        <v>170</v>
      </c>
    </row>
    <row r="184" spans="2:65" s="1" customFormat="1" ht="21.75" customHeight="1">
      <c r="B184" s="33"/>
      <c r="C184" s="133" t="s">
        <v>288</v>
      </c>
      <c r="D184" s="133" t="s">
        <v>173</v>
      </c>
      <c r="E184" s="134" t="s">
        <v>289</v>
      </c>
      <c r="F184" s="135" t="s">
        <v>290</v>
      </c>
      <c r="G184" s="136" t="s">
        <v>120</v>
      </c>
      <c r="H184" s="137">
        <v>80</v>
      </c>
      <c r="I184" s="138"/>
      <c r="J184" s="139">
        <f>ROUND(I184*H184,2)</f>
        <v>0</v>
      </c>
      <c r="K184" s="135" t="s">
        <v>176</v>
      </c>
      <c r="L184" s="33"/>
      <c r="M184" s="140" t="s">
        <v>21</v>
      </c>
      <c r="N184" s="141" t="s">
        <v>44</v>
      </c>
      <c r="P184" s="142">
        <f>O184*H184</f>
        <v>0</v>
      </c>
      <c r="Q184" s="142">
        <v>0.0012</v>
      </c>
      <c r="R184" s="142">
        <f>Q184*H184</f>
        <v>0.09599999999999999</v>
      </c>
      <c r="S184" s="142">
        <v>0</v>
      </c>
      <c r="T184" s="143">
        <f>S184*H184</f>
        <v>0</v>
      </c>
      <c r="AR184" s="144" t="s">
        <v>177</v>
      </c>
      <c r="AT184" s="144" t="s">
        <v>173</v>
      </c>
      <c r="AU184" s="144" t="s">
        <v>83</v>
      </c>
      <c r="AY184" s="18" t="s">
        <v>170</v>
      </c>
      <c r="BE184" s="145">
        <f>IF(N184="základní",J184,0)</f>
        <v>0</v>
      </c>
      <c r="BF184" s="145">
        <f>IF(N184="snížená",J184,0)</f>
        <v>0</v>
      </c>
      <c r="BG184" s="145">
        <f>IF(N184="zákl. přenesená",J184,0)</f>
        <v>0</v>
      </c>
      <c r="BH184" s="145">
        <f>IF(N184="sníž. přenesená",J184,0)</f>
        <v>0</v>
      </c>
      <c r="BI184" s="145">
        <f>IF(N184="nulová",J184,0)</f>
        <v>0</v>
      </c>
      <c r="BJ184" s="18" t="s">
        <v>81</v>
      </c>
      <c r="BK184" s="145">
        <f>ROUND(I184*H184,2)</f>
        <v>0</v>
      </c>
      <c r="BL184" s="18" t="s">
        <v>177</v>
      </c>
      <c r="BM184" s="144" t="s">
        <v>291</v>
      </c>
    </row>
    <row r="185" spans="2:47" s="1" customFormat="1" ht="12">
      <c r="B185" s="33"/>
      <c r="D185" s="146" t="s">
        <v>179</v>
      </c>
      <c r="F185" s="147" t="s">
        <v>292</v>
      </c>
      <c r="I185" s="148"/>
      <c r="L185" s="33"/>
      <c r="M185" s="149"/>
      <c r="T185" s="52"/>
      <c r="AT185" s="18" t="s">
        <v>179</v>
      </c>
      <c r="AU185" s="18" t="s">
        <v>83</v>
      </c>
    </row>
    <row r="186" spans="2:51" s="12" customFormat="1" ht="12">
      <c r="B186" s="150"/>
      <c r="D186" s="151" t="s">
        <v>181</v>
      </c>
      <c r="E186" s="152" t="s">
        <v>21</v>
      </c>
      <c r="F186" s="153" t="s">
        <v>293</v>
      </c>
      <c r="H186" s="154">
        <v>80</v>
      </c>
      <c r="I186" s="155"/>
      <c r="L186" s="150"/>
      <c r="M186" s="156"/>
      <c r="T186" s="157"/>
      <c r="AT186" s="152" t="s">
        <v>181</v>
      </c>
      <c r="AU186" s="152" t="s">
        <v>83</v>
      </c>
      <c r="AV186" s="12" t="s">
        <v>83</v>
      </c>
      <c r="AW186" s="12" t="s">
        <v>34</v>
      </c>
      <c r="AX186" s="12" t="s">
        <v>73</v>
      </c>
      <c r="AY186" s="152" t="s">
        <v>170</v>
      </c>
    </row>
    <row r="187" spans="2:51" s="13" customFormat="1" ht="12">
      <c r="B187" s="158"/>
      <c r="D187" s="151" t="s">
        <v>181</v>
      </c>
      <c r="E187" s="159" t="s">
        <v>21</v>
      </c>
      <c r="F187" s="160" t="s">
        <v>183</v>
      </c>
      <c r="H187" s="161">
        <v>80</v>
      </c>
      <c r="I187" s="162"/>
      <c r="L187" s="158"/>
      <c r="M187" s="163"/>
      <c r="T187" s="164"/>
      <c r="AT187" s="159" t="s">
        <v>181</v>
      </c>
      <c r="AU187" s="159" t="s">
        <v>83</v>
      </c>
      <c r="AV187" s="13" t="s">
        <v>171</v>
      </c>
      <c r="AW187" s="13" t="s">
        <v>34</v>
      </c>
      <c r="AX187" s="13" t="s">
        <v>81</v>
      </c>
      <c r="AY187" s="159" t="s">
        <v>170</v>
      </c>
    </row>
    <row r="188" spans="2:63" s="11" customFormat="1" ht="22.95" customHeight="1">
      <c r="B188" s="121"/>
      <c r="D188" s="122" t="s">
        <v>72</v>
      </c>
      <c r="E188" s="131" t="s">
        <v>236</v>
      </c>
      <c r="F188" s="131" t="s">
        <v>294</v>
      </c>
      <c r="I188" s="124"/>
      <c r="J188" s="132">
        <f>BK188</f>
        <v>0</v>
      </c>
      <c r="L188" s="121"/>
      <c r="M188" s="126"/>
      <c r="P188" s="127">
        <f>SUM(P189:P247)</f>
        <v>0</v>
      </c>
      <c r="R188" s="127">
        <f>SUM(R189:R247)</f>
        <v>0.031164499999999998</v>
      </c>
      <c r="T188" s="128">
        <f>SUM(T189:T247)</f>
        <v>16.591103000000004</v>
      </c>
      <c r="AR188" s="122" t="s">
        <v>81</v>
      </c>
      <c r="AT188" s="129" t="s">
        <v>72</v>
      </c>
      <c r="AU188" s="129" t="s">
        <v>81</v>
      </c>
      <c r="AY188" s="122" t="s">
        <v>170</v>
      </c>
      <c r="BK188" s="130">
        <f>SUM(BK189:BK247)</f>
        <v>0</v>
      </c>
    </row>
    <row r="189" spans="2:65" s="1" customFormat="1" ht="24.15" customHeight="1">
      <c r="B189" s="33"/>
      <c r="C189" s="133" t="s">
        <v>295</v>
      </c>
      <c r="D189" s="133" t="s">
        <v>173</v>
      </c>
      <c r="E189" s="134" t="s">
        <v>296</v>
      </c>
      <c r="F189" s="135" t="s">
        <v>297</v>
      </c>
      <c r="G189" s="136" t="s">
        <v>112</v>
      </c>
      <c r="H189" s="137">
        <v>164.85</v>
      </c>
      <c r="I189" s="138"/>
      <c r="J189" s="139">
        <f>ROUND(I189*H189,2)</f>
        <v>0</v>
      </c>
      <c r="K189" s="135" t="s">
        <v>176</v>
      </c>
      <c r="L189" s="33"/>
      <c r="M189" s="140" t="s">
        <v>21</v>
      </c>
      <c r="N189" s="141" t="s">
        <v>44</v>
      </c>
      <c r="P189" s="142">
        <f>O189*H189</f>
        <v>0</v>
      </c>
      <c r="Q189" s="142">
        <v>0.00013</v>
      </c>
      <c r="R189" s="142">
        <f>Q189*H189</f>
        <v>0.021430499999999998</v>
      </c>
      <c r="S189" s="142">
        <v>0</v>
      </c>
      <c r="T189" s="143">
        <f>S189*H189</f>
        <v>0</v>
      </c>
      <c r="AR189" s="144" t="s">
        <v>177</v>
      </c>
      <c r="AT189" s="144" t="s">
        <v>173</v>
      </c>
      <c r="AU189" s="144" t="s">
        <v>83</v>
      </c>
      <c r="AY189" s="18" t="s">
        <v>170</v>
      </c>
      <c r="BE189" s="145">
        <f>IF(N189="základní",J189,0)</f>
        <v>0</v>
      </c>
      <c r="BF189" s="145">
        <f>IF(N189="snížená",J189,0)</f>
        <v>0</v>
      </c>
      <c r="BG189" s="145">
        <f>IF(N189="zákl. přenesená",J189,0)</f>
        <v>0</v>
      </c>
      <c r="BH189" s="145">
        <f>IF(N189="sníž. přenesená",J189,0)</f>
        <v>0</v>
      </c>
      <c r="BI189" s="145">
        <f>IF(N189="nulová",J189,0)</f>
        <v>0</v>
      </c>
      <c r="BJ189" s="18" t="s">
        <v>81</v>
      </c>
      <c r="BK189" s="145">
        <f>ROUND(I189*H189,2)</f>
        <v>0</v>
      </c>
      <c r="BL189" s="18" t="s">
        <v>177</v>
      </c>
      <c r="BM189" s="144" t="s">
        <v>298</v>
      </c>
    </row>
    <row r="190" spans="2:47" s="1" customFormat="1" ht="12">
      <c r="B190" s="33"/>
      <c r="D190" s="146" t="s">
        <v>179</v>
      </c>
      <c r="F190" s="147" t="s">
        <v>299</v>
      </c>
      <c r="I190" s="148"/>
      <c r="L190" s="33"/>
      <c r="M190" s="149"/>
      <c r="T190" s="52"/>
      <c r="AT190" s="18" t="s">
        <v>179</v>
      </c>
      <c r="AU190" s="18" t="s">
        <v>83</v>
      </c>
    </row>
    <row r="191" spans="2:51" s="12" customFormat="1" ht="12">
      <c r="B191" s="150"/>
      <c r="D191" s="151" t="s">
        <v>181</v>
      </c>
      <c r="E191" s="152" t="s">
        <v>21</v>
      </c>
      <c r="F191" s="153" t="s">
        <v>241</v>
      </c>
      <c r="H191" s="154">
        <v>138.5</v>
      </c>
      <c r="I191" s="155"/>
      <c r="L191" s="150"/>
      <c r="M191" s="156"/>
      <c r="T191" s="157"/>
      <c r="AT191" s="152" t="s">
        <v>181</v>
      </c>
      <c r="AU191" s="152" t="s">
        <v>83</v>
      </c>
      <c r="AV191" s="12" t="s">
        <v>83</v>
      </c>
      <c r="AW191" s="12" t="s">
        <v>34</v>
      </c>
      <c r="AX191" s="12" t="s">
        <v>73</v>
      </c>
      <c r="AY191" s="152" t="s">
        <v>170</v>
      </c>
    </row>
    <row r="192" spans="2:51" s="12" customFormat="1" ht="12">
      <c r="B192" s="150"/>
      <c r="D192" s="151" t="s">
        <v>181</v>
      </c>
      <c r="E192" s="152" t="s">
        <v>21</v>
      </c>
      <c r="F192" s="153" t="s">
        <v>242</v>
      </c>
      <c r="H192" s="154">
        <v>26.35</v>
      </c>
      <c r="I192" s="155"/>
      <c r="L192" s="150"/>
      <c r="M192" s="156"/>
      <c r="T192" s="157"/>
      <c r="AT192" s="152" t="s">
        <v>181</v>
      </c>
      <c r="AU192" s="152" t="s">
        <v>83</v>
      </c>
      <c r="AV192" s="12" t="s">
        <v>83</v>
      </c>
      <c r="AW192" s="12" t="s">
        <v>34</v>
      </c>
      <c r="AX192" s="12" t="s">
        <v>73</v>
      </c>
      <c r="AY192" s="152" t="s">
        <v>170</v>
      </c>
    </row>
    <row r="193" spans="2:51" s="13" customFormat="1" ht="12">
      <c r="B193" s="158"/>
      <c r="D193" s="151" t="s">
        <v>181</v>
      </c>
      <c r="E193" s="159" t="s">
        <v>21</v>
      </c>
      <c r="F193" s="160" t="s">
        <v>183</v>
      </c>
      <c r="H193" s="161">
        <v>164.85</v>
      </c>
      <c r="I193" s="162"/>
      <c r="L193" s="158"/>
      <c r="M193" s="163"/>
      <c r="T193" s="164"/>
      <c r="AT193" s="159" t="s">
        <v>181</v>
      </c>
      <c r="AU193" s="159" t="s">
        <v>83</v>
      </c>
      <c r="AV193" s="13" t="s">
        <v>171</v>
      </c>
      <c r="AW193" s="13" t="s">
        <v>34</v>
      </c>
      <c r="AX193" s="13" t="s">
        <v>81</v>
      </c>
      <c r="AY193" s="159" t="s">
        <v>170</v>
      </c>
    </row>
    <row r="194" spans="2:65" s="1" customFormat="1" ht="16.5" customHeight="1">
      <c r="B194" s="33"/>
      <c r="C194" s="133" t="s">
        <v>300</v>
      </c>
      <c r="D194" s="133" t="s">
        <v>173</v>
      </c>
      <c r="E194" s="134" t="s">
        <v>301</v>
      </c>
      <c r="F194" s="135" t="s">
        <v>302</v>
      </c>
      <c r="G194" s="136" t="s">
        <v>303</v>
      </c>
      <c r="H194" s="137">
        <v>60</v>
      </c>
      <c r="I194" s="138"/>
      <c r="J194" s="139">
        <f>ROUND(I194*H194,2)</f>
        <v>0</v>
      </c>
      <c r="K194" s="135" t="s">
        <v>304</v>
      </c>
      <c r="L194" s="33"/>
      <c r="M194" s="140" t="s">
        <v>21</v>
      </c>
      <c r="N194" s="141" t="s">
        <v>44</v>
      </c>
      <c r="P194" s="142">
        <f>O194*H194</f>
        <v>0</v>
      </c>
      <c r="Q194" s="142">
        <v>0</v>
      </c>
      <c r="R194" s="142">
        <f>Q194*H194</f>
        <v>0</v>
      </c>
      <c r="S194" s="142">
        <v>0</v>
      </c>
      <c r="T194" s="143">
        <f>S194*H194</f>
        <v>0</v>
      </c>
      <c r="AR194" s="144" t="s">
        <v>177</v>
      </c>
      <c r="AT194" s="144" t="s">
        <v>173</v>
      </c>
      <c r="AU194" s="144" t="s">
        <v>83</v>
      </c>
      <c r="AY194" s="18" t="s">
        <v>170</v>
      </c>
      <c r="BE194" s="145">
        <f>IF(N194="základní",J194,0)</f>
        <v>0</v>
      </c>
      <c r="BF194" s="145">
        <f>IF(N194="snížená",J194,0)</f>
        <v>0</v>
      </c>
      <c r="BG194" s="145">
        <f>IF(N194="zákl. přenesená",J194,0)</f>
        <v>0</v>
      </c>
      <c r="BH194" s="145">
        <f>IF(N194="sníž. přenesená",J194,0)</f>
        <v>0</v>
      </c>
      <c r="BI194" s="145">
        <f>IF(N194="nulová",J194,0)</f>
        <v>0</v>
      </c>
      <c r="BJ194" s="18" t="s">
        <v>81</v>
      </c>
      <c r="BK194" s="145">
        <f>ROUND(I194*H194,2)</f>
        <v>0</v>
      </c>
      <c r="BL194" s="18" t="s">
        <v>177</v>
      </c>
      <c r="BM194" s="144" t="s">
        <v>305</v>
      </c>
    </row>
    <row r="195" spans="2:65" s="1" customFormat="1" ht="24.15" customHeight="1">
      <c r="B195" s="33"/>
      <c r="C195" s="133" t="s">
        <v>306</v>
      </c>
      <c r="D195" s="133" t="s">
        <v>173</v>
      </c>
      <c r="E195" s="134" t="s">
        <v>307</v>
      </c>
      <c r="F195" s="135" t="s">
        <v>308</v>
      </c>
      <c r="G195" s="136" t="s">
        <v>303</v>
      </c>
      <c r="H195" s="137">
        <v>30</v>
      </c>
      <c r="I195" s="138"/>
      <c r="J195" s="139">
        <f>ROUND(I195*H195,2)</f>
        <v>0</v>
      </c>
      <c r="K195" s="135" t="s">
        <v>304</v>
      </c>
      <c r="L195" s="33"/>
      <c r="M195" s="140" t="s">
        <v>21</v>
      </c>
      <c r="N195" s="141" t="s">
        <v>44</v>
      </c>
      <c r="P195" s="142">
        <f>O195*H195</f>
        <v>0</v>
      </c>
      <c r="Q195" s="142">
        <v>0</v>
      </c>
      <c r="R195" s="142">
        <f>Q195*H195</f>
        <v>0</v>
      </c>
      <c r="S195" s="142">
        <v>0</v>
      </c>
      <c r="T195" s="143">
        <f>S195*H195</f>
        <v>0</v>
      </c>
      <c r="AR195" s="144" t="s">
        <v>177</v>
      </c>
      <c r="AT195" s="144" t="s">
        <v>173</v>
      </c>
      <c r="AU195" s="144" t="s">
        <v>83</v>
      </c>
      <c r="AY195" s="18" t="s">
        <v>170</v>
      </c>
      <c r="BE195" s="145">
        <f>IF(N195="základní",J195,0)</f>
        <v>0</v>
      </c>
      <c r="BF195" s="145">
        <f>IF(N195="snížená",J195,0)</f>
        <v>0</v>
      </c>
      <c r="BG195" s="145">
        <f>IF(N195="zákl. přenesená",J195,0)</f>
        <v>0</v>
      </c>
      <c r="BH195" s="145">
        <f>IF(N195="sníž. přenesená",J195,0)</f>
        <v>0</v>
      </c>
      <c r="BI195" s="145">
        <f>IF(N195="nulová",J195,0)</f>
        <v>0</v>
      </c>
      <c r="BJ195" s="18" t="s">
        <v>81</v>
      </c>
      <c r="BK195" s="145">
        <f>ROUND(I195*H195,2)</f>
        <v>0</v>
      </c>
      <c r="BL195" s="18" t="s">
        <v>177</v>
      </c>
      <c r="BM195" s="144" t="s">
        <v>309</v>
      </c>
    </row>
    <row r="196" spans="2:47" s="1" customFormat="1" ht="19.2">
      <c r="B196" s="33"/>
      <c r="D196" s="151" t="s">
        <v>310</v>
      </c>
      <c r="F196" s="178" t="s">
        <v>311</v>
      </c>
      <c r="I196" s="148"/>
      <c r="L196" s="33"/>
      <c r="M196" s="149"/>
      <c r="T196" s="52"/>
      <c r="AT196" s="18" t="s">
        <v>310</v>
      </c>
      <c r="AU196" s="18" t="s">
        <v>83</v>
      </c>
    </row>
    <row r="197" spans="2:65" s="1" customFormat="1" ht="24.15" customHeight="1">
      <c r="B197" s="33"/>
      <c r="C197" s="133" t="s">
        <v>7</v>
      </c>
      <c r="D197" s="133" t="s">
        <v>173</v>
      </c>
      <c r="E197" s="134" t="s">
        <v>312</v>
      </c>
      <c r="F197" s="135" t="s">
        <v>313</v>
      </c>
      <c r="G197" s="136" t="s">
        <v>112</v>
      </c>
      <c r="H197" s="137">
        <v>21.714</v>
      </c>
      <c r="I197" s="138"/>
      <c r="J197" s="139">
        <f>ROUND(I197*H197,2)</f>
        <v>0</v>
      </c>
      <c r="K197" s="135" t="s">
        <v>304</v>
      </c>
      <c r="L197" s="33"/>
      <c r="M197" s="140" t="s">
        <v>21</v>
      </c>
      <c r="N197" s="141" t="s">
        <v>44</v>
      </c>
      <c r="P197" s="142">
        <f>O197*H197</f>
        <v>0</v>
      </c>
      <c r="Q197" s="142">
        <v>0</v>
      </c>
      <c r="R197" s="142">
        <f>Q197*H197</f>
        <v>0</v>
      </c>
      <c r="S197" s="142">
        <v>0</v>
      </c>
      <c r="T197" s="143">
        <f>S197*H197</f>
        <v>0</v>
      </c>
      <c r="AR197" s="144" t="s">
        <v>177</v>
      </c>
      <c r="AT197" s="144" t="s">
        <v>173</v>
      </c>
      <c r="AU197" s="144" t="s">
        <v>83</v>
      </c>
      <c r="AY197" s="18" t="s">
        <v>170</v>
      </c>
      <c r="BE197" s="145">
        <f>IF(N197="základní",J197,0)</f>
        <v>0</v>
      </c>
      <c r="BF197" s="145">
        <f>IF(N197="snížená",J197,0)</f>
        <v>0</v>
      </c>
      <c r="BG197" s="145">
        <f>IF(N197="zákl. přenesená",J197,0)</f>
        <v>0</v>
      </c>
      <c r="BH197" s="145">
        <f>IF(N197="sníž. přenesená",J197,0)</f>
        <v>0</v>
      </c>
      <c r="BI197" s="145">
        <f>IF(N197="nulová",J197,0)</f>
        <v>0</v>
      </c>
      <c r="BJ197" s="18" t="s">
        <v>81</v>
      </c>
      <c r="BK197" s="145">
        <f>ROUND(I197*H197,2)</f>
        <v>0</v>
      </c>
      <c r="BL197" s="18" t="s">
        <v>177</v>
      </c>
      <c r="BM197" s="144" t="s">
        <v>314</v>
      </c>
    </row>
    <row r="198" spans="2:51" s="12" customFormat="1" ht="12">
      <c r="B198" s="150"/>
      <c r="D198" s="151" t="s">
        <v>181</v>
      </c>
      <c r="E198" s="152" t="s">
        <v>21</v>
      </c>
      <c r="F198" s="153" t="s">
        <v>315</v>
      </c>
      <c r="H198" s="154">
        <v>21.714</v>
      </c>
      <c r="I198" s="155"/>
      <c r="L198" s="150"/>
      <c r="M198" s="156"/>
      <c r="T198" s="157"/>
      <c r="AT198" s="152" t="s">
        <v>181</v>
      </c>
      <c r="AU198" s="152" t="s">
        <v>83</v>
      </c>
      <c r="AV198" s="12" t="s">
        <v>83</v>
      </c>
      <c r="AW198" s="12" t="s">
        <v>34</v>
      </c>
      <c r="AX198" s="12" t="s">
        <v>73</v>
      </c>
      <c r="AY198" s="152" t="s">
        <v>170</v>
      </c>
    </row>
    <row r="199" spans="2:51" s="13" customFormat="1" ht="12">
      <c r="B199" s="158"/>
      <c r="D199" s="151" t="s">
        <v>181</v>
      </c>
      <c r="E199" s="159" t="s">
        <v>21</v>
      </c>
      <c r="F199" s="160" t="s">
        <v>183</v>
      </c>
      <c r="H199" s="161">
        <v>21.714</v>
      </c>
      <c r="I199" s="162"/>
      <c r="L199" s="158"/>
      <c r="M199" s="163"/>
      <c r="T199" s="164"/>
      <c r="AT199" s="159" t="s">
        <v>181</v>
      </c>
      <c r="AU199" s="159" t="s">
        <v>83</v>
      </c>
      <c r="AV199" s="13" t="s">
        <v>171</v>
      </c>
      <c r="AW199" s="13" t="s">
        <v>34</v>
      </c>
      <c r="AX199" s="13" t="s">
        <v>81</v>
      </c>
      <c r="AY199" s="159" t="s">
        <v>170</v>
      </c>
    </row>
    <row r="200" spans="2:65" s="1" customFormat="1" ht="24.15" customHeight="1">
      <c r="B200" s="33"/>
      <c r="C200" s="133" t="s">
        <v>316</v>
      </c>
      <c r="D200" s="133" t="s">
        <v>173</v>
      </c>
      <c r="E200" s="134" t="s">
        <v>317</v>
      </c>
      <c r="F200" s="135" t="s">
        <v>318</v>
      </c>
      <c r="G200" s="136" t="s">
        <v>112</v>
      </c>
      <c r="H200" s="137">
        <v>229.85</v>
      </c>
      <c r="I200" s="138"/>
      <c r="J200" s="139">
        <f>ROUND(I200*H200,2)</f>
        <v>0</v>
      </c>
      <c r="K200" s="135" t="s">
        <v>176</v>
      </c>
      <c r="L200" s="33"/>
      <c r="M200" s="140" t="s">
        <v>21</v>
      </c>
      <c r="N200" s="141" t="s">
        <v>44</v>
      </c>
      <c r="P200" s="142">
        <f>O200*H200</f>
        <v>0</v>
      </c>
      <c r="Q200" s="142">
        <v>4E-05</v>
      </c>
      <c r="R200" s="142">
        <f>Q200*H200</f>
        <v>0.009194</v>
      </c>
      <c r="S200" s="142">
        <v>0</v>
      </c>
      <c r="T200" s="143">
        <f>S200*H200</f>
        <v>0</v>
      </c>
      <c r="AR200" s="144" t="s">
        <v>177</v>
      </c>
      <c r="AT200" s="144" t="s">
        <v>173</v>
      </c>
      <c r="AU200" s="144" t="s">
        <v>83</v>
      </c>
      <c r="AY200" s="18" t="s">
        <v>170</v>
      </c>
      <c r="BE200" s="145">
        <f>IF(N200="základní",J200,0)</f>
        <v>0</v>
      </c>
      <c r="BF200" s="145">
        <f>IF(N200="snížená",J200,0)</f>
        <v>0</v>
      </c>
      <c r="BG200" s="145">
        <f>IF(N200="zákl. přenesená",J200,0)</f>
        <v>0</v>
      </c>
      <c r="BH200" s="145">
        <f>IF(N200="sníž. přenesená",J200,0)</f>
        <v>0</v>
      </c>
      <c r="BI200" s="145">
        <f>IF(N200="nulová",J200,0)</f>
        <v>0</v>
      </c>
      <c r="BJ200" s="18" t="s">
        <v>81</v>
      </c>
      <c r="BK200" s="145">
        <f>ROUND(I200*H200,2)</f>
        <v>0</v>
      </c>
      <c r="BL200" s="18" t="s">
        <v>177</v>
      </c>
      <c r="BM200" s="144" t="s">
        <v>319</v>
      </c>
    </row>
    <row r="201" spans="2:47" s="1" customFormat="1" ht="12">
      <c r="B201" s="33"/>
      <c r="D201" s="146" t="s">
        <v>179</v>
      </c>
      <c r="F201" s="147" t="s">
        <v>320</v>
      </c>
      <c r="I201" s="148"/>
      <c r="L201" s="33"/>
      <c r="M201" s="149"/>
      <c r="T201" s="52"/>
      <c r="AT201" s="18" t="s">
        <v>179</v>
      </c>
      <c r="AU201" s="18" t="s">
        <v>83</v>
      </c>
    </row>
    <row r="202" spans="2:51" s="12" customFormat="1" ht="12">
      <c r="B202" s="150"/>
      <c r="D202" s="151" t="s">
        <v>181</v>
      </c>
      <c r="E202" s="152" t="s">
        <v>21</v>
      </c>
      <c r="F202" s="153" t="s">
        <v>241</v>
      </c>
      <c r="H202" s="154">
        <v>138.5</v>
      </c>
      <c r="I202" s="155"/>
      <c r="L202" s="150"/>
      <c r="M202" s="156"/>
      <c r="T202" s="157"/>
      <c r="AT202" s="152" t="s">
        <v>181</v>
      </c>
      <c r="AU202" s="152" t="s">
        <v>83</v>
      </c>
      <c r="AV202" s="12" t="s">
        <v>83</v>
      </c>
      <c r="AW202" s="12" t="s">
        <v>34</v>
      </c>
      <c r="AX202" s="12" t="s">
        <v>73</v>
      </c>
      <c r="AY202" s="152" t="s">
        <v>170</v>
      </c>
    </row>
    <row r="203" spans="2:51" s="12" customFormat="1" ht="12">
      <c r="B203" s="150"/>
      <c r="D203" s="151" t="s">
        <v>181</v>
      </c>
      <c r="E203" s="152" t="s">
        <v>21</v>
      </c>
      <c r="F203" s="153" t="s">
        <v>242</v>
      </c>
      <c r="H203" s="154">
        <v>26.35</v>
      </c>
      <c r="I203" s="155"/>
      <c r="L203" s="150"/>
      <c r="M203" s="156"/>
      <c r="T203" s="157"/>
      <c r="AT203" s="152" t="s">
        <v>181</v>
      </c>
      <c r="AU203" s="152" t="s">
        <v>83</v>
      </c>
      <c r="AV203" s="12" t="s">
        <v>83</v>
      </c>
      <c r="AW203" s="12" t="s">
        <v>34</v>
      </c>
      <c r="AX203" s="12" t="s">
        <v>73</v>
      </c>
      <c r="AY203" s="152" t="s">
        <v>170</v>
      </c>
    </row>
    <row r="204" spans="2:51" s="13" customFormat="1" ht="12">
      <c r="B204" s="158"/>
      <c r="D204" s="151" t="s">
        <v>181</v>
      </c>
      <c r="E204" s="159" t="s">
        <v>21</v>
      </c>
      <c r="F204" s="160" t="s">
        <v>183</v>
      </c>
      <c r="H204" s="161">
        <v>164.85</v>
      </c>
      <c r="I204" s="162"/>
      <c r="L204" s="158"/>
      <c r="M204" s="163"/>
      <c r="T204" s="164"/>
      <c r="AT204" s="159" t="s">
        <v>181</v>
      </c>
      <c r="AU204" s="159" t="s">
        <v>83</v>
      </c>
      <c r="AV204" s="13" t="s">
        <v>171</v>
      </c>
      <c r="AW204" s="13" t="s">
        <v>34</v>
      </c>
      <c r="AX204" s="13" t="s">
        <v>73</v>
      </c>
      <c r="AY204" s="159" t="s">
        <v>170</v>
      </c>
    </row>
    <row r="205" spans="2:51" s="12" customFormat="1" ht="12">
      <c r="B205" s="150"/>
      <c r="D205" s="151" t="s">
        <v>181</v>
      </c>
      <c r="E205" s="152" t="s">
        <v>21</v>
      </c>
      <c r="F205" s="153" t="s">
        <v>321</v>
      </c>
      <c r="H205" s="154">
        <v>50</v>
      </c>
      <c r="I205" s="155"/>
      <c r="L205" s="150"/>
      <c r="M205" s="156"/>
      <c r="T205" s="157"/>
      <c r="AT205" s="152" t="s">
        <v>181</v>
      </c>
      <c r="AU205" s="152" t="s">
        <v>83</v>
      </c>
      <c r="AV205" s="12" t="s">
        <v>83</v>
      </c>
      <c r="AW205" s="12" t="s">
        <v>34</v>
      </c>
      <c r="AX205" s="12" t="s">
        <v>73</v>
      </c>
      <c r="AY205" s="152" t="s">
        <v>170</v>
      </c>
    </row>
    <row r="206" spans="2:51" s="12" customFormat="1" ht="12">
      <c r="B206" s="150"/>
      <c r="D206" s="151" t="s">
        <v>181</v>
      </c>
      <c r="E206" s="152" t="s">
        <v>21</v>
      </c>
      <c r="F206" s="153" t="s">
        <v>243</v>
      </c>
      <c r="H206" s="154">
        <v>15</v>
      </c>
      <c r="I206" s="155"/>
      <c r="L206" s="150"/>
      <c r="M206" s="156"/>
      <c r="T206" s="157"/>
      <c r="AT206" s="152" t="s">
        <v>181</v>
      </c>
      <c r="AU206" s="152" t="s">
        <v>83</v>
      </c>
      <c r="AV206" s="12" t="s">
        <v>83</v>
      </c>
      <c r="AW206" s="12" t="s">
        <v>34</v>
      </c>
      <c r="AX206" s="12" t="s">
        <v>73</v>
      </c>
      <c r="AY206" s="152" t="s">
        <v>170</v>
      </c>
    </row>
    <row r="207" spans="2:51" s="13" customFormat="1" ht="12">
      <c r="B207" s="158"/>
      <c r="D207" s="151" t="s">
        <v>181</v>
      </c>
      <c r="E207" s="159" t="s">
        <v>21</v>
      </c>
      <c r="F207" s="160" t="s">
        <v>183</v>
      </c>
      <c r="H207" s="161">
        <v>65</v>
      </c>
      <c r="I207" s="162"/>
      <c r="L207" s="158"/>
      <c r="M207" s="163"/>
      <c r="T207" s="164"/>
      <c r="AT207" s="159" t="s">
        <v>181</v>
      </c>
      <c r="AU207" s="159" t="s">
        <v>83</v>
      </c>
      <c r="AV207" s="13" t="s">
        <v>171</v>
      </c>
      <c r="AW207" s="13" t="s">
        <v>34</v>
      </c>
      <c r="AX207" s="13" t="s">
        <v>73</v>
      </c>
      <c r="AY207" s="159" t="s">
        <v>170</v>
      </c>
    </row>
    <row r="208" spans="2:51" s="14" customFormat="1" ht="12">
      <c r="B208" s="165"/>
      <c r="D208" s="151" t="s">
        <v>181</v>
      </c>
      <c r="E208" s="166" t="s">
        <v>21</v>
      </c>
      <c r="F208" s="167" t="s">
        <v>215</v>
      </c>
      <c r="H208" s="168">
        <v>229.85</v>
      </c>
      <c r="I208" s="169"/>
      <c r="L208" s="165"/>
      <c r="M208" s="170"/>
      <c r="T208" s="171"/>
      <c r="AT208" s="166" t="s">
        <v>181</v>
      </c>
      <c r="AU208" s="166" t="s">
        <v>83</v>
      </c>
      <c r="AV208" s="14" t="s">
        <v>177</v>
      </c>
      <c r="AW208" s="14" t="s">
        <v>34</v>
      </c>
      <c r="AX208" s="14" t="s">
        <v>81</v>
      </c>
      <c r="AY208" s="166" t="s">
        <v>170</v>
      </c>
    </row>
    <row r="209" spans="2:65" s="1" customFormat="1" ht="16.5" customHeight="1">
      <c r="B209" s="33"/>
      <c r="C209" s="133" t="s">
        <v>322</v>
      </c>
      <c r="D209" s="133" t="s">
        <v>173</v>
      </c>
      <c r="E209" s="134" t="s">
        <v>323</v>
      </c>
      <c r="F209" s="135" t="s">
        <v>324</v>
      </c>
      <c r="G209" s="136" t="s">
        <v>325</v>
      </c>
      <c r="H209" s="137">
        <v>3</v>
      </c>
      <c r="I209" s="138"/>
      <c r="J209" s="139">
        <f>ROUND(I209*H209,2)</f>
        <v>0</v>
      </c>
      <c r="K209" s="135" t="s">
        <v>304</v>
      </c>
      <c r="L209" s="33"/>
      <c r="M209" s="140" t="s">
        <v>21</v>
      </c>
      <c r="N209" s="141" t="s">
        <v>44</v>
      </c>
      <c r="P209" s="142">
        <f>O209*H209</f>
        <v>0</v>
      </c>
      <c r="Q209" s="142">
        <v>0.00018</v>
      </c>
      <c r="R209" s="142">
        <f>Q209*H209</f>
        <v>0.00054</v>
      </c>
      <c r="S209" s="142">
        <v>0</v>
      </c>
      <c r="T209" s="143">
        <f>S209*H209</f>
        <v>0</v>
      </c>
      <c r="AR209" s="144" t="s">
        <v>177</v>
      </c>
      <c r="AT209" s="144" t="s">
        <v>173</v>
      </c>
      <c r="AU209" s="144" t="s">
        <v>83</v>
      </c>
      <c r="AY209" s="18" t="s">
        <v>170</v>
      </c>
      <c r="BE209" s="145">
        <f>IF(N209="základní",J209,0)</f>
        <v>0</v>
      </c>
      <c r="BF209" s="145">
        <f>IF(N209="snížená",J209,0)</f>
        <v>0</v>
      </c>
      <c r="BG209" s="145">
        <f>IF(N209="zákl. přenesená",J209,0)</f>
        <v>0</v>
      </c>
      <c r="BH209" s="145">
        <f>IF(N209="sníž. přenesená",J209,0)</f>
        <v>0</v>
      </c>
      <c r="BI209" s="145">
        <f>IF(N209="nulová",J209,0)</f>
        <v>0</v>
      </c>
      <c r="BJ209" s="18" t="s">
        <v>81</v>
      </c>
      <c r="BK209" s="145">
        <f>ROUND(I209*H209,2)</f>
        <v>0</v>
      </c>
      <c r="BL209" s="18" t="s">
        <v>177</v>
      </c>
      <c r="BM209" s="144" t="s">
        <v>326</v>
      </c>
    </row>
    <row r="210" spans="2:65" s="1" customFormat="1" ht="16.5" customHeight="1">
      <c r="B210" s="33"/>
      <c r="C210" s="133" t="s">
        <v>327</v>
      </c>
      <c r="D210" s="133" t="s">
        <v>173</v>
      </c>
      <c r="E210" s="134" t="s">
        <v>328</v>
      </c>
      <c r="F210" s="135" t="s">
        <v>329</v>
      </c>
      <c r="G210" s="136" t="s">
        <v>112</v>
      </c>
      <c r="H210" s="137">
        <v>9.306</v>
      </c>
      <c r="I210" s="138"/>
      <c r="J210" s="139">
        <f>ROUND(I210*H210,2)</f>
        <v>0</v>
      </c>
      <c r="K210" s="135" t="s">
        <v>176</v>
      </c>
      <c r="L210" s="33"/>
      <c r="M210" s="140" t="s">
        <v>21</v>
      </c>
      <c r="N210" s="141" t="s">
        <v>44</v>
      </c>
      <c r="P210" s="142">
        <f>O210*H210</f>
        <v>0</v>
      </c>
      <c r="Q210" s="142">
        <v>0</v>
      </c>
      <c r="R210" s="142">
        <f>Q210*H210</f>
        <v>0</v>
      </c>
      <c r="S210" s="142">
        <v>0.261</v>
      </c>
      <c r="T210" s="143">
        <f>S210*H210</f>
        <v>2.4288659999999997</v>
      </c>
      <c r="AR210" s="144" t="s">
        <v>177</v>
      </c>
      <c r="AT210" s="144" t="s">
        <v>173</v>
      </c>
      <c r="AU210" s="144" t="s">
        <v>83</v>
      </c>
      <c r="AY210" s="18" t="s">
        <v>170</v>
      </c>
      <c r="BE210" s="145">
        <f>IF(N210="základní",J210,0)</f>
        <v>0</v>
      </c>
      <c r="BF210" s="145">
        <f>IF(N210="snížená",J210,0)</f>
        <v>0</v>
      </c>
      <c r="BG210" s="145">
        <f>IF(N210="zákl. přenesená",J210,0)</f>
        <v>0</v>
      </c>
      <c r="BH210" s="145">
        <f>IF(N210="sníž. přenesená",J210,0)</f>
        <v>0</v>
      </c>
      <c r="BI210" s="145">
        <f>IF(N210="nulová",J210,0)</f>
        <v>0</v>
      </c>
      <c r="BJ210" s="18" t="s">
        <v>81</v>
      </c>
      <c r="BK210" s="145">
        <f>ROUND(I210*H210,2)</f>
        <v>0</v>
      </c>
      <c r="BL210" s="18" t="s">
        <v>177</v>
      </c>
      <c r="BM210" s="144" t="s">
        <v>330</v>
      </c>
    </row>
    <row r="211" spans="2:47" s="1" customFormat="1" ht="12">
      <c r="B211" s="33"/>
      <c r="D211" s="146" t="s">
        <v>179</v>
      </c>
      <c r="F211" s="147" t="s">
        <v>331</v>
      </c>
      <c r="I211" s="148"/>
      <c r="L211" s="33"/>
      <c r="M211" s="149"/>
      <c r="T211" s="52"/>
      <c r="AT211" s="18" t="s">
        <v>179</v>
      </c>
      <c r="AU211" s="18" t="s">
        <v>83</v>
      </c>
    </row>
    <row r="212" spans="2:51" s="12" customFormat="1" ht="12">
      <c r="B212" s="150"/>
      <c r="D212" s="151" t="s">
        <v>181</v>
      </c>
      <c r="E212" s="152" t="s">
        <v>21</v>
      </c>
      <c r="F212" s="153" t="s">
        <v>332</v>
      </c>
      <c r="H212" s="154">
        <v>9.306</v>
      </c>
      <c r="I212" s="155"/>
      <c r="L212" s="150"/>
      <c r="M212" s="156"/>
      <c r="T212" s="157"/>
      <c r="AT212" s="152" t="s">
        <v>181</v>
      </c>
      <c r="AU212" s="152" t="s">
        <v>83</v>
      </c>
      <c r="AV212" s="12" t="s">
        <v>83</v>
      </c>
      <c r="AW212" s="12" t="s">
        <v>34</v>
      </c>
      <c r="AX212" s="12" t="s">
        <v>73</v>
      </c>
      <c r="AY212" s="152" t="s">
        <v>170</v>
      </c>
    </row>
    <row r="213" spans="2:51" s="13" customFormat="1" ht="12">
      <c r="B213" s="158"/>
      <c r="D213" s="151" t="s">
        <v>181</v>
      </c>
      <c r="E213" s="159" t="s">
        <v>21</v>
      </c>
      <c r="F213" s="160" t="s">
        <v>183</v>
      </c>
      <c r="H213" s="161">
        <v>9.306</v>
      </c>
      <c r="I213" s="162"/>
      <c r="L213" s="158"/>
      <c r="M213" s="163"/>
      <c r="T213" s="164"/>
      <c r="AT213" s="159" t="s">
        <v>181</v>
      </c>
      <c r="AU213" s="159" t="s">
        <v>83</v>
      </c>
      <c r="AV213" s="13" t="s">
        <v>171</v>
      </c>
      <c r="AW213" s="13" t="s">
        <v>34</v>
      </c>
      <c r="AX213" s="13" t="s">
        <v>81</v>
      </c>
      <c r="AY213" s="159" t="s">
        <v>170</v>
      </c>
    </row>
    <row r="214" spans="2:65" s="1" customFormat="1" ht="16.5" customHeight="1">
      <c r="B214" s="33"/>
      <c r="C214" s="133" t="s">
        <v>333</v>
      </c>
      <c r="D214" s="133" t="s">
        <v>173</v>
      </c>
      <c r="E214" s="134" t="s">
        <v>334</v>
      </c>
      <c r="F214" s="135" t="s">
        <v>335</v>
      </c>
      <c r="G214" s="136" t="s">
        <v>112</v>
      </c>
      <c r="H214" s="137">
        <v>164.85</v>
      </c>
      <c r="I214" s="138"/>
      <c r="J214" s="139">
        <f>ROUND(I214*H214,2)</f>
        <v>0</v>
      </c>
      <c r="K214" s="135" t="s">
        <v>176</v>
      </c>
      <c r="L214" s="33"/>
      <c r="M214" s="140" t="s">
        <v>21</v>
      </c>
      <c r="N214" s="141" t="s">
        <v>44</v>
      </c>
      <c r="P214" s="142">
        <f>O214*H214</f>
        <v>0</v>
      </c>
      <c r="Q214" s="142">
        <v>0</v>
      </c>
      <c r="R214" s="142">
        <f>Q214*H214</f>
        <v>0</v>
      </c>
      <c r="S214" s="142">
        <v>0</v>
      </c>
      <c r="T214" s="143">
        <f>S214*H214</f>
        <v>0</v>
      </c>
      <c r="AR214" s="144" t="s">
        <v>177</v>
      </c>
      <c r="AT214" s="144" t="s">
        <v>173</v>
      </c>
      <c r="AU214" s="144" t="s">
        <v>83</v>
      </c>
      <c r="AY214" s="18" t="s">
        <v>170</v>
      </c>
      <c r="BE214" s="145">
        <f>IF(N214="základní",J214,0)</f>
        <v>0</v>
      </c>
      <c r="BF214" s="145">
        <f>IF(N214="snížená",J214,0)</f>
        <v>0</v>
      </c>
      <c r="BG214" s="145">
        <f>IF(N214="zákl. přenesená",J214,0)</f>
        <v>0</v>
      </c>
      <c r="BH214" s="145">
        <f>IF(N214="sníž. přenesená",J214,0)</f>
        <v>0</v>
      </c>
      <c r="BI214" s="145">
        <f>IF(N214="nulová",J214,0)</f>
        <v>0</v>
      </c>
      <c r="BJ214" s="18" t="s">
        <v>81</v>
      </c>
      <c r="BK214" s="145">
        <f>ROUND(I214*H214,2)</f>
        <v>0</v>
      </c>
      <c r="BL214" s="18" t="s">
        <v>177</v>
      </c>
      <c r="BM214" s="144" t="s">
        <v>336</v>
      </c>
    </row>
    <row r="215" spans="2:47" s="1" customFormat="1" ht="12">
      <c r="B215" s="33"/>
      <c r="D215" s="146" t="s">
        <v>179</v>
      </c>
      <c r="F215" s="147" t="s">
        <v>337</v>
      </c>
      <c r="I215" s="148"/>
      <c r="L215" s="33"/>
      <c r="M215" s="149"/>
      <c r="T215" s="52"/>
      <c r="AT215" s="18" t="s">
        <v>179</v>
      </c>
      <c r="AU215" s="18" t="s">
        <v>83</v>
      </c>
    </row>
    <row r="216" spans="2:51" s="12" customFormat="1" ht="12">
      <c r="B216" s="150"/>
      <c r="D216" s="151" t="s">
        <v>181</v>
      </c>
      <c r="E216" s="152" t="s">
        <v>21</v>
      </c>
      <c r="F216" s="153" t="s">
        <v>338</v>
      </c>
      <c r="H216" s="154">
        <v>164.85</v>
      </c>
      <c r="I216" s="155"/>
      <c r="L216" s="150"/>
      <c r="M216" s="156"/>
      <c r="T216" s="157"/>
      <c r="AT216" s="152" t="s">
        <v>181</v>
      </c>
      <c r="AU216" s="152" t="s">
        <v>83</v>
      </c>
      <c r="AV216" s="12" t="s">
        <v>83</v>
      </c>
      <c r="AW216" s="12" t="s">
        <v>34</v>
      </c>
      <c r="AX216" s="12" t="s">
        <v>73</v>
      </c>
      <c r="AY216" s="152" t="s">
        <v>170</v>
      </c>
    </row>
    <row r="217" spans="2:51" s="13" customFormat="1" ht="12">
      <c r="B217" s="158"/>
      <c r="D217" s="151" t="s">
        <v>181</v>
      </c>
      <c r="E217" s="159" t="s">
        <v>21</v>
      </c>
      <c r="F217" s="160" t="s">
        <v>183</v>
      </c>
      <c r="H217" s="161">
        <v>164.85</v>
      </c>
      <c r="I217" s="162"/>
      <c r="L217" s="158"/>
      <c r="M217" s="163"/>
      <c r="T217" s="164"/>
      <c r="AT217" s="159" t="s">
        <v>181</v>
      </c>
      <c r="AU217" s="159" t="s">
        <v>83</v>
      </c>
      <c r="AV217" s="13" t="s">
        <v>171</v>
      </c>
      <c r="AW217" s="13" t="s">
        <v>34</v>
      </c>
      <c r="AX217" s="13" t="s">
        <v>81</v>
      </c>
      <c r="AY217" s="159" t="s">
        <v>170</v>
      </c>
    </row>
    <row r="218" spans="2:65" s="1" customFormat="1" ht="16.5" customHeight="1">
      <c r="B218" s="33"/>
      <c r="C218" s="133" t="s">
        <v>339</v>
      </c>
      <c r="D218" s="133" t="s">
        <v>173</v>
      </c>
      <c r="E218" s="134" t="s">
        <v>340</v>
      </c>
      <c r="F218" s="135" t="s">
        <v>341</v>
      </c>
      <c r="G218" s="136" t="s">
        <v>112</v>
      </c>
      <c r="H218" s="137">
        <v>824.25</v>
      </c>
      <c r="I218" s="138"/>
      <c r="J218" s="139">
        <f>ROUND(I218*H218,2)</f>
        <v>0</v>
      </c>
      <c r="K218" s="135" t="s">
        <v>176</v>
      </c>
      <c r="L218" s="33"/>
      <c r="M218" s="140" t="s">
        <v>21</v>
      </c>
      <c r="N218" s="141" t="s">
        <v>44</v>
      </c>
      <c r="P218" s="142">
        <f>O218*H218</f>
        <v>0</v>
      </c>
      <c r="Q218" s="142">
        <v>0</v>
      </c>
      <c r="R218" s="142">
        <f>Q218*H218</f>
        <v>0</v>
      </c>
      <c r="S218" s="142">
        <v>0</v>
      </c>
      <c r="T218" s="143">
        <f>S218*H218</f>
        <v>0</v>
      </c>
      <c r="AR218" s="144" t="s">
        <v>177</v>
      </c>
      <c r="AT218" s="144" t="s">
        <v>173</v>
      </c>
      <c r="AU218" s="144" t="s">
        <v>83</v>
      </c>
      <c r="AY218" s="18" t="s">
        <v>170</v>
      </c>
      <c r="BE218" s="145">
        <f>IF(N218="základní",J218,0)</f>
        <v>0</v>
      </c>
      <c r="BF218" s="145">
        <f>IF(N218="snížená",J218,0)</f>
        <v>0</v>
      </c>
      <c r="BG218" s="145">
        <f>IF(N218="zákl. přenesená",J218,0)</f>
        <v>0</v>
      </c>
      <c r="BH218" s="145">
        <f>IF(N218="sníž. přenesená",J218,0)</f>
        <v>0</v>
      </c>
      <c r="BI218" s="145">
        <f>IF(N218="nulová",J218,0)</f>
        <v>0</v>
      </c>
      <c r="BJ218" s="18" t="s">
        <v>81</v>
      </c>
      <c r="BK218" s="145">
        <f>ROUND(I218*H218,2)</f>
        <v>0</v>
      </c>
      <c r="BL218" s="18" t="s">
        <v>177</v>
      </c>
      <c r="BM218" s="144" t="s">
        <v>342</v>
      </c>
    </row>
    <row r="219" spans="2:47" s="1" customFormat="1" ht="12">
      <c r="B219" s="33"/>
      <c r="D219" s="146" t="s">
        <v>179</v>
      </c>
      <c r="F219" s="147" t="s">
        <v>343</v>
      </c>
      <c r="I219" s="148"/>
      <c r="L219" s="33"/>
      <c r="M219" s="149"/>
      <c r="T219" s="52"/>
      <c r="AT219" s="18" t="s">
        <v>179</v>
      </c>
      <c r="AU219" s="18" t="s">
        <v>83</v>
      </c>
    </row>
    <row r="220" spans="2:51" s="12" customFormat="1" ht="12">
      <c r="B220" s="150"/>
      <c r="D220" s="151" t="s">
        <v>181</v>
      </c>
      <c r="E220" s="152" t="s">
        <v>21</v>
      </c>
      <c r="F220" s="153" t="s">
        <v>344</v>
      </c>
      <c r="H220" s="154">
        <v>824.25</v>
      </c>
      <c r="I220" s="155"/>
      <c r="L220" s="150"/>
      <c r="M220" s="156"/>
      <c r="T220" s="157"/>
      <c r="AT220" s="152" t="s">
        <v>181</v>
      </c>
      <c r="AU220" s="152" t="s">
        <v>83</v>
      </c>
      <c r="AV220" s="12" t="s">
        <v>83</v>
      </c>
      <c r="AW220" s="12" t="s">
        <v>34</v>
      </c>
      <c r="AX220" s="12" t="s">
        <v>73</v>
      </c>
      <c r="AY220" s="152" t="s">
        <v>170</v>
      </c>
    </row>
    <row r="221" spans="2:51" s="13" customFormat="1" ht="12">
      <c r="B221" s="158"/>
      <c r="D221" s="151" t="s">
        <v>181</v>
      </c>
      <c r="E221" s="159" t="s">
        <v>21</v>
      </c>
      <c r="F221" s="160" t="s">
        <v>183</v>
      </c>
      <c r="H221" s="161">
        <v>824.25</v>
      </c>
      <c r="I221" s="162"/>
      <c r="L221" s="158"/>
      <c r="M221" s="163"/>
      <c r="T221" s="164"/>
      <c r="AT221" s="159" t="s">
        <v>181</v>
      </c>
      <c r="AU221" s="159" t="s">
        <v>83</v>
      </c>
      <c r="AV221" s="13" t="s">
        <v>171</v>
      </c>
      <c r="AW221" s="13" t="s">
        <v>34</v>
      </c>
      <c r="AX221" s="13" t="s">
        <v>81</v>
      </c>
      <c r="AY221" s="159" t="s">
        <v>170</v>
      </c>
    </row>
    <row r="222" spans="2:65" s="1" customFormat="1" ht="24.15" customHeight="1">
      <c r="B222" s="33"/>
      <c r="C222" s="133" t="s">
        <v>345</v>
      </c>
      <c r="D222" s="133" t="s">
        <v>173</v>
      </c>
      <c r="E222" s="134" t="s">
        <v>346</v>
      </c>
      <c r="F222" s="135" t="s">
        <v>347</v>
      </c>
      <c r="G222" s="136" t="s">
        <v>112</v>
      </c>
      <c r="H222" s="137">
        <v>164.85</v>
      </c>
      <c r="I222" s="138"/>
      <c r="J222" s="139">
        <f>ROUND(I222*H222,2)</f>
        <v>0</v>
      </c>
      <c r="K222" s="135" t="s">
        <v>176</v>
      </c>
      <c r="L222" s="33"/>
      <c r="M222" s="140" t="s">
        <v>21</v>
      </c>
      <c r="N222" s="141" t="s">
        <v>44</v>
      </c>
      <c r="P222" s="142">
        <f>O222*H222</f>
        <v>0</v>
      </c>
      <c r="Q222" s="142">
        <v>0</v>
      </c>
      <c r="R222" s="142">
        <f>Q222*H222</f>
        <v>0</v>
      </c>
      <c r="S222" s="142">
        <v>0.035</v>
      </c>
      <c r="T222" s="143">
        <f>S222*H222</f>
        <v>5.76975</v>
      </c>
      <c r="AR222" s="144" t="s">
        <v>177</v>
      </c>
      <c r="AT222" s="144" t="s">
        <v>173</v>
      </c>
      <c r="AU222" s="144" t="s">
        <v>83</v>
      </c>
      <c r="AY222" s="18" t="s">
        <v>170</v>
      </c>
      <c r="BE222" s="145">
        <f>IF(N222="základní",J222,0)</f>
        <v>0</v>
      </c>
      <c r="BF222" s="145">
        <f>IF(N222="snížená",J222,0)</f>
        <v>0</v>
      </c>
      <c r="BG222" s="145">
        <f>IF(N222="zákl. přenesená",J222,0)</f>
        <v>0</v>
      </c>
      <c r="BH222" s="145">
        <f>IF(N222="sníž. přenesená",J222,0)</f>
        <v>0</v>
      </c>
      <c r="BI222" s="145">
        <f>IF(N222="nulová",J222,0)</f>
        <v>0</v>
      </c>
      <c r="BJ222" s="18" t="s">
        <v>81</v>
      </c>
      <c r="BK222" s="145">
        <f>ROUND(I222*H222,2)</f>
        <v>0</v>
      </c>
      <c r="BL222" s="18" t="s">
        <v>177</v>
      </c>
      <c r="BM222" s="144" t="s">
        <v>348</v>
      </c>
    </row>
    <row r="223" spans="2:47" s="1" customFormat="1" ht="12">
      <c r="B223" s="33"/>
      <c r="D223" s="146" t="s">
        <v>179</v>
      </c>
      <c r="F223" s="147" t="s">
        <v>349</v>
      </c>
      <c r="I223" s="148"/>
      <c r="L223" s="33"/>
      <c r="M223" s="149"/>
      <c r="T223" s="52"/>
      <c r="AT223" s="18" t="s">
        <v>179</v>
      </c>
      <c r="AU223" s="18" t="s">
        <v>83</v>
      </c>
    </row>
    <row r="224" spans="2:51" s="12" customFormat="1" ht="12">
      <c r="B224" s="150"/>
      <c r="D224" s="151" t="s">
        <v>181</v>
      </c>
      <c r="E224" s="152" t="s">
        <v>21</v>
      </c>
      <c r="F224" s="153" t="s">
        <v>350</v>
      </c>
      <c r="H224" s="154">
        <v>164.85</v>
      </c>
      <c r="I224" s="155"/>
      <c r="L224" s="150"/>
      <c r="M224" s="156"/>
      <c r="T224" s="157"/>
      <c r="AT224" s="152" t="s">
        <v>181</v>
      </c>
      <c r="AU224" s="152" t="s">
        <v>83</v>
      </c>
      <c r="AV224" s="12" t="s">
        <v>83</v>
      </c>
      <c r="AW224" s="12" t="s">
        <v>34</v>
      </c>
      <c r="AX224" s="12" t="s">
        <v>73</v>
      </c>
      <c r="AY224" s="152" t="s">
        <v>170</v>
      </c>
    </row>
    <row r="225" spans="2:51" s="13" customFormat="1" ht="12">
      <c r="B225" s="158"/>
      <c r="D225" s="151" t="s">
        <v>181</v>
      </c>
      <c r="E225" s="159" t="s">
        <v>21</v>
      </c>
      <c r="F225" s="160" t="s">
        <v>183</v>
      </c>
      <c r="H225" s="161">
        <v>164.85</v>
      </c>
      <c r="I225" s="162"/>
      <c r="L225" s="158"/>
      <c r="M225" s="163"/>
      <c r="T225" s="164"/>
      <c r="AT225" s="159" t="s">
        <v>181</v>
      </c>
      <c r="AU225" s="159" t="s">
        <v>83</v>
      </c>
      <c r="AV225" s="13" t="s">
        <v>171</v>
      </c>
      <c r="AW225" s="13" t="s">
        <v>34</v>
      </c>
      <c r="AX225" s="13" t="s">
        <v>81</v>
      </c>
      <c r="AY225" s="159" t="s">
        <v>170</v>
      </c>
    </row>
    <row r="226" spans="2:65" s="1" customFormat="1" ht="16.5" customHeight="1">
      <c r="B226" s="33"/>
      <c r="C226" s="133" t="s">
        <v>351</v>
      </c>
      <c r="D226" s="133" t="s">
        <v>173</v>
      </c>
      <c r="E226" s="134" t="s">
        <v>352</v>
      </c>
      <c r="F226" s="135" t="s">
        <v>353</v>
      </c>
      <c r="G226" s="136" t="s">
        <v>120</v>
      </c>
      <c r="H226" s="137">
        <v>9.45</v>
      </c>
      <c r="I226" s="138"/>
      <c r="J226" s="139">
        <f>ROUND(I226*H226,2)</f>
        <v>0</v>
      </c>
      <c r="K226" s="135" t="s">
        <v>176</v>
      </c>
      <c r="L226" s="33"/>
      <c r="M226" s="140" t="s">
        <v>21</v>
      </c>
      <c r="N226" s="141" t="s">
        <v>44</v>
      </c>
      <c r="P226" s="142">
        <f>O226*H226</f>
        <v>0</v>
      </c>
      <c r="Q226" s="142">
        <v>0</v>
      </c>
      <c r="R226" s="142">
        <f>Q226*H226</f>
        <v>0</v>
      </c>
      <c r="S226" s="142">
        <v>0.009</v>
      </c>
      <c r="T226" s="143">
        <f>S226*H226</f>
        <v>0.08504999999999999</v>
      </c>
      <c r="AR226" s="144" t="s">
        <v>177</v>
      </c>
      <c r="AT226" s="144" t="s">
        <v>173</v>
      </c>
      <c r="AU226" s="144" t="s">
        <v>83</v>
      </c>
      <c r="AY226" s="18" t="s">
        <v>170</v>
      </c>
      <c r="BE226" s="145">
        <f>IF(N226="základní",J226,0)</f>
        <v>0</v>
      </c>
      <c r="BF226" s="145">
        <f>IF(N226="snížená",J226,0)</f>
        <v>0</v>
      </c>
      <c r="BG226" s="145">
        <f>IF(N226="zákl. přenesená",J226,0)</f>
        <v>0</v>
      </c>
      <c r="BH226" s="145">
        <f>IF(N226="sníž. přenesená",J226,0)</f>
        <v>0</v>
      </c>
      <c r="BI226" s="145">
        <f>IF(N226="nulová",J226,0)</f>
        <v>0</v>
      </c>
      <c r="BJ226" s="18" t="s">
        <v>81</v>
      </c>
      <c r="BK226" s="145">
        <f>ROUND(I226*H226,2)</f>
        <v>0</v>
      </c>
      <c r="BL226" s="18" t="s">
        <v>177</v>
      </c>
      <c r="BM226" s="144" t="s">
        <v>354</v>
      </c>
    </row>
    <row r="227" spans="2:47" s="1" customFormat="1" ht="12">
      <c r="B227" s="33"/>
      <c r="D227" s="146" t="s">
        <v>179</v>
      </c>
      <c r="F227" s="147" t="s">
        <v>355</v>
      </c>
      <c r="I227" s="148"/>
      <c r="L227" s="33"/>
      <c r="M227" s="149"/>
      <c r="T227" s="52"/>
      <c r="AT227" s="18" t="s">
        <v>179</v>
      </c>
      <c r="AU227" s="18" t="s">
        <v>83</v>
      </c>
    </row>
    <row r="228" spans="2:51" s="15" customFormat="1" ht="12">
      <c r="B228" s="172"/>
      <c r="D228" s="151" t="s">
        <v>181</v>
      </c>
      <c r="E228" s="173" t="s">
        <v>21</v>
      </c>
      <c r="F228" s="174" t="s">
        <v>356</v>
      </c>
      <c r="H228" s="173" t="s">
        <v>21</v>
      </c>
      <c r="I228" s="175"/>
      <c r="L228" s="172"/>
      <c r="M228" s="176"/>
      <c r="T228" s="177"/>
      <c r="AT228" s="173" t="s">
        <v>181</v>
      </c>
      <c r="AU228" s="173" t="s">
        <v>83</v>
      </c>
      <c r="AV228" s="15" t="s">
        <v>81</v>
      </c>
      <c r="AW228" s="15" t="s">
        <v>34</v>
      </c>
      <c r="AX228" s="15" t="s">
        <v>73</v>
      </c>
      <c r="AY228" s="173" t="s">
        <v>170</v>
      </c>
    </row>
    <row r="229" spans="2:51" s="12" customFormat="1" ht="12">
      <c r="B229" s="150"/>
      <c r="D229" s="151" t="s">
        <v>181</v>
      </c>
      <c r="E229" s="152" t="s">
        <v>21</v>
      </c>
      <c r="F229" s="153" t="s">
        <v>357</v>
      </c>
      <c r="H229" s="154">
        <v>9.45</v>
      </c>
      <c r="I229" s="155"/>
      <c r="L229" s="150"/>
      <c r="M229" s="156"/>
      <c r="T229" s="157"/>
      <c r="AT229" s="152" t="s">
        <v>181</v>
      </c>
      <c r="AU229" s="152" t="s">
        <v>83</v>
      </c>
      <c r="AV229" s="12" t="s">
        <v>83</v>
      </c>
      <c r="AW229" s="12" t="s">
        <v>34</v>
      </c>
      <c r="AX229" s="12" t="s">
        <v>73</v>
      </c>
      <c r="AY229" s="152" t="s">
        <v>170</v>
      </c>
    </row>
    <row r="230" spans="2:51" s="13" customFormat="1" ht="12">
      <c r="B230" s="158"/>
      <c r="D230" s="151" t="s">
        <v>181</v>
      </c>
      <c r="E230" s="159" t="s">
        <v>21</v>
      </c>
      <c r="F230" s="160" t="s">
        <v>183</v>
      </c>
      <c r="H230" s="161">
        <v>9.45</v>
      </c>
      <c r="I230" s="162"/>
      <c r="L230" s="158"/>
      <c r="M230" s="163"/>
      <c r="T230" s="164"/>
      <c r="AT230" s="159" t="s">
        <v>181</v>
      </c>
      <c r="AU230" s="159" t="s">
        <v>83</v>
      </c>
      <c r="AV230" s="13" t="s">
        <v>171</v>
      </c>
      <c r="AW230" s="13" t="s">
        <v>34</v>
      </c>
      <c r="AX230" s="13" t="s">
        <v>81</v>
      </c>
      <c r="AY230" s="159" t="s">
        <v>170</v>
      </c>
    </row>
    <row r="231" spans="2:65" s="1" customFormat="1" ht="24.15" customHeight="1">
      <c r="B231" s="33"/>
      <c r="C231" s="133" t="s">
        <v>358</v>
      </c>
      <c r="D231" s="133" t="s">
        <v>173</v>
      </c>
      <c r="E231" s="134" t="s">
        <v>359</v>
      </c>
      <c r="F231" s="135" t="s">
        <v>360</v>
      </c>
      <c r="G231" s="136" t="s">
        <v>112</v>
      </c>
      <c r="H231" s="137">
        <v>3.546</v>
      </c>
      <c r="I231" s="138"/>
      <c r="J231" s="139">
        <f>ROUND(I231*H231,2)</f>
        <v>0</v>
      </c>
      <c r="K231" s="135" t="s">
        <v>176</v>
      </c>
      <c r="L231" s="33"/>
      <c r="M231" s="140" t="s">
        <v>21</v>
      </c>
      <c r="N231" s="141" t="s">
        <v>44</v>
      </c>
      <c r="P231" s="142">
        <f>O231*H231</f>
        <v>0</v>
      </c>
      <c r="Q231" s="142">
        <v>0</v>
      </c>
      <c r="R231" s="142">
        <f>Q231*H231</f>
        <v>0</v>
      </c>
      <c r="S231" s="142">
        <v>0.076</v>
      </c>
      <c r="T231" s="143">
        <f>S231*H231</f>
        <v>0.26949599999999996</v>
      </c>
      <c r="AR231" s="144" t="s">
        <v>177</v>
      </c>
      <c r="AT231" s="144" t="s">
        <v>173</v>
      </c>
      <c r="AU231" s="144" t="s">
        <v>83</v>
      </c>
      <c r="AY231" s="18" t="s">
        <v>170</v>
      </c>
      <c r="BE231" s="145">
        <f>IF(N231="základní",J231,0)</f>
        <v>0</v>
      </c>
      <c r="BF231" s="145">
        <f>IF(N231="snížená",J231,0)</f>
        <v>0</v>
      </c>
      <c r="BG231" s="145">
        <f>IF(N231="zákl. přenesená",J231,0)</f>
        <v>0</v>
      </c>
      <c r="BH231" s="145">
        <f>IF(N231="sníž. přenesená",J231,0)</f>
        <v>0</v>
      </c>
      <c r="BI231" s="145">
        <f>IF(N231="nulová",J231,0)</f>
        <v>0</v>
      </c>
      <c r="BJ231" s="18" t="s">
        <v>81</v>
      </c>
      <c r="BK231" s="145">
        <f>ROUND(I231*H231,2)</f>
        <v>0</v>
      </c>
      <c r="BL231" s="18" t="s">
        <v>177</v>
      </c>
      <c r="BM231" s="144" t="s">
        <v>361</v>
      </c>
    </row>
    <row r="232" spans="2:47" s="1" customFormat="1" ht="12">
      <c r="B232" s="33"/>
      <c r="D232" s="146" t="s">
        <v>179</v>
      </c>
      <c r="F232" s="147" t="s">
        <v>362</v>
      </c>
      <c r="I232" s="148"/>
      <c r="L232" s="33"/>
      <c r="M232" s="149"/>
      <c r="T232" s="52"/>
      <c r="AT232" s="18" t="s">
        <v>179</v>
      </c>
      <c r="AU232" s="18" t="s">
        <v>83</v>
      </c>
    </row>
    <row r="233" spans="2:51" s="12" customFormat="1" ht="12">
      <c r="B233" s="150"/>
      <c r="D233" s="151" t="s">
        <v>181</v>
      </c>
      <c r="E233" s="152" t="s">
        <v>21</v>
      </c>
      <c r="F233" s="153" t="s">
        <v>363</v>
      </c>
      <c r="H233" s="154">
        <v>3.546</v>
      </c>
      <c r="I233" s="155"/>
      <c r="L233" s="150"/>
      <c r="M233" s="156"/>
      <c r="T233" s="157"/>
      <c r="AT233" s="152" t="s">
        <v>181</v>
      </c>
      <c r="AU233" s="152" t="s">
        <v>83</v>
      </c>
      <c r="AV233" s="12" t="s">
        <v>83</v>
      </c>
      <c r="AW233" s="12" t="s">
        <v>34</v>
      </c>
      <c r="AX233" s="12" t="s">
        <v>73</v>
      </c>
      <c r="AY233" s="152" t="s">
        <v>170</v>
      </c>
    </row>
    <row r="234" spans="2:51" s="13" customFormat="1" ht="12">
      <c r="B234" s="158"/>
      <c r="D234" s="151" t="s">
        <v>181</v>
      </c>
      <c r="E234" s="159" t="s">
        <v>21</v>
      </c>
      <c r="F234" s="160" t="s">
        <v>183</v>
      </c>
      <c r="H234" s="161">
        <v>3.546</v>
      </c>
      <c r="I234" s="162"/>
      <c r="L234" s="158"/>
      <c r="M234" s="163"/>
      <c r="T234" s="164"/>
      <c r="AT234" s="159" t="s">
        <v>181</v>
      </c>
      <c r="AU234" s="159" t="s">
        <v>83</v>
      </c>
      <c r="AV234" s="13" t="s">
        <v>171</v>
      </c>
      <c r="AW234" s="13" t="s">
        <v>34</v>
      </c>
      <c r="AX234" s="13" t="s">
        <v>81</v>
      </c>
      <c r="AY234" s="159" t="s">
        <v>170</v>
      </c>
    </row>
    <row r="235" spans="2:65" s="1" customFormat="1" ht="24.15" customHeight="1">
      <c r="B235" s="33"/>
      <c r="C235" s="133" t="s">
        <v>364</v>
      </c>
      <c r="D235" s="133" t="s">
        <v>173</v>
      </c>
      <c r="E235" s="134" t="s">
        <v>365</v>
      </c>
      <c r="F235" s="135" t="s">
        <v>366</v>
      </c>
      <c r="G235" s="136" t="s">
        <v>112</v>
      </c>
      <c r="H235" s="137">
        <v>2.463</v>
      </c>
      <c r="I235" s="138"/>
      <c r="J235" s="139">
        <f>ROUND(I235*H235,2)</f>
        <v>0</v>
      </c>
      <c r="K235" s="135" t="s">
        <v>176</v>
      </c>
      <c r="L235" s="33"/>
      <c r="M235" s="140" t="s">
        <v>21</v>
      </c>
      <c r="N235" s="141" t="s">
        <v>44</v>
      </c>
      <c r="P235" s="142">
        <f>O235*H235</f>
        <v>0</v>
      </c>
      <c r="Q235" s="142">
        <v>0</v>
      </c>
      <c r="R235" s="142">
        <f>Q235*H235</f>
        <v>0</v>
      </c>
      <c r="S235" s="142">
        <v>0.063</v>
      </c>
      <c r="T235" s="143">
        <f>S235*H235</f>
        <v>0.155169</v>
      </c>
      <c r="AR235" s="144" t="s">
        <v>177</v>
      </c>
      <c r="AT235" s="144" t="s">
        <v>173</v>
      </c>
      <c r="AU235" s="144" t="s">
        <v>83</v>
      </c>
      <c r="AY235" s="18" t="s">
        <v>170</v>
      </c>
      <c r="BE235" s="145">
        <f>IF(N235="základní",J235,0)</f>
        <v>0</v>
      </c>
      <c r="BF235" s="145">
        <f>IF(N235="snížená",J235,0)</f>
        <v>0</v>
      </c>
      <c r="BG235" s="145">
        <f>IF(N235="zákl. přenesená",J235,0)</f>
        <v>0</v>
      </c>
      <c r="BH235" s="145">
        <f>IF(N235="sníž. přenesená",J235,0)</f>
        <v>0</v>
      </c>
      <c r="BI235" s="145">
        <f>IF(N235="nulová",J235,0)</f>
        <v>0</v>
      </c>
      <c r="BJ235" s="18" t="s">
        <v>81</v>
      </c>
      <c r="BK235" s="145">
        <f>ROUND(I235*H235,2)</f>
        <v>0</v>
      </c>
      <c r="BL235" s="18" t="s">
        <v>177</v>
      </c>
      <c r="BM235" s="144" t="s">
        <v>367</v>
      </c>
    </row>
    <row r="236" spans="2:47" s="1" customFormat="1" ht="12">
      <c r="B236" s="33"/>
      <c r="D236" s="146" t="s">
        <v>179</v>
      </c>
      <c r="F236" s="147" t="s">
        <v>368</v>
      </c>
      <c r="I236" s="148"/>
      <c r="L236" s="33"/>
      <c r="M236" s="149"/>
      <c r="T236" s="52"/>
      <c r="AT236" s="18" t="s">
        <v>179</v>
      </c>
      <c r="AU236" s="18" t="s">
        <v>83</v>
      </c>
    </row>
    <row r="237" spans="2:51" s="12" customFormat="1" ht="12">
      <c r="B237" s="150"/>
      <c r="D237" s="151" t="s">
        <v>181</v>
      </c>
      <c r="E237" s="152" t="s">
        <v>21</v>
      </c>
      <c r="F237" s="153" t="s">
        <v>369</v>
      </c>
      <c r="H237" s="154">
        <v>2.463</v>
      </c>
      <c r="I237" s="155"/>
      <c r="L237" s="150"/>
      <c r="M237" s="156"/>
      <c r="T237" s="157"/>
      <c r="AT237" s="152" t="s">
        <v>181</v>
      </c>
      <c r="AU237" s="152" t="s">
        <v>83</v>
      </c>
      <c r="AV237" s="12" t="s">
        <v>83</v>
      </c>
      <c r="AW237" s="12" t="s">
        <v>34</v>
      </c>
      <c r="AX237" s="12" t="s">
        <v>73</v>
      </c>
      <c r="AY237" s="152" t="s">
        <v>170</v>
      </c>
    </row>
    <row r="238" spans="2:51" s="13" customFormat="1" ht="12">
      <c r="B238" s="158"/>
      <c r="D238" s="151" t="s">
        <v>181</v>
      </c>
      <c r="E238" s="159" t="s">
        <v>21</v>
      </c>
      <c r="F238" s="160" t="s">
        <v>183</v>
      </c>
      <c r="H238" s="161">
        <v>2.463</v>
      </c>
      <c r="I238" s="162"/>
      <c r="L238" s="158"/>
      <c r="M238" s="163"/>
      <c r="T238" s="164"/>
      <c r="AT238" s="159" t="s">
        <v>181</v>
      </c>
      <c r="AU238" s="159" t="s">
        <v>83</v>
      </c>
      <c r="AV238" s="13" t="s">
        <v>171</v>
      </c>
      <c r="AW238" s="13" t="s">
        <v>34</v>
      </c>
      <c r="AX238" s="13" t="s">
        <v>81</v>
      </c>
      <c r="AY238" s="159" t="s">
        <v>170</v>
      </c>
    </row>
    <row r="239" spans="2:65" s="1" customFormat="1" ht="24.15" customHeight="1">
      <c r="B239" s="33"/>
      <c r="C239" s="133" t="s">
        <v>370</v>
      </c>
      <c r="D239" s="133" t="s">
        <v>173</v>
      </c>
      <c r="E239" s="134" t="s">
        <v>371</v>
      </c>
      <c r="F239" s="135" t="s">
        <v>372</v>
      </c>
      <c r="G239" s="136" t="s">
        <v>325</v>
      </c>
      <c r="H239" s="137">
        <v>1</v>
      </c>
      <c r="I239" s="138"/>
      <c r="J239" s="139">
        <f>ROUND(I239*H239,2)</f>
        <v>0</v>
      </c>
      <c r="K239" s="135" t="s">
        <v>176</v>
      </c>
      <c r="L239" s="33"/>
      <c r="M239" s="140" t="s">
        <v>21</v>
      </c>
      <c r="N239" s="141" t="s">
        <v>44</v>
      </c>
      <c r="P239" s="142">
        <f>O239*H239</f>
        <v>0</v>
      </c>
      <c r="Q239" s="142">
        <v>0</v>
      </c>
      <c r="R239" s="142">
        <f>Q239*H239</f>
        <v>0</v>
      </c>
      <c r="S239" s="142">
        <v>0.054</v>
      </c>
      <c r="T239" s="143">
        <f>S239*H239</f>
        <v>0.054</v>
      </c>
      <c r="AR239" s="144" t="s">
        <v>177</v>
      </c>
      <c r="AT239" s="144" t="s">
        <v>173</v>
      </c>
      <c r="AU239" s="144" t="s">
        <v>83</v>
      </c>
      <c r="AY239" s="18" t="s">
        <v>170</v>
      </c>
      <c r="BE239" s="145">
        <f>IF(N239="základní",J239,0)</f>
        <v>0</v>
      </c>
      <c r="BF239" s="145">
        <f>IF(N239="snížená",J239,0)</f>
        <v>0</v>
      </c>
      <c r="BG239" s="145">
        <f>IF(N239="zákl. přenesená",J239,0)</f>
        <v>0</v>
      </c>
      <c r="BH239" s="145">
        <f>IF(N239="sníž. přenesená",J239,0)</f>
        <v>0</v>
      </c>
      <c r="BI239" s="145">
        <f>IF(N239="nulová",J239,0)</f>
        <v>0</v>
      </c>
      <c r="BJ239" s="18" t="s">
        <v>81</v>
      </c>
      <c r="BK239" s="145">
        <f>ROUND(I239*H239,2)</f>
        <v>0</v>
      </c>
      <c r="BL239" s="18" t="s">
        <v>177</v>
      </c>
      <c r="BM239" s="144" t="s">
        <v>373</v>
      </c>
    </row>
    <row r="240" spans="2:47" s="1" customFormat="1" ht="12">
      <c r="B240" s="33"/>
      <c r="D240" s="146" t="s">
        <v>179</v>
      </c>
      <c r="F240" s="147" t="s">
        <v>374</v>
      </c>
      <c r="I240" s="148"/>
      <c r="L240" s="33"/>
      <c r="M240" s="149"/>
      <c r="T240" s="52"/>
      <c r="AT240" s="18" t="s">
        <v>179</v>
      </c>
      <c r="AU240" s="18" t="s">
        <v>83</v>
      </c>
    </row>
    <row r="241" spans="2:51" s="12" customFormat="1" ht="12">
      <c r="B241" s="150"/>
      <c r="D241" s="151" t="s">
        <v>181</v>
      </c>
      <c r="E241" s="152" t="s">
        <v>21</v>
      </c>
      <c r="F241" s="153" t="s">
        <v>375</v>
      </c>
      <c r="H241" s="154">
        <v>1</v>
      </c>
      <c r="I241" s="155"/>
      <c r="L241" s="150"/>
      <c r="M241" s="156"/>
      <c r="T241" s="157"/>
      <c r="AT241" s="152" t="s">
        <v>181</v>
      </c>
      <c r="AU241" s="152" t="s">
        <v>83</v>
      </c>
      <c r="AV241" s="12" t="s">
        <v>83</v>
      </c>
      <c r="AW241" s="12" t="s">
        <v>34</v>
      </c>
      <c r="AX241" s="12" t="s">
        <v>73</v>
      </c>
      <c r="AY241" s="152" t="s">
        <v>170</v>
      </c>
    </row>
    <row r="242" spans="2:51" s="13" customFormat="1" ht="12">
      <c r="B242" s="158"/>
      <c r="D242" s="151" t="s">
        <v>181</v>
      </c>
      <c r="E242" s="159" t="s">
        <v>21</v>
      </c>
      <c r="F242" s="160" t="s">
        <v>183</v>
      </c>
      <c r="H242" s="161">
        <v>1</v>
      </c>
      <c r="I242" s="162"/>
      <c r="L242" s="158"/>
      <c r="M242" s="163"/>
      <c r="T242" s="164"/>
      <c r="AT242" s="159" t="s">
        <v>181</v>
      </c>
      <c r="AU242" s="159" t="s">
        <v>83</v>
      </c>
      <c r="AV242" s="13" t="s">
        <v>171</v>
      </c>
      <c r="AW242" s="13" t="s">
        <v>34</v>
      </c>
      <c r="AX242" s="13" t="s">
        <v>81</v>
      </c>
      <c r="AY242" s="159" t="s">
        <v>170</v>
      </c>
    </row>
    <row r="243" spans="2:65" s="1" customFormat="1" ht="24.15" customHeight="1">
      <c r="B243" s="33"/>
      <c r="C243" s="133" t="s">
        <v>376</v>
      </c>
      <c r="D243" s="133" t="s">
        <v>173</v>
      </c>
      <c r="E243" s="134" t="s">
        <v>377</v>
      </c>
      <c r="F243" s="135" t="s">
        <v>378</v>
      </c>
      <c r="G243" s="136" t="s">
        <v>112</v>
      </c>
      <c r="H243" s="137">
        <v>115.129</v>
      </c>
      <c r="I243" s="138"/>
      <c r="J243" s="139">
        <f>ROUND(I243*H243,2)</f>
        <v>0</v>
      </c>
      <c r="K243" s="135" t="s">
        <v>176</v>
      </c>
      <c r="L243" s="33"/>
      <c r="M243" s="140" t="s">
        <v>21</v>
      </c>
      <c r="N243" s="141" t="s">
        <v>44</v>
      </c>
      <c r="P243" s="142">
        <f>O243*H243</f>
        <v>0</v>
      </c>
      <c r="Q243" s="142">
        <v>0</v>
      </c>
      <c r="R243" s="142">
        <f>Q243*H243</f>
        <v>0</v>
      </c>
      <c r="S243" s="142">
        <v>0.068</v>
      </c>
      <c r="T243" s="143">
        <f>S243*H243</f>
        <v>7.828772000000001</v>
      </c>
      <c r="AR243" s="144" t="s">
        <v>177</v>
      </c>
      <c r="AT243" s="144" t="s">
        <v>173</v>
      </c>
      <c r="AU243" s="144" t="s">
        <v>83</v>
      </c>
      <c r="AY243" s="18" t="s">
        <v>170</v>
      </c>
      <c r="BE243" s="145">
        <f>IF(N243="základní",J243,0)</f>
        <v>0</v>
      </c>
      <c r="BF243" s="145">
        <f>IF(N243="snížená",J243,0)</f>
        <v>0</v>
      </c>
      <c r="BG243" s="145">
        <f>IF(N243="zákl. přenesená",J243,0)</f>
        <v>0</v>
      </c>
      <c r="BH243" s="145">
        <f>IF(N243="sníž. přenesená",J243,0)</f>
        <v>0</v>
      </c>
      <c r="BI243" s="145">
        <f>IF(N243="nulová",J243,0)</f>
        <v>0</v>
      </c>
      <c r="BJ243" s="18" t="s">
        <v>81</v>
      </c>
      <c r="BK243" s="145">
        <f>ROUND(I243*H243,2)</f>
        <v>0</v>
      </c>
      <c r="BL243" s="18" t="s">
        <v>177</v>
      </c>
      <c r="BM243" s="144" t="s">
        <v>379</v>
      </c>
    </row>
    <row r="244" spans="2:47" s="1" customFormat="1" ht="12">
      <c r="B244" s="33"/>
      <c r="D244" s="146" t="s">
        <v>179</v>
      </c>
      <c r="F244" s="147" t="s">
        <v>380</v>
      </c>
      <c r="I244" s="148"/>
      <c r="L244" s="33"/>
      <c r="M244" s="149"/>
      <c r="T244" s="52"/>
      <c r="AT244" s="18" t="s">
        <v>179</v>
      </c>
      <c r="AU244" s="18" t="s">
        <v>83</v>
      </c>
    </row>
    <row r="245" spans="2:51" s="15" customFormat="1" ht="12">
      <c r="B245" s="172"/>
      <c r="D245" s="151" t="s">
        <v>181</v>
      </c>
      <c r="E245" s="173" t="s">
        <v>21</v>
      </c>
      <c r="F245" s="174" t="s">
        <v>222</v>
      </c>
      <c r="H245" s="173" t="s">
        <v>21</v>
      </c>
      <c r="I245" s="175"/>
      <c r="L245" s="172"/>
      <c r="M245" s="176"/>
      <c r="T245" s="177"/>
      <c r="AT245" s="173" t="s">
        <v>181</v>
      </c>
      <c r="AU245" s="173" t="s">
        <v>83</v>
      </c>
      <c r="AV245" s="15" t="s">
        <v>81</v>
      </c>
      <c r="AW245" s="15" t="s">
        <v>34</v>
      </c>
      <c r="AX245" s="15" t="s">
        <v>73</v>
      </c>
      <c r="AY245" s="173" t="s">
        <v>170</v>
      </c>
    </row>
    <row r="246" spans="2:51" s="12" customFormat="1" ht="12">
      <c r="B246" s="150"/>
      <c r="D246" s="151" t="s">
        <v>181</v>
      </c>
      <c r="E246" s="152" t="s">
        <v>21</v>
      </c>
      <c r="F246" s="153" t="s">
        <v>223</v>
      </c>
      <c r="H246" s="154">
        <v>115.129</v>
      </c>
      <c r="I246" s="155"/>
      <c r="L246" s="150"/>
      <c r="M246" s="156"/>
      <c r="T246" s="157"/>
      <c r="AT246" s="152" t="s">
        <v>181</v>
      </c>
      <c r="AU246" s="152" t="s">
        <v>83</v>
      </c>
      <c r="AV246" s="12" t="s">
        <v>83</v>
      </c>
      <c r="AW246" s="12" t="s">
        <v>34</v>
      </c>
      <c r="AX246" s="12" t="s">
        <v>73</v>
      </c>
      <c r="AY246" s="152" t="s">
        <v>170</v>
      </c>
    </row>
    <row r="247" spans="2:51" s="13" customFormat="1" ht="12">
      <c r="B247" s="158"/>
      <c r="D247" s="151" t="s">
        <v>181</v>
      </c>
      <c r="E247" s="159" t="s">
        <v>21</v>
      </c>
      <c r="F247" s="160" t="s">
        <v>183</v>
      </c>
      <c r="H247" s="161">
        <v>115.129</v>
      </c>
      <c r="I247" s="162"/>
      <c r="L247" s="158"/>
      <c r="M247" s="163"/>
      <c r="T247" s="164"/>
      <c r="AT247" s="159" t="s">
        <v>181</v>
      </c>
      <c r="AU247" s="159" t="s">
        <v>83</v>
      </c>
      <c r="AV247" s="13" t="s">
        <v>171</v>
      </c>
      <c r="AW247" s="13" t="s">
        <v>34</v>
      </c>
      <c r="AX247" s="13" t="s">
        <v>81</v>
      </c>
      <c r="AY247" s="159" t="s">
        <v>170</v>
      </c>
    </row>
    <row r="248" spans="2:63" s="11" customFormat="1" ht="22.95" customHeight="1">
      <c r="B248" s="121"/>
      <c r="D248" s="122" t="s">
        <v>72</v>
      </c>
      <c r="E248" s="131" t="s">
        <v>381</v>
      </c>
      <c r="F248" s="131" t="s">
        <v>382</v>
      </c>
      <c r="I248" s="124"/>
      <c r="J248" s="132">
        <f>BK248</f>
        <v>0</v>
      </c>
      <c r="L248" s="121"/>
      <c r="M248" s="126"/>
      <c r="P248" s="127">
        <f>SUM(P249:P258)</f>
        <v>0</v>
      </c>
      <c r="R248" s="127">
        <f>SUM(R249:R258)</f>
        <v>0</v>
      </c>
      <c r="T248" s="128">
        <f>SUM(T249:T258)</f>
        <v>0</v>
      </c>
      <c r="AR248" s="122" t="s">
        <v>81</v>
      </c>
      <c r="AT248" s="129" t="s">
        <v>72</v>
      </c>
      <c r="AU248" s="129" t="s">
        <v>81</v>
      </c>
      <c r="AY248" s="122" t="s">
        <v>170</v>
      </c>
      <c r="BK248" s="130">
        <f>SUM(BK249:BK258)</f>
        <v>0</v>
      </c>
    </row>
    <row r="249" spans="2:65" s="1" customFormat="1" ht="24.15" customHeight="1">
      <c r="B249" s="33"/>
      <c r="C249" s="133" t="s">
        <v>383</v>
      </c>
      <c r="D249" s="133" t="s">
        <v>173</v>
      </c>
      <c r="E249" s="134" t="s">
        <v>384</v>
      </c>
      <c r="F249" s="135" t="s">
        <v>385</v>
      </c>
      <c r="G249" s="136" t="s">
        <v>386</v>
      </c>
      <c r="H249" s="137">
        <v>22.413</v>
      </c>
      <c r="I249" s="138"/>
      <c r="J249" s="139">
        <f>ROUND(I249*H249,2)</f>
        <v>0</v>
      </c>
      <c r="K249" s="135" t="s">
        <v>176</v>
      </c>
      <c r="L249" s="33"/>
      <c r="M249" s="140" t="s">
        <v>21</v>
      </c>
      <c r="N249" s="141" t="s">
        <v>44</v>
      </c>
      <c r="P249" s="142">
        <f>O249*H249</f>
        <v>0</v>
      </c>
      <c r="Q249" s="142">
        <v>0</v>
      </c>
      <c r="R249" s="142">
        <f>Q249*H249</f>
        <v>0</v>
      </c>
      <c r="S249" s="142">
        <v>0</v>
      </c>
      <c r="T249" s="143">
        <f>S249*H249</f>
        <v>0</v>
      </c>
      <c r="AR249" s="144" t="s">
        <v>177</v>
      </c>
      <c r="AT249" s="144" t="s">
        <v>173</v>
      </c>
      <c r="AU249" s="144" t="s">
        <v>83</v>
      </c>
      <c r="AY249" s="18" t="s">
        <v>170</v>
      </c>
      <c r="BE249" s="145">
        <f>IF(N249="základní",J249,0)</f>
        <v>0</v>
      </c>
      <c r="BF249" s="145">
        <f>IF(N249="snížená",J249,0)</f>
        <v>0</v>
      </c>
      <c r="BG249" s="145">
        <f>IF(N249="zákl. přenesená",J249,0)</f>
        <v>0</v>
      </c>
      <c r="BH249" s="145">
        <f>IF(N249="sníž. přenesená",J249,0)</f>
        <v>0</v>
      </c>
      <c r="BI249" s="145">
        <f>IF(N249="nulová",J249,0)</f>
        <v>0</v>
      </c>
      <c r="BJ249" s="18" t="s">
        <v>81</v>
      </c>
      <c r="BK249" s="145">
        <f>ROUND(I249*H249,2)</f>
        <v>0</v>
      </c>
      <c r="BL249" s="18" t="s">
        <v>177</v>
      </c>
      <c r="BM249" s="144" t="s">
        <v>387</v>
      </c>
    </row>
    <row r="250" spans="2:47" s="1" customFormat="1" ht="12">
      <c r="B250" s="33"/>
      <c r="D250" s="146" t="s">
        <v>179</v>
      </c>
      <c r="F250" s="147" t="s">
        <v>388</v>
      </c>
      <c r="I250" s="148"/>
      <c r="L250" s="33"/>
      <c r="M250" s="149"/>
      <c r="T250" s="52"/>
      <c r="AT250" s="18" t="s">
        <v>179</v>
      </c>
      <c r="AU250" s="18" t="s">
        <v>83</v>
      </c>
    </row>
    <row r="251" spans="2:65" s="1" customFormat="1" ht="21.75" customHeight="1">
      <c r="B251" s="33"/>
      <c r="C251" s="133" t="s">
        <v>389</v>
      </c>
      <c r="D251" s="133" t="s">
        <v>173</v>
      </c>
      <c r="E251" s="134" t="s">
        <v>390</v>
      </c>
      <c r="F251" s="135" t="s">
        <v>391</v>
      </c>
      <c r="G251" s="136" t="s">
        <v>386</v>
      </c>
      <c r="H251" s="137">
        <v>22.413</v>
      </c>
      <c r="I251" s="138"/>
      <c r="J251" s="139">
        <f>ROUND(I251*H251,2)</f>
        <v>0</v>
      </c>
      <c r="K251" s="135" t="s">
        <v>176</v>
      </c>
      <c r="L251" s="33"/>
      <c r="M251" s="140" t="s">
        <v>21</v>
      </c>
      <c r="N251" s="141" t="s">
        <v>44</v>
      </c>
      <c r="P251" s="142">
        <f>O251*H251</f>
        <v>0</v>
      </c>
      <c r="Q251" s="142">
        <v>0</v>
      </c>
      <c r="R251" s="142">
        <f>Q251*H251</f>
        <v>0</v>
      </c>
      <c r="S251" s="142">
        <v>0</v>
      </c>
      <c r="T251" s="143">
        <f>S251*H251</f>
        <v>0</v>
      </c>
      <c r="AR251" s="144" t="s">
        <v>177</v>
      </c>
      <c r="AT251" s="144" t="s">
        <v>173</v>
      </c>
      <c r="AU251" s="144" t="s">
        <v>83</v>
      </c>
      <c r="AY251" s="18" t="s">
        <v>170</v>
      </c>
      <c r="BE251" s="145">
        <f>IF(N251="základní",J251,0)</f>
        <v>0</v>
      </c>
      <c r="BF251" s="145">
        <f>IF(N251="snížená",J251,0)</f>
        <v>0</v>
      </c>
      <c r="BG251" s="145">
        <f>IF(N251="zákl. přenesená",J251,0)</f>
        <v>0</v>
      </c>
      <c r="BH251" s="145">
        <f>IF(N251="sníž. přenesená",J251,0)</f>
        <v>0</v>
      </c>
      <c r="BI251" s="145">
        <f>IF(N251="nulová",J251,0)</f>
        <v>0</v>
      </c>
      <c r="BJ251" s="18" t="s">
        <v>81</v>
      </c>
      <c r="BK251" s="145">
        <f>ROUND(I251*H251,2)</f>
        <v>0</v>
      </c>
      <c r="BL251" s="18" t="s">
        <v>177</v>
      </c>
      <c r="BM251" s="144" t="s">
        <v>392</v>
      </c>
    </row>
    <row r="252" spans="2:47" s="1" customFormat="1" ht="12">
      <c r="B252" s="33"/>
      <c r="D252" s="146" t="s">
        <v>179</v>
      </c>
      <c r="F252" s="147" t="s">
        <v>393</v>
      </c>
      <c r="I252" s="148"/>
      <c r="L252" s="33"/>
      <c r="M252" s="149"/>
      <c r="T252" s="52"/>
      <c r="AT252" s="18" t="s">
        <v>179</v>
      </c>
      <c r="AU252" s="18" t="s">
        <v>83</v>
      </c>
    </row>
    <row r="253" spans="2:65" s="1" customFormat="1" ht="24.15" customHeight="1">
      <c r="B253" s="33"/>
      <c r="C253" s="133" t="s">
        <v>394</v>
      </c>
      <c r="D253" s="133" t="s">
        <v>173</v>
      </c>
      <c r="E253" s="134" t="s">
        <v>395</v>
      </c>
      <c r="F253" s="135" t="s">
        <v>396</v>
      </c>
      <c r="G253" s="136" t="s">
        <v>386</v>
      </c>
      <c r="H253" s="137">
        <v>425.847</v>
      </c>
      <c r="I253" s="138"/>
      <c r="J253" s="139">
        <f>ROUND(I253*H253,2)</f>
        <v>0</v>
      </c>
      <c r="K253" s="135" t="s">
        <v>176</v>
      </c>
      <c r="L253" s="33"/>
      <c r="M253" s="140" t="s">
        <v>21</v>
      </c>
      <c r="N253" s="141" t="s">
        <v>44</v>
      </c>
      <c r="P253" s="142">
        <f>O253*H253</f>
        <v>0</v>
      </c>
      <c r="Q253" s="142">
        <v>0</v>
      </c>
      <c r="R253" s="142">
        <f>Q253*H253</f>
        <v>0</v>
      </c>
      <c r="S253" s="142">
        <v>0</v>
      </c>
      <c r="T253" s="143">
        <f>S253*H253</f>
        <v>0</v>
      </c>
      <c r="AR253" s="144" t="s">
        <v>177</v>
      </c>
      <c r="AT253" s="144" t="s">
        <v>173</v>
      </c>
      <c r="AU253" s="144" t="s">
        <v>83</v>
      </c>
      <c r="AY253" s="18" t="s">
        <v>170</v>
      </c>
      <c r="BE253" s="145">
        <f>IF(N253="základní",J253,0)</f>
        <v>0</v>
      </c>
      <c r="BF253" s="145">
        <f>IF(N253="snížená",J253,0)</f>
        <v>0</v>
      </c>
      <c r="BG253" s="145">
        <f>IF(N253="zákl. přenesená",J253,0)</f>
        <v>0</v>
      </c>
      <c r="BH253" s="145">
        <f>IF(N253="sníž. přenesená",J253,0)</f>
        <v>0</v>
      </c>
      <c r="BI253" s="145">
        <f>IF(N253="nulová",J253,0)</f>
        <v>0</v>
      </c>
      <c r="BJ253" s="18" t="s">
        <v>81</v>
      </c>
      <c r="BK253" s="145">
        <f>ROUND(I253*H253,2)</f>
        <v>0</v>
      </c>
      <c r="BL253" s="18" t="s">
        <v>177</v>
      </c>
      <c r="BM253" s="144" t="s">
        <v>397</v>
      </c>
    </row>
    <row r="254" spans="2:47" s="1" customFormat="1" ht="12">
      <c r="B254" s="33"/>
      <c r="D254" s="146" t="s">
        <v>179</v>
      </c>
      <c r="F254" s="147" t="s">
        <v>398</v>
      </c>
      <c r="I254" s="148"/>
      <c r="L254" s="33"/>
      <c r="M254" s="149"/>
      <c r="T254" s="52"/>
      <c r="AT254" s="18" t="s">
        <v>179</v>
      </c>
      <c r="AU254" s="18" t="s">
        <v>83</v>
      </c>
    </row>
    <row r="255" spans="2:47" s="1" customFormat="1" ht="19.2">
      <c r="B255" s="33"/>
      <c r="D255" s="151" t="s">
        <v>310</v>
      </c>
      <c r="F255" s="178" t="s">
        <v>399</v>
      </c>
      <c r="I255" s="148"/>
      <c r="L255" s="33"/>
      <c r="M255" s="149"/>
      <c r="T255" s="52"/>
      <c r="AT255" s="18" t="s">
        <v>310</v>
      </c>
      <c r="AU255" s="18" t="s">
        <v>83</v>
      </c>
    </row>
    <row r="256" spans="2:51" s="12" customFormat="1" ht="12">
      <c r="B256" s="150"/>
      <c r="D256" s="151" t="s">
        <v>181</v>
      </c>
      <c r="F256" s="153" t="s">
        <v>400</v>
      </c>
      <c r="H256" s="154">
        <v>425.847</v>
      </c>
      <c r="I256" s="155"/>
      <c r="L256" s="150"/>
      <c r="M256" s="156"/>
      <c r="T256" s="157"/>
      <c r="AT256" s="152" t="s">
        <v>181</v>
      </c>
      <c r="AU256" s="152" t="s">
        <v>83</v>
      </c>
      <c r="AV256" s="12" t="s">
        <v>83</v>
      </c>
      <c r="AW256" s="12" t="s">
        <v>4</v>
      </c>
      <c r="AX256" s="12" t="s">
        <v>81</v>
      </c>
      <c r="AY256" s="152" t="s">
        <v>170</v>
      </c>
    </row>
    <row r="257" spans="2:65" s="1" customFormat="1" ht="24.15" customHeight="1">
      <c r="B257" s="33"/>
      <c r="C257" s="133" t="s">
        <v>401</v>
      </c>
      <c r="D257" s="133" t="s">
        <v>173</v>
      </c>
      <c r="E257" s="134" t="s">
        <v>402</v>
      </c>
      <c r="F257" s="135" t="s">
        <v>403</v>
      </c>
      <c r="G257" s="136" t="s">
        <v>386</v>
      </c>
      <c r="H257" s="137">
        <v>22.413</v>
      </c>
      <c r="I257" s="138"/>
      <c r="J257" s="139">
        <f>ROUND(I257*H257,2)</f>
        <v>0</v>
      </c>
      <c r="K257" s="135" t="s">
        <v>176</v>
      </c>
      <c r="L257" s="33"/>
      <c r="M257" s="140" t="s">
        <v>21</v>
      </c>
      <c r="N257" s="141" t="s">
        <v>44</v>
      </c>
      <c r="P257" s="142">
        <f>O257*H257</f>
        <v>0</v>
      </c>
      <c r="Q257" s="142">
        <v>0</v>
      </c>
      <c r="R257" s="142">
        <f>Q257*H257</f>
        <v>0</v>
      </c>
      <c r="S257" s="142">
        <v>0</v>
      </c>
      <c r="T257" s="143">
        <f>S257*H257</f>
        <v>0</v>
      </c>
      <c r="AR257" s="144" t="s">
        <v>177</v>
      </c>
      <c r="AT257" s="144" t="s">
        <v>173</v>
      </c>
      <c r="AU257" s="144" t="s">
        <v>83</v>
      </c>
      <c r="AY257" s="18" t="s">
        <v>170</v>
      </c>
      <c r="BE257" s="145">
        <f>IF(N257="základní",J257,0)</f>
        <v>0</v>
      </c>
      <c r="BF257" s="145">
        <f>IF(N257="snížená",J257,0)</f>
        <v>0</v>
      </c>
      <c r="BG257" s="145">
        <f>IF(N257="zákl. přenesená",J257,0)</f>
        <v>0</v>
      </c>
      <c r="BH257" s="145">
        <f>IF(N257="sníž. přenesená",J257,0)</f>
        <v>0</v>
      </c>
      <c r="BI257" s="145">
        <f>IF(N257="nulová",J257,0)</f>
        <v>0</v>
      </c>
      <c r="BJ257" s="18" t="s">
        <v>81</v>
      </c>
      <c r="BK257" s="145">
        <f>ROUND(I257*H257,2)</f>
        <v>0</v>
      </c>
      <c r="BL257" s="18" t="s">
        <v>177</v>
      </c>
      <c r="BM257" s="144" t="s">
        <v>404</v>
      </c>
    </row>
    <row r="258" spans="2:47" s="1" customFormat="1" ht="12">
      <c r="B258" s="33"/>
      <c r="D258" s="146" t="s">
        <v>179</v>
      </c>
      <c r="F258" s="147" t="s">
        <v>405</v>
      </c>
      <c r="I258" s="148"/>
      <c r="L258" s="33"/>
      <c r="M258" s="149"/>
      <c r="T258" s="52"/>
      <c r="AT258" s="18" t="s">
        <v>179</v>
      </c>
      <c r="AU258" s="18" t="s">
        <v>83</v>
      </c>
    </row>
    <row r="259" spans="2:63" s="11" customFormat="1" ht="22.95" customHeight="1">
      <c r="B259" s="121"/>
      <c r="D259" s="122" t="s">
        <v>72</v>
      </c>
      <c r="E259" s="131" t="s">
        <v>406</v>
      </c>
      <c r="F259" s="131" t="s">
        <v>407</v>
      </c>
      <c r="I259" s="124"/>
      <c r="J259" s="132">
        <f>BK259</f>
        <v>0</v>
      </c>
      <c r="L259" s="121"/>
      <c r="M259" s="126"/>
      <c r="P259" s="127">
        <f>SUM(P260:P261)</f>
        <v>0</v>
      </c>
      <c r="R259" s="127">
        <f>SUM(R260:R261)</f>
        <v>0</v>
      </c>
      <c r="T259" s="128">
        <f>SUM(T260:T261)</f>
        <v>0</v>
      </c>
      <c r="AR259" s="122" t="s">
        <v>81</v>
      </c>
      <c r="AT259" s="129" t="s">
        <v>72</v>
      </c>
      <c r="AU259" s="129" t="s">
        <v>81</v>
      </c>
      <c r="AY259" s="122" t="s">
        <v>170</v>
      </c>
      <c r="BK259" s="130">
        <f>SUM(BK260:BK261)</f>
        <v>0</v>
      </c>
    </row>
    <row r="260" spans="2:65" s="1" customFormat="1" ht="33" customHeight="1">
      <c r="B260" s="33"/>
      <c r="C260" s="133" t="s">
        <v>408</v>
      </c>
      <c r="D260" s="133" t="s">
        <v>173</v>
      </c>
      <c r="E260" s="134" t="s">
        <v>409</v>
      </c>
      <c r="F260" s="135" t="s">
        <v>410</v>
      </c>
      <c r="G260" s="136" t="s">
        <v>386</v>
      </c>
      <c r="H260" s="137">
        <v>6.039</v>
      </c>
      <c r="I260" s="138"/>
      <c r="J260" s="139">
        <f>ROUND(I260*H260,2)</f>
        <v>0</v>
      </c>
      <c r="K260" s="135" t="s">
        <v>176</v>
      </c>
      <c r="L260" s="33"/>
      <c r="M260" s="140" t="s">
        <v>21</v>
      </c>
      <c r="N260" s="141" t="s">
        <v>44</v>
      </c>
      <c r="P260" s="142">
        <f>O260*H260</f>
        <v>0</v>
      </c>
      <c r="Q260" s="142">
        <v>0</v>
      </c>
      <c r="R260" s="142">
        <f>Q260*H260</f>
        <v>0</v>
      </c>
      <c r="S260" s="142">
        <v>0</v>
      </c>
      <c r="T260" s="143">
        <f>S260*H260</f>
        <v>0</v>
      </c>
      <c r="AR260" s="144" t="s">
        <v>177</v>
      </c>
      <c r="AT260" s="144" t="s">
        <v>173</v>
      </c>
      <c r="AU260" s="144" t="s">
        <v>83</v>
      </c>
      <c r="AY260" s="18" t="s">
        <v>170</v>
      </c>
      <c r="BE260" s="145">
        <f>IF(N260="základní",J260,0)</f>
        <v>0</v>
      </c>
      <c r="BF260" s="145">
        <f>IF(N260="snížená",J260,0)</f>
        <v>0</v>
      </c>
      <c r="BG260" s="145">
        <f>IF(N260="zákl. přenesená",J260,0)</f>
        <v>0</v>
      </c>
      <c r="BH260" s="145">
        <f>IF(N260="sníž. přenesená",J260,0)</f>
        <v>0</v>
      </c>
      <c r="BI260" s="145">
        <f>IF(N260="nulová",J260,0)</f>
        <v>0</v>
      </c>
      <c r="BJ260" s="18" t="s">
        <v>81</v>
      </c>
      <c r="BK260" s="145">
        <f>ROUND(I260*H260,2)</f>
        <v>0</v>
      </c>
      <c r="BL260" s="18" t="s">
        <v>177</v>
      </c>
      <c r="BM260" s="144" t="s">
        <v>411</v>
      </c>
    </row>
    <row r="261" spans="2:47" s="1" customFormat="1" ht="12">
      <c r="B261" s="33"/>
      <c r="D261" s="146" t="s">
        <v>179</v>
      </c>
      <c r="F261" s="147" t="s">
        <v>412</v>
      </c>
      <c r="I261" s="148"/>
      <c r="L261" s="33"/>
      <c r="M261" s="149"/>
      <c r="T261" s="52"/>
      <c r="AT261" s="18" t="s">
        <v>179</v>
      </c>
      <c r="AU261" s="18" t="s">
        <v>83</v>
      </c>
    </row>
    <row r="262" spans="2:63" s="11" customFormat="1" ht="25.95" customHeight="1">
      <c r="B262" s="121"/>
      <c r="D262" s="122" t="s">
        <v>72</v>
      </c>
      <c r="E262" s="123" t="s">
        <v>413</v>
      </c>
      <c r="F262" s="123" t="s">
        <v>414</v>
      </c>
      <c r="I262" s="124"/>
      <c r="J262" s="125">
        <f>BK262</f>
        <v>0</v>
      </c>
      <c r="L262" s="121"/>
      <c r="M262" s="126"/>
      <c r="P262" s="127">
        <f>P263+P278+P294+P305+P336+P357+P374+P475+P529+P538</f>
        <v>0</v>
      </c>
      <c r="R262" s="127">
        <f>R263+R278+R294+R305+R336+R357+R374+R475+R529+R538</f>
        <v>8.86650697</v>
      </c>
      <c r="T262" s="128">
        <f>T263+T278+T294+T305+T336+T357+T374+T475+T529+T538</f>
        <v>4.405219409999999</v>
      </c>
      <c r="AR262" s="122" t="s">
        <v>83</v>
      </c>
      <c r="AT262" s="129" t="s">
        <v>72</v>
      </c>
      <c r="AU262" s="129" t="s">
        <v>73</v>
      </c>
      <c r="AY262" s="122" t="s">
        <v>170</v>
      </c>
      <c r="BK262" s="130">
        <f>BK263+BK278+BK294+BK305+BK336+BK357+BK374+BK475+BK529+BK538</f>
        <v>0</v>
      </c>
    </row>
    <row r="263" spans="2:63" s="11" customFormat="1" ht="22.95" customHeight="1">
      <c r="B263" s="121"/>
      <c r="D263" s="122" t="s">
        <v>72</v>
      </c>
      <c r="E263" s="131" t="s">
        <v>415</v>
      </c>
      <c r="F263" s="131" t="s">
        <v>416</v>
      </c>
      <c r="I263" s="124"/>
      <c r="J263" s="132">
        <f>BK263</f>
        <v>0</v>
      </c>
      <c r="L263" s="121"/>
      <c r="M263" s="126"/>
      <c r="P263" s="127">
        <f>SUM(P264:P277)</f>
        <v>0</v>
      </c>
      <c r="R263" s="127">
        <f>SUM(R264:R277)</f>
        <v>0.057</v>
      </c>
      <c r="T263" s="128">
        <f>SUM(T264:T277)</f>
        <v>0</v>
      </c>
      <c r="AR263" s="122" t="s">
        <v>83</v>
      </c>
      <c r="AT263" s="129" t="s">
        <v>72</v>
      </c>
      <c r="AU263" s="129" t="s">
        <v>81</v>
      </c>
      <c r="AY263" s="122" t="s">
        <v>170</v>
      </c>
      <c r="BK263" s="130">
        <f>SUM(BK264:BK277)</f>
        <v>0</v>
      </c>
    </row>
    <row r="264" spans="2:65" s="1" customFormat="1" ht="24.15" customHeight="1">
      <c r="B264" s="33"/>
      <c r="C264" s="133" t="s">
        <v>417</v>
      </c>
      <c r="D264" s="133" t="s">
        <v>173</v>
      </c>
      <c r="E264" s="134" t="s">
        <v>418</v>
      </c>
      <c r="F264" s="135" t="s">
        <v>419</v>
      </c>
      <c r="G264" s="136" t="s">
        <v>112</v>
      </c>
      <c r="H264" s="137">
        <v>165.22</v>
      </c>
      <c r="I264" s="138"/>
      <c r="J264" s="139">
        <f>ROUND(I264*H264,2)</f>
        <v>0</v>
      </c>
      <c r="K264" s="135" t="s">
        <v>176</v>
      </c>
      <c r="L264" s="33"/>
      <c r="M264" s="140" t="s">
        <v>21</v>
      </c>
      <c r="N264" s="141" t="s">
        <v>44</v>
      </c>
      <c r="P264" s="142">
        <f>O264*H264</f>
        <v>0</v>
      </c>
      <c r="Q264" s="142">
        <v>0</v>
      </c>
      <c r="R264" s="142">
        <f>Q264*H264</f>
        <v>0</v>
      </c>
      <c r="S264" s="142">
        <v>0</v>
      </c>
      <c r="T264" s="143">
        <f>S264*H264</f>
        <v>0</v>
      </c>
      <c r="AR264" s="144" t="s">
        <v>282</v>
      </c>
      <c r="AT264" s="144" t="s">
        <v>173</v>
      </c>
      <c r="AU264" s="144" t="s">
        <v>83</v>
      </c>
      <c r="AY264" s="18" t="s">
        <v>170</v>
      </c>
      <c r="BE264" s="145">
        <f>IF(N264="základní",J264,0)</f>
        <v>0</v>
      </c>
      <c r="BF264" s="145">
        <f>IF(N264="snížená",J264,0)</f>
        <v>0</v>
      </c>
      <c r="BG264" s="145">
        <f>IF(N264="zákl. přenesená",J264,0)</f>
        <v>0</v>
      </c>
      <c r="BH264" s="145">
        <f>IF(N264="sníž. přenesená",J264,0)</f>
        <v>0</v>
      </c>
      <c r="BI264" s="145">
        <f>IF(N264="nulová",J264,0)</f>
        <v>0</v>
      </c>
      <c r="BJ264" s="18" t="s">
        <v>81</v>
      </c>
      <c r="BK264" s="145">
        <f>ROUND(I264*H264,2)</f>
        <v>0</v>
      </c>
      <c r="BL264" s="18" t="s">
        <v>282</v>
      </c>
      <c r="BM264" s="144" t="s">
        <v>420</v>
      </c>
    </row>
    <row r="265" spans="2:47" s="1" customFormat="1" ht="12">
      <c r="B265" s="33"/>
      <c r="D265" s="146" t="s">
        <v>179</v>
      </c>
      <c r="F265" s="147" t="s">
        <v>421</v>
      </c>
      <c r="I265" s="148"/>
      <c r="L265" s="33"/>
      <c r="M265" s="149"/>
      <c r="T265" s="52"/>
      <c r="AT265" s="18" t="s">
        <v>179</v>
      </c>
      <c r="AU265" s="18" t="s">
        <v>83</v>
      </c>
    </row>
    <row r="266" spans="2:51" s="12" customFormat="1" ht="12">
      <c r="B266" s="150"/>
      <c r="D266" s="151" t="s">
        <v>181</v>
      </c>
      <c r="E266" s="152" t="s">
        <v>21</v>
      </c>
      <c r="F266" s="153" t="s">
        <v>422</v>
      </c>
      <c r="H266" s="154">
        <v>165.22</v>
      </c>
      <c r="I266" s="155"/>
      <c r="L266" s="150"/>
      <c r="M266" s="156"/>
      <c r="T266" s="157"/>
      <c r="AT266" s="152" t="s">
        <v>181</v>
      </c>
      <c r="AU266" s="152" t="s">
        <v>83</v>
      </c>
      <c r="AV266" s="12" t="s">
        <v>83</v>
      </c>
      <c r="AW266" s="12" t="s">
        <v>34</v>
      </c>
      <c r="AX266" s="12" t="s">
        <v>73</v>
      </c>
      <c r="AY266" s="152" t="s">
        <v>170</v>
      </c>
    </row>
    <row r="267" spans="2:51" s="13" customFormat="1" ht="12">
      <c r="B267" s="158"/>
      <c r="D267" s="151" t="s">
        <v>181</v>
      </c>
      <c r="E267" s="159" t="s">
        <v>21</v>
      </c>
      <c r="F267" s="160" t="s">
        <v>183</v>
      </c>
      <c r="H267" s="161">
        <v>165.22</v>
      </c>
      <c r="I267" s="162"/>
      <c r="L267" s="158"/>
      <c r="M267" s="163"/>
      <c r="T267" s="164"/>
      <c r="AT267" s="159" t="s">
        <v>181</v>
      </c>
      <c r="AU267" s="159" t="s">
        <v>83</v>
      </c>
      <c r="AV267" s="13" t="s">
        <v>171</v>
      </c>
      <c r="AW267" s="13" t="s">
        <v>34</v>
      </c>
      <c r="AX267" s="13" t="s">
        <v>81</v>
      </c>
      <c r="AY267" s="159" t="s">
        <v>170</v>
      </c>
    </row>
    <row r="268" spans="2:65" s="1" customFormat="1" ht="16.5" customHeight="1">
      <c r="B268" s="33"/>
      <c r="C268" s="179" t="s">
        <v>423</v>
      </c>
      <c r="D268" s="179" t="s">
        <v>122</v>
      </c>
      <c r="E268" s="180" t="s">
        <v>424</v>
      </c>
      <c r="F268" s="181" t="s">
        <v>425</v>
      </c>
      <c r="G268" s="182" t="s">
        <v>386</v>
      </c>
      <c r="H268" s="183">
        <v>0.055</v>
      </c>
      <c r="I268" s="184"/>
      <c r="J268" s="185">
        <f>ROUND(I268*H268,2)</f>
        <v>0</v>
      </c>
      <c r="K268" s="181" t="s">
        <v>176</v>
      </c>
      <c r="L268" s="186"/>
      <c r="M268" s="187" t="s">
        <v>21</v>
      </c>
      <c r="N268" s="188" t="s">
        <v>44</v>
      </c>
      <c r="P268" s="142">
        <f>O268*H268</f>
        <v>0</v>
      </c>
      <c r="Q268" s="142">
        <v>1</v>
      </c>
      <c r="R268" s="142">
        <f>Q268*H268</f>
        <v>0.055</v>
      </c>
      <c r="S268" s="142">
        <v>0</v>
      </c>
      <c r="T268" s="143">
        <f>S268*H268</f>
        <v>0</v>
      </c>
      <c r="AR268" s="144" t="s">
        <v>376</v>
      </c>
      <c r="AT268" s="144" t="s">
        <v>122</v>
      </c>
      <c r="AU268" s="144" t="s">
        <v>83</v>
      </c>
      <c r="AY268" s="18" t="s">
        <v>170</v>
      </c>
      <c r="BE268" s="145">
        <f>IF(N268="základní",J268,0)</f>
        <v>0</v>
      </c>
      <c r="BF268" s="145">
        <f>IF(N268="snížená",J268,0)</f>
        <v>0</v>
      </c>
      <c r="BG268" s="145">
        <f>IF(N268="zákl. přenesená",J268,0)</f>
        <v>0</v>
      </c>
      <c r="BH268" s="145">
        <f>IF(N268="sníž. přenesená",J268,0)</f>
        <v>0</v>
      </c>
      <c r="BI268" s="145">
        <f>IF(N268="nulová",J268,0)</f>
        <v>0</v>
      </c>
      <c r="BJ268" s="18" t="s">
        <v>81</v>
      </c>
      <c r="BK268" s="145">
        <f>ROUND(I268*H268,2)</f>
        <v>0</v>
      </c>
      <c r="BL268" s="18" t="s">
        <v>282</v>
      </c>
      <c r="BM268" s="144" t="s">
        <v>426</v>
      </c>
    </row>
    <row r="269" spans="2:51" s="12" customFormat="1" ht="12">
      <c r="B269" s="150"/>
      <c r="D269" s="151" t="s">
        <v>181</v>
      </c>
      <c r="F269" s="153" t="s">
        <v>427</v>
      </c>
      <c r="H269" s="154">
        <v>0.055</v>
      </c>
      <c r="I269" s="155"/>
      <c r="L269" s="150"/>
      <c r="M269" s="156"/>
      <c r="T269" s="157"/>
      <c r="AT269" s="152" t="s">
        <v>181</v>
      </c>
      <c r="AU269" s="152" t="s">
        <v>83</v>
      </c>
      <c r="AV269" s="12" t="s">
        <v>83</v>
      </c>
      <c r="AW269" s="12" t="s">
        <v>4</v>
      </c>
      <c r="AX269" s="12" t="s">
        <v>81</v>
      </c>
      <c r="AY269" s="152" t="s">
        <v>170</v>
      </c>
    </row>
    <row r="270" spans="2:65" s="1" customFormat="1" ht="24.15" customHeight="1">
      <c r="B270" s="33"/>
      <c r="C270" s="133" t="s">
        <v>428</v>
      </c>
      <c r="D270" s="133" t="s">
        <v>173</v>
      </c>
      <c r="E270" s="134" t="s">
        <v>429</v>
      </c>
      <c r="F270" s="135" t="s">
        <v>430</v>
      </c>
      <c r="G270" s="136" t="s">
        <v>112</v>
      </c>
      <c r="H270" s="137">
        <v>7.04</v>
      </c>
      <c r="I270" s="138"/>
      <c r="J270" s="139">
        <f>ROUND(I270*H270,2)</f>
        <v>0</v>
      </c>
      <c r="K270" s="135" t="s">
        <v>176</v>
      </c>
      <c r="L270" s="33"/>
      <c r="M270" s="140" t="s">
        <v>21</v>
      </c>
      <c r="N270" s="141" t="s">
        <v>44</v>
      </c>
      <c r="P270" s="142">
        <f>O270*H270</f>
        <v>0</v>
      </c>
      <c r="Q270" s="142">
        <v>0</v>
      </c>
      <c r="R270" s="142">
        <f>Q270*H270</f>
        <v>0</v>
      </c>
      <c r="S270" s="142">
        <v>0</v>
      </c>
      <c r="T270" s="143">
        <f>S270*H270</f>
        <v>0</v>
      </c>
      <c r="AR270" s="144" t="s">
        <v>282</v>
      </c>
      <c r="AT270" s="144" t="s">
        <v>173</v>
      </c>
      <c r="AU270" s="144" t="s">
        <v>83</v>
      </c>
      <c r="AY270" s="18" t="s">
        <v>170</v>
      </c>
      <c r="BE270" s="145">
        <f>IF(N270="základní",J270,0)</f>
        <v>0</v>
      </c>
      <c r="BF270" s="145">
        <f>IF(N270="snížená",J270,0)</f>
        <v>0</v>
      </c>
      <c r="BG270" s="145">
        <f>IF(N270="zákl. přenesená",J270,0)</f>
        <v>0</v>
      </c>
      <c r="BH270" s="145">
        <f>IF(N270="sníž. přenesená",J270,0)</f>
        <v>0</v>
      </c>
      <c r="BI270" s="145">
        <f>IF(N270="nulová",J270,0)</f>
        <v>0</v>
      </c>
      <c r="BJ270" s="18" t="s">
        <v>81</v>
      </c>
      <c r="BK270" s="145">
        <f>ROUND(I270*H270,2)</f>
        <v>0</v>
      </c>
      <c r="BL270" s="18" t="s">
        <v>282</v>
      </c>
      <c r="BM270" s="144" t="s">
        <v>431</v>
      </c>
    </row>
    <row r="271" spans="2:47" s="1" customFormat="1" ht="12">
      <c r="B271" s="33"/>
      <c r="D271" s="146" t="s">
        <v>179</v>
      </c>
      <c r="F271" s="147" t="s">
        <v>432</v>
      </c>
      <c r="I271" s="148"/>
      <c r="L271" s="33"/>
      <c r="M271" s="149"/>
      <c r="T271" s="52"/>
      <c r="AT271" s="18" t="s">
        <v>179</v>
      </c>
      <c r="AU271" s="18" t="s">
        <v>83</v>
      </c>
    </row>
    <row r="272" spans="2:51" s="12" customFormat="1" ht="12">
      <c r="B272" s="150"/>
      <c r="D272" s="151" t="s">
        <v>181</v>
      </c>
      <c r="E272" s="152" t="s">
        <v>21</v>
      </c>
      <c r="F272" s="153" t="s">
        <v>433</v>
      </c>
      <c r="H272" s="154">
        <v>7.04</v>
      </c>
      <c r="I272" s="155"/>
      <c r="L272" s="150"/>
      <c r="M272" s="156"/>
      <c r="T272" s="157"/>
      <c r="AT272" s="152" t="s">
        <v>181</v>
      </c>
      <c r="AU272" s="152" t="s">
        <v>83</v>
      </c>
      <c r="AV272" s="12" t="s">
        <v>83</v>
      </c>
      <c r="AW272" s="12" t="s">
        <v>34</v>
      </c>
      <c r="AX272" s="12" t="s">
        <v>73</v>
      </c>
      <c r="AY272" s="152" t="s">
        <v>170</v>
      </c>
    </row>
    <row r="273" spans="2:51" s="13" customFormat="1" ht="12">
      <c r="B273" s="158"/>
      <c r="D273" s="151" t="s">
        <v>181</v>
      </c>
      <c r="E273" s="159" t="s">
        <v>21</v>
      </c>
      <c r="F273" s="160" t="s">
        <v>183</v>
      </c>
      <c r="H273" s="161">
        <v>7.04</v>
      </c>
      <c r="I273" s="162"/>
      <c r="L273" s="158"/>
      <c r="M273" s="163"/>
      <c r="T273" s="164"/>
      <c r="AT273" s="159" t="s">
        <v>181</v>
      </c>
      <c r="AU273" s="159" t="s">
        <v>83</v>
      </c>
      <c r="AV273" s="13" t="s">
        <v>171</v>
      </c>
      <c r="AW273" s="13" t="s">
        <v>34</v>
      </c>
      <c r="AX273" s="13" t="s">
        <v>81</v>
      </c>
      <c r="AY273" s="159" t="s">
        <v>170</v>
      </c>
    </row>
    <row r="274" spans="2:65" s="1" customFormat="1" ht="16.5" customHeight="1">
      <c r="B274" s="33"/>
      <c r="C274" s="179" t="s">
        <v>434</v>
      </c>
      <c r="D274" s="179" t="s">
        <v>122</v>
      </c>
      <c r="E274" s="180" t="s">
        <v>424</v>
      </c>
      <c r="F274" s="181" t="s">
        <v>425</v>
      </c>
      <c r="G274" s="182" t="s">
        <v>386</v>
      </c>
      <c r="H274" s="183">
        <v>0.002</v>
      </c>
      <c r="I274" s="184"/>
      <c r="J274" s="185">
        <f>ROUND(I274*H274,2)</f>
        <v>0</v>
      </c>
      <c r="K274" s="181" t="s">
        <v>176</v>
      </c>
      <c r="L274" s="186"/>
      <c r="M274" s="187" t="s">
        <v>21</v>
      </c>
      <c r="N274" s="188" t="s">
        <v>44</v>
      </c>
      <c r="P274" s="142">
        <f>O274*H274</f>
        <v>0</v>
      </c>
      <c r="Q274" s="142">
        <v>1</v>
      </c>
      <c r="R274" s="142">
        <f>Q274*H274</f>
        <v>0.002</v>
      </c>
      <c r="S274" s="142">
        <v>0</v>
      </c>
      <c r="T274" s="143">
        <f>S274*H274</f>
        <v>0</v>
      </c>
      <c r="AR274" s="144" t="s">
        <v>376</v>
      </c>
      <c r="AT274" s="144" t="s">
        <v>122</v>
      </c>
      <c r="AU274" s="144" t="s">
        <v>83</v>
      </c>
      <c r="AY274" s="18" t="s">
        <v>170</v>
      </c>
      <c r="BE274" s="145">
        <f>IF(N274="základní",J274,0)</f>
        <v>0</v>
      </c>
      <c r="BF274" s="145">
        <f>IF(N274="snížená",J274,0)</f>
        <v>0</v>
      </c>
      <c r="BG274" s="145">
        <f>IF(N274="zákl. přenesená",J274,0)</f>
        <v>0</v>
      </c>
      <c r="BH274" s="145">
        <f>IF(N274="sníž. přenesená",J274,0)</f>
        <v>0</v>
      </c>
      <c r="BI274" s="145">
        <f>IF(N274="nulová",J274,0)</f>
        <v>0</v>
      </c>
      <c r="BJ274" s="18" t="s">
        <v>81</v>
      </c>
      <c r="BK274" s="145">
        <f>ROUND(I274*H274,2)</f>
        <v>0</v>
      </c>
      <c r="BL274" s="18" t="s">
        <v>282</v>
      </c>
      <c r="BM274" s="144" t="s">
        <v>435</v>
      </c>
    </row>
    <row r="275" spans="2:51" s="12" customFormat="1" ht="12">
      <c r="B275" s="150"/>
      <c r="D275" s="151" t="s">
        <v>181</v>
      </c>
      <c r="F275" s="153" t="s">
        <v>436</v>
      </c>
      <c r="H275" s="154">
        <v>0.002</v>
      </c>
      <c r="I275" s="155"/>
      <c r="L275" s="150"/>
      <c r="M275" s="156"/>
      <c r="T275" s="157"/>
      <c r="AT275" s="152" t="s">
        <v>181</v>
      </c>
      <c r="AU275" s="152" t="s">
        <v>83</v>
      </c>
      <c r="AV275" s="12" t="s">
        <v>83</v>
      </c>
      <c r="AW275" s="12" t="s">
        <v>4</v>
      </c>
      <c r="AX275" s="12" t="s">
        <v>81</v>
      </c>
      <c r="AY275" s="152" t="s">
        <v>170</v>
      </c>
    </row>
    <row r="276" spans="2:65" s="1" customFormat="1" ht="33" customHeight="1">
      <c r="B276" s="33"/>
      <c r="C276" s="133" t="s">
        <v>437</v>
      </c>
      <c r="D276" s="133" t="s">
        <v>173</v>
      </c>
      <c r="E276" s="134" t="s">
        <v>438</v>
      </c>
      <c r="F276" s="135" t="s">
        <v>439</v>
      </c>
      <c r="G276" s="136" t="s">
        <v>386</v>
      </c>
      <c r="H276" s="137">
        <v>0.057</v>
      </c>
      <c r="I276" s="138"/>
      <c r="J276" s="139">
        <f>ROUND(I276*H276,2)</f>
        <v>0</v>
      </c>
      <c r="K276" s="135" t="s">
        <v>176</v>
      </c>
      <c r="L276" s="33"/>
      <c r="M276" s="140" t="s">
        <v>21</v>
      </c>
      <c r="N276" s="141" t="s">
        <v>44</v>
      </c>
      <c r="P276" s="142">
        <f>O276*H276</f>
        <v>0</v>
      </c>
      <c r="Q276" s="142">
        <v>0</v>
      </c>
      <c r="R276" s="142">
        <f>Q276*H276</f>
        <v>0</v>
      </c>
      <c r="S276" s="142">
        <v>0</v>
      </c>
      <c r="T276" s="143">
        <f>S276*H276</f>
        <v>0</v>
      </c>
      <c r="AR276" s="144" t="s">
        <v>282</v>
      </c>
      <c r="AT276" s="144" t="s">
        <v>173</v>
      </c>
      <c r="AU276" s="144" t="s">
        <v>83</v>
      </c>
      <c r="AY276" s="18" t="s">
        <v>170</v>
      </c>
      <c r="BE276" s="145">
        <f>IF(N276="základní",J276,0)</f>
        <v>0</v>
      </c>
      <c r="BF276" s="145">
        <f>IF(N276="snížená",J276,0)</f>
        <v>0</v>
      </c>
      <c r="BG276" s="145">
        <f>IF(N276="zákl. přenesená",J276,0)</f>
        <v>0</v>
      </c>
      <c r="BH276" s="145">
        <f>IF(N276="sníž. přenesená",J276,0)</f>
        <v>0</v>
      </c>
      <c r="BI276" s="145">
        <f>IF(N276="nulová",J276,0)</f>
        <v>0</v>
      </c>
      <c r="BJ276" s="18" t="s">
        <v>81</v>
      </c>
      <c r="BK276" s="145">
        <f>ROUND(I276*H276,2)</f>
        <v>0</v>
      </c>
      <c r="BL276" s="18" t="s">
        <v>282</v>
      </c>
      <c r="BM276" s="144" t="s">
        <v>440</v>
      </c>
    </row>
    <row r="277" spans="2:47" s="1" customFormat="1" ht="12">
      <c r="B277" s="33"/>
      <c r="D277" s="146" t="s">
        <v>179</v>
      </c>
      <c r="F277" s="147" t="s">
        <v>441</v>
      </c>
      <c r="I277" s="148"/>
      <c r="L277" s="33"/>
      <c r="M277" s="149"/>
      <c r="T277" s="52"/>
      <c r="AT277" s="18" t="s">
        <v>179</v>
      </c>
      <c r="AU277" s="18" t="s">
        <v>83</v>
      </c>
    </row>
    <row r="278" spans="2:63" s="11" customFormat="1" ht="22.95" customHeight="1">
      <c r="B278" s="121"/>
      <c r="D278" s="122" t="s">
        <v>72</v>
      </c>
      <c r="E278" s="131" t="s">
        <v>442</v>
      </c>
      <c r="F278" s="131" t="s">
        <v>443</v>
      </c>
      <c r="I278" s="124"/>
      <c r="J278" s="132">
        <f>BK278</f>
        <v>0</v>
      </c>
      <c r="L278" s="121"/>
      <c r="M278" s="126"/>
      <c r="P278" s="127">
        <f>SUM(P279:P293)</f>
        <v>0</v>
      </c>
      <c r="R278" s="127">
        <f>SUM(R279:R293)</f>
        <v>0.6511378999999999</v>
      </c>
      <c r="T278" s="128">
        <f>SUM(T279:T293)</f>
        <v>0</v>
      </c>
      <c r="AR278" s="122" t="s">
        <v>83</v>
      </c>
      <c r="AT278" s="129" t="s">
        <v>72</v>
      </c>
      <c r="AU278" s="129" t="s">
        <v>81</v>
      </c>
      <c r="AY278" s="122" t="s">
        <v>170</v>
      </c>
      <c r="BK278" s="130">
        <f>SUM(BK279:BK293)</f>
        <v>0</v>
      </c>
    </row>
    <row r="279" spans="2:65" s="1" customFormat="1" ht="24.15" customHeight="1">
      <c r="B279" s="33"/>
      <c r="C279" s="133" t="s">
        <v>444</v>
      </c>
      <c r="D279" s="133" t="s">
        <v>173</v>
      </c>
      <c r="E279" s="134" t="s">
        <v>445</v>
      </c>
      <c r="F279" s="135" t="s">
        <v>446</v>
      </c>
      <c r="G279" s="136" t="s">
        <v>112</v>
      </c>
      <c r="H279" s="137">
        <v>140.35</v>
      </c>
      <c r="I279" s="138"/>
      <c r="J279" s="139">
        <f>ROUND(I279*H279,2)</f>
        <v>0</v>
      </c>
      <c r="K279" s="135" t="s">
        <v>176</v>
      </c>
      <c r="L279" s="33"/>
      <c r="M279" s="140" t="s">
        <v>21</v>
      </c>
      <c r="N279" s="141" t="s">
        <v>44</v>
      </c>
      <c r="P279" s="142">
        <f>O279*H279</f>
        <v>0</v>
      </c>
      <c r="Q279" s="142">
        <v>0.00118</v>
      </c>
      <c r="R279" s="142">
        <f>Q279*H279</f>
        <v>0.165613</v>
      </c>
      <c r="S279" s="142">
        <v>0</v>
      </c>
      <c r="T279" s="143">
        <f>S279*H279</f>
        <v>0</v>
      </c>
      <c r="AR279" s="144" t="s">
        <v>282</v>
      </c>
      <c r="AT279" s="144" t="s">
        <v>173</v>
      </c>
      <c r="AU279" s="144" t="s">
        <v>83</v>
      </c>
      <c r="AY279" s="18" t="s">
        <v>170</v>
      </c>
      <c r="BE279" s="145">
        <f>IF(N279="základní",J279,0)</f>
        <v>0</v>
      </c>
      <c r="BF279" s="145">
        <f>IF(N279="snížená",J279,0)</f>
        <v>0</v>
      </c>
      <c r="BG279" s="145">
        <f>IF(N279="zákl. přenesená",J279,0)</f>
        <v>0</v>
      </c>
      <c r="BH279" s="145">
        <f>IF(N279="sníž. přenesená",J279,0)</f>
        <v>0</v>
      </c>
      <c r="BI279" s="145">
        <f>IF(N279="nulová",J279,0)</f>
        <v>0</v>
      </c>
      <c r="BJ279" s="18" t="s">
        <v>81</v>
      </c>
      <c r="BK279" s="145">
        <f>ROUND(I279*H279,2)</f>
        <v>0</v>
      </c>
      <c r="BL279" s="18" t="s">
        <v>282</v>
      </c>
      <c r="BM279" s="144" t="s">
        <v>447</v>
      </c>
    </row>
    <row r="280" spans="2:47" s="1" customFormat="1" ht="12">
      <c r="B280" s="33"/>
      <c r="D280" s="146" t="s">
        <v>179</v>
      </c>
      <c r="F280" s="147" t="s">
        <v>448</v>
      </c>
      <c r="I280" s="148"/>
      <c r="L280" s="33"/>
      <c r="M280" s="149"/>
      <c r="T280" s="52"/>
      <c r="AT280" s="18" t="s">
        <v>179</v>
      </c>
      <c r="AU280" s="18" t="s">
        <v>83</v>
      </c>
    </row>
    <row r="281" spans="2:51" s="12" customFormat="1" ht="12">
      <c r="B281" s="150"/>
      <c r="D281" s="151" t="s">
        <v>181</v>
      </c>
      <c r="E281" s="152" t="s">
        <v>21</v>
      </c>
      <c r="F281" s="153" t="s">
        <v>449</v>
      </c>
      <c r="H281" s="154">
        <v>140.35</v>
      </c>
      <c r="I281" s="155"/>
      <c r="L281" s="150"/>
      <c r="M281" s="156"/>
      <c r="T281" s="157"/>
      <c r="AT281" s="152" t="s">
        <v>181</v>
      </c>
      <c r="AU281" s="152" t="s">
        <v>83</v>
      </c>
      <c r="AV281" s="12" t="s">
        <v>83</v>
      </c>
      <c r="AW281" s="12" t="s">
        <v>34</v>
      </c>
      <c r="AX281" s="12" t="s">
        <v>73</v>
      </c>
      <c r="AY281" s="152" t="s">
        <v>170</v>
      </c>
    </row>
    <row r="282" spans="2:51" s="13" customFormat="1" ht="12">
      <c r="B282" s="158"/>
      <c r="D282" s="151" t="s">
        <v>181</v>
      </c>
      <c r="E282" s="159" t="s">
        <v>21</v>
      </c>
      <c r="F282" s="160" t="s">
        <v>183</v>
      </c>
      <c r="H282" s="161">
        <v>140.35</v>
      </c>
      <c r="I282" s="162"/>
      <c r="L282" s="158"/>
      <c r="M282" s="163"/>
      <c r="T282" s="164"/>
      <c r="AT282" s="159" t="s">
        <v>181</v>
      </c>
      <c r="AU282" s="159" t="s">
        <v>83</v>
      </c>
      <c r="AV282" s="13" t="s">
        <v>171</v>
      </c>
      <c r="AW282" s="13" t="s">
        <v>34</v>
      </c>
      <c r="AX282" s="13" t="s">
        <v>81</v>
      </c>
      <c r="AY282" s="159" t="s">
        <v>170</v>
      </c>
    </row>
    <row r="283" spans="2:65" s="1" customFormat="1" ht="38.7" customHeight="1">
      <c r="B283" s="33"/>
      <c r="C283" s="179" t="s">
        <v>450</v>
      </c>
      <c r="D283" s="179" t="s">
        <v>122</v>
      </c>
      <c r="E283" s="180" t="s">
        <v>451</v>
      </c>
      <c r="F283" s="181" t="s">
        <v>452</v>
      </c>
      <c r="G283" s="182" t="s">
        <v>112</v>
      </c>
      <c r="H283" s="183">
        <v>147.368</v>
      </c>
      <c r="I283" s="184"/>
      <c r="J283" s="185">
        <f>ROUND(I283*H283,2)</f>
        <v>0</v>
      </c>
      <c r="K283" s="181" t="s">
        <v>304</v>
      </c>
      <c r="L283" s="186"/>
      <c r="M283" s="187" t="s">
        <v>21</v>
      </c>
      <c r="N283" s="188" t="s">
        <v>44</v>
      </c>
      <c r="P283" s="142">
        <f>O283*H283</f>
        <v>0</v>
      </c>
      <c r="Q283" s="142">
        <v>0.0031</v>
      </c>
      <c r="R283" s="142">
        <f>Q283*H283</f>
        <v>0.4568408</v>
      </c>
      <c r="S283" s="142">
        <v>0</v>
      </c>
      <c r="T283" s="143">
        <f>S283*H283</f>
        <v>0</v>
      </c>
      <c r="AR283" s="144" t="s">
        <v>376</v>
      </c>
      <c r="AT283" s="144" t="s">
        <v>122</v>
      </c>
      <c r="AU283" s="144" t="s">
        <v>83</v>
      </c>
      <c r="AY283" s="18" t="s">
        <v>170</v>
      </c>
      <c r="BE283" s="145">
        <f>IF(N283="základní",J283,0)</f>
        <v>0</v>
      </c>
      <c r="BF283" s="145">
        <f>IF(N283="snížená",J283,0)</f>
        <v>0</v>
      </c>
      <c r="BG283" s="145">
        <f>IF(N283="zákl. přenesená",J283,0)</f>
        <v>0</v>
      </c>
      <c r="BH283" s="145">
        <f>IF(N283="sníž. přenesená",J283,0)</f>
        <v>0</v>
      </c>
      <c r="BI283" s="145">
        <f>IF(N283="nulová",J283,0)</f>
        <v>0</v>
      </c>
      <c r="BJ283" s="18" t="s">
        <v>81</v>
      </c>
      <c r="BK283" s="145">
        <f>ROUND(I283*H283,2)</f>
        <v>0</v>
      </c>
      <c r="BL283" s="18" t="s">
        <v>282</v>
      </c>
      <c r="BM283" s="144" t="s">
        <v>453</v>
      </c>
    </row>
    <row r="284" spans="2:47" s="1" customFormat="1" ht="57.6">
      <c r="B284" s="33"/>
      <c r="D284" s="151" t="s">
        <v>310</v>
      </c>
      <c r="F284" s="178" t="s">
        <v>454</v>
      </c>
      <c r="I284" s="148"/>
      <c r="L284" s="33"/>
      <c r="M284" s="149"/>
      <c r="T284" s="52"/>
      <c r="AT284" s="18" t="s">
        <v>310</v>
      </c>
      <c r="AU284" s="18" t="s">
        <v>83</v>
      </c>
    </row>
    <row r="285" spans="2:51" s="12" customFormat="1" ht="12">
      <c r="B285" s="150"/>
      <c r="D285" s="151" t="s">
        <v>181</v>
      </c>
      <c r="F285" s="153" t="s">
        <v>455</v>
      </c>
      <c r="H285" s="154">
        <v>147.368</v>
      </c>
      <c r="I285" s="155"/>
      <c r="L285" s="150"/>
      <c r="M285" s="156"/>
      <c r="T285" s="157"/>
      <c r="AT285" s="152" t="s">
        <v>181</v>
      </c>
      <c r="AU285" s="152" t="s">
        <v>83</v>
      </c>
      <c r="AV285" s="12" t="s">
        <v>83</v>
      </c>
      <c r="AW285" s="12" t="s">
        <v>4</v>
      </c>
      <c r="AX285" s="12" t="s">
        <v>81</v>
      </c>
      <c r="AY285" s="152" t="s">
        <v>170</v>
      </c>
    </row>
    <row r="286" spans="2:65" s="1" customFormat="1" ht="16.5" customHeight="1">
      <c r="B286" s="33"/>
      <c r="C286" s="133" t="s">
        <v>456</v>
      </c>
      <c r="D286" s="133" t="s">
        <v>173</v>
      </c>
      <c r="E286" s="134" t="s">
        <v>457</v>
      </c>
      <c r="F286" s="135" t="s">
        <v>458</v>
      </c>
      <c r="G286" s="136" t="s">
        <v>120</v>
      </c>
      <c r="H286" s="137">
        <v>71.8</v>
      </c>
      <c r="I286" s="138"/>
      <c r="J286" s="139">
        <f>ROUND(I286*H286,2)</f>
        <v>0</v>
      </c>
      <c r="K286" s="135" t="s">
        <v>176</v>
      </c>
      <c r="L286" s="33"/>
      <c r="M286" s="140" t="s">
        <v>21</v>
      </c>
      <c r="N286" s="141" t="s">
        <v>44</v>
      </c>
      <c r="P286" s="142">
        <f>O286*H286</f>
        <v>0</v>
      </c>
      <c r="Q286" s="142">
        <v>0.0002</v>
      </c>
      <c r="R286" s="142">
        <f>Q286*H286</f>
        <v>0.01436</v>
      </c>
      <c r="S286" s="142">
        <v>0</v>
      </c>
      <c r="T286" s="143">
        <f>S286*H286</f>
        <v>0</v>
      </c>
      <c r="AR286" s="144" t="s">
        <v>282</v>
      </c>
      <c r="AT286" s="144" t="s">
        <v>173</v>
      </c>
      <c r="AU286" s="144" t="s">
        <v>83</v>
      </c>
      <c r="AY286" s="18" t="s">
        <v>170</v>
      </c>
      <c r="BE286" s="145">
        <f>IF(N286="základní",J286,0)</f>
        <v>0</v>
      </c>
      <c r="BF286" s="145">
        <f>IF(N286="snížená",J286,0)</f>
        <v>0</v>
      </c>
      <c r="BG286" s="145">
        <f>IF(N286="zákl. přenesená",J286,0)</f>
        <v>0</v>
      </c>
      <c r="BH286" s="145">
        <f>IF(N286="sníž. přenesená",J286,0)</f>
        <v>0</v>
      </c>
      <c r="BI286" s="145">
        <f>IF(N286="nulová",J286,0)</f>
        <v>0</v>
      </c>
      <c r="BJ286" s="18" t="s">
        <v>81</v>
      </c>
      <c r="BK286" s="145">
        <f>ROUND(I286*H286,2)</f>
        <v>0</v>
      </c>
      <c r="BL286" s="18" t="s">
        <v>282</v>
      </c>
      <c r="BM286" s="144" t="s">
        <v>459</v>
      </c>
    </row>
    <row r="287" spans="2:47" s="1" customFormat="1" ht="12">
      <c r="B287" s="33"/>
      <c r="D287" s="146" t="s">
        <v>179</v>
      </c>
      <c r="F287" s="147" t="s">
        <v>460</v>
      </c>
      <c r="I287" s="148"/>
      <c r="L287" s="33"/>
      <c r="M287" s="149"/>
      <c r="T287" s="52"/>
      <c r="AT287" s="18" t="s">
        <v>179</v>
      </c>
      <c r="AU287" s="18" t="s">
        <v>83</v>
      </c>
    </row>
    <row r="288" spans="2:51" s="12" customFormat="1" ht="12">
      <c r="B288" s="150"/>
      <c r="D288" s="151" t="s">
        <v>181</v>
      </c>
      <c r="E288" s="152" t="s">
        <v>21</v>
      </c>
      <c r="F288" s="153" t="s">
        <v>461</v>
      </c>
      <c r="H288" s="154">
        <v>71.8</v>
      </c>
      <c r="I288" s="155"/>
      <c r="L288" s="150"/>
      <c r="M288" s="156"/>
      <c r="T288" s="157"/>
      <c r="AT288" s="152" t="s">
        <v>181</v>
      </c>
      <c r="AU288" s="152" t="s">
        <v>83</v>
      </c>
      <c r="AV288" s="12" t="s">
        <v>83</v>
      </c>
      <c r="AW288" s="12" t="s">
        <v>34</v>
      </c>
      <c r="AX288" s="12" t="s">
        <v>73</v>
      </c>
      <c r="AY288" s="152" t="s">
        <v>170</v>
      </c>
    </row>
    <row r="289" spans="2:51" s="13" customFormat="1" ht="12">
      <c r="B289" s="158"/>
      <c r="D289" s="151" t="s">
        <v>181</v>
      </c>
      <c r="E289" s="159" t="s">
        <v>21</v>
      </c>
      <c r="F289" s="160" t="s">
        <v>183</v>
      </c>
      <c r="H289" s="161">
        <v>71.8</v>
      </c>
      <c r="I289" s="162"/>
      <c r="L289" s="158"/>
      <c r="M289" s="163"/>
      <c r="T289" s="164"/>
      <c r="AT289" s="159" t="s">
        <v>181</v>
      </c>
      <c r="AU289" s="159" t="s">
        <v>83</v>
      </c>
      <c r="AV289" s="13" t="s">
        <v>171</v>
      </c>
      <c r="AW289" s="13" t="s">
        <v>34</v>
      </c>
      <c r="AX289" s="13" t="s">
        <v>81</v>
      </c>
      <c r="AY289" s="159" t="s">
        <v>170</v>
      </c>
    </row>
    <row r="290" spans="2:65" s="1" customFormat="1" ht="16.5" customHeight="1">
      <c r="B290" s="33"/>
      <c r="C290" s="179" t="s">
        <v>462</v>
      </c>
      <c r="D290" s="179" t="s">
        <v>122</v>
      </c>
      <c r="E290" s="180" t="s">
        <v>463</v>
      </c>
      <c r="F290" s="181" t="s">
        <v>464</v>
      </c>
      <c r="G290" s="182" t="s">
        <v>120</v>
      </c>
      <c r="H290" s="183">
        <v>75.39</v>
      </c>
      <c r="I290" s="184"/>
      <c r="J290" s="185">
        <f>ROUND(I290*H290,2)</f>
        <v>0</v>
      </c>
      <c r="K290" s="181" t="s">
        <v>176</v>
      </c>
      <c r="L290" s="186"/>
      <c r="M290" s="187" t="s">
        <v>21</v>
      </c>
      <c r="N290" s="188" t="s">
        <v>44</v>
      </c>
      <c r="P290" s="142">
        <f>O290*H290</f>
        <v>0</v>
      </c>
      <c r="Q290" s="142">
        <v>0.00019</v>
      </c>
      <c r="R290" s="142">
        <f>Q290*H290</f>
        <v>0.014324100000000001</v>
      </c>
      <c r="S290" s="142">
        <v>0</v>
      </c>
      <c r="T290" s="143">
        <f>S290*H290</f>
        <v>0</v>
      </c>
      <c r="AR290" s="144" t="s">
        <v>376</v>
      </c>
      <c r="AT290" s="144" t="s">
        <v>122</v>
      </c>
      <c r="AU290" s="144" t="s">
        <v>83</v>
      </c>
      <c r="AY290" s="18" t="s">
        <v>170</v>
      </c>
      <c r="BE290" s="145">
        <f>IF(N290="základní",J290,0)</f>
        <v>0</v>
      </c>
      <c r="BF290" s="145">
        <f>IF(N290="snížená",J290,0)</f>
        <v>0</v>
      </c>
      <c r="BG290" s="145">
        <f>IF(N290="zákl. přenesená",J290,0)</f>
        <v>0</v>
      </c>
      <c r="BH290" s="145">
        <f>IF(N290="sníž. přenesená",J290,0)</f>
        <v>0</v>
      </c>
      <c r="BI290" s="145">
        <f>IF(N290="nulová",J290,0)</f>
        <v>0</v>
      </c>
      <c r="BJ290" s="18" t="s">
        <v>81</v>
      </c>
      <c r="BK290" s="145">
        <f>ROUND(I290*H290,2)</f>
        <v>0</v>
      </c>
      <c r="BL290" s="18" t="s">
        <v>282</v>
      </c>
      <c r="BM290" s="144" t="s">
        <v>465</v>
      </c>
    </row>
    <row r="291" spans="2:51" s="12" customFormat="1" ht="12">
      <c r="B291" s="150"/>
      <c r="D291" s="151" t="s">
        <v>181</v>
      </c>
      <c r="F291" s="153" t="s">
        <v>466</v>
      </c>
      <c r="H291" s="154">
        <v>75.39</v>
      </c>
      <c r="I291" s="155"/>
      <c r="L291" s="150"/>
      <c r="M291" s="156"/>
      <c r="T291" s="157"/>
      <c r="AT291" s="152" t="s">
        <v>181</v>
      </c>
      <c r="AU291" s="152" t="s">
        <v>83</v>
      </c>
      <c r="AV291" s="12" t="s">
        <v>83</v>
      </c>
      <c r="AW291" s="12" t="s">
        <v>4</v>
      </c>
      <c r="AX291" s="12" t="s">
        <v>81</v>
      </c>
      <c r="AY291" s="152" t="s">
        <v>170</v>
      </c>
    </row>
    <row r="292" spans="2:65" s="1" customFormat="1" ht="33" customHeight="1">
      <c r="B292" s="33"/>
      <c r="C292" s="133" t="s">
        <v>467</v>
      </c>
      <c r="D292" s="133" t="s">
        <v>173</v>
      </c>
      <c r="E292" s="134" t="s">
        <v>468</v>
      </c>
      <c r="F292" s="135" t="s">
        <v>469</v>
      </c>
      <c r="G292" s="136" t="s">
        <v>386</v>
      </c>
      <c r="H292" s="137">
        <v>0.651</v>
      </c>
      <c r="I292" s="138"/>
      <c r="J292" s="139">
        <f>ROUND(I292*H292,2)</f>
        <v>0</v>
      </c>
      <c r="K292" s="135" t="s">
        <v>176</v>
      </c>
      <c r="L292" s="33"/>
      <c r="M292" s="140" t="s">
        <v>21</v>
      </c>
      <c r="N292" s="141" t="s">
        <v>44</v>
      </c>
      <c r="P292" s="142">
        <f>O292*H292</f>
        <v>0</v>
      </c>
      <c r="Q292" s="142">
        <v>0</v>
      </c>
      <c r="R292" s="142">
        <f>Q292*H292</f>
        <v>0</v>
      </c>
      <c r="S292" s="142">
        <v>0</v>
      </c>
      <c r="T292" s="143">
        <f>S292*H292</f>
        <v>0</v>
      </c>
      <c r="AR292" s="144" t="s">
        <v>282</v>
      </c>
      <c r="AT292" s="144" t="s">
        <v>173</v>
      </c>
      <c r="AU292" s="144" t="s">
        <v>83</v>
      </c>
      <c r="AY292" s="18" t="s">
        <v>170</v>
      </c>
      <c r="BE292" s="145">
        <f>IF(N292="základní",J292,0)</f>
        <v>0</v>
      </c>
      <c r="BF292" s="145">
        <f>IF(N292="snížená",J292,0)</f>
        <v>0</v>
      </c>
      <c r="BG292" s="145">
        <f>IF(N292="zákl. přenesená",J292,0)</f>
        <v>0</v>
      </c>
      <c r="BH292" s="145">
        <f>IF(N292="sníž. přenesená",J292,0)</f>
        <v>0</v>
      </c>
      <c r="BI292" s="145">
        <f>IF(N292="nulová",J292,0)</f>
        <v>0</v>
      </c>
      <c r="BJ292" s="18" t="s">
        <v>81</v>
      </c>
      <c r="BK292" s="145">
        <f>ROUND(I292*H292,2)</f>
        <v>0</v>
      </c>
      <c r="BL292" s="18" t="s">
        <v>282</v>
      </c>
      <c r="BM292" s="144" t="s">
        <v>470</v>
      </c>
    </row>
    <row r="293" spans="2:47" s="1" customFormat="1" ht="12">
      <c r="B293" s="33"/>
      <c r="D293" s="146" t="s">
        <v>179</v>
      </c>
      <c r="F293" s="147" t="s">
        <v>471</v>
      </c>
      <c r="I293" s="148"/>
      <c r="L293" s="33"/>
      <c r="M293" s="149"/>
      <c r="T293" s="52"/>
      <c r="AT293" s="18" t="s">
        <v>179</v>
      </c>
      <c r="AU293" s="18" t="s">
        <v>83</v>
      </c>
    </row>
    <row r="294" spans="2:63" s="11" customFormat="1" ht="22.95" customHeight="1">
      <c r="B294" s="121"/>
      <c r="D294" s="122" t="s">
        <v>72</v>
      </c>
      <c r="E294" s="131" t="s">
        <v>472</v>
      </c>
      <c r="F294" s="131" t="s">
        <v>473</v>
      </c>
      <c r="I294" s="124"/>
      <c r="J294" s="132">
        <f>BK294</f>
        <v>0</v>
      </c>
      <c r="L294" s="121"/>
      <c r="M294" s="126"/>
      <c r="P294" s="127">
        <f>SUM(P295:P304)</f>
        <v>0</v>
      </c>
      <c r="R294" s="127">
        <f>SUM(R295:R304)</f>
        <v>0.00303</v>
      </c>
      <c r="T294" s="128">
        <f>SUM(T295:T304)</f>
        <v>0.08883</v>
      </c>
      <c r="AR294" s="122" t="s">
        <v>83</v>
      </c>
      <c r="AT294" s="129" t="s">
        <v>72</v>
      </c>
      <c r="AU294" s="129" t="s">
        <v>81</v>
      </c>
      <c r="AY294" s="122" t="s">
        <v>170</v>
      </c>
      <c r="BK294" s="130">
        <f>SUM(BK295:BK304)</f>
        <v>0</v>
      </c>
    </row>
    <row r="295" spans="2:65" s="1" customFormat="1" ht="16.5" customHeight="1">
      <c r="B295" s="33"/>
      <c r="C295" s="133" t="s">
        <v>474</v>
      </c>
      <c r="D295" s="133" t="s">
        <v>173</v>
      </c>
      <c r="E295" s="134" t="s">
        <v>475</v>
      </c>
      <c r="F295" s="135" t="s">
        <v>476</v>
      </c>
      <c r="G295" s="136" t="s">
        <v>325</v>
      </c>
      <c r="H295" s="137">
        <v>3</v>
      </c>
      <c r="I295" s="138"/>
      <c r="J295" s="139">
        <f>ROUND(I295*H295,2)</f>
        <v>0</v>
      </c>
      <c r="K295" s="135" t="s">
        <v>176</v>
      </c>
      <c r="L295" s="33"/>
      <c r="M295" s="140" t="s">
        <v>21</v>
      </c>
      <c r="N295" s="141" t="s">
        <v>44</v>
      </c>
      <c r="P295" s="142">
        <f>O295*H295</f>
        <v>0</v>
      </c>
      <c r="Q295" s="142">
        <v>0</v>
      </c>
      <c r="R295" s="142">
        <f>Q295*H295</f>
        <v>0</v>
      </c>
      <c r="S295" s="142">
        <v>0.02961</v>
      </c>
      <c r="T295" s="143">
        <f>S295*H295</f>
        <v>0.08883</v>
      </c>
      <c r="AR295" s="144" t="s">
        <v>282</v>
      </c>
      <c r="AT295" s="144" t="s">
        <v>173</v>
      </c>
      <c r="AU295" s="144" t="s">
        <v>83</v>
      </c>
      <c r="AY295" s="18" t="s">
        <v>170</v>
      </c>
      <c r="BE295" s="145">
        <f>IF(N295="základní",J295,0)</f>
        <v>0</v>
      </c>
      <c r="BF295" s="145">
        <f>IF(N295="snížená",J295,0)</f>
        <v>0</v>
      </c>
      <c r="BG295" s="145">
        <f>IF(N295="zákl. přenesená",J295,0)</f>
        <v>0</v>
      </c>
      <c r="BH295" s="145">
        <f>IF(N295="sníž. přenesená",J295,0)</f>
        <v>0</v>
      </c>
      <c r="BI295" s="145">
        <f>IF(N295="nulová",J295,0)</f>
        <v>0</v>
      </c>
      <c r="BJ295" s="18" t="s">
        <v>81</v>
      </c>
      <c r="BK295" s="145">
        <f>ROUND(I295*H295,2)</f>
        <v>0</v>
      </c>
      <c r="BL295" s="18" t="s">
        <v>282</v>
      </c>
      <c r="BM295" s="144" t="s">
        <v>477</v>
      </c>
    </row>
    <row r="296" spans="2:47" s="1" customFormat="1" ht="12">
      <c r="B296" s="33"/>
      <c r="D296" s="146" t="s">
        <v>179</v>
      </c>
      <c r="F296" s="147" t="s">
        <v>478</v>
      </c>
      <c r="I296" s="148"/>
      <c r="L296" s="33"/>
      <c r="M296" s="149"/>
      <c r="T296" s="52"/>
      <c r="AT296" s="18" t="s">
        <v>179</v>
      </c>
      <c r="AU296" s="18" t="s">
        <v>83</v>
      </c>
    </row>
    <row r="297" spans="2:51" s="12" customFormat="1" ht="12">
      <c r="B297" s="150"/>
      <c r="D297" s="151" t="s">
        <v>181</v>
      </c>
      <c r="E297" s="152" t="s">
        <v>21</v>
      </c>
      <c r="F297" s="153" t="s">
        <v>479</v>
      </c>
      <c r="H297" s="154">
        <v>3</v>
      </c>
      <c r="I297" s="155"/>
      <c r="L297" s="150"/>
      <c r="M297" s="156"/>
      <c r="T297" s="157"/>
      <c r="AT297" s="152" t="s">
        <v>181</v>
      </c>
      <c r="AU297" s="152" t="s">
        <v>83</v>
      </c>
      <c r="AV297" s="12" t="s">
        <v>83</v>
      </c>
      <c r="AW297" s="12" t="s">
        <v>34</v>
      </c>
      <c r="AX297" s="12" t="s">
        <v>73</v>
      </c>
      <c r="AY297" s="152" t="s">
        <v>170</v>
      </c>
    </row>
    <row r="298" spans="2:51" s="13" customFormat="1" ht="12">
      <c r="B298" s="158"/>
      <c r="D298" s="151" t="s">
        <v>181</v>
      </c>
      <c r="E298" s="159" t="s">
        <v>21</v>
      </c>
      <c r="F298" s="160" t="s">
        <v>183</v>
      </c>
      <c r="H298" s="161">
        <v>3</v>
      </c>
      <c r="I298" s="162"/>
      <c r="L298" s="158"/>
      <c r="M298" s="163"/>
      <c r="T298" s="164"/>
      <c r="AT298" s="159" t="s">
        <v>181</v>
      </c>
      <c r="AU298" s="159" t="s">
        <v>83</v>
      </c>
      <c r="AV298" s="13" t="s">
        <v>171</v>
      </c>
      <c r="AW298" s="13" t="s">
        <v>34</v>
      </c>
      <c r="AX298" s="13" t="s">
        <v>81</v>
      </c>
      <c r="AY298" s="159" t="s">
        <v>170</v>
      </c>
    </row>
    <row r="299" spans="2:65" s="1" customFormat="1" ht="16.5" customHeight="1">
      <c r="B299" s="33"/>
      <c r="C299" s="133" t="s">
        <v>480</v>
      </c>
      <c r="D299" s="133" t="s">
        <v>173</v>
      </c>
      <c r="E299" s="134" t="s">
        <v>481</v>
      </c>
      <c r="F299" s="135" t="s">
        <v>482</v>
      </c>
      <c r="G299" s="136" t="s">
        <v>325</v>
      </c>
      <c r="H299" s="137">
        <v>3</v>
      </c>
      <c r="I299" s="138"/>
      <c r="J299" s="139">
        <f>ROUND(I299*H299,2)</f>
        <v>0</v>
      </c>
      <c r="K299" s="135" t="s">
        <v>176</v>
      </c>
      <c r="L299" s="33"/>
      <c r="M299" s="140" t="s">
        <v>21</v>
      </c>
      <c r="N299" s="141" t="s">
        <v>44</v>
      </c>
      <c r="P299" s="142">
        <f>O299*H299</f>
        <v>0</v>
      </c>
      <c r="Q299" s="142">
        <v>0.00101</v>
      </c>
      <c r="R299" s="142">
        <f>Q299*H299</f>
        <v>0.00303</v>
      </c>
      <c r="S299" s="142">
        <v>0</v>
      </c>
      <c r="T299" s="143">
        <f>S299*H299</f>
        <v>0</v>
      </c>
      <c r="AR299" s="144" t="s">
        <v>282</v>
      </c>
      <c r="AT299" s="144" t="s">
        <v>173</v>
      </c>
      <c r="AU299" s="144" t="s">
        <v>83</v>
      </c>
      <c r="AY299" s="18" t="s">
        <v>170</v>
      </c>
      <c r="BE299" s="145">
        <f>IF(N299="základní",J299,0)</f>
        <v>0</v>
      </c>
      <c r="BF299" s="145">
        <f>IF(N299="snížená",J299,0)</f>
        <v>0</v>
      </c>
      <c r="BG299" s="145">
        <f>IF(N299="zákl. přenesená",J299,0)</f>
        <v>0</v>
      </c>
      <c r="BH299" s="145">
        <f>IF(N299="sníž. přenesená",J299,0)</f>
        <v>0</v>
      </c>
      <c r="BI299" s="145">
        <f>IF(N299="nulová",J299,0)</f>
        <v>0</v>
      </c>
      <c r="BJ299" s="18" t="s">
        <v>81</v>
      </c>
      <c r="BK299" s="145">
        <f>ROUND(I299*H299,2)</f>
        <v>0</v>
      </c>
      <c r="BL299" s="18" t="s">
        <v>282</v>
      </c>
      <c r="BM299" s="144" t="s">
        <v>483</v>
      </c>
    </row>
    <row r="300" spans="2:47" s="1" customFormat="1" ht="12">
      <c r="B300" s="33"/>
      <c r="D300" s="146" t="s">
        <v>179</v>
      </c>
      <c r="F300" s="147" t="s">
        <v>484</v>
      </c>
      <c r="I300" s="148"/>
      <c r="L300" s="33"/>
      <c r="M300" s="149"/>
      <c r="T300" s="52"/>
      <c r="AT300" s="18" t="s">
        <v>179</v>
      </c>
      <c r="AU300" s="18" t="s">
        <v>83</v>
      </c>
    </row>
    <row r="301" spans="2:51" s="12" customFormat="1" ht="12">
      <c r="B301" s="150"/>
      <c r="D301" s="151" t="s">
        <v>181</v>
      </c>
      <c r="E301" s="152" t="s">
        <v>21</v>
      </c>
      <c r="F301" s="153" t="s">
        <v>485</v>
      </c>
      <c r="H301" s="154">
        <v>3</v>
      </c>
      <c r="I301" s="155"/>
      <c r="L301" s="150"/>
      <c r="M301" s="156"/>
      <c r="T301" s="157"/>
      <c r="AT301" s="152" t="s">
        <v>181</v>
      </c>
      <c r="AU301" s="152" t="s">
        <v>83</v>
      </c>
      <c r="AV301" s="12" t="s">
        <v>83</v>
      </c>
      <c r="AW301" s="12" t="s">
        <v>34</v>
      </c>
      <c r="AX301" s="12" t="s">
        <v>73</v>
      </c>
      <c r="AY301" s="152" t="s">
        <v>170</v>
      </c>
    </row>
    <row r="302" spans="2:51" s="13" customFormat="1" ht="12">
      <c r="B302" s="158"/>
      <c r="D302" s="151" t="s">
        <v>181</v>
      </c>
      <c r="E302" s="159" t="s">
        <v>21</v>
      </c>
      <c r="F302" s="160" t="s">
        <v>183</v>
      </c>
      <c r="H302" s="161">
        <v>3</v>
      </c>
      <c r="I302" s="162"/>
      <c r="L302" s="158"/>
      <c r="M302" s="163"/>
      <c r="T302" s="164"/>
      <c r="AT302" s="159" t="s">
        <v>181</v>
      </c>
      <c r="AU302" s="159" t="s">
        <v>83</v>
      </c>
      <c r="AV302" s="13" t="s">
        <v>171</v>
      </c>
      <c r="AW302" s="13" t="s">
        <v>34</v>
      </c>
      <c r="AX302" s="13" t="s">
        <v>81</v>
      </c>
      <c r="AY302" s="159" t="s">
        <v>170</v>
      </c>
    </row>
    <row r="303" spans="2:65" s="1" customFormat="1" ht="24.15" customHeight="1">
      <c r="B303" s="33"/>
      <c r="C303" s="133" t="s">
        <v>486</v>
      </c>
      <c r="D303" s="133" t="s">
        <v>173</v>
      </c>
      <c r="E303" s="134" t="s">
        <v>487</v>
      </c>
      <c r="F303" s="135" t="s">
        <v>488</v>
      </c>
      <c r="G303" s="136" t="s">
        <v>386</v>
      </c>
      <c r="H303" s="137">
        <v>0.003</v>
      </c>
      <c r="I303" s="138"/>
      <c r="J303" s="139">
        <f>ROUND(I303*H303,2)</f>
        <v>0</v>
      </c>
      <c r="K303" s="135" t="s">
        <v>176</v>
      </c>
      <c r="L303" s="33"/>
      <c r="M303" s="140" t="s">
        <v>21</v>
      </c>
      <c r="N303" s="141" t="s">
        <v>44</v>
      </c>
      <c r="P303" s="142">
        <f>O303*H303</f>
        <v>0</v>
      </c>
      <c r="Q303" s="142">
        <v>0</v>
      </c>
      <c r="R303" s="142">
        <f>Q303*H303</f>
        <v>0</v>
      </c>
      <c r="S303" s="142">
        <v>0</v>
      </c>
      <c r="T303" s="143">
        <f>S303*H303</f>
        <v>0</v>
      </c>
      <c r="AR303" s="144" t="s">
        <v>282</v>
      </c>
      <c r="AT303" s="144" t="s">
        <v>173</v>
      </c>
      <c r="AU303" s="144" t="s">
        <v>83</v>
      </c>
      <c r="AY303" s="18" t="s">
        <v>170</v>
      </c>
      <c r="BE303" s="145">
        <f>IF(N303="základní",J303,0)</f>
        <v>0</v>
      </c>
      <c r="BF303" s="145">
        <f>IF(N303="snížená",J303,0)</f>
        <v>0</v>
      </c>
      <c r="BG303" s="145">
        <f>IF(N303="zákl. přenesená",J303,0)</f>
        <v>0</v>
      </c>
      <c r="BH303" s="145">
        <f>IF(N303="sníž. přenesená",J303,0)</f>
        <v>0</v>
      </c>
      <c r="BI303" s="145">
        <f>IF(N303="nulová",J303,0)</f>
        <v>0</v>
      </c>
      <c r="BJ303" s="18" t="s">
        <v>81</v>
      </c>
      <c r="BK303" s="145">
        <f>ROUND(I303*H303,2)</f>
        <v>0</v>
      </c>
      <c r="BL303" s="18" t="s">
        <v>282</v>
      </c>
      <c r="BM303" s="144" t="s">
        <v>489</v>
      </c>
    </row>
    <row r="304" spans="2:47" s="1" customFormat="1" ht="12">
      <c r="B304" s="33"/>
      <c r="D304" s="146" t="s">
        <v>179</v>
      </c>
      <c r="F304" s="147" t="s">
        <v>490</v>
      </c>
      <c r="I304" s="148"/>
      <c r="L304" s="33"/>
      <c r="M304" s="149"/>
      <c r="T304" s="52"/>
      <c r="AT304" s="18" t="s">
        <v>179</v>
      </c>
      <c r="AU304" s="18" t="s">
        <v>83</v>
      </c>
    </row>
    <row r="305" spans="2:63" s="11" customFormat="1" ht="22.95" customHeight="1">
      <c r="B305" s="121"/>
      <c r="D305" s="122" t="s">
        <v>72</v>
      </c>
      <c r="E305" s="131" t="s">
        <v>491</v>
      </c>
      <c r="F305" s="131" t="s">
        <v>492</v>
      </c>
      <c r="I305" s="124"/>
      <c r="J305" s="132">
        <f>BK305</f>
        <v>0</v>
      </c>
      <c r="L305" s="121"/>
      <c r="M305" s="126"/>
      <c r="P305" s="127">
        <f>SUM(P306:P335)</f>
        <v>0</v>
      </c>
      <c r="R305" s="127">
        <f>SUM(R306:R335)</f>
        <v>0.16772938999999995</v>
      </c>
      <c r="T305" s="128">
        <f>SUM(T306:T335)</f>
        <v>0.3224151</v>
      </c>
      <c r="AR305" s="122" t="s">
        <v>83</v>
      </c>
      <c r="AT305" s="129" t="s">
        <v>72</v>
      </c>
      <c r="AU305" s="129" t="s">
        <v>81</v>
      </c>
      <c r="AY305" s="122" t="s">
        <v>170</v>
      </c>
      <c r="BK305" s="130">
        <f>SUM(BK306:BK335)</f>
        <v>0</v>
      </c>
    </row>
    <row r="306" spans="2:65" s="1" customFormat="1" ht="24.15" customHeight="1">
      <c r="B306" s="33"/>
      <c r="C306" s="133" t="s">
        <v>493</v>
      </c>
      <c r="D306" s="133" t="s">
        <v>173</v>
      </c>
      <c r="E306" s="134" t="s">
        <v>494</v>
      </c>
      <c r="F306" s="135" t="s">
        <v>495</v>
      </c>
      <c r="G306" s="136" t="s">
        <v>112</v>
      </c>
      <c r="H306" s="137">
        <v>13.181</v>
      </c>
      <c r="I306" s="138"/>
      <c r="J306" s="139">
        <f>ROUND(I306*H306,2)</f>
        <v>0</v>
      </c>
      <c r="K306" s="135" t="s">
        <v>176</v>
      </c>
      <c r="L306" s="33"/>
      <c r="M306" s="140" t="s">
        <v>21</v>
      </c>
      <c r="N306" s="141" t="s">
        <v>44</v>
      </c>
      <c r="P306" s="142">
        <f>O306*H306</f>
        <v>0</v>
      </c>
      <c r="Q306" s="142">
        <v>0.01259</v>
      </c>
      <c r="R306" s="142">
        <f>Q306*H306</f>
        <v>0.16594878999999998</v>
      </c>
      <c r="S306" s="142">
        <v>0</v>
      </c>
      <c r="T306" s="143">
        <f>S306*H306</f>
        <v>0</v>
      </c>
      <c r="AR306" s="144" t="s">
        <v>282</v>
      </c>
      <c r="AT306" s="144" t="s">
        <v>173</v>
      </c>
      <c r="AU306" s="144" t="s">
        <v>83</v>
      </c>
      <c r="AY306" s="18" t="s">
        <v>170</v>
      </c>
      <c r="BE306" s="145">
        <f>IF(N306="základní",J306,0)</f>
        <v>0</v>
      </c>
      <c r="BF306" s="145">
        <f>IF(N306="snížená",J306,0)</f>
        <v>0</v>
      </c>
      <c r="BG306" s="145">
        <f>IF(N306="zákl. přenesená",J306,0)</f>
        <v>0</v>
      </c>
      <c r="BH306" s="145">
        <f>IF(N306="sníž. přenesená",J306,0)</f>
        <v>0</v>
      </c>
      <c r="BI306" s="145">
        <f>IF(N306="nulová",J306,0)</f>
        <v>0</v>
      </c>
      <c r="BJ306" s="18" t="s">
        <v>81</v>
      </c>
      <c r="BK306" s="145">
        <f>ROUND(I306*H306,2)</f>
        <v>0</v>
      </c>
      <c r="BL306" s="18" t="s">
        <v>282</v>
      </c>
      <c r="BM306" s="144" t="s">
        <v>496</v>
      </c>
    </row>
    <row r="307" spans="2:47" s="1" customFormat="1" ht="12">
      <c r="B307" s="33"/>
      <c r="D307" s="146" t="s">
        <v>179</v>
      </c>
      <c r="F307" s="147" t="s">
        <v>497</v>
      </c>
      <c r="I307" s="148"/>
      <c r="L307" s="33"/>
      <c r="M307" s="149"/>
      <c r="T307" s="52"/>
      <c r="AT307" s="18" t="s">
        <v>179</v>
      </c>
      <c r="AU307" s="18" t="s">
        <v>83</v>
      </c>
    </row>
    <row r="308" spans="2:51" s="15" customFormat="1" ht="12">
      <c r="B308" s="172"/>
      <c r="D308" s="151" t="s">
        <v>181</v>
      </c>
      <c r="E308" s="173" t="s">
        <v>21</v>
      </c>
      <c r="F308" s="174" t="s">
        <v>498</v>
      </c>
      <c r="H308" s="173" t="s">
        <v>21</v>
      </c>
      <c r="I308" s="175"/>
      <c r="L308" s="172"/>
      <c r="M308" s="176"/>
      <c r="T308" s="177"/>
      <c r="AT308" s="173" t="s">
        <v>181</v>
      </c>
      <c r="AU308" s="173" t="s">
        <v>83</v>
      </c>
      <c r="AV308" s="15" t="s">
        <v>81</v>
      </c>
      <c r="AW308" s="15" t="s">
        <v>34</v>
      </c>
      <c r="AX308" s="15" t="s">
        <v>73</v>
      </c>
      <c r="AY308" s="173" t="s">
        <v>170</v>
      </c>
    </row>
    <row r="309" spans="2:51" s="12" customFormat="1" ht="12">
      <c r="B309" s="150"/>
      <c r="D309" s="151" t="s">
        <v>181</v>
      </c>
      <c r="E309" s="152" t="s">
        <v>21</v>
      </c>
      <c r="F309" s="153" t="s">
        <v>499</v>
      </c>
      <c r="H309" s="154">
        <v>13.181</v>
      </c>
      <c r="I309" s="155"/>
      <c r="L309" s="150"/>
      <c r="M309" s="156"/>
      <c r="T309" s="157"/>
      <c r="AT309" s="152" t="s">
        <v>181</v>
      </c>
      <c r="AU309" s="152" t="s">
        <v>83</v>
      </c>
      <c r="AV309" s="12" t="s">
        <v>83</v>
      </c>
      <c r="AW309" s="12" t="s">
        <v>34</v>
      </c>
      <c r="AX309" s="12" t="s">
        <v>73</v>
      </c>
      <c r="AY309" s="152" t="s">
        <v>170</v>
      </c>
    </row>
    <row r="310" spans="2:51" s="13" customFormat="1" ht="12">
      <c r="B310" s="158"/>
      <c r="D310" s="151" t="s">
        <v>181</v>
      </c>
      <c r="E310" s="159" t="s">
        <v>21</v>
      </c>
      <c r="F310" s="160" t="s">
        <v>183</v>
      </c>
      <c r="H310" s="161">
        <v>13.181</v>
      </c>
      <c r="I310" s="162"/>
      <c r="L310" s="158"/>
      <c r="M310" s="163"/>
      <c r="T310" s="164"/>
      <c r="AT310" s="159" t="s">
        <v>181</v>
      </c>
      <c r="AU310" s="159" t="s">
        <v>83</v>
      </c>
      <c r="AV310" s="13" t="s">
        <v>171</v>
      </c>
      <c r="AW310" s="13" t="s">
        <v>34</v>
      </c>
      <c r="AX310" s="13" t="s">
        <v>81</v>
      </c>
      <c r="AY310" s="159" t="s">
        <v>170</v>
      </c>
    </row>
    <row r="311" spans="2:65" s="1" customFormat="1" ht="24.15" customHeight="1">
      <c r="B311" s="33"/>
      <c r="C311" s="133" t="s">
        <v>500</v>
      </c>
      <c r="D311" s="133" t="s">
        <v>173</v>
      </c>
      <c r="E311" s="134" t="s">
        <v>501</v>
      </c>
      <c r="F311" s="135" t="s">
        <v>502</v>
      </c>
      <c r="G311" s="136" t="s">
        <v>120</v>
      </c>
      <c r="H311" s="137">
        <v>23.125</v>
      </c>
      <c r="I311" s="138"/>
      <c r="J311" s="139">
        <f>ROUND(I311*H311,2)</f>
        <v>0</v>
      </c>
      <c r="K311" s="135" t="s">
        <v>176</v>
      </c>
      <c r="L311" s="33"/>
      <c r="M311" s="140" t="s">
        <v>21</v>
      </c>
      <c r="N311" s="141" t="s">
        <v>44</v>
      </c>
      <c r="P311" s="142">
        <f>O311*H311</f>
        <v>0</v>
      </c>
      <c r="Q311" s="142">
        <v>1E-05</v>
      </c>
      <c r="R311" s="142">
        <f>Q311*H311</f>
        <v>0.00023125</v>
      </c>
      <c r="S311" s="142">
        <v>0</v>
      </c>
      <c r="T311" s="143">
        <f>S311*H311</f>
        <v>0</v>
      </c>
      <c r="AR311" s="144" t="s">
        <v>282</v>
      </c>
      <c r="AT311" s="144" t="s">
        <v>173</v>
      </c>
      <c r="AU311" s="144" t="s">
        <v>83</v>
      </c>
      <c r="AY311" s="18" t="s">
        <v>170</v>
      </c>
      <c r="BE311" s="145">
        <f>IF(N311="základní",J311,0)</f>
        <v>0</v>
      </c>
      <c r="BF311" s="145">
        <f>IF(N311="snížená",J311,0)</f>
        <v>0</v>
      </c>
      <c r="BG311" s="145">
        <f>IF(N311="zákl. přenesená",J311,0)</f>
        <v>0</v>
      </c>
      <c r="BH311" s="145">
        <f>IF(N311="sníž. přenesená",J311,0)</f>
        <v>0</v>
      </c>
      <c r="BI311" s="145">
        <f>IF(N311="nulová",J311,0)</f>
        <v>0</v>
      </c>
      <c r="BJ311" s="18" t="s">
        <v>81</v>
      </c>
      <c r="BK311" s="145">
        <f>ROUND(I311*H311,2)</f>
        <v>0</v>
      </c>
      <c r="BL311" s="18" t="s">
        <v>282</v>
      </c>
      <c r="BM311" s="144" t="s">
        <v>503</v>
      </c>
    </row>
    <row r="312" spans="2:47" s="1" customFormat="1" ht="12">
      <c r="B312" s="33"/>
      <c r="D312" s="146" t="s">
        <v>179</v>
      </c>
      <c r="F312" s="147" t="s">
        <v>504</v>
      </c>
      <c r="I312" s="148"/>
      <c r="L312" s="33"/>
      <c r="M312" s="149"/>
      <c r="T312" s="52"/>
      <c r="AT312" s="18" t="s">
        <v>179</v>
      </c>
      <c r="AU312" s="18" t="s">
        <v>83</v>
      </c>
    </row>
    <row r="313" spans="2:51" s="15" customFormat="1" ht="12">
      <c r="B313" s="172"/>
      <c r="D313" s="151" t="s">
        <v>181</v>
      </c>
      <c r="E313" s="173" t="s">
        <v>21</v>
      </c>
      <c r="F313" s="174" t="s">
        <v>498</v>
      </c>
      <c r="H313" s="173" t="s">
        <v>21</v>
      </c>
      <c r="I313" s="175"/>
      <c r="L313" s="172"/>
      <c r="M313" s="176"/>
      <c r="T313" s="177"/>
      <c r="AT313" s="173" t="s">
        <v>181</v>
      </c>
      <c r="AU313" s="173" t="s">
        <v>83</v>
      </c>
      <c r="AV313" s="15" t="s">
        <v>81</v>
      </c>
      <c r="AW313" s="15" t="s">
        <v>34</v>
      </c>
      <c r="AX313" s="15" t="s">
        <v>73</v>
      </c>
      <c r="AY313" s="173" t="s">
        <v>170</v>
      </c>
    </row>
    <row r="314" spans="2:51" s="12" customFormat="1" ht="12">
      <c r="B314" s="150"/>
      <c r="D314" s="151" t="s">
        <v>181</v>
      </c>
      <c r="E314" s="152" t="s">
        <v>21</v>
      </c>
      <c r="F314" s="153" t="s">
        <v>505</v>
      </c>
      <c r="H314" s="154">
        <v>23.125</v>
      </c>
      <c r="I314" s="155"/>
      <c r="L314" s="150"/>
      <c r="M314" s="156"/>
      <c r="T314" s="157"/>
      <c r="AT314" s="152" t="s">
        <v>181</v>
      </c>
      <c r="AU314" s="152" t="s">
        <v>83</v>
      </c>
      <c r="AV314" s="12" t="s">
        <v>83</v>
      </c>
      <c r="AW314" s="12" t="s">
        <v>34</v>
      </c>
      <c r="AX314" s="12" t="s">
        <v>73</v>
      </c>
      <c r="AY314" s="152" t="s">
        <v>170</v>
      </c>
    </row>
    <row r="315" spans="2:51" s="13" customFormat="1" ht="12">
      <c r="B315" s="158"/>
      <c r="D315" s="151" t="s">
        <v>181</v>
      </c>
      <c r="E315" s="159" t="s">
        <v>21</v>
      </c>
      <c r="F315" s="160" t="s">
        <v>183</v>
      </c>
      <c r="H315" s="161">
        <v>23.125</v>
      </c>
      <c r="I315" s="162"/>
      <c r="L315" s="158"/>
      <c r="M315" s="163"/>
      <c r="T315" s="164"/>
      <c r="AT315" s="159" t="s">
        <v>181</v>
      </c>
      <c r="AU315" s="159" t="s">
        <v>83</v>
      </c>
      <c r="AV315" s="13" t="s">
        <v>171</v>
      </c>
      <c r="AW315" s="13" t="s">
        <v>34</v>
      </c>
      <c r="AX315" s="13" t="s">
        <v>81</v>
      </c>
      <c r="AY315" s="159" t="s">
        <v>170</v>
      </c>
    </row>
    <row r="316" spans="2:65" s="1" customFormat="1" ht="24.15" customHeight="1">
      <c r="B316" s="33"/>
      <c r="C316" s="133" t="s">
        <v>506</v>
      </c>
      <c r="D316" s="133" t="s">
        <v>173</v>
      </c>
      <c r="E316" s="134" t="s">
        <v>507</v>
      </c>
      <c r="F316" s="135" t="s">
        <v>508</v>
      </c>
      <c r="G316" s="136" t="s">
        <v>112</v>
      </c>
      <c r="H316" s="137">
        <v>13.181</v>
      </c>
      <c r="I316" s="138"/>
      <c r="J316" s="139">
        <f>ROUND(I316*H316,2)</f>
        <v>0</v>
      </c>
      <c r="K316" s="135" t="s">
        <v>176</v>
      </c>
      <c r="L316" s="33"/>
      <c r="M316" s="140" t="s">
        <v>21</v>
      </c>
      <c r="N316" s="141" t="s">
        <v>44</v>
      </c>
      <c r="P316" s="142">
        <f>O316*H316</f>
        <v>0</v>
      </c>
      <c r="Q316" s="142">
        <v>0.0001</v>
      </c>
      <c r="R316" s="142">
        <f>Q316*H316</f>
        <v>0.0013181</v>
      </c>
      <c r="S316" s="142">
        <v>0</v>
      </c>
      <c r="T316" s="143">
        <f>S316*H316</f>
        <v>0</v>
      </c>
      <c r="AR316" s="144" t="s">
        <v>282</v>
      </c>
      <c r="AT316" s="144" t="s">
        <v>173</v>
      </c>
      <c r="AU316" s="144" t="s">
        <v>83</v>
      </c>
      <c r="AY316" s="18" t="s">
        <v>170</v>
      </c>
      <c r="BE316" s="145">
        <f>IF(N316="základní",J316,0)</f>
        <v>0</v>
      </c>
      <c r="BF316" s="145">
        <f>IF(N316="snížená",J316,0)</f>
        <v>0</v>
      </c>
      <c r="BG316" s="145">
        <f>IF(N316="zákl. přenesená",J316,0)</f>
        <v>0</v>
      </c>
      <c r="BH316" s="145">
        <f>IF(N316="sníž. přenesená",J316,0)</f>
        <v>0</v>
      </c>
      <c r="BI316" s="145">
        <f>IF(N316="nulová",J316,0)</f>
        <v>0</v>
      </c>
      <c r="BJ316" s="18" t="s">
        <v>81</v>
      </c>
      <c r="BK316" s="145">
        <f>ROUND(I316*H316,2)</f>
        <v>0</v>
      </c>
      <c r="BL316" s="18" t="s">
        <v>282</v>
      </c>
      <c r="BM316" s="144" t="s">
        <v>509</v>
      </c>
    </row>
    <row r="317" spans="2:47" s="1" customFormat="1" ht="12">
      <c r="B317" s="33"/>
      <c r="D317" s="146" t="s">
        <v>179</v>
      </c>
      <c r="F317" s="147" t="s">
        <v>510</v>
      </c>
      <c r="I317" s="148"/>
      <c r="L317" s="33"/>
      <c r="M317" s="149"/>
      <c r="T317" s="52"/>
      <c r="AT317" s="18" t="s">
        <v>179</v>
      </c>
      <c r="AU317" s="18" t="s">
        <v>83</v>
      </c>
    </row>
    <row r="318" spans="2:51" s="12" customFormat="1" ht="12">
      <c r="B318" s="150"/>
      <c r="D318" s="151" t="s">
        <v>181</v>
      </c>
      <c r="E318" s="152" t="s">
        <v>21</v>
      </c>
      <c r="F318" s="153" t="s">
        <v>511</v>
      </c>
      <c r="H318" s="154">
        <v>13.181</v>
      </c>
      <c r="I318" s="155"/>
      <c r="L318" s="150"/>
      <c r="M318" s="156"/>
      <c r="T318" s="157"/>
      <c r="AT318" s="152" t="s">
        <v>181</v>
      </c>
      <c r="AU318" s="152" t="s">
        <v>83</v>
      </c>
      <c r="AV318" s="12" t="s">
        <v>83</v>
      </c>
      <c r="AW318" s="12" t="s">
        <v>34</v>
      </c>
      <c r="AX318" s="12" t="s">
        <v>73</v>
      </c>
      <c r="AY318" s="152" t="s">
        <v>170</v>
      </c>
    </row>
    <row r="319" spans="2:51" s="13" customFormat="1" ht="12">
      <c r="B319" s="158"/>
      <c r="D319" s="151" t="s">
        <v>181</v>
      </c>
      <c r="E319" s="159" t="s">
        <v>21</v>
      </c>
      <c r="F319" s="160" t="s">
        <v>183</v>
      </c>
      <c r="H319" s="161">
        <v>13.181</v>
      </c>
      <c r="I319" s="162"/>
      <c r="L319" s="158"/>
      <c r="M319" s="163"/>
      <c r="T319" s="164"/>
      <c r="AT319" s="159" t="s">
        <v>181</v>
      </c>
      <c r="AU319" s="159" t="s">
        <v>83</v>
      </c>
      <c r="AV319" s="13" t="s">
        <v>171</v>
      </c>
      <c r="AW319" s="13" t="s">
        <v>34</v>
      </c>
      <c r="AX319" s="13" t="s">
        <v>81</v>
      </c>
      <c r="AY319" s="159" t="s">
        <v>170</v>
      </c>
    </row>
    <row r="320" spans="2:65" s="1" customFormat="1" ht="24.15" customHeight="1">
      <c r="B320" s="33"/>
      <c r="C320" s="133" t="s">
        <v>512</v>
      </c>
      <c r="D320" s="133" t="s">
        <v>173</v>
      </c>
      <c r="E320" s="134" t="s">
        <v>513</v>
      </c>
      <c r="F320" s="135" t="s">
        <v>514</v>
      </c>
      <c r="G320" s="136" t="s">
        <v>120</v>
      </c>
      <c r="H320" s="137">
        <v>23.125</v>
      </c>
      <c r="I320" s="138"/>
      <c r="J320" s="139">
        <f>ROUND(I320*H320,2)</f>
        <v>0</v>
      </c>
      <c r="K320" s="135" t="s">
        <v>176</v>
      </c>
      <c r="L320" s="33"/>
      <c r="M320" s="140" t="s">
        <v>21</v>
      </c>
      <c r="N320" s="141" t="s">
        <v>44</v>
      </c>
      <c r="P320" s="142">
        <f>O320*H320</f>
        <v>0</v>
      </c>
      <c r="Q320" s="142">
        <v>1E-05</v>
      </c>
      <c r="R320" s="142">
        <f>Q320*H320</f>
        <v>0.00023125</v>
      </c>
      <c r="S320" s="142">
        <v>0</v>
      </c>
      <c r="T320" s="143">
        <f>S320*H320</f>
        <v>0</v>
      </c>
      <c r="AR320" s="144" t="s">
        <v>282</v>
      </c>
      <c r="AT320" s="144" t="s">
        <v>173</v>
      </c>
      <c r="AU320" s="144" t="s">
        <v>83</v>
      </c>
      <c r="AY320" s="18" t="s">
        <v>170</v>
      </c>
      <c r="BE320" s="145">
        <f>IF(N320="základní",J320,0)</f>
        <v>0</v>
      </c>
      <c r="BF320" s="145">
        <f>IF(N320="snížená",J320,0)</f>
        <v>0</v>
      </c>
      <c r="BG320" s="145">
        <f>IF(N320="zákl. přenesená",J320,0)</f>
        <v>0</v>
      </c>
      <c r="BH320" s="145">
        <f>IF(N320="sníž. přenesená",J320,0)</f>
        <v>0</v>
      </c>
      <c r="BI320" s="145">
        <f>IF(N320="nulová",J320,0)</f>
        <v>0</v>
      </c>
      <c r="BJ320" s="18" t="s">
        <v>81</v>
      </c>
      <c r="BK320" s="145">
        <f>ROUND(I320*H320,2)</f>
        <v>0</v>
      </c>
      <c r="BL320" s="18" t="s">
        <v>282</v>
      </c>
      <c r="BM320" s="144" t="s">
        <v>515</v>
      </c>
    </row>
    <row r="321" spans="2:47" s="1" customFormat="1" ht="12">
      <c r="B321" s="33"/>
      <c r="D321" s="146" t="s">
        <v>179</v>
      </c>
      <c r="F321" s="147" t="s">
        <v>516</v>
      </c>
      <c r="I321" s="148"/>
      <c r="L321" s="33"/>
      <c r="M321" s="149"/>
      <c r="T321" s="52"/>
      <c r="AT321" s="18" t="s">
        <v>179</v>
      </c>
      <c r="AU321" s="18" t="s">
        <v>83</v>
      </c>
    </row>
    <row r="322" spans="2:51" s="15" customFormat="1" ht="12">
      <c r="B322" s="172"/>
      <c r="D322" s="151" t="s">
        <v>181</v>
      </c>
      <c r="E322" s="173" t="s">
        <v>21</v>
      </c>
      <c r="F322" s="174" t="s">
        <v>498</v>
      </c>
      <c r="H322" s="173" t="s">
        <v>21</v>
      </c>
      <c r="I322" s="175"/>
      <c r="L322" s="172"/>
      <c r="M322" s="176"/>
      <c r="T322" s="177"/>
      <c r="AT322" s="173" t="s">
        <v>181</v>
      </c>
      <c r="AU322" s="173" t="s">
        <v>83</v>
      </c>
      <c r="AV322" s="15" t="s">
        <v>81</v>
      </c>
      <c r="AW322" s="15" t="s">
        <v>34</v>
      </c>
      <c r="AX322" s="15" t="s">
        <v>73</v>
      </c>
      <c r="AY322" s="173" t="s">
        <v>170</v>
      </c>
    </row>
    <row r="323" spans="2:51" s="12" customFormat="1" ht="12">
      <c r="B323" s="150"/>
      <c r="D323" s="151" t="s">
        <v>181</v>
      </c>
      <c r="E323" s="152" t="s">
        <v>21</v>
      </c>
      <c r="F323" s="153" t="s">
        <v>505</v>
      </c>
      <c r="H323" s="154">
        <v>23.125</v>
      </c>
      <c r="I323" s="155"/>
      <c r="L323" s="150"/>
      <c r="M323" s="156"/>
      <c r="T323" s="157"/>
      <c r="AT323" s="152" t="s">
        <v>181</v>
      </c>
      <c r="AU323" s="152" t="s">
        <v>83</v>
      </c>
      <c r="AV323" s="12" t="s">
        <v>83</v>
      </c>
      <c r="AW323" s="12" t="s">
        <v>34</v>
      </c>
      <c r="AX323" s="12" t="s">
        <v>73</v>
      </c>
      <c r="AY323" s="152" t="s">
        <v>170</v>
      </c>
    </row>
    <row r="324" spans="2:51" s="13" customFormat="1" ht="12">
      <c r="B324" s="158"/>
      <c r="D324" s="151" t="s">
        <v>181</v>
      </c>
      <c r="E324" s="159" t="s">
        <v>21</v>
      </c>
      <c r="F324" s="160" t="s">
        <v>183</v>
      </c>
      <c r="H324" s="161">
        <v>23.125</v>
      </c>
      <c r="I324" s="162"/>
      <c r="L324" s="158"/>
      <c r="M324" s="163"/>
      <c r="T324" s="164"/>
      <c r="AT324" s="159" t="s">
        <v>181</v>
      </c>
      <c r="AU324" s="159" t="s">
        <v>83</v>
      </c>
      <c r="AV324" s="13" t="s">
        <v>171</v>
      </c>
      <c r="AW324" s="13" t="s">
        <v>34</v>
      </c>
      <c r="AX324" s="13" t="s">
        <v>81</v>
      </c>
      <c r="AY324" s="159" t="s">
        <v>170</v>
      </c>
    </row>
    <row r="325" spans="2:65" s="1" customFormat="1" ht="16.5" customHeight="1">
      <c r="B325" s="33"/>
      <c r="C325" s="133" t="s">
        <v>517</v>
      </c>
      <c r="D325" s="133" t="s">
        <v>173</v>
      </c>
      <c r="E325" s="134" t="s">
        <v>518</v>
      </c>
      <c r="F325" s="135" t="s">
        <v>519</v>
      </c>
      <c r="G325" s="136" t="s">
        <v>112</v>
      </c>
      <c r="H325" s="137">
        <v>13.181</v>
      </c>
      <c r="I325" s="138"/>
      <c r="J325" s="139">
        <f>ROUND(I325*H325,2)</f>
        <v>0</v>
      </c>
      <c r="K325" s="135" t="s">
        <v>176</v>
      </c>
      <c r="L325" s="33"/>
      <c r="M325" s="140" t="s">
        <v>21</v>
      </c>
      <c r="N325" s="141" t="s">
        <v>44</v>
      </c>
      <c r="P325" s="142">
        <f>O325*H325</f>
        <v>0</v>
      </c>
      <c r="Q325" s="142">
        <v>0</v>
      </c>
      <c r="R325" s="142">
        <f>Q325*H325</f>
        <v>0</v>
      </c>
      <c r="S325" s="142">
        <v>0</v>
      </c>
      <c r="T325" s="143">
        <f>S325*H325</f>
        <v>0</v>
      </c>
      <c r="AR325" s="144" t="s">
        <v>282</v>
      </c>
      <c r="AT325" s="144" t="s">
        <v>173</v>
      </c>
      <c r="AU325" s="144" t="s">
        <v>83</v>
      </c>
      <c r="AY325" s="18" t="s">
        <v>170</v>
      </c>
      <c r="BE325" s="145">
        <f>IF(N325="základní",J325,0)</f>
        <v>0</v>
      </c>
      <c r="BF325" s="145">
        <f>IF(N325="snížená",J325,0)</f>
        <v>0</v>
      </c>
      <c r="BG325" s="145">
        <f>IF(N325="zákl. přenesená",J325,0)</f>
        <v>0</v>
      </c>
      <c r="BH325" s="145">
        <f>IF(N325="sníž. přenesená",J325,0)</f>
        <v>0</v>
      </c>
      <c r="BI325" s="145">
        <f>IF(N325="nulová",J325,0)</f>
        <v>0</v>
      </c>
      <c r="BJ325" s="18" t="s">
        <v>81</v>
      </c>
      <c r="BK325" s="145">
        <f>ROUND(I325*H325,2)</f>
        <v>0</v>
      </c>
      <c r="BL325" s="18" t="s">
        <v>282</v>
      </c>
      <c r="BM325" s="144" t="s">
        <v>520</v>
      </c>
    </row>
    <row r="326" spans="2:47" s="1" customFormat="1" ht="12">
      <c r="B326" s="33"/>
      <c r="D326" s="146" t="s">
        <v>179</v>
      </c>
      <c r="F326" s="147" t="s">
        <v>521</v>
      </c>
      <c r="I326" s="148"/>
      <c r="L326" s="33"/>
      <c r="M326" s="149"/>
      <c r="T326" s="52"/>
      <c r="AT326" s="18" t="s">
        <v>179</v>
      </c>
      <c r="AU326" s="18" t="s">
        <v>83</v>
      </c>
    </row>
    <row r="327" spans="2:51" s="12" customFormat="1" ht="12">
      <c r="B327" s="150"/>
      <c r="D327" s="151" t="s">
        <v>181</v>
      </c>
      <c r="E327" s="152" t="s">
        <v>21</v>
      </c>
      <c r="F327" s="153" t="s">
        <v>511</v>
      </c>
      <c r="H327" s="154">
        <v>13.181</v>
      </c>
      <c r="I327" s="155"/>
      <c r="L327" s="150"/>
      <c r="M327" s="156"/>
      <c r="T327" s="157"/>
      <c r="AT327" s="152" t="s">
        <v>181</v>
      </c>
      <c r="AU327" s="152" t="s">
        <v>83</v>
      </c>
      <c r="AV327" s="12" t="s">
        <v>83</v>
      </c>
      <c r="AW327" s="12" t="s">
        <v>34</v>
      </c>
      <c r="AX327" s="12" t="s">
        <v>73</v>
      </c>
      <c r="AY327" s="152" t="s">
        <v>170</v>
      </c>
    </row>
    <row r="328" spans="2:51" s="13" customFormat="1" ht="12">
      <c r="B328" s="158"/>
      <c r="D328" s="151" t="s">
        <v>181</v>
      </c>
      <c r="E328" s="159" t="s">
        <v>21</v>
      </c>
      <c r="F328" s="160" t="s">
        <v>183</v>
      </c>
      <c r="H328" s="161">
        <v>13.181</v>
      </c>
      <c r="I328" s="162"/>
      <c r="L328" s="158"/>
      <c r="M328" s="163"/>
      <c r="T328" s="164"/>
      <c r="AT328" s="159" t="s">
        <v>181</v>
      </c>
      <c r="AU328" s="159" t="s">
        <v>83</v>
      </c>
      <c r="AV328" s="13" t="s">
        <v>171</v>
      </c>
      <c r="AW328" s="13" t="s">
        <v>34</v>
      </c>
      <c r="AX328" s="13" t="s">
        <v>81</v>
      </c>
      <c r="AY328" s="159" t="s">
        <v>170</v>
      </c>
    </row>
    <row r="329" spans="2:65" s="1" customFormat="1" ht="16.5" customHeight="1">
      <c r="B329" s="33"/>
      <c r="C329" s="133" t="s">
        <v>522</v>
      </c>
      <c r="D329" s="133" t="s">
        <v>173</v>
      </c>
      <c r="E329" s="134" t="s">
        <v>523</v>
      </c>
      <c r="F329" s="135" t="s">
        <v>524</v>
      </c>
      <c r="G329" s="136" t="s">
        <v>112</v>
      </c>
      <c r="H329" s="137">
        <v>153.531</v>
      </c>
      <c r="I329" s="138"/>
      <c r="J329" s="139">
        <f>ROUND(I329*H329,2)</f>
        <v>0</v>
      </c>
      <c r="K329" s="135" t="s">
        <v>176</v>
      </c>
      <c r="L329" s="33"/>
      <c r="M329" s="140" t="s">
        <v>21</v>
      </c>
      <c r="N329" s="141" t="s">
        <v>44</v>
      </c>
      <c r="P329" s="142">
        <f>O329*H329</f>
        <v>0</v>
      </c>
      <c r="Q329" s="142">
        <v>0</v>
      </c>
      <c r="R329" s="142">
        <f>Q329*H329</f>
        <v>0</v>
      </c>
      <c r="S329" s="142">
        <v>0.0021</v>
      </c>
      <c r="T329" s="143">
        <f>S329*H329</f>
        <v>0.3224151</v>
      </c>
      <c r="AR329" s="144" t="s">
        <v>282</v>
      </c>
      <c r="AT329" s="144" t="s">
        <v>173</v>
      </c>
      <c r="AU329" s="144" t="s">
        <v>83</v>
      </c>
      <c r="AY329" s="18" t="s">
        <v>170</v>
      </c>
      <c r="BE329" s="145">
        <f>IF(N329="základní",J329,0)</f>
        <v>0</v>
      </c>
      <c r="BF329" s="145">
        <f>IF(N329="snížená",J329,0)</f>
        <v>0</v>
      </c>
      <c r="BG329" s="145">
        <f>IF(N329="zákl. přenesená",J329,0)</f>
        <v>0</v>
      </c>
      <c r="BH329" s="145">
        <f>IF(N329="sníž. přenesená",J329,0)</f>
        <v>0</v>
      </c>
      <c r="BI329" s="145">
        <f>IF(N329="nulová",J329,0)</f>
        <v>0</v>
      </c>
      <c r="BJ329" s="18" t="s">
        <v>81</v>
      </c>
      <c r="BK329" s="145">
        <f>ROUND(I329*H329,2)</f>
        <v>0</v>
      </c>
      <c r="BL329" s="18" t="s">
        <v>282</v>
      </c>
      <c r="BM329" s="144" t="s">
        <v>525</v>
      </c>
    </row>
    <row r="330" spans="2:47" s="1" customFormat="1" ht="12">
      <c r="B330" s="33"/>
      <c r="D330" s="146" t="s">
        <v>179</v>
      </c>
      <c r="F330" s="147" t="s">
        <v>526</v>
      </c>
      <c r="I330" s="148"/>
      <c r="L330" s="33"/>
      <c r="M330" s="149"/>
      <c r="T330" s="52"/>
      <c r="AT330" s="18" t="s">
        <v>179</v>
      </c>
      <c r="AU330" s="18" t="s">
        <v>83</v>
      </c>
    </row>
    <row r="331" spans="2:51" s="12" customFormat="1" ht="12">
      <c r="B331" s="150"/>
      <c r="D331" s="151" t="s">
        <v>181</v>
      </c>
      <c r="E331" s="152" t="s">
        <v>21</v>
      </c>
      <c r="F331" s="153" t="s">
        <v>527</v>
      </c>
      <c r="H331" s="154">
        <v>140.35</v>
      </c>
      <c r="I331" s="155"/>
      <c r="L331" s="150"/>
      <c r="M331" s="156"/>
      <c r="T331" s="157"/>
      <c r="AT331" s="152" t="s">
        <v>181</v>
      </c>
      <c r="AU331" s="152" t="s">
        <v>83</v>
      </c>
      <c r="AV331" s="12" t="s">
        <v>83</v>
      </c>
      <c r="AW331" s="12" t="s">
        <v>34</v>
      </c>
      <c r="AX331" s="12" t="s">
        <v>73</v>
      </c>
      <c r="AY331" s="152" t="s">
        <v>170</v>
      </c>
    </row>
    <row r="332" spans="2:51" s="12" customFormat="1" ht="12">
      <c r="B332" s="150"/>
      <c r="D332" s="151" t="s">
        <v>181</v>
      </c>
      <c r="E332" s="152" t="s">
        <v>21</v>
      </c>
      <c r="F332" s="153" t="s">
        <v>499</v>
      </c>
      <c r="H332" s="154">
        <v>13.181</v>
      </c>
      <c r="I332" s="155"/>
      <c r="L332" s="150"/>
      <c r="M332" s="156"/>
      <c r="T332" s="157"/>
      <c r="AT332" s="152" t="s">
        <v>181</v>
      </c>
      <c r="AU332" s="152" t="s">
        <v>83</v>
      </c>
      <c r="AV332" s="12" t="s">
        <v>83</v>
      </c>
      <c r="AW332" s="12" t="s">
        <v>34</v>
      </c>
      <c r="AX332" s="12" t="s">
        <v>73</v>
      </c>
      <c r="AY332" s="152" t="s">
        <v>170</v>
      </c>
    </row>
    <row r="333" spans="2:51" s="13" customFormat="1" ht="12">
      <c r="B333" s="158"/>
      <c r="D333" s="151" t="s">
        <v>181</v>
      </c>
      <c r="E333" s="159" t="s">
        <v>21</v>
      </c>
      <c r="F333" s="160" t="s">
        <v>183</v>
      </c>
      <c r="H333" s="161">
        <v>153.531</v>
      </c>
      <c r="I333" s="162"/>
      <c r="L333" s="158"/>
      <c r="M333" s="163"/>
      <c r="T333" s="164"/>
      <c r="AT333" s="159" t="s">
        <v>181</v>
      </c>
      <c r="AU333" s="159" t="s">
        <v>83</v>
      </c>
      <c r="AV333" s="13" t="s">
        <v>171</v>
      </c>
      <c r="AW333" s="13" t="s">
        <v>34</v>
      </c>
      <c r="AX333" s="13" t="s">
        <v>81</v>
      </c>
      <c r="AY333" s="159" t="s">
        <v>170</v>
      </c>
    </row>
    <row r="334" spans="2:65" s="1" customFormat="1" ht="37.95" customHeight="1">
      <c r="B334" s="33"/>
      <c r="C334" s="133" t="s">
        <v>528</v>
      </c>
      <c r="D334" s="133" t="s">
        <v>173</v>
      </c>
      <c r="E334" s="134" t="s">
        <v>529</v>
      </c>
      <c r="F334" s="135" t="s">
        <v>530</v>
      </c>
      <c r="G334" s="136" t="s">
        <v>386</v>
      </c>
      <c r="H334" s="137">
        <v>0.168</v>
      </c>
      <c r="I334" s="138"/>
      <c r="J334" s="139">
        <f>ROUND(I334*H334,2)</f>
        <v>0</v>
      </c>
      <c r="K334" s="135" t="s">
        <v>176</v>
      </c>
      <c r="L334" s="33"/>
      <c r="M334" s="140" t="s">
        <v>21</v>
      </c>
      <c r="N334" s="141" t="s">
        <v>44</v>
      </c>
      <c r="P334" s="142">
        <f>O334*H334</f>
        <v>0</v>
      </c>
      <c r="Q334" s="142">
        <v>0</v>
      </c>
      <c r="R334" s="142">
        <f>Q334*H334</f>
        <v>0</v>
      </c>
      <c r="S334" s="142">
        <v>0</v>
      </c>
      <c r="T334" s="143">
        <f>S334*H334</f>
        <v>0</v>
      </c>
      <c r="AR334" s="144" t="s">
        <v>282</v>
      </c>
      <c r="AT334" s="144" t="s">
        <v>173</v>
      </c>
      <c r="AU334" s="144" t="s">
        <v>83</v>
      </c>
      <c r="AY334" s="18" t="s">
        <v>170</v>
      </c>
      <c r="BE334" s="145">
        <f>IF(N334="základní",J334,0)</f>
        <v>0</v>
      </c>
      <c r="BF334" s="145">
        <f>IF(N334="snížená",J334,0)</f>
        <v>0</v>
      </c>
      <c r="BG334" s="145">
        <f>IF(N334="zákl. přenesená",J334,0)</f>
        <v>0</v>
      </c>
      <c r="BH334" s="145">
        <f>IF(N334="sníž. přenesená",J334,0)</f>
        <v>0</v>
      </c>
      <c r="BI334" s="145">
        <f>IF(N334="nulová",J334,0)</f>
        <v>0</v>
      </c>
      <c r="BJ334" s="18" t="s">
        <v>81</v>
      </c>
      <c r="BK334" s="145">
        <f>ROUND(I334*H334,2)</f>
        <v>0</v>
      </c>
      <c r="BL334" s="18" t="s">
        <v>282</v>
      </c>
      <c r="BM334" s="144" t="s">
        <v>531</v>
      </c>
    </row>
    <row r="335" spans="2:47" s="1" customFormat="1" ht="12">
      <c r="B335" s="33"/>
      <c r="D335" s="146" t="s">
        <v>179</v>
      </c>
      <c r="F335" s="147" t="s">
        <v>532</v>
      </c>
      <c r="I335" s="148"/>
      <c r="L335" s="33"/>
      <c r="M335" s="149"/>
      <c r="T335" s="52"/>
      <c r="AT335" s="18" t="s">
        <v>179</v>
      </c>
      <c r="AU335" s="18" t="s">
        <v>83</v>
      </c>
    </row>
    <row r="336" spans="2:63" s="11" customFormat="1" ht="22.95" customHeight="1">
      <c r="B336" s="121"/>
      <c r="D336" s="122" t="s">
        <v>72</v>
      </c>
      <c r="E336" s="131" t="s">
        <v>533</v>
      </c>
      <c r="F336" s="131" t="s">
        <v>534</v>
      </c>
      <c r="I336" s="124"/>
      <c r="J336" s="132">
        <f>BK336</f>
        <v>0</v>
      </c>
      <c r="L336" s="121"/>
      <c r="M336" s="126"/>
      <c r="P336" s="127">
        <f>SUM(P337:P356)</f>
        <v>0</v>
      </c>
      <c r="R336" s="127">
        <f>SUM(R337:R356)</f>
        <v>0</v>
      </c>
      <c r="T336" s="128">
        <f>SUM(T337:T356)</f>
        <v>2.0175</v>
      </c>
      <c r="AR336" s="122" t="s">
        <v>83</v>
      </c>
      <c r="AT336" s="129" t="s">
        <v>72</v>
      </c>
      <c r="AU336" s="129" t="s">
        <v>81</v>
      </c>
      <c r="AY336" s="122" t="s">
        <v>170</v>
      </c>
      <c r="BK336" s="130">
        <f>SUM(BK337:BK356)</f>
        <v>0</v>
      </c>
    </row>
    <row r="337" spans="2:65" s="1" customFormat="1" ht="24.15" customHeight="1">
      <c r="B337" s="33"/>
      <c r="C337" s="133" t="s">
        <v>535</v>
      </c>
      <c r="D337" s="133" t="s">
        <v>173</v>
      </c>
      <c r="E337" s="134" t="s">
        <v>536</v>
      </c>
      <c r="F337" s="135" t="s">
        <v>537</v>
      </c>
      <c r="G337" s="136" t="s">
        <v>538</v>
      </c>
      <c r="H337" s="137">
        <v>2</v>
      </c>
      <c r="I337" s="138"/>
      <c r="J337" s="139">
        <f>ROUND(I337*H337,2)</f>
        <v>0</v>
      </c>
      <c r="K337" s="135" t="s">
        <v>304</v>
      </c>
      <c r="L337" s="33"/>
      <c r="M337" s="140" t="s">
        <v>21</v>
      </c>
      <c r="N337" s="141" t="s">
        <v>44</v>
      </c>
      <c r="P337" s="142">
        <f>O337*H337</f>
        <v>0</v>
      </c>
      <c r="Q337" s="142">
        <v>0</v>
      </c>
      <c r="R337" s="142">
        <f>Q337*H337</f>
        <v>0</v>
      </c>
      <c r="S337" s="142">
        <v>0</v>
      </c>
      <c r="T337" s="143">
        <f>S337*H337</f>
        <v>0</v>
      </c>
      <c r="AR337" s="144" t="s">
        <v>282</v>
      </c>
      <c r="AT337" s="144" t="s">
        <v>173</v>
      </c>
      <c r="AU337" s="144" t="s">
        <v>83</v>
      </c>
      <c r="AY337" s="18" t="s">
        <v>170</v>
      </c>
      <c r="BE337" s="145">
        <f>IF(N337="základní",J337,0)</f>
        <v>0</v>
      </c>
      <c r="BF337" s="145">
        <f>IF(N337="snížená",J337,0)</f>
        <v>0</v>
      </c>
      <c r="BG337" s="145">
        <f>IF(N337="zákl. přenesená",J337,0)</f>
        <v>0</v>
      </c>
      <c r="BH337" s="145">
        <f>IF(N337="sníž. přenesená",J337,0)</f>
        <v>0</v>
      </c>
      <c r="BI337" s="145">
        <f>IF(N337="nulová",J337,0)</f>
        <v>0</v>
      </c>
      <c r="BJ337" s="18" t="s">
        <v>81</v>
      </c>
      <c r="BK337" s="145">
        <f>ROUND(I337*H337,2)</f>
        <v>0</v>
      </c>
      <c r="BL337" s="18" t="s">
        <v>282</v>
      </c>
      <c r="BM337" s="144" t="s">
        <v>539</v>
      </c>
    </row>
    <row r="338" spans="2:47" s="1" customFormat="1" ht="153.6">
      <c r="B338" s="33"/>
      <c r="D338" s="151" t="s">
        <v>310</v>
      </c>
      <c r="F338" s="178" t="s">
        <v>540</v>
      </c>
      <c r="I338" s="148"/>
      <c r="L338" s="33"/>
      <c r="M338" s="149"/>
      <c r="T338" s="52"/>
      <c r="AT338" s="18" t="s">
        <v>310</v>
      </c>
      <c r="AU338" s="18" t="s">
        <v>83</v>
      </c>
    </row>
    <row r="339" spans="2:65" s="1" customFormat="1" ht="16.5" customHeight="1">
      <c r="B339" s="33"/>
      <c r="C339" s="133" t="s">
        <v>541</v>
      </c>
      <c r="D339" s="133" t="s">
        <v>173</v>
      </c>
      <c r="E339" s="134" t="s">
        <v>542</v>
      </c>
      <c r="F339" s="135" t="s">
        <v>543</v>
      </c>
      <c r="G339" s="136" t="s">
        <v>538</v>
      </c>
      <c r="H339" s="137">
        <v>1</v>
      </c>
      <c r="I339" s="138"/>
      <c r="J339" s="139">
        <f>ROUND(I339*H339,2)</f>
        <v>0</v>
      </c>
      <c r="K339" s="135" t="s">
        <v>304</v>
      </c>
      <c r="L339" s="33"/>
      <c r="M339" s="140" t="s">
        <v>21</v>
      </c>
      <c r="N339" s="141" t="s">
        <v>44</v>
      </c>
      <c r="P339" s="142">
        <f>O339*H339</f>
        <v>0</v>
      </c>
      <c r="Q339" s="142">
        <v>0</v>
      </c>
      <c r="R339" s="142">
        <f>Q339*H339</f>
        <v>0</v>
      </c>
      <c r="S339" s="142">
        <v>0</v>
      </c>
      <c r="T339" s="143">
        <f>S339*H339</f>
        <v>0</v>
      </c>
      <c r="AR339" s="144" t="s">
        <v>282</v>
      </c>
      <c r="AT339" s="144" t="s">
        <v>173</v>
      </c>
      <c r="AU339" s="144" t="s">
        <v>83</v>
      </c>
      <c r="AY339" s="18" t="s">
        <v>170</v>
      </c>
      <c r="BE339" s="145">
        <f>IF(N339="základní",J339,0)</f>
        <v>0</v>
      </c>
      <c r="BF339" s="145">
        <f>IF(N339="snížená",J339,0)</f>
        <v>0</v>
      </c>
      <c r="BG339" s="145">
        <f>IF(N339="zákl. přenesená",J339,0)</f>
        <v>0</v>
      </c>
      <c r="BH339" s="145">
        <f>IF(N339="sníž. přenesená",J339,0)</f>
        <v>0</v>
      </c>
      <c r="BI339" s="145">
        <f>IF(N339="nulová",J339,0)</f>
        <v>0</v>
      </c>
      <c r="BJ339" s="18" t="s">
        <v>81</v>
      </c>
      <c r="BK339" s="145">
        <f>ROUND(I339*H339,2)</f>
        <v>0</v>
      </c>
      <c r="BL339" s="18" t="s">
        <v>282</v>
      </c>
      <c r="BM339" s="144" t="s">
        <v>544</v>
      </c>
    </row>
    <row r="340" spans="2:47" s="1" customFormat="1" ht="67.2">
      <c r="B340" s="33"/>
      <c r="D340" s="151" t="s">
        <v>310</v>
      </c>
      <c r="F340" s="178" t="s">
        <v>545</v>
      </c>
      <c r="I340" s="148"/>
      <c r="L340" s="33"/>
      <c r="M340" s="149"/>
      <c r="T340" s="52"/>
      <c r="AT340" s="18" t="s">
        <v>310</v>
      </c>
      <c r="AU340" s="18" t="s">
        <v>83</v>
      </c>
    </row>
    <row r="341" spans="2:65" s="1" customFormat="1" ht="16.5" customHeight="1">
      <c r="B341" s="33"/>
      <c r="C341" s="133" t="s">
        <v>546</v>
      </c>
      <c r="D341" s="133" t="s">
        <v>173</v>
      </c>
      <c r="E341" s="134" t="s">
        <v>547</v>
      </c>
      <c r="F341" s="135" t="s">
        <v>548</v>
      </c>
      <c r="G341" s="136" t="s">
        <v>538</v>
      </c>
      <c r="H341" s="137">
        <v>1</v>
      </c>
      <c r="I341" s="138"/>
      <c r="J341" s="139">
        <f>ROUND(I341*H341,2)</f>
        <v>0</v>
      </c>
      <c r="K341" s="135" t="s">
        <v>304</v>
      </c>
      <c r="L341" s="33"/>
      <c r="M341" s="140" t="s">
        <v>21</v>
      </c>
      <c r="N341" s="141" t="s">
        <v>44</v>
      </c>
      <c r="P341" s="142">
        <f>O341*H341</f>
        <v>0</v>
      </c>
      <c r="Q341" s="142">
        <v>0</v>
      </c>
      <c r="R341" s="142">
        <f>Q341*H341</f>
        <v>0</v>
      </c>
      <c r="S341" s="142">
        <v>0</v>
      </c>
      <c r="T341" s="143">
        <f>S341*H341</f>
        <v>0</v>
      </c>
      <c r="AR341" s="144" t="s">
        <v>282</v>
      </c>
      <c r="AT341" s="144" t="s">
        <v>173</v>
      </c>
      <c r="AU341" s="144" t="s">
        <v>83</v>
      </c>
      <c r="AY341" s="18" t="s">
        <v>170</v>
      </c>
      <c r="BE341" s="145">
        <f>IF(N341="základní",J341,0)</f>
        <v>0</v>
      </c>
      <c r="BF341" s="145">
        <f>IF(N341="snížená",J341,0)</f>
        <v>0</v>
      </c>
      <c r="BG341" s="145">
        <f>IF(N341="zákl. přenesená",J341,0)</f>
        <v>0</v>
      </c>
      <c r="BH341" s="145">
        <f>IF(N341="sníž. přenesená",J341,0)</f>
        <v>0</v>
      </c>
      <c r="BI341" s="145">
        <f>IF(N341="nulová",J341,0)</f>
        <v>0</v>
      </c>
      <c r="BJ341" s="18" t="s">
        <v>81</v>
      </c>
      <c r="BK341" s="145">
        <f>ROUND(I341*H341,2)</f>
        <v>0</v>
      </c>
      <c r="BL341" s="18" t="s">
        <v>282</v>
      </c>
      <c r="BM341" s="144" t="s">
        <v>549</v>
      </c>
    </row>
    <row r="342" spans="2:47" s="1" customFormat="1" ht="67.2">
      <c r="B342" s="33"/>
      <c r="D342" s="151" t="s">
        <v>310</v>
      </c>
      <c r="F342" s="178" t="s">
        <v>550</v>
      </c>
      <c r="I342" s="148"/>
      <c r="L342" s="33"/>
      <c r="M342" s="149"/>
      <c r="T342" s="52"/>
      <c r="AT342" s="18" t="s">
        <v>310</v>
      </c>
      <c r="AU342" s="18" t="s">
        <v>83</v>
      </c>
    </row>
    <row r="343" spans="2:65" s="1" customFormat="1" ht="16.5" customHeight="1">
      <c r="B343" s="33"/>
      <c r="C343" s="133" t="s">
        <v>551</v>
      </c>
      <c r="D343" s="133" t="s">
        <v>173</v>
      </c>
      <c r="E343" s="134" t="s">
        <v>552</v>
      </c>
      <c r="F343" s="135" t="s">
        <v>553</v>
      </c>
      <c r="G343" s="136" t="s">
        <v>325</v>
      </c>
      <c r="H343" s="137">
        <v>125</v>
      </c>
      <c r="I343" s="138"/>
      <c r="J343" s="139">
        <f>ROUND(I343*H343,2)</f>
        <v>0</v>
      </c>
      <c r="K343" s="135" t="s">
        <v>304</v>
      </c>
      <c r="L343" s="33"/>
      <c r="M343" s="140" t="s">
        <v>21</v>
      </c>
      <c r="N343" s="141" t="s">
        <v>44</v>
      </c>
      <c r="P343" s="142">
        <f>O343*H343</f>
        <v>0</v>
      </c>
      <c r="Q343" s="142">
        <v>0</v>
      </c>
      <c r="R343" s="142">
        <f>Q343*H343</f>
        <v>0</v>
      </c>
      <c r="S343" s="142">
        <v>0.0125</v>
      </c>
      <c r="T343" s="143">
        <f>S343*H343</f>
        <v>1.5625</v>
      </c>
      <c r="AR343" s="144" t="s">
        <v>282</v>
      </c>
      <c r="AT343" s="144" t="s">
        <v>173</v>
      </c>
      <c r="AU343" s="144" t="s">
        <v>83</v>
      </c>
      <c r="AY343" s="18" t="s">
        <v>170</v>
      </c>
      <c r="BE343" s="145">
        <f>IF(N343="základní",J343,0)</f>
        <v>0</v>
      </c>
      <c r="BF343" s="145">
        <f>IF(N343="snížená",J343,0)</f>
        <v>0</v>
      </c>
      <c r="BG343" s="145">
        <f>IF(N343="zákl. přenesená",J343,0)</f>
        <v>0</v>
      </c>
      <c r="BH343" s="145">
        <f>IF(N343="sníž. přenesená",J343,0)</f>
        <v>0</v>
      </c>
      <c r="BI343" s="145">
        <f>IF(N343="nulová",J343,0)</f>
        <v>0</v>
      </c>
      <c r="BJ343" s="18" t="s">
        <v>81</v>
      </c>
      <c r="BK343" s="145">
        <f>ROUND(I343*H343,2)</f>
        <v>0</v>
      </c>
      <c r="BL343" s="18" t="s">
        <v>282</v>
      </c>
      <c r="BM343" s="144" t="s">
        <v>554</v>
      </c>
    </row>
    <row r="344" spans="2:51" s="12" customFormat="1" ht="12">
      <c r="B344" s="150"/>
      <c r="D344" s="151" t="s">
        <v>181</v>
      </c>
      <c r="E344" s="152" t="s">
        <v>21</v>
      </c>
      <c r="F344" s="153" t="s">
        <v>555</v>
      </c>
      <c r="H344" s="154">
        <v>125</v>
      </c>
      <c r="I344" s="155"/>
      <c r="L344" s="150"/>
      <c r="M344" s="156"/>
      <c r="T344" s="157"/>
      <c r="AT344" s="152" t="s">
        <v>181</v>
      </c>
      <c r="AU344" s="152" t="s">
        <v>83</v>
      </c>
      <c r="AV344" s="12" t="s">
        <v>83</v>
      </c>
      <c r="AW344" s="12" t="s">
        <v>34</v>
      </c>
      <c r="AX344" s="12" t="s">
        <v>73</v>
      </c>
      <c r="AY344" s="152" t="s">
        <v>170</v>
      </c>
    </row>
    <row r="345" spans="2:51" s="13" customFormat="1" ht="12">
      <c r="B345" s="158"/>
      <c r="D345" s="151" t="s">
        <v>181</v>
      </c>
      <c r="E345" s="159" t="s">
        <v>21</v>
      </c>
      <c r="F345" s="160" t="s">
        <v>183</v>
      </c>
      <c r="H345" s="161">
        <v>125</v>
      </c>
      <c r="I345" s="162"/>
      <c r="L345" s="158"/>
      <c r="M345" s="163"/>
      <c r="T345" s="164"/>
      <c r="AT345" s="159" t="s">
        <v>181</v>
      </c>
      <c r="AU345" s="159" t="s">
        <v>83</v>
      </c>
      <c r="AV345" s="13" t="s">
        <v>171</v>
      </c>
      <c r="AW345" s="13" t="s">
        <v>34</v>
      </c>
      <c r="AX345" s="13" t="s">
        <v>81</v>
      </c>
      <c r="AY345" s="159" t="s">
        <v>170</v>
      </c>
    </row>
    <row r="346" spans="2:65" s="1" customFormat="1" ht="16.5" customHeight="1">
      <c r="B346" s="33"/>
      <c r="C346" s="133" t="s">
        <v>556</v>
      </c>
      <c r="D346" s="133" t="s">
        <v>173</v>
      </c>
      <c r="E346" s="134" t="s">
        <v>557</v>
      </c>
      <c r="F346" s="135" t="s">
        <v>558</v>
      </c>
      <c r="G346" s="136" t="s">
        <v>325</v>
      </c>
      <c r="H346" s="137">
        <v>11</v>
      </c>
      <c r="I346" s="138"/>
      <c r="J346" s="139">
        <f>ROUND(I346*H346,2)</f>
        <v>0</v>
      </c>
      <c r="K346" s="135" t="s">
        <v>304</v>
      </c>
      <c r="L346" s="33"/>
      <c r="M346" s="140" t="s">
        <v>21</v>
      </c>
      <c r="N346" s="141" t="s">
        <v>44</v>
      </c>
      <c r="P346" s="142">
        <f>O346*H346</f>
        <v>0</v>
      </c>
      <c r="Q346" s="142">
        <v>0</v>
      </c>
      <c r="R346" s="142">
        <f>Q346*H346</f>
        <v>0</v>
      </c>
      <c r="S346" s="142">
        <v>0.035</v>
      </c>
      <c r="T346" s="143">
        <f>S346*H346</f>
        <v>0.385</v>
      </c>
      <c r="AR346" s="144" t="s">
        <v>282</v>
      </c>
      <c r="AT346" s="144" t="s">
        <v>173</v>
      </c>
      <c r="AU346" s="144" t="s">
        <v>83</v>
      </c>
      <c r="AY346" s="18" t="s">
        <v>170</v>
      </c>
      <c r="BE346" s="145">
        <f>IF(N346="základní",J346,0)</f>
        <v>0</v>
      </c>
      <c r="BF346" s="145">
        <f>IF(N346="snížená",J346,0)</f>
        <v>0</v>
      </c>
      <c r="BG346" s="145">
        <f>IF(N346="zákl. přenesená",J346,0)</f>
        <v>0</v>
      </c>
      <c r="BH346" s="145">
        <f>IF(N346="sníž. přenesená",J346,0)</f>
        <v>0</v>
      </c>
      <c r="BI346" s="145">
        <f>IF(N346="nulová",J346,0)</f>
        <v>0</v>
      </c>
      <c r="BJ346" s="18" t="s">
        <v>81</v>
      </c>
      <c r="BK346" s="145">
        <f>ROUND(I346*H346,2)</f>
        <v>0</v>
      </c>
      <c r="BL346" s="18" t="s">
        <v>282</v>
      </c>
      <c r="BM346" s="144" t="s">
        <v>559</v>
      </c>
    </row>
    <row r="347" spans="2:51" s="12" customFormat="1" ht="12">
      <c r="B347" s="150"/>
      <c r="D347" s="151" t="s">
        <v>181</v>
      </c>
      <c r="E347" s="152" t="s">
        <v>21</v>
      </c>
      <c r="F347" s="153" t="s">
        <v>560</v>
      </c>
      <c r="H347" s="154">
        <v>11</v>
      </c>
      <c r="I347" s="155"/>
      <c r="L347" s="150"/>
      <c r="M347" s="156"/>
      <c r="T347" s="157"/>
      <c r="AT347" s="152" t="s">
        <v>181</v>
      </c>
      <c r="AU347" s="152" t="s">
        <v>83</v>
      </c>
      <c r="AV347" s="12" t="s">
        <v>83</v>
      </c>
      <c r="AW347" s="12" t="s">
        <v>34</v>
      </c>
      <c r="AX347" s="12" t="s">
        <v>73</v>
      </c>
      <c r="AY347" s="152" t="s">
        <v>170</v>
      </c>
    </row>
    <row r="348" spans="2:51" s="13" customFormat="1" ht="12">
      <c r="B348" s="158"/>
      <c r="D348" s="151" t="s">
        <v>181</v>
      </c>
      <c r="E348" s="159" t="s">
        <v>21</v>
      </c>
      <c r="F348" s="160" t="s">
        <v>183</v>
      </c>
      <c r="H348" s="161">
        <v>11</v>
      </c>
      <c r="I348" s="162"/>
      <c r="L348" s="158"/>
      <c r="M348" s="163"/>
      <c r="T348" s="164"/>
      <c r="AT348" s="159" t="s">
        <v>181</v>
      </c>
      <c r="AU348" s="159" t="s">
        <v>83</v>
      </c>
      <c r="AV348" s="13" t="s">
        <v>171</v>
      </c>
      <c r="AW348" s="13" t="s">
        <v>34</v>
      </c>
      <c r="AX348" s="13" t="s">
        <v>81</v>
      </c>
      <c r="AY348" s="159" t="s">
        <v>170</v>
      </c>
    </row>
    <row r="349" spans="2:65" s="1" customFormat="1" ht="16.5" customHeight="1">
      <c r="B349" s="33"/>
      <c r="C349" s="133" t="s">
        <v>561</v>
      </c>
      <c r="D349" s="133" t="s">
        <v>173</v>
      </c>
      <c r="E349" s="134" t="s">
        <v>562</v>
      </c>
      <c r="F349" s="135" t="s">
        <v>563</v>
      </c>
      <c r="G349" s="136" t="s">
        <v>325</v>
      </c>
      <c r="H349" s="137">
        <v>2</v>
      </c>
      <c r="I349" s="138"/>
      <c r="J349" s="139">
        <f>ROUND(I349*H349,2)</f>
        <v>0</v>
      </c>
      <c r="K349" s="135" t="s">
        <v>304</v>
      </c>
      <c r="L349" s="33"/>
      <c r="M349" s="140" t="s">
        <v>21</v>
      </c>
      <c r="N349" s="141" t="s">
        <v>44</v>
      </c>
      <c r="P349" s="142">
        <f>O349*H349</f>
        <v>0</v>
      </c>
      <c r="Q349" s="142">
        <v>0</v>
      </c>
      <c r="R349" s="142">
        <f>Q349*H349</f>
        <v>0</v>
      </c>
      <c r="S349" s="142">
        <v>0.02</v>
      </c>
      <c r="T349" s="143">
        <f>S349*H349</f>
        <v>0.04</v>
      </c>
      <c r="AR349" s="144" t="s">
        <v>282</v>
      </c>
      <c r="AT349" s="144" t="s">
        <v>173</v>
      </c>
      <c r="AU349" s="144" t="s">
        <v>83</v>
      </c>
      <c r="AY349" s="18" t="s">
        <v>170</v>
      </c>
      <c r="BE349" s="145">
        <f>IF(N349="základní",J349,0)</f>
        <v>0</v>
      </c>
      <c r="BF349" s="145">
        <f>IF(N349="snížená",J349,0)</f>
        <v>0</v>
      </c>
      <c r="BG349" s="145">
        <f>IF(N349="zákl. přenesená",J349,0)</f>
        <v>0</v>
      </c>
      <c r="BH349" s="145">
        <f>IF(N349="sníž. přenesená",J349,0)</f>
        <v>0</v>
      </c>
      <c r="BI349" s="145">
        <f>IF(N349="nulová",J349,0)</f>
        <v>0</v>
      </c>
      <c r="BJ349" s="18" t="s">
        <v>81</v>
      </c>
      <c r="BK349" s="145">
        <f>ROUND(I349*H349,2)</f>
        <v>0</v>
      </c>
      <c r="BL349" s="18" t="s">
        <v>282</v>
      </c>
      <c r="BM349" s="144" t="s">
        <v>564</v>
      </c>
    </row>
    <row r="350" spans="2:51" s="12" customFormat="1" ht="12">
      <c r="B350" s="150"/>
      <c r="D350" s="151" t="s">
        <v>181</v>
      </c>
      <c r="E350" s="152" t="s">
        <v>21</v>
      </c>
      <c r="F350" s="153" t="s">
        <v>565</v>
      </c>
      <c r="H350" s="154">
        <v>2</v>
      </c>
      <c r="I350" s="155"/>
      <c r="L350" s="150"/>
      <c r="M350" s="156"/>
      <c r="T350" s="157"/>
      <c r="AT350" s="152" t="s">
        <v>181</v>
      </c>
      <c r="AU350" s="152" t="s">
        <v>83</v>
      </c>
      <c r="AV350" s="12" t="s">
        <v>83</v>
      </c>
      <c r="AW350" s="12" t="s">
        <v>34</v>
      </c>
      <c r="AX350" s="12" t="s">
        <v>73</v>
      </c>
      <c r="AY350" s="152" t="s">
        <v>170</v>
      </c>
    </row>
    <row r="351" spans="2:51" s="13" customFormat="1" ht="12">
      <c r="B351" s="158"/>
      <c r="D351" s="151" t="s">
        <v>181</v>
      </c>
      <c r="E351" s="159" t="s">
        <v>21</v>
      </c>
      <c r="F351" s="160" t="s">
        <v>183</v>
      </c>
      <c r="H351" s="161">
        <v>2</v>
      </c>
      <c r="I351" s="162"/>
      <c r="L351" s="158"/>
      <c r="M351" s="163"/>
      <c r="T351" s="164"/>
      <c r="AT351" s="159" t="s">
        <v>181</v>
      </c>
      <c r="AU351" s="159" t="s">
        <v>83</v>
      </c>
      <c r="AV351" s="13" t="s">
        <v>171</v>
      </c>
      <c r="AW351" s="13" t="s">
        <v>34</v>
      </c>
      <c r="AX351" s="13" t="s">
        <v>81</v>
      </c>
      <c r="AY351" s="159" t="s">
        <v>170</v>
      </c>
    </row>
    <row r="352" spans="2:65" s="1" customFormat="1" ht="16.5" customHeight="1">
      <c r="B352" s="33"/>
      <c r="C352" s="133" t="s">
        <v>566</v>
      </c>
      <c r="D352" s="133" t="s">
        <v>173</v>
      </c>
      <c r="E352" s="134" t="s">
        <v>567</v>
      </c>
      <c r="F352" s="135" t="s">
        <v>568</v>
      </c>
      <c r="G352" s="136" t="s">
        <v>325</v>
      </c>
      <c r="H352" s="137">
        <v>2</v>
      </c>
      <c r="I352" s="138"/>
      <c r="J352" s="139">
        <f>ROUND(I352*H352,2)</f>
        <v>0</v>
      </c>
      <c r="K352" s="135" t="s">
        <v>304</v>
      </c>
      <c r="L352" s="33"/>
      <c r="M352" s="140" t="s">
        <v>21</v>
      </c>
      <c r="N352" s="141" t="s">
        <v>44</v>
      </c>
      <c r="P352" s="142">
        <f>O352*H352</f>
        <v>0</v>
      </c>
      <c r="Q352" s="142">
        <v>0</v>
      </c>
      <c r="R352" s="142">
        <f>Q352*H352</f>
        <v>0</v>
      </c>
      <c r="S352" s="142">
        <v>0.015</v>
      </c>
      <c r="T352" s="143">
        <f>S352*H352</f>
        <v>0.03</v>
      </c>
      <c r="AR352" s="144" t="s">
        <v>282</v>
      </c>
      <c r="AT352" s="144" t="s">
        <v>173</v>
      </c>
      <c r="AU352" s="144" t="s">
        <v>83</v>
      </c>
      <c r="AY352" s="18" t="s">
        <v>170</v>
      </c>
      <c r="BE352" s="145">
        <f>IF(N352="základní",J352,0)</f>
        <v>0</v>
      </c>
      <c r="BF352" s="145">
        <f>IF(N352="snížená",J352,0)</f>
        <v>0</v>
      </c>
      <c r="BG352" s="145">
        <f>IF(N352="zákl. přenesená",J352,0)</f>
        <v>0</v>
      </c>
      <c r="BH352" s="145">
        <f>IF(N352="sníž. přenesená",J352,0)</f>
        <v>0</v>
      </c>
      <c r="BI352" s="145">
        <f>IF(N352="nulová",J352,0)</f>
        <v>0</v>
      </c>
      <c r="BJ352" s="18" t="s">
        <v>81</v>
      </c>
      <c r="BK352" s="145">
        <f>ROUND(I352*H352,2)</f>
        <v>0</v>
      </c>
      <c r="BL352" s="18" t="s">
        <v>282</v>
      </c>
      <c r="BM352" s="144" t="s">
        <v>569</v>
      </c>
    </row>
    <row r="353" spans="2:51" s="12" customFormat="1" ht="12">
      <c r="B353" s="150"/>
      <c r="D353" s="151" t="s">
        <v>181</v>
      </c>
      <c r="E353" s="152" t="s">
        <v>21</v>
      </c>
      <c r="F353" s="153" t="s">
        <v>570</v>
      </c>
      <c r="H353" s="154">
        <v>2</v>
      </c>
      <c r="I353" s="155"/>
      <c r="L353" s="150"/>
      <c r="M353" s="156"/>
      <c r="T353" s="157"/>
      <c r="AT353" s="152" t="s">
        <v>181</v>
      </c>
      <c r="AU353" s="152" t="s">
        <v>83</v>
      </c>
      <c r="AV353" s="12" t="s">
        <v>83</v>
      </c>
      <c r="AW353" s="12" t="s">
        <v>34</v>
      </c>
      <c r="AX353" s="12" t="s">
        <v>81</v>
      </c>
      <c r="AY353" s="152" t="s">
        <v>170</v>
      </c>
    </row>
    <row r="354" spans="2:51" s="13" customFormat="1" ht="12">
      <c r="B354" s="158"/>
      <c r="D354" s="151" t="s">
        <v>181</v>
      </c>
      <c r="E354" s="159" t="s">
        <v>21</v>
      </c>
      <c r="F354" s="160" t="s">
        <v>183</v>
      </c>
      <c r="H354" s="161">
        <v>2</v>
      </c>
      <c r="I354" s="162"/>
      <c r="L354" s="158"/>
      <c r="M354" s="163"/>
      <c r="T354" s="164"/>
      <c r="AT354" s="159" t="s">
        <v>181</v>
      </c>
      <c r="AU354" s="159" t="s">
        <v>83</v>
      </c>
      <c r="AV354" s="13" t="s">
        <v>171</v>
      </c>
      <c r="AW354" s="13" t="s">
        <v>34</v>
      </c>
      <c r="AX354" s="13" t="s">
        <v>73</v>
      </c>
      <c r="AY354" s="159" t="s">
        <v>170</v>
      </c>
    </row>
    <row r="355" spans="2:65" s="1" customFormat="1" ht="24.15" customHeight="1">
      <c r="B355" s="33"/>
      <c r="C355" s="133" t="s">
        <v>571</v>
      </c>
      <c r="D355" s="133" t="s">
        <v>173</v>
      </c>
      <c r="E355" s="134" t="s">
        <v>572</v>
      </c>
      <c r="F355" s="135" t="s">
        <v>573</v>
      </c>
      <c r="G355" s="136" t="s">
        <v>574</v>
      </c>
      <c r="H355" s="189"/>
      <c r="I355" s="138"/>
      <c r="J355" s="139">
        <f>ROUND(I355*H355,2)</f>
        <v>0</v>
      </c>
      <c r="K355" s="135" t="s">
        <v>176</v>
      </c>
      <c r="L355" s="33"/>
      <c r="M355" s="140" t="s">
        <v>21</v>
      </c>
      <c r="N355" s="141" t="s">
        <v>44</v>
      </c>
      <c r="P355" s="142">
        <f>O355*H355</f>
        <v>0</v>
      </c>
      <c r="Q355" s="142">
        <v>0</v>
      </c>
      <c r="R355" s="142">
        <f>Q355*H355</f>
        <v>0</v>
      </c>
      <c r="S355" s="142">
        <v>0</v>
      </c>
      <c r="T355" s="143">
        <f>S355*H355</f>
        <v>0</v>
      </c>
      <c r="AR355" s="144" t="s">
        <v>282</v>
      </c>
      <c r="AT355" s="144" t="s">
        <v>173</v>
      </c>
      <c r="AU355" s="144" t="s">
        <v>83</v>
      </c>
      <c r="AY355" s="18" t="s">
        <v>170</v>
      </c>
      <c r="BE355" s="145">
        <f>IF(N355="základní",J355,0)</f>
        <v>0</v>
      </c>
      <c r="BF355" s="145">
        <f>IF(N355="snížená",J355,0)</f>
        <v>0</v>
      </c>
      <c r="BG355" s="145">
        <f>IF(N355="zákl. přenesená",J355,0)</f>
        <v>0</v>
      </c>
      <c r="BH355" s="145">
        <f>IF(N355="sníž. přenesená",J355,0)</f>
        <v>0</v>
      </c>
      <c r="BI355" s="145">
        <f>IF(N355="nulová",J355,0)</f>
        <v>0</v>
      </c>
      <c r="BJ355" s="18" t="s">
        <v>81</v>
      </c>
      <c r="BK355" s="145">
        <f>ROUND(I355*H355,2)</f>
        <v>0</v>
      </c>
      <c r="BL355" s="18" t="s">
        <v>282</v>
      </c>
      <c r="BM355" s="144" t="s">
        <v>575</v>
      </c>
    </row>
    <row r="356" spans="2:47" s="1" customFormat="1" ht="12">
      <c r="B356" s="33"/>
      <c r="D356" s="146" t="s">
        <v>179</v>
      </c>
      <c r="F356" s="147" t="s">
        <v>576</v>
      </c>
      <c r="I356" s="148"/>
      <c r="L356" s="33"/>
      <c r="M356" s="149"/>
      <c r="T356" s="52"/>
      <c r="AT356" s="18" t="s">
        <v>179</v>
      </c>
      <c r="AU356" s="18" t="s">
        <v>83</v>
      </c>
    </row>
    <row r="357" spans="2:63" s="11" customFormat="1" ht="22.95" customHeight="1">
      <c r="B357" s="121"/>
      <c r="D357" s="122" t="s">
        <v>72</v>
      </c>
      <c r="E357" s="131" t="s">
        <v>577</v>
      </c>
      <c r="F357" s="131" t="s">
        <v>578</v>
      </c>
      <c r="I357" s="124"/>
      <c r="J357" s="132">
        <f>BK357</f>
        <v>0</v>
      </c>
      <c r="L357" s="121"/>
      <c r="M357" s="126"/>
      <c r="P357" s="127">
        <f>SUM(P358:P373)</f>
        <v>0</v>
      </c>
      <c r="R357" s="127">
        <f>SUM(R358:R373)</f>
        <v>0</v>
      </c>
      <c r="T357" s="128">
        <f>SUM(T358:T373)</f>
        <v>1.94752</v>
      </c>
      <c r="AR357" s="122" t="s">
        <v>83</v>
      </c>
      <c r="AT357" s="129" t="s">
        <v>72</v>
      </c>
      <c r="AU357" s="129" t="s">
        <v>81</v>
      </c>
      <c r="AY357" s="122" t="s">
        <v>170</v>
      </c>
      <c r="BK357" s="130">
        <f>SUM(BK358:BK373)</f>
        <v>0</v>
      </c>
    </row>
    <row r="358" spans="2:65" s="1" customFormat="1" ht="24.15" customHeight="1">
      <c r="B358" s="33"/>
      <c r="C358" s="133" t="s">
        <v>579</v>
      </c>
      <c r="D358" s="133" t="s">
        <v>173</v>
      </c>
      <c r="E358" s="134" t="s">
        <v>580</v>
      </c>
      <c r="F358" s="135" t="s">
        <v>581</v>
      </c>
      <c r="G358" s="136" t="s">
        <v>538</v>
      </c>
      <c r="H358" s="137">
        <v>1</v>
      </c>
      <c r="I358" s="138"/>
      <c r="J358" s="139">
        <f>ROUND(I358*H358,2)</f>
        <v>0</v>
      </c>
      <c r="K358" s="135" t="s">
        <v>304</v>
      </c>
      <c r="L358" s="33"/>
      <c r="M358" s="140" t="s">
        <v>21</v>
      </c>
      <c r="N358" s="141" t="s">
        <v>44</v>
      </c>
      <c r="P358" s="142">
        <f>O358*H358</f>
        <v>0</v>
      </c>
      <c r="Q358" s="142">
        <v>0</v>
      </c>
      <c r="R358" s="142">
        <f>Q358*H358</f>
        <v>0</v>
      </c>
      <c r="S358" s="142">
        <v>0</v>
      </c>
      <c r="T358" s="143">
        <f>S358*H358</f>
        <v>0</v>
      </c>
      <c r="AR358" s="144" t="s">
        <v>282</v>
      </c>
      <c r="AT358" s="144" t="s">
        <v>173</v>
      </c>
      <c r="AU358" s="144" t="s">
        <v>83</v>
      </c>
      <c r="AY358" s="18" t="s">
        <v>170</v>
      </c>
      <c r="BE358" s="145">
        <f>IF(N358="základní",J358,0)</f>
        <v>0</v>
      </c>
      <c r="BF358" s="145">
        <f>IF(N358="snížená",J358,0)</f>
        <v>0</v>
      </c>
      <c r="BG358" s="145">
        <f>IF(N358="zákl. přenesená",J358,0)</f>
        <v>0</v>
      </c>
      <c r="BH358" s="145">
        <f>IF(N358="sníž. přenesená",J358,0)</f>
        <v>0</v>
      </c>
      <c r="BI358" s="145">
        <f>IF(N358="nulová",J358,0)</f>
        <v>0</v>
      </c>
      <c r="BJ358" s="18" t="s">
        <v>81</v>
      </c>
      <c r="BK358" s="145">
        <f>ROUND(I358*H358,2)</f>
        <v>0</v>
      </c>
      <c r="BL358" s="18" t="s">
        <v>282</v>
      </c>
      <c r="BM358" s="144" t="s">
        <v>582</v>
      </c>
    </row>
    <row r="359" spans="2:51" s="12" customFormat="1" ht="12">
      <c r="B359" s="150"/>
      <c r="D359" s="151" t="s">
        <v>181</v>
      </c>
      <c r="E359" s="152" t="s">
        <v>21</v>
      </c>
      <c r="F359" s="153" t="s">
        <v>583</v>
      </c>
      <c r="H359" s="154">
        <v>1</v>
      </c>
      <c r="I359" s="155"/>
      <c r="L359" s="150"/>
      <c r="M359" s="156"/>
      <c r="T359" s="157"/>
      <c r="AT359" s="152" t="s">
        <v>181</v>
      </c>
      <c r="AU359" s="152" t="s">
        <v>83</v>
      </c>
      <c r="AV359" s="12" t="s">
        <v>83</v>
      </c>
      <c r="AW359" s="12" t="s">
        <v>34</v>
      </c>
      <c r="AX359" s="12" t="s">
        <v>73</v>
      </c>
      <c r="AY359" s="152" t="s">
        <v>170</v>
      </c>
    </row>
    <row r="360" spans="2:51" s="13" customFormat="1" ht="12">
      <c r="B360" s="158"/>
      <c r="D360" s="151" t="s">
        <v>181</v>
      </c>
      <c r="E360" s="159" t="s">
        <v>21</v>
      </c>
      <c r="F360" s="160" t="s">
        <v>183</v>
      </c>
      <c r="H360" s="161">
        <v>1</v>
      </c>
      <c r="I360" s="162"/>
      <c r="L360" s="158"/>
      <c r="M360" s="163"/>
      <c r="T360" s="164"/>
      <c r="AT360" s="159" t="s">
        <v>181</v>
      </c>
      <c r="AU360" s="159" t="s">
        <v>83</v>
      </c>
      <c r="AV360" s="13" t="s">
        <v>171</v>
      </c>
      <c r="AW360" s="13" t="s">
        <v>34</v>
      </c>
      <c r="AX360" s="13" t="s">
        <v>81</v>
      </c>
      <c r="AY360" s="159" t="s">
        <v>170</v>
      </c>
    </row>
    <row r="361" spans="2:65" s="1" customFormat="1" ht="21.75" customHeight="1">
      <c r="B361" s="33"/>
      <c r="C361" s="133" t="s">
        <v>584</v>
      </c>
      <c r="D361" s="133" t="s">
        <v>173</v>
      </c>
      <c r="E361" s="134" t="s">
        <v>585</v>
      </c>
      <c r="F361" s="135" t="s">
        <v>586</v>
      </c>
      <c r="G361" s="136" t="s">
        <v>112</v>
      </c>
      <c r="H361" s="137">
        <v>9.87</v>
      </c>
      <c r="I361" s="138"/>
      <c r="J361" s="139">
        <f>ROUND(I361*H361,2)</f>
        <v>0</v>
      </c>
      <c r="K361" s="135" t="s">
        <v>176</v>
      </c>
      <c r="L361" s="33"/>
      <c r="M361" s="140" t="s">
        <v>21</v>
      </c>
      <c r="N361" s="141" t="s">
        <v>44</v>
      </c>
      <c r="P361" s="142">
        <f>O361*H361</f>
        <v>0</v>
      </c>
      <c r="Q361" s="142">
        <v>0</v>
      </c>
      <c r="R361" s="142">
        <f>Q361*H361</f>
        <v>0</v>
      </c>
      <c r="S361" s="142">
        <v>0.04</v>
      </c>
      <c r="T361" s="143">
        <f>S361*H361</f>
        <v>0.3948</v>
      </c>
      <c r="AR361" s="144" t="s">
        <v>282</v>
      </c>
      <c r="AT361" s="144" t="s">
        <v>173</v>
      </c>
      <c r="AU361" s="144" t="s">
        <v>83</v>
      </c>
      <c r="AY361" s="18" t="s">
        <v>170</v>
      </c>
      <c r="BE361" s="145">
        <f>IF(N361="základní",J361,0)</f>
        <v>0</v>
      </c>
      <c r="BF361" s="145">
        <f>IF(N361="snížená",J361,0)</f>
        <v>0</v>
      </c>
      <c r="BG361" s="145">
        <f>IF(N361="zákl. přenesená",J361,0)</f>
        <v>0</v>
      </c>
      <c r="BH361" s="145">
        <f>IF(N361="sníž. přenesená",J361,0)</f>
        <v>0</v>
      </c>
      <c r="BI361" s="145">
        <f>IF(N361="nulová",J361,0)</f>
        <v>0</v>
      </c>
      <c r="BJ361" s="18" t="s">
        <v>81</v>
      </c>
      <c r="BK361" s="145">
        <f>ROUND(I361*H361,2)</f>
        <v>0</v>
      </c>
      <c r="BL361" s="18" t="s">
        <v>282</v>
      </c>
      <c r="BM361" s="144" t="s">
        <v>587</v>
      </c>
    </row>
    <row r="362" spans="2:47" s="1" customFormat="1" ht="12">
      <c r="B362" s="33"/>
      <c r="D362" s="146" t="s">
        <v>179</v>
      </c>
      <c r="F362" s="147" t="s">
        <v>588</v>
      </c>
      <c r="I362" s="148"/>
      <c r="L362" s="33"/>
      <c r="M362" s="149"/>
      <c r="T362" s="52"/>
      <c r="AT362" s="18" t="s">
        <v>179</v>
      </c>
      <c r="AU362" s="18" t="s">
        <v>83</v>
      </c>
    </row>
    <row r="363" spans="2:47" s="1" customFormat="1" ht="19.2">
      <c r="B363" s="33"/>
      <c r="D363" s="151" t="s">
        <v>310</v>
      </c>
      <c r="F363" s="178" t="s">
        <v>589</v>
      </c>
      <c r="I363" s="148"/>
      <c r="L363" s="33"/>
      <c r="M363" s="149"/>
      <c r="T363" s="52"/>
      <c r="AT363" s="18" t="s">
        <v>310</v>
      </c>
      <c r="AU363" s="18" t="s">
        <v>83</v>
      </c>
    </row>
    <row r="364" spans="2:51" s="12" customFormat="1" ht="12">
      <c r="B364" s="150"/>
      <c r="D364" s="151" t="s">
        <v>181</v>
      </c>
      <c r="E364" s="152" t="s">
        <v>21</v>
      </c>
      <c r="F364" s="153" t="s">
        <v>590</v>
      </c>
      <c r="H364" s="154">
        <v>9.87</v>
      </c>
      <c r="I364" s="155"/>
      <c r="L364" s="150"/>
      <c r="M364" s="156"/>
      <c r="T364" s="157"/>
      <c r="AT364" s="152" t="s">
        <v>181</v>
      </c>
      <c r="AU364" s="152" t="s">
        <v>83</v>
      </c>
      <c r="AV364" s="12" t="s">
        <v>83</v>
      </c>
      <c r="AW364" s="12" t="s">
        <v>34</v>
      </c>
      <c r="AX364" s="12" t="s">
        <v>73</v>
      </c>
      <c r="AY364" s="152" t="s">
        <v>170</v>
      </c>
    </row>
    <row r="365" spans="2:51" s="13" customFormat="1" ht="12">
      <c r="B365" s="158"/>
      <c r="D365" s="151" t="s">
        <v>181</v>
      </c>
      <c r="E365" s="159" t="s">
        <v>21</v>
      </c>
      <c r="F365" s="160" t="s">
        <v>183</v>
      </c>
      <c r="H365" s="161">
        <v>9.87</v>
      </c>
      <c r="I365" s="162"/>
      <c r="L365" s="158"/>
      <c r="M365" s="163"/>
      <c r="T365" s="164"/>
      <c r="AT365" s="159" t="s">
        <v>181</v>
      </c>
      <c r="AU365" s="159" t="s">
        <v>83</v>
      </c>
      <c r="AV365" s="13" t="s">
        <v>171</v>
      </c>
      <c r="AW365" s="13" t="s">
        <v>34</v>
      </c>
      <c r="AX365" s="13" t="s">
        <v>81</v>
      </c>
      <c r="AY365" s="159" t="s">
        <v>170</v>
      </c>
    </row>
    <row r="366" spans="2:65" s="1" customFormat="1" ht="21.75" customHeight="1">
      <c r="B366" s="33"/>
      <c r="C366" s="133" t="s">
        <v>591</v>
      </c>
      <c r="D366" s="133" t="s">
        <v>173</v>
      </c>
      <c r="E366" s="134" t="s">
        <v>592</v>
      </c>
      <c r="F366" s="135" t="s">
        <v>593</v>
      </c>
      <c r="G366" s="136" t="s">
        <v>112</v>
      </c>
      <c r="H366" s="137">
        <v>13.818</v>
      </c>
      <c r="I366" s="138"/>
      <c r="J366" s="139">
        <f>ROUND(I366*H366,2)</f>
        <v>0</v>
      </c>
      <c r="K366" s="135" t="s">
        <v>176</v>
      </c>
      <c r="L366" s="33"/>
      <c r="M366" s="140" t="s">
        <v>21</v>
      </c>
      <c r="N366" s="141" t="s">
        <v>44</v>
      </c>
      <c r="P366" s="142">
        <f>O366*H366</f>
        <v>0</v>
      </c>
      <c r="Q366" s="142">
        <v>0</v>
      </c>
      <c r="R366" s="142">
        <f>Q366*H366</f>
        <v>0</v>
      </c>
      <c r="S366" s="142">
        <v>0.04</v>
      </c>
      <c r="T366" s="143">
        <f>S366*H366</f>
        <v>0.55272</v>
      </c>
      <c r="AR366" s="144" t="s">
        <v>282</v>
      </c>
      <c r="AT366" s="144" t="s">
        <v>173</v>
      </c>
      <c r="AU366" s="144" t="s">
        <v>83</v>
      </c>
      <c r="AY366" s="18" t="s">
        <v>170</v>
      </c>
      <c r="BE366" s="145">
        <f>IF(N366="základní",J366,0)</f>
        <v>0</v>
      </c>
      <c r="BF366" s="145">
        <f>IF(N366="snížená",J366,0)</f>
        <v>0</v>
      </c>
      <c r="BG366" s="145">
        <f>IF(N366="zákl. přenesená",J366,0)</f>
        <v>0</v>
      </c>
      <c r="BH366" s="145">
        <f>IF(N366="sníž. přenesená",J366,0)</f>
        <v>0</v>
      </c>
      <c r="BI366" s="145">
        <f>IF(N366="nulová",J366,0)</f>
        <v>0</v>
      </c>
      <c r="BJ366" s="18" t="s">
        <v>81</v>
      </c>
      <c r="BK366" s="145">
        <f>ROUND(I366*H366,2)</f>
        <v>0</v>
      </c>
      <c r="BL366" s="18" t="s">
        <v>282</v>
      </c>
      <c r="BM366" s="144" t="s">
        <v>594</v>
      </c>
    </row>
    <row r="367" spans="2:47" s="1" customFormat="1" ht="12">
      <c r="B367" s="33"/>
      <c r="D367" s="146" t="s">
        <v>179</v>
      </c>
      <c r="F367" s="147" t="s">
        <v>595</v>
      </c>
      <c r="I367" s="148"/>
      <c r="L367" s="33"/>
      <c r="M367" s="149"/>
      <c r="T367" s="52"/>
      <c r="AT367" s="18" t="s">
        <v>179</v>
      </c>
      <c r="AU367" s="18" t="s">
        <v>83</v>
      </c>
    </row>
    <row r="368" spans="2:47" s="1" customFormat="1" ht="19.2">
      <c r="B368" s="33"/>
      <c r="D368" s="151" t="s">
        <v>310</v>
      </c>
      <c r="F368" s="178" t="s">
        <v>589</v>
      </c>
      <c r="I368" s="148"/>
      <c r="L368" s="33"/>
      <c r="M368" s="149"/>
      <c r="T368" s="52"/>
      <c r="AT368" s="18" t="s">
        <v>310</v>
      </c>
      <c r="AU368" s="18" t="s">
        <v>83</v>
      </c>
    </row>
    <row r="369" spans="2:51" s="12" customFormat="1" ht="12">
      <c r="B369" s="150"/>
      <c r="D369" s="151" t="s">
        <v>181</v>
      </c>
      <c r="E369" s="152" t="s">
        <v>21</v>
      </c>
      <c r="F369" s="153" t="s">
        <v>596</v>
      </c>
      <c r="H369" s="154">
        <v>13.818</v>
      </c>
      <c r="I369" s="155"/>
      <c r="L369" s="150"/>
      <c r="M369" s="156"/>
      <c r="T369" s="157"/>
      <c r="AT369" s="152" t="s">
        <v>181</v>
      </c>
      <c r="AU369" s="152" t="s">
        <v>83</v>
      </c>
      <c r="AV369" s="12" t="s">
        <v>83</v>
      </c>
      <c r="AW369" s="12" t="s">
        <v>34</v>
      </c>
      <c r="AX369" s="12" t="s">
        <v>73</v>
      </c>
      <c r="AY369" s="152" t="s">
        <v>170</v>
      </c>
    </row>
    <row r="370" spans="2:51" s="13" customFormat="1" ht="12">
      <c r="B370" s="158"/>
      <c r="D370" s="151" t="s">
        <v>181</v>
      </c>
      <c r="E370" s="159" t="s">
        <v>21</v>
      </c>
      <c r="F370" s="160" t="s">
        <v>183</v>
      </c>
      <c r="H370" s="161">
        <v>13.818</v>
      </c>
      <c r="I370" s="162"/>
      <c r="L370" s="158"/>
      <c r="M370" s="163"/>
      <c r="T370" s="164"/>
      <c r="AT370" s="159" t="s">
        <v>181</v>
      </c>
      <c r="AU370" s="159" t="s">
        <v>83</v>
      </c>
      <c r="AV370" s="13" t="s">
        <v>171</v>
      </c>
      <c r="AW370" s="13" t="s">
        <v>34</v>
      </c>
      <c r="AX370" s="13" t="s">
        <v>81</v>
      </c>
      <c r="AY370" s="159" t="s">
        <v>170</v>
      </c>
    </row>
    <row r="371" spans="2:65" s="1" customFormat="1" ht="16.5" customHeight="1">
      <c r="B371" s="33"/>
      <c r="C371" s="133" t="s">
        <v>597</v>
      </c>
      <c r="D371" s="133" t="s">
        <v>173</v>
      </c>
      <c r="E371" s="134" t="s">
        <v>598</v>
      </c>
      <c r="F371" s="135" t="s">
        <v>599</v>
      </c>
      <c r="G371" s="136" t="s">
        <v>600</v>
      </c>
      <c r="H371" s="137">
        <v>2</v>
      </c>
      <c r="I371" s="138"/>
      <c r="J371" s="139">
        <f>ROUND(I371*H371,2)</f>
        <v>0</v>
      </c>
      <c r="K371" s="135" t="s">
        <v>304</v>
      </c>
      <c r="L371" s="33"/>
      <c r="M371" s="140" t="s">
        <v>21</v>
      </c>
      <c r="N371" s="141" t="s">
        <v>44</v>
      </c>
      <c r="P371" s="142">
        <f>O371*H371</f>
        <v>0</v>
      </c>
      <c r="Q371" s="142">
        <v>0</v>
      </c>
      <c r="R371" s="142">
        <f>Q371*H371</f>
        <v>0</v>
      </c>
      <c r="S371" s="142">
        <v>0.5</v>
      </c>
      <c r="T371" s="143">
        <f>S371*H371</f>
        <v>1</v>
      </c>
      <c r="AR371" s="144" t="s">
        <v>282</v>
      </c>
      <c r="AT371" s="144" t="s">
        <v>173</v>
      </c>
      <c r="AU371" s="144" t="s">
        <v>83</v>
      </c>
      <c r="AY371" s="18" t="s">
        <v>170</v>
      </c>
      <c r="BE371" s="145">
        <f>IF(N371="základní",J371,0)</f>
        <v>0</v>
      </c>
      <c r="BF371" s="145">
        <f>IF(N371="snížená",J371,0)</f>
        <v>0</v>
      </c>
      <c r="BG371" s="145">
        <f>IF(N371="zákl. přenesená",J371,0)</f>
        <v>0</v>
      </c>
      <c r="BH371" s="145">
        <f>IF(N371="sníž. přenesená",J371,0)</f>
        <v>0</v>
      </c>
      <c r="BI371" s="145">
        <f>IF(N371="nulová",J371,0)</f>
        <v>0</v>
      </c>
      <c r="BJ371" s="18" t="s">
        <v>81</v>
      </c>
      <c r="BK371" s="145">
        <f>ROUND(I371*H371,2)</f>
        <v>0</v>
      </c>
      <c r="BL371" s="18" t="s">
        <v>282</v>
      </c>
      <c r="BM371" s="144" t="s">
        <v>601</v>
      </c>
    </row>
    <row r="372" spans="2:65" s="1" customFormat="1" ht="24.15" customHeight="1">
      <c r="B372" s="33"/>
      <c r="C372" s="133" t="s">
        <v>602</v>
      </c>
      <c r="D372" s="133" t="s">
        <v>173</v>
      </c>
      <c r="E372" s="134" t="s">
        <v>603</v>
      </c>
      <c r="F372" s="135" t="s">
        <v>604</v>
      </c>
      <c r="G372" s="136" t="s">
        <v>574</v>
      </c>
      <c r="H372" s="189"/>
      <c r="I372" s="138"/>
      <c r="J372" s="139">
        <f>ROUND(I372*H372,2)</f>
        <v>0</v>
      </c>
      <c r="K372" s="135" t="s">
        <v>176</v>
      </c>
      <c r="L372" s="33"/>
      <c r="M372" s="140" t="s">
        <v>21</v>
      </c>
      <c r="N372" s="141" t="s">
        <v>44</v>
      </c>
      <c r="P372" s="142">
        <f>O372*H372</f>
        <v>0</v>
      </c>
      <c r="Q372" s="142">
        <v>0</v>
      </c>
      <c r="R372" s="142">
        <f>Q372*H372</f>
        <v>0</v>
      </c>
      <c r="S372" s="142">
        <v>0</v>
      </c>
      <c r="T372" s="143">
        <f>S372*H372</f>
        <v>0</v>
      </c>
      <c r="AR372" s="144" t="s">
        <v>282</v>
      </c>
      <c r="AT372" s="144" t="s">
        <v>173</v>
      </c>
      <c r="AU372" s="144" t="s">
        <v>83</v>
      </c>
      <c r="AY372" s="18" t="s">
        <v>170</v>
      </c>
      <c r="BE372" s="145">
        <f>IF(N372="základní",J372,0)</f>
        <v>0</v>
      </c>
      <c r="BF372" s="145">
        <f>IF(N372="snížená",J372,0)</f>
        <v>0</v>
      </c>
      <c r="BG372" s="145">
        <f>IF(N372="zákl. přenesená",J372,0)</f>
        <v>0</v>
      </c>
      <c r="BH372" s="145">
        <f>IF(N372="sníž. přenesená",J372,0)</f>
        <v>0</v>
      </c>
      <c r="BI372" s="145">
        <f>IF(N372="nulová",J372,0)</f>
        <v>0</v>
      </c>
      <c r="BJ372" s="18" t="s">
        <v>81</v>
      </c>
      <c r="BK372" s="145">
        <f>ROUND(I372*H372,2)</f>
        <v>0</v>
      </c>
      <c r="BL372" s="18" t="s">
        <v>282</v>
      </c>
      <c r="BM372" s="144" t="s">
        <v>605</v>
      </c>
    </row>
    <row r="373" spans="2:47" s="1" customFormat="1" ht="12">
      <c r="B373" s="33"/>
      <c r="D373" s="146" t="s">
        <v>179</v>
      </c>
      <c r="F373" s="147" t="s">
        <v>606</v>
      </c>
      <c r="I373" s="148"/>
      <c r="L373" s="33"/>
      <c r="M373" s="149"/>
      <c r="T373" s="52"/>
      <c r="AT373" s="18" t="s">
        <v>179</v>
      </c>
      <c r="AU373" s="18" t="s">
        <v>83</v>
      </c>
    </row>
    <row r="374" spans="2:63" s="11" customFormat="1" ht="22.95" customHeight="1">
      <c r="B374" s="121"/>
      <c r="D374" s="122" t="s">
        <v>72</v>
      </c>
      <c r="E374" s="131" t="s">
        <v>607</v>
      </c>
      <c r="F374" s="131" t="s">
        <v>608</v>
      </c>
      <c r="I374" s="124"/>
      <c r="J374" s="132">
        <f>BK374</f>
        <v>0</v>
      </c>
      <c r="L374" s="121"/>
      <c r="M374" s="126"/>
      <c r="P374" s="127">
        <f>SUM(P375:P474)</f>
        <v>0</v>
      </c>
      <c r="R374" s="127">
        <f>SUM(R375:R474)</f>
        <v>7.4947589</v>
      </c>
      <c r="T374" s="128">
        <f>SUM(T375:T474)</f>
        <v>0</v>
      </c>
      <c r="AR374" s="122" t="s">
        <v>83</v>
      </c>
      <c r="AT374" s="129" t="s">
        <v>72</v>
      </c>
      <c r="AU374" s="129" t="s">
        <v>81</v>
      </c>
      <c r="AY374" s="122" t="s">
        <v>170</v>
      </c>
      <c r="BK374" s="130">
        <f>SUM(BK375:BK474)</f>
        <v>0</v>
      </c>
    </row>
    <row r="375" spans="2:65" s="1" customFormat="1" ht="16.5" customHeight="1">
      <c r="B375" s="33"/>
      <c r="C375" s="133" t="s">
        <v>609</v>
      </c>
      <c r="D375" s="133" t="s">
        <v>173</v>
      </c>
      <c r="E375" s="134" t="s">
        <v>610</v>
      </c>
      <c r="F375" s="135" t="s">
        <v>611</v>
      </c>
      <c r="G375" s="136" t="s">
        <v>112</v>
      </c>
      <c r="H375" s="137">
        <v>515.49</v>
      </c>
      <c r="I375" s="138"/>
      <c r="J375" s="139">
        <f>ROUND(I375*H375,2)</f>
        <v>0</v>
      </c>
      <c r="K375" s="135" t="s">
        <v>176</v>
      </c>
      <c r="L375" s="33"/>
      <c r="M375" s="140" t="s">
        <v>21</v>
      </c>
      <c r="N375" s="141" t="s">
        <v>44</v>
      </c>
      <c r="P375" s="142">
        <f>O375*H375</f>
        <v>0</v>
      </c>
      <c r="Q375" s="142">
        <v>0</v>
      </c>
      <c r="R375" s="142">
        <f>Q375*H375</f>
        <v>0</v>
      </c>
      <c r="S375" s="142">
        <v>0</v>
      </c>
      <c r="T375" s="143">
        <f>S375*H375</f>
        <v>0</v>
      </c>
      <c r="AR375" s="144" t="s">
        <v>282</v>
      </c>
      <c r="AT375" s="144" t="s">
        <v>173</v>
      </c>
      <c r="AU375" s="144" t="s">
        <v>83</v>
      </c>
      <c r="AY375" s="18" t="s">
        <v>170</v>
      </c>
      <c r="BE375" s="145">
        <f>IF(N375="základní",J375,0)</f>
        <v>0</v>
      </c>
      <c r="BF375" s="145">
        <f>IF(N375="snížená",J375,0)</f>
        <v>0</v>
      </c>
      <c r="BG375" s="145">
        <f>IF(N375="zákl. přenesená",J375,0)</f>
        <v>0</v>
      </c>
      <c r="BH375" s="145">
        <f>IF(N375="sníž. přenesená",J375,0)</f>
        <v>0</v>
      </c>
      <c r="BI375" s="145">
        <f>IF(N375="nulová",J375,0)</f>
        <v>0</v>
      </c>
      <c r="BJ375" s="18" t="s">
        <v>81</v>
      </c>
      <c r="BK375" s="145">
        <f>ROUND(I375*H375,2)</f>
        <v>0</v>
      </c>
      <c r="BL375" s="18" t="s">
        <v>282</v>
      </c>
      <c r="BM375" s="144" t="s">
        <v>612</v>
      </c>
    </row>
    <row r="376" spans="2:47" s="1" customFormat="1" ht="12">
      <c r="B376" s="33"/>
      <c r="D376" s="146" t="s">
        <v>179</v>
      </c>
      <c r="F376" s="147" t="s">
        <v>613</v>
      </c>
      <c r="I376" s="148"/>
      <c r="L376" s="33"/>
      <c r="M376" s="149"/>
      <c r="T376" s="52"/>
      <c r="AT376" s="18" t="s">
        <v>179</v>
      </c>
      <c r="AU376" s="18" t="s">
        <v>83</v>
      </c>
    </row>
    <row r="377" spans="2:51" s="12" customFormat="1" ht="12">
      <c r="B377" s="150"/>
      <c r="D377" s="151" t="s">
        <v>181</v>
      </c>
      <c r="E377" s="152" t="s">
        <v>21</v>
      </c>
      <c r="F377" s="153" t="s">
        <v>614</v>
      </c>
      <c r="H377" s="154">
        <v>495.66</v>
      </c>
      <c r="I377" s="155"/>
      <c r="L377" s="150"/>
      <c r="M377" s="156"/>
      <c r="T377" s="157"/>
      <c r="AT377" s="152" t="s">
        <v>181</v>
      </c>
      <c r="AU377" s="152" t="s">
        <v>83</v>
      </c>
      <c r="AV377" s="12" t="s">
        <v>83</v>
      </c>
      <c r="AW377" s="12" t="s">
        <v>34</v>
      </c>
      <c r="AX377" s="12" t="s">
        <v>73</v>
      </c>
      <c r="AY377" s="152" t="s">
        <v>170</v>
      </c>
    </row>
    <row r="378" spans="2:51" s="12" customFormat="1" ht="12">
      <c r="B378" s="150"/>
      <c r="D378" s="151" t="s">
        <v>181</v>
      </c>
      <c r="E378" s="152" t="s">
        <v>21</v>
      </c>
      <c r="F378" s="153" t="s">
        <v>615</v>
      </c>
      <c r="H378" s="154">
        <v>19.83</v>
      </c>
      <c r="I378" s="155"/>
      <c r="L378" s="150"/>
      <c r="M378" s="156"/>
      <c r="T378" s="157"/>
      <c r="AT378" s="152" t="s">
        <v>181</v>
      </c>
      <c r="AU378" s="152" t="s">
        <v>83</v>
      </c>
      <c r="AV378" s="12" t="s">
        <v>83</v>
      </c>
      <c r="AW378" s="12" t="s">
        <v>34</v>
      </c>
      <c r="AX378" s="12" t="s">
        <v>73</v>
      </c>
      <c r="AY378" s="152" t="s">
        <v>170</v>
      </c>
    </row>
    <row r="379" spans="2:51" s="13" customFormat="1" ht="12">
      <c r="B379" s="158"/>
      <c r="D379" s="151" t="s">
        <v>181</v>
      </c>
      <c r="E379" s="159" t="s">
        <v>21</v>
      </c>
      <c r="F379" s="160" t="s">
        <v>183</v>
      </c>
      <c r="H379" s="161">
        <v>515.49</v>
      </c>
      <c r="I379" s="162"/>
      <c r="L379" s="158"/>
      <c r="M379" s="163"/>
      <c r="T379" s="164"/>
      <c r="AT379" s="159" t="s">
        <v>181</v>
      </c>
      <c r="AU379" s="159" t="s">
        <v>83</v>
      </c>
      <c r="AV379" s="13" t="s">
        <v>171</v>
      </c>
      <c r="AW379" s="13" t="s">
        <v>34</v>
      </c>
      <c r="AX379" s="13" t="s">
        <v>81</v>
      </c>
      <c r="AY379" s="159" t="s">
        <v>170</v>
      </c>
    </row>
    <row r="380" spans="2:65" s="1" customFormat="1" ht="16.5" customHeight="1">
      <c r="B380" s="33"/>
      <c r="C380" s="133" t="s">
        <v>616</v>
      </c>
      <c r="D380" s="133" t="s">
        <v>173</v>
      </c>
      <c r="E380" s="134" t="s">
        <v>617</v>
      </c>
      <c r="F380" s="135" t="s">
        <v>618</v>
      </c>
      <c r="G380" s="136" t="s">
        <v>112</v>
      </c>
      <c r="H380" s="137">
        <v>171.83</v>
      </c>
      <c r="I380" s="138"/>
      <c r="J380" s="139">
        <f>ROUND(I380*H380,2)</f>
        <v>0</v>
      </c>
      <c r="K380" s="135" t="s">
        <v>176</v>
      </c>
      <c r="L380" s="33"/>
      <c r="M380" s="140" t="s">
        <v>21</v>
      </c>
      <c r="N380" s="141" t="s">
        <v>44</v>
      </c>
      <c r="P380" s="142">
        <f>O380*H380</f>
        <v>0</v>
      </c>
      <c r="Q380" s="142">
        <v>0.0003</v>
      </c>
      <c r="R380" s="142">
        <f>Q380*H380</f>
        <v>0.051549</v>
      </c>
      <c r="S380" s="142">
        <v>0</v>
      </c>
      <c r="T380" s="143">
        <f>S380*H380</f>
        <v>0</v>
      </c>
      <c r="AR380" s="144" t="s">
        <v>282</v>
      </c>
      <c r="AT380" s="144" t="s">
        <v>173</v>
      </c>
      <c r="AU380" s="144" t="s">
        <v>83</v>
      </c>
      <c r="AY380" s="18" t="s">
        <v>170</v>
      </c>
      <c r="BE380" s="145">
        <f>IF(N380="základní",J380,0)</f>
        <v>0</v>
      </c>
      <c r="BF380" s="145">
        <f>IF(N380="snížená",J380,0)</f>
        <v>0</v>
      </c>
      <c r="BG380" s="145">
        <f>IF(N380="zákl. přenesená",J380,0)</f>
        <v>0</v>
      </c>
      <c r="BH380" s="145">
        <f>IF(N380="sníž. přenesená",J380,0)</f>
        <v>0</v>
      </c>
      <c r="BI380" s="145">
        <f>IF(N380="nulová",J380,0)</f>
        <v>0</v>
      </c>
      <c r="BJ380" s="18" t="s">
        <v>81</v>
      </c>
      <c r="BK380" s="145">
        <f>ROUND(I380*H380,2)</f>
        <v>0</v>
      </c>
      <c r="BL380" s="18" t="s">
        <v>282</v>
      </c>
      <c r="BM380" s="144" t="s">
        <v>619</v>
      </c>
    </row>
    <row r="381" spans="2:47" s="1" customFormat="1" ht="12">
      <c r="B381" s="33"/>
      <c r="D381" s="146" t="s">
        <v>179</v>
      </c>
      <c r="F381" s="147" t="s">
        <v>620</v>
      </c>
      <c r="I381" s="148"/>
      <c r="L381" s="33"/>
      <c r="M381" s="149"/>
      <c r="T381" s="52"/>
      <c r="AT381" s="18" t="s">
        <v>179</v>
      </c>
      <c r="AU381" s="18" t="s">
        <v>83</v>
      </c>
    </row>
    <row r="382" spans="2:51" s="12" customFormat="1" ht="12">
      <c r="B382" s="150"/>
      <c r="D382" s="151" t="s">
        <v>181</v>
      </c>
      <c r="E382" s="152" t="s">
        <v>21</v>
      </c>
      <c r="F382" s="153" t="s">
        <v>621</v>
      </c>
      <c r="H382" s="154">
        <v>165.22</v>
      </c>
      <c r="I382" s="155"/>
      <c r="L382" s="150"/>
      <c r="M382" s="156"/>
      <c r="T382" s="157"/>
      <c r="AT382" s="152" t="s">
        <v>181</v>
      </c>
      <c r="AU382" s="152" t="s">
        <v>83</v>
      </c>
      <c r="AV382" s="12" t="s">
        <v>83</v>
      </c>
      <c r="AW382" s="12" t="s">
        <v>34</v>
      </c>
      <c r="AX382" s="12" t="s">
        <v>73</v>
      </c>
      <c r="AY382" s="152" t="s">
        <v>170</v>
      </c>
    </row>
    <row r="383" spans="2:51" s="12" customFormat="1" ht="12">
      <c r="B383" s="150"/>
      <c r="D383" s="151" t="s">
        <v>181</v>
      </c>
      <c r="E383" s="152" t="s">
        <v>21</v>
      </c>
      <c r="F383" s="153" t="s">
        <v>622</v>
      </c>
      <c r="H383" s="154">
        <v>6.61</v>
      </c>
      <c r="I383" s="155"/>
      <c r="L383" s="150"/>
      <c r="M383" s="156"/>
      <c r="T383" s="157"/>
      <c r="AT383" s="152" t="s">
        <v>181</v>
      </c>
      <c r="AU383" s="152" t="s">
        <v>83</v>
      </c>
      <c r="AV383" s="12" t="s">
        <v>83</v>
      </c>
      <c r="AW383" s="12" t="s">
        <v>34</v>
      </c>
      <c r="AX383" s="12" t="s">
        <v>73</v>
      </c>
      <c r="AY383" s="152" t="s">
        <v>170</v>
      </c>
    </row>
    <row r="384" spans="2:51" s="13" customFormat="1" ht="12">
      <c r="B384" s="158"/>
      <c r="D384" s="151" t="s">
        <v>181</v>
      </c>
      <c r="E384" s="159" t="s">
        <v>21</v>
      </c>
      <c r="F384" s="160" t="s">
        <v>183</v>
      </c>
      <c r="H384" s="161">
        <v>171.83</v>
      </c>
      <c r="I384" s="162"/>
      <c r="L384" s="158"/>
      <c r="M384" s="163"/>
      <c r="T384" s="164"/>
      <c r="AT384" s="159" t="s">
        <v>181</v>
      </c>
      <c r="AU384" s="159" t="s">
        <v>83</v>
      </c>
      <c r="AV384" s="13" t="s">
        <v>171</v>
      </c>
      <c r="AW384" s="13" t="s">
        <v>34</v>
      </c>
      <c r="AX384" s="13" t="s">
        <v>81</v>
      </c>
      <c r="AY384" s="159" t="s">
        <v>170</v>
      </c>
    </row>
    <row r="385" spans="2:65" s="1" customFormat="1" ht="24.15" customHeight="1">
      <c r="B385" s="33"/>
      <c r="C385" s="133" t="s">
        <v>623</v>
      </c>
      <c r="D385" s="133" t="s">
        <v>173</v>
      </c>
      <c r="E385" s="134" t="s">
        <v>624</v>
      </c>
      <c r="F385" s="135" t="s">
        <v>625</v>
      </c>
      <c r="G385" s="136" t="s">
        <v>112</v>
      </c>
      <c r="H385" s="137">
        <v>165.22</v>
      </c>
      <c r="I385" s="138"/>
      <c r="J385" s="139">
        <f>ROUND(I385*H385,2)</f>
        <v>0</v>
      </c>
      <c r="K385" s="135" t="s">
        <v>176</v>
      </c>
      <c r="L385" s="33"/>
      <c r="M385" s="140" t="s">
        <v>21</v>
      </c>
      <c r="N385" s="141" t="s">
        <v>44</v>
      </c>
      <c r="P385" s="142">
        <f>O385*H385</f>
        <v>0</v>
      </c>
      <c r="Q385" s="142">
        <v>0.0075</v>
      </c>
      <c r="R385" s="142">
        <f>Q385*H385</f>
        <v>1.23915</v>
      </c>
      <c r="S385" s="142">
        <v>0</v>
      </c>
      <c r="T385" s="143">
        <f>S385*H385</f>
        <v>0</v>
      </c>
      <c r="AR385" s="144" t="s">
        <v>282</v>
      </c>
      <c r="AT385" s="144" t="s">
        <v>173</v>
      </c>
      <c r="AU385" s="144" t="s">
        <v>83</v>
      </c>
      <c r="AY385" s="18" t="s">
        <v>170</v>
      </c>
      <c r="BE385" s="145">
        <f>IF(N385="základní",J385,0)</f>
        <v>0</v>
      </c>
      <c r="BF385" s="145">
        <f>IF(N385="snížená",J385,0)</f>
        <v>0</v>
      </c>
      <c r="BG385" s="145">
        <f>IF(N385="zákl. přenesená",J385,0)</f>
        <v>0</v>
      </c>
      <c r="BH385" s="145">
        <f>IF(N385="sníž. přenesená",J385,0)</f>
        <v>0</v>
      </c>
      <c r="BI385" s="145">
        <f>IF(N385="nulová",J385,0)</f>
        <v>0</v>
      </c>
      <c r="BJ385" s="18" t="s">
        <v>81</v>
      </c>
      <c r="BK385" s="145">
        <f>ROUND(I385*H385,2)</f>
        <v>0</v>
      </c>
      <c r="BL385" s="18" t="s">
        <v>282</v>
      </c>
      <c r="BM385" s="144" t="s">
        <v>626</v>
      </c>
    </row>
    <row r="386" spans="2:47" s="1" customFormat="1" ht="12">
      <c r="B386" s="33"/>
      <c r="D386" s="146" t="s">
        <v>179</v>
      </c>
      <c r="F386" s="147" t="s">
        <v>627</v>
      </c>
      <c r="I386" s="148"/>
      <c r="L386" s="33"/>
      <c r="M386" s="149"/>
      <c r="T386" s="52"/>
      <c r="AT386" s="18" t="s">
        <v>179</v>
      </c>
      <c r="AU386" s="18" t="s">
        <v>83</v>
      </c>
    </row>
    <row r="387" spans="2:51" s="12" customFormat="1" ht="12">
      <c r="B387" s="150"/>
      <c r="D387" s="151" t="s">
        <v>181</v>
      </c>
      <c r="E387" s="152" t="s">
        <v>21</v>
      </c>
      <c r="F387" s="153" t="s">
        <v>621</v>
      </c>
      <c r="H387" s="154">
        <v>165.22</v>
      </c>
      <c r="I387" s="155"/>
      <c r="L387" s="150"/>
      <c r="M387" s="156"/>
      <c r="T387" s="157"/>
      <c r="AT387" s="152" t="s">
        <v>181</v>
      </c>
      <c r="AU387" s="152" t="s">
        <v>83</v>
      </c>
      <c r="AV387" s="12" t="s">
        <v>83</v>
      </c>
      <c r="AW387" s="12" t="s">
        <v>34</v>
      </c>
      <c r="AX387" s="12" t="s">
        <v>73</v>
      </c>
      <c r="AY387" s="152" t="s">
        <v>170</v>
      </c>
    </row>
    <row r="388" spans="2:51" s="13" customFormat="1" ht="12">
      <c r="B388" s="158"/>
      <c r="D388" s="151" t="s">
        <v>181</v>
      </c>
      <c r="E388" s="159" t="s">
        <v>21</v>
      </c>
      <c r="F388" s="160" t="s">
        <v>183</v>
      </c>
      <c r="H388" s="161">
        <v>165.22</v>
      </c>
      <c r="I388" s="162"/>
      <c r="L388" s="158"/>
      <c r="M388" s="163"/>
      <c r="T388" s="164"/>
      <c r="AT388" s="159" t="s">
        <v>181</v>
      </c>
      <c r="AU388" s="159" t="s">
        <v>83</v>
      </c>
      <c r="AV388" s="13" t="s">
        <v>171</v>
      </c>
      <c r="AW388" s="13" t="s">
        <v>34</v>
      </c>
      <c r="AX388" s="13" t="s">
        <v>81</v>
      </c>
      <c r="AY388" s="159" t="s">
        <v>170</v>
      </c>
    </row>
    <row r="389" spans="2:65" s="1" customFormat="1" ht="16.5" customHeight="1">
      <c r="B389" s="33"/>
      <c r="C389" s="133" t="s">
        <v>628</v>
      </c>
      <c r="D389" s="133" t="s">
        <v>173</v>
      </c>
      <c r="E389" s="134" t="s">
        <v>629</v>
      </c>
      <c r="F389" s="135" t="s">
        <v>630</v>
      </c>
      <c r="G389" s="136" t="s">
        <v>120</v>
      </c>
      <c r="H389" s="137">
        <v>40</v>
      </c>
      <c r="I389" s="138"/>
      <c r="J389" s="139">
        <f>ROUND(I389*H389,2)</f>
        <v>0</v>
      </c>
      <c r="K389" s="135" t="s">
        <v>176</v>
      </c>
      <c r="L389" s="33"/>
      <c r="M389" s="140" t="s">
        <v>21</v>
      </c>
      <c r="N389" s="141" t="s">
        <v>44</v>
      </c>
      <c r="P389" s="142">
        <f>O389*H389</f>
        <v>0</v>
      </c>
      <c r="Q389" s="142">
        <v>0</v>
      </c>
      <c r="R389" s="142">
        <f>Q389*H389</f>
        <v>0</v>
      </c>
      <c r="S389" s="142">
        <v>0</v>
      </c>
      <c r="T389" s="143">
        <f>S389*H389</f>
        <v>0</v>
      </c>
      <c r="AR389" s="144" t="s">
        <v>282</v>
      </c>
      <c r="AT389" s="144" t="s">
        <v>173</v>
      </c>
      <c r="AU389" s="144" t="s">
        <v>83</v>
      </c>
      <c r="AY389" s="18" t="s">
        <v>170</v>
      </c>
      <c r="BE389" s="145">
        <f>IF(N389="základní",J389,0)</f>
        <v>0</v>
      </c>
      <c r="BF389" s="145">
        <f>IF(N389="snížená",J389,0)</f>
        <v>0</v>
      </c>
      <c r="BG389" s="145">
        <f>IF(N389="zákl. přenesená",J389,0)</f>
        <v>0</v>
      </c>
      <c r="BH389" s="145">
        <f>IF(N389="sníž. přenesená",J389,0)</f>
        <v>0</v>
      </c>
      <c r="BI389" s="145">
        <f>IF(N389="nulová",J389,0)</f>
        <v>0</v>
      </c>
      <c r="BJ389" s="18" t="s">
        <v>81</v>
      </c>
      <c r="BK389" s="145">
        <f>ROUND(I389*H389,2)</f>
        <v>0</v>
      </c>
      <c r="BL389" s="18" t="s">
        <v>282</v>
      </c>
      <c r="BM389" s="144" t="s">
        <v>631</v>
      </c>
    </row>
    <row r="390" spans="2:47" s="1" customFormat="1" ht="12">
      <c r="B390" s="33"/>
      <c r="D390" s="146" t="s">
        <v>179</v>
      </c>
      <c r="F390" s="147" t="s">
        <v>632</v>
      </c>
      <c r="I390" s="148"/>
      <c r="L390" s="33"/>
      <c r="M390" s="149"/>
      <c r="T390" s="52"/>
      <c r="AT390" s="18" t="s">
        <v>179</v>
      </c>
      <c r="AU390" s="18" t="s">
        <v>83</v>
      </c>
    </row>
    <row r="391" spans="2:51" s="12" customFormat="1" ht="12">
      <c r="B391" s="150"/>
      <c r="D391" s="151" t="s">
        <v>181</v>
      </c>
      <c r="E391" s="152" t="s">
        <v>21</v>
      </c>
      <c r="F391" s="153" t="s">
        <v>633</v>
      </c>
      <c r="H391" s="154">
        <v>40</v>
      </c>
      <c r="I391" s="155"/>
      <c r="L391" s="150"/>
      <c r="M391" s="156"/>
      <c r="T391" s="157"/>
      <c r="AT391" s="152" t="s">
        <v>181</v>
      </c>
      <c r="AU391" s="152" t="s">
        <v>83</v>
      </c>
      <c r="AV391" s="12" t="s">
        <v>83</v>
      </c>
      <c r="AW391" s="12" t="s">
        <v>34</v>
      </c>
      <c r="AX391" s="12" t="s">
        <v>73</v>
      </c>
      <c r="AY391" s="152" t="s">
        <v>170</v>
      </c>
    </row>
    <row r="392" spans="2:51" s="13" customFormat="1" ht="12">
      <c r="B392" s="158"/>
      <c r="D392" s="151" t="s">
        <v>181</v>
      </c>
      <c r="E392" s="159" t="s">
        <v>21</v>
      </c>
      <c r="F392" s="160" t="s">
        <v>183</v>
      </c>
      <c r="H392" s="161">
        <v>40</v>
      </c>
      <c r="I392" s="162"/>
      <c r="L392" s="158"/>
      <c r="M392" s="163"/>
      <c r="T392" s="164"/>
      <c r="AT392" s="159" t="s">
        <v>181</v>
      </c>
      <c r="AU392" s="159" t="s">
        <v>83</v>
      </c>
      <c r="AV392" s="13" t="s">
        <v>171</v>
      </c>
      <c r="AW392" s="13" t="s">
        <v>34</v>
      </c>
      <c r="AX392" s="13" t="s">
        <v>81</v>
      </c>
      <c r="AY392" s="159" t="s">
        <v>170</v>
      </c>
    </row>
    <row r="393" spans="2:65" s="1" customFormat="1" ht="16.5" customHeight="1">
      <c r="B393" s="33"/>
      <c r="C393" s="179" t="s">
        <v>634</v>
      </c>
      <c r="D393" s="179" t="s">
        <v>122</v>
      </c>
      <c r="E393" s="180" t="s">
        <v>635</v>
      </c>
      <c r="F393" s="181" t="s">
        <v>636</v>
      </c>
      <c r="G393" s="182" t="s">
        <v>120</v>
      </c>
      <c r="H393" s="183">
        <v>44</v>
      </c>
      <c r="I393" s="184"/>
      <c r="J393" s="185">
        <f>ROUND(I393*H393,2)</f>
        <v>0</v>
      </c>
      <c r="K393" s="181" t="s">
        <v>176</v>
      </c>
      <c r="L393" s="186"/>
      <c r="M393" s="187" t="s">
        <v>21</v>
      </c>
      <c r="N393" s="188" t="s">
        <v>44</v>
      </c>
      <c r="P393" s="142">
        <f>O393*H393</f>
        <v>0</v>
      </c>
      <c r="Q393" s="142">
        <v>0.00013</v>
      </c>
      <c r="R393" s="142">
        <f>Q393*H393</f>
        <v>0.005719999999999999</v>
      </c>
      <c r="S393" s="142">
        <v>0</v>
      </c>
      <c r="T393" s="143">
        <f>S393*H393</f>
        <v>0</v>
      </c>
      <c r="AR393" s="144" t="s">
        <v>376</v>
      </c>
      <c r="AT393" s="144" t="s">
        <v>122</v>
      </c>
      <c r="AU393" s="144" t="s">
        <v>83</v>
      </c>
      <c r="AY393" s="18" t="s">
        <v>170</v>
      </c>
      <c r="BE393" s="145">
        <f>IF(N393="základní",J393,0)</f>
        <v>0</v>
      </c>
      <c r="BF393" s="145">
        <f>IF(N393="snížená",J393,0)</f>
        <v>0</v>
      </c>
      <c r="BG393" s="145">
        <f>IF(N393="zákl. přenesená",J393,0)</f>
        <v>0</v>
      </c>
      <c r="BH393" s="145">
        <f>IF(N393="sníž. přenesená",J393,0)</f>
        <v>0</v>
      </c>
      <c r="BI393" s="145">
        <f>IF(N393="nulová",J393,0)</f>
        <v>0</v>
      </c>
      <c r="BJ393" s="18" t="s">
        <v>81</v>
      </c>
      <c r="BK393" s="145">
        <f>ROUND(I393*H393,2)</f>
        <v>0</v>
      </c>
      <c r="BL393" s="18" t="s">
        <v>282</v>
      </c>
      <c r="BM393" s="144" t="s">
        <v>637</v>
      </c>
    </row>
    <row r="394" spans="2:51" s="12" customFormat="1" ht="12">
      <c r="B394" s="150"/>
      <c r="D394" s="151" t="s">
        <v>181</v>
      </c>
      <c r="F394" s="153" t="s">
        <v>638</v>
      </c>
      <c r="H394" s="154">
        <v>44</v>
      </c>
      <c r="I394" s="155"/>
      <c r="L394" s="150"/>
      <c r="M394" s="156"/>
      <c r="T394" s="157"/>
      <c r="AT394" s="152" t="s">
        <v>181</v>
      </c>
      <c r="AU394" s="152" t="s">
        <v>83</v>
      </c>
      <c r="AV394" s="12" t="s">
        <v>83</v>
      </c>
      <c r="AW394" s="12" t="s">
        <v>4</v>
      </c>
      <c r="AX394" s="12" t="s">
        <v>81</v>
      </c>
      <c r="AY394" s="152" t="s">
        <v>170</v>
      </c>
    </row>
    <row r="395" spans="2:65" s="1" customFormat="1" ht="24.15" customHeight="1">
      <c r="B395" s="33"/>
      <c r="C395" s="133" t="s">
        <v>639</v>
      </c>
      <c r="D395" s="133" t="s">
        <v>173</v>
      </c>
      <c r="E395" s="134" t="s">
        <v>640</v>
      </c>
      <c r="F395" s="135" t="s">
        <v>641</v>
      </c>
      <c r="G395" s="136" t="s">
        <v>120</v>
      </c>
      <c r="H395" s="137">
        <v>13.05</v>
      </c>
      <c r="I395" s="138"/>
      <c r="J395" s="139">
        <f>ROUND(I395*H395,2)</f>
        <v>0</v>
      </c>
      <c r="K395" s="135" t="s">
        <v>176</v>
      </c>
      <c r="L395" s="33"/>
      <c r="M395" s="140" t="s">
        <v>21</v>
      </c>
      <c r="N395" s="141" t="s">
        <v>44</v>
      </c>
      <c r="P395" s="142">
        <f>O395*H395</f>
        <v>0</v>
      </c>
      <c r="Q395" s="142">
        <v>0.0002</v>
      </c>
      <c r="R395" s="142">
        <f>Q395*H395</f>
        <v>0.0026100000000000003</v>
      </c>
      <c r="S395" s="142">
        <v>0</v>
      </c>
      <c r="T395" s="143">
        <f>S395*H395</f>
        <v>0</v>
      </c>
      <c r="AR395" s="144" t="s">
        <v>282</v>
      </c>
      <c r="AT395" s="144" t="s">
        <v>173</v>
      </c>
      <c r="AU395" s="144" t="s">
        <v>83</v>
      </c>
      <c r="AY395" s="18" t="s">
        <v>170</v>
      </c>
      <c r="BE395" s="145">
        <f>IF(N395="základní",J395,0)</f>
        <v>0</v>
      </c>
      <c r="BF395" s="145">
        <f>IF(N395="snížená",J395,0)</f>
        <v>0</v>
      </c>
      <c r="BG395" s="145">
        <f>IF(N395="zákl. přenesená",J395,0)</f>
        <v>0</v>
      </c>
      <c r="BH395" s="145">
        <f>IF(N395="sníž. přenesená",J395,0)</f>
        <v>0</v>
      </c>
      <c r="BI395" s="145">
        <f>IF(N395="nulová",J395,0)</f>
        <v>0</v>
      </c>
      <c r="BJ395" s="18" t="s">
        <v>81</v>
      </c>
      <c r="BK395" s="145">
        <f>ROUND(I395*H395,2)</f>
        <v>0</v>
      </c>
      <c r="BL395" s="18" t="s">
        <v>282</v>
      </c>
      <c r="BM395" s="144" t="s">
        <v>642</v>
      </c>
    </row>
    <row r="396" spans="2:47" s="1" customFormat="1" ht="12">
      <c r="B396" s="33"/>
      <c r="D396" s="146" t="s">
        <v>179</v>
      </c>
      <c r="F396" s="147" t="s">
        <v>643</v>
      </c>
      <c r="I396" s="148"/>
      <c r="L396" s="33"/>
      <c r="M396" s="149"/>
      <c r="T396" s="52"/>
      <c r="AT396" s="18" t="s">
        <v>179</v>
      </c>
      <c r="AU396" s="18" t="s">
        <v>83</v>
      </c>
    </row>
    <row r="397" spans="2:51" s="12" customFormat="1" ht="12">
      <c r="B397" s="150"/>
      <c r="D397" s="151" t="s">
        <v>181</v>
      </c>
      <c r="E397" s="152" t="s">
        <v>21</v>
      </c>
      <c r="F397" s="153" t="s">
        <v>644</v>
      </c>
      <c r="H397" s="154">
        <v>6.25</v>
      </c>
      <c r="I397" s="155"/>
      <c r="L397" s="150"/>
      <c r="M397" s="156"/>
      <c r="T397" s="157"/>
      <c r="AT397" s="152" t="s">
        <v>181</v>
      </c>
      <c r="AU397" s="152" t="s">
        <v>83</v>
      </c>
      <c r="AV397" s="12" t="s">
        <v>83</v>
      </c>
      <c r="AW397" s="12" t="s">
        <v>34</v>
      </c>
      <c r="AX397" s="12" t="s">
        <v>73</v>
      </c>
      <c r="AY397" s="152" t="s">
        <v>170</v>
      </c>
    </row>
    <row r="398" spans="2:51" s="12" customFormat="1" ht="12">
      <c r="B398" s="150"/>
      <c r="D398" s="151" t="s">
        <v>181</v>
      </c>
      <c r="E398" s="152" t="s">
        <v>21</v>
      </c>
      <c r="F398" s="153" t="s">
        <v>645</v>
      </c>
      <c r="H398" s="154">
        <v>6.8</v>
      </c>
      <c r="I398" s="155"/>
      <c r="L398" s="150"/>
      <c r="M398" s="156"/>
      <c r="T398" s="157"/>
      <c r="AT398" s="152" t="s">
        <v>181</v>
      </c>
      <c r="AU398" s="152" t="s">
        <v>83</v>
      </c>
      <c r="AV398" s="12" t="s">
        <v>83</v>
      </c>
      <c r="AW398" s="12" t="s">
        <v>34</v>
      </c>
      <c r="AX398" s="12" t="s">
        <v>73</v>
      </c>
      <c r="AY398" s="152" t="s">
        <v>170</v>
      </c>
    </row>
    <row r="399" spans="2:51" s="13" customFormat="1" ht="12">
      <c r="B399" s="158"/>
      <c r="D399" s="151" t="s">
        <v>181</v>
      </c>
      <c r="E399" s="159" t="s">
        <v>21</v>
      </c>
      <c r="F399" s="160" t="s">
        <v>183</v>
      </c>
      <c r="H399" s="161">
        <v>13.05</v>
      </c>
      <c r="I399" s="162"/>
      <c r="L399" s="158"/>
      <c r="M399" s="163"/>
      <c r="T399" s="164"/>
      <c r="AT399" s="159" t="s">
        <v>181</v>
      </c>
      <c r="AU399" s="159" t="s">
        <v>83</v>
      </c>
      <c r="AV399" s="13" t="s">
        <v>171</v>
      </c>
      <c r="AW399" s="13" t="s">
        <v>34</v>
      </c>
      <c r="AX399" s="13" t="s">
        <v>81</v>
      </c>
      <c r="AY399" s="159" t="s">
        <v>170</v>
      </c>
    </row>
    <row r="400" spans="2:65" s="1" customFormat="1" ht="16.5" customHeight="1">
      <c r="B400" s="33"/>
      <c r="C400" s="179" t="s">
        <v>646</v>
      </c>
      <c r="D400" s="179" t="s">
        <v>122</v>
      </c>
      <c r="E400" s="180" t="s">
        <v>647</v>
      </c>
      <c r="F400" s="181" t="s">
        <v>648</v>
      </c>
      <c r="G400" s="182" t="s">
        <v>120</v>
      </c>
      <c r="H400" s="183">
        <v>14.355</v>
      </c>
      <c r="I400" s="184"/>
      <c r="J400" s="185">
        <f>ROUND(I400*H400,2)</f>
        <v>0</v>
      </c>
      <c r="K400" s="181" t="s">
        <v>176</v>
      </c>
      <c r="L400" s="186"/>
      <c r="M400" s="187" t="s">
        <v>21</v>
      </c>
      <c r="N400" s="188" t="s">
        <v>44</v>
      </c>
      <c r="P400" s="142">
        <f>O400*H400</f>
        <v>0</v>
      </c>
      <c r="Q400" s="142">
        <v>0.00026</v>
      </c>
      <c r="R400" s="142">
        <f>Q400*H400</f>
        <v>0.0037322999999999996</v>
      </c>
      <c r="S400" s="142">
        <v>0</v>
      </c>
      <c r="T400" s="143">
        <f>S400*H400</f>
        <v>0</v>
      </c>
      <c r="AR400" s="144" t="s">
        <v>376</v>
      </c>
      <c r="AT400" s="144" t="s">
        <v>122</v>
      </c>
      <c r="AU400" s="144" t="s">
        <v>83</v>
      </c>
      <c r="AY400" s="18" t="s">
        <v>170</v>
      </c>
      <c r="BE400" s="145">
        <f>IF(N400="základní",J400,0)</f>
        <v>0</v>
      </c>
      <c r="BF400" s="145">
        <f>IF(N400="snížená",J400,0)</f>
        <v>0</v>
      </c>
      <c r="BG400" s="145">
        <f>IF(N400="zákl. přenesená",J400,0)</f>
        <v>0</v>
      </c>
      <c r="BH400" s="145">
        <f>IF(N400="sníž. přenesená",J400,0)</f>
        <v>0</v>
      </c>
      <c r="BI400" s="145">
        <f>IF(N400="nulová",J400,0)</f>
        <v>0</v>
      </c>
      <c r="BJ400" s="18" t="s">
        <v>81</v>
      </c>
      <c r="BK400" s="145">
        <f>ROUND(I400*H400,2)</f>
        <v>0</v>
      </c>
      <c r="BL400" s="18" t="s">
        <v>282</v>
      </c>
      <c r="BM400" s="144" t="s">
        <v>649</v>
      </c>
    </row>
    <row r="401" spans="2:51" s="12" customFormat="1" ht="12">
      <c r="B401" s="150"/>
      <c r="D401" s="151" t="s">
        <v>181</v>
      </c>
      <c r="F401" s="153" t="s">
        <v>650</v>
      </c>
      <c r="H401" s="154">
        <v>14.355</v>
      </c>
      <c r="I401" s="155"/>
      <c r="L401" s="150"/>
      <c r="M401" s="156"/>
      <c r="T401" s="157"/>
      <c r="AT401" s="152" t="s">
        <v>181</v>
      </c>
      <c r="AU401" s="152" t="s">
        <v>83</v>
      </c>
      <c r="AV401" s="12" t="s">
        <v>83</v>
      </c>
      <c r="AW401" s="12" t="s">
        <v>4</v>
      </c>
      <c r="AX401" s="12" t="s">
        <v>81</v>
      </c>
      <c r="AY401" s="152" t="s">
        <v>170</v>
      </c>
    </row>
    <row r="402" spans="2:65" s="1" customFormat="1" ht="24.15" customHeight="1">
      <c r="B402" s="33"/>
      <c r="C402" s="133" t="s">
        <v>651</v>
      </c>
      <c r="D402" s="133" t="s">
        <v>173</v>
      </c>
      <c r="E402" s="134" t="s">
        <v>652</v>
      </c>
      <c r="F402" s="135" t="s">
        <v>653</v>
      </c>
      <c r="G402" s="136" t="s">
        <v>120</v>
      </c>
      <c r="H402" s="137">
        <v>66.1</v>
      </c>
      <c r="I402" s="138"/>
      <c r="J402" s="139">
        <f>ROUND(I402*H402,2)</f>
        <v>0</v>
      </c>
      <c r="K402" s="135" t="s">
        <v>176</v>
      </c>
      <c r="L402" s="33"/>
      <c r="M402" s="140" t="s">
        <v>21</v>
      </c>
      <c r="N402" s="141" t="s">
        <v>44</v>
      </c>
      <c r="P402" s="142">
        <f>O402*H402</f>
        <v>0</v>
      </c>
      <c r="Q402" s="142">
        <v>0.00058</v>
      </c>
      <c r="R402" s="142">
        <f>Q402*H402</f>
        <v>0.038338</v>
      </c>
      <c r="S402" s="142">
        <v>0</v>
      </c>
      <c r="T402" s="143">
        <f>S402*H402</f>
        <v>0</v>
      </c>
      <c r="AR402" s="144" t="s">
        <v>282</v>
      </c>
      <c r="AT402" s="144" t="s">
        <v>173</v>
      </c>
      <c r="AU402" s="144" t="s">
        <v>83</v>
      </c>
      <c r="AY402" s="18" t="s">
        <v>170</v>
      </c>
      <c r="BE402" s="145">
        <f>IF(N402="základní",J402,0)</f>
        <v>0</v>
      </c>
      <c r="BF402" s="145">
        <f>IF(N402="snížená",J402,0)</f>
        <v>0</v>
      </c>
      <c r="BG402" s="145">
        <f>IF(N402="zákl. přenesená",J402,0)</f>
        <v>0</v>
      </c>
      <c r="BH402" s="145">
        <f>IF(N402="sníž. přenesená",J402,0)</f>
        <v>0</v>
      </c>
      <c r="BI402" s="145">
        <f>IF(N402="nulová",J402,0)</f>
        <v>0</v>
      </c>
      <c r="BJ402" s="18" t="s">
        <v>81</v>
      </c>
      <c r="BK402" s="145">
        <f>ROUND(I402*H402,2)</f>
        <v>0</v>
      </c>
      <c r="BL402" s="18" t="s">
        <v>282</v>
      </c>
      <c r="BM402" s="144" t="s">
        <v>654</v>
      </c>
    </row>
    <row r="403" spans="2:47" s="1" customFormat="1" ht="12">
      <c r="B403" s="33"/>
      <c r="D403" s="146" t="s">
        <v>179</v>
      </c>
      <c r="F403" s="147" t="s">
        <v>655</v>
      </c>
      <c r="I403" s="148"/>
      <c r="L403" s="33"/>
      <c r="M403" s="149"/>
      <c r="T403" s="52"/>
      <c r="AT403" s="18" t="s">
        <v>179</v>
      </c>
      <c r="AU403" s="18" t="s">
        <v>83</v>
      </c>
    </row>
    <row r="404" spans="2:51" s="15" customFormat="1" ht="12">
      <c r="B404" s="172"/>
      <c r="D404" s="151" t="s">
        <v>181</v>
      </c>
      <c r="E404" s="173" t="s">
        <v>21</v>
      </c>
      <c r="F404" s="174" t="s">
        <v>656</v>
      </c>
      <c r="H404" s="173" t="s">
        <v>21</v>
      </c>
      <c r="I404" s="175"/>
      <c r="L404" s="172"/>
      <c r="M404" s="176"/>
      <c r="T404" s="177"/>
      <c r="AT404" s="173" t="s">
        <v>181</v>
      </c>
      <c r="AU404" s="173" t="s">
        <v>83</v>
      </c>
      <c r="AV404" s="15" t="s">
        <v>81</v>
      </c>
      <c r="AW404" s="15" t="s">
        <v>34</v>
      </c>
      <c r="AX404" s="15" t="s">
        <v>73</v>
      </c>
      <c r="AY404" s="173" t="s">
        <v>170</v>
      </c>
    </row>
    <row r="405" spans="2:51" s="12" customFormat="1" ht="12">
      <c r="B405" s="150"/>
      <c r="D405" s="151" t="s">
        <v>181</v>
      </c>
      <c r="E405" s="152" t="s">
        <v>21</v>
      </c>
      <c r="F405" s="153" t="s">
        <v>657</v>
      </c>
      <c r="H405" s="154">
        <v>10.6</v>
      </c>
      <c r="I405" s="155"/>
      <c r="L405" s="150"/>
      <c r="M405" s="156"/>
      <c r="T405" s="157"/>
      <c r="AT405" s="152" t="s">
        <v>181</v>
      </c>
      <c r="AU405" s="152" t="s">
        <v>83</v>
      </c>
      <c r="AV405" s="12" t="s">
        <v>83</v>
      </c>
      <c r="AW405" s="12" t="s">
        <v>34</v>
      </c>
      <c r="AX405" s="12" t="s">
        <v>73</v>
      </c>
      <c r="AY405" s="152" t="s">
        <v>170</v>
      </c>
    </row>
    <row r="406" spans="2:51" s="12" customFormat="1" ht="12">
      <c r="B406" s="150"/>
      <c r="D406" s="151" t="s">
        <v>181</v>
      </c>
      <c r="E406" s="152" t="s">
        <v>21</v>
      </c>
      <c r="F406" s="153" t="s">
        <v>658</v>
      </c>
      <c r="H406" s="154">
        <v>55.5</v>
      </c>
      <c r="I406" s="155"/>
      <c r="L406" s="150"/>
      <c r="M406" s="156"/>
      <c r="T406" s="157"/>
      <c r="AT406" s="152" t="s">
        <v>181</v>
      </c>
      <c r="AU406" s="152" t="s">
        <v>83</v>
      </c>
      <c r="AV406" s="12" t="s">
        <v>83</v>
      </c>
      <c r="AW406" s="12" t="s">
        <v>34</v>
      </c>
      <c r="AX406" s="12" t="s">
        <v>73</v>
      </c>
      <c r="AY406" s="152" t="s">
        <v>170</v>
      </c>
    </row>
    <row r="407" spans="2:51" s="13" customFormat="1" ht="12">
      <c r="B407" s="158"/>
      <c r="D407" s="151" t="s">
        <v>181</v>
      </c>
      <c r="E407" s="159" t="s">
        <v>118</v>
      </c>
      <c r="F407" s="160" t="s">
        <v>183</v>
      </c>
      <c r="H407" s="161">
        <v>66.1</v>
      </c>
      <c r="I407" s="162"/>
      <c r="L407" s="158"/>
      <c r="M407" s="163"/>
      <c r="T407" s="164"/>
      <c r="AT407" s="159" t="s">
        <v>181</v>
      </c>
      <c r="AU407" s="159" t="s">
        <v>83</v>
      </c>
      <c r="AV407" s="13" t="s">
        <v>171</v>
      </c>
      <c r="AW407" s="13" t="s">
        <v>34</v>
      </c>
      <c r="AX407" s="13" t="s">
        <v>81</v>
      </c>
      <c r="AY407" s="159" t="s">
        <v>170</v>
      </c>
    </row>
    <row r="408" spans="2:65" s="1" customFormat="1" ht="24.15" customHeight="1">
      <c r="B408" s="33"/>
      <c r="C408" s="179" t="s">
        <v>659</v>
      </c>
      <c r="D408" s="179" t="s">
        <v>122</v>
      </c>
      <c r="E408" s="180" t="s">
        <v>660</v>
      </c>
      <c r="F408" s="181" t="s">
        <v>661</v>
      </c>
      <c r="G408" s="182" t="s">
        <v>112</v>
      </c>
      <c r="H408" s="183">
        <v>7.602</v>
      </c>
      <c r="I408" s="184"/>
      <c r="J408" s="185">
        <f>ROUND(I408*H408,2)</f>
        <v>0</v>
      </c>
      <c r="K408" s="181" t="s">
        <v>304</v>
      </c>
      <c r="L408" s="186"/>
      <c r="M408" s="187" t="s">
        <v>21</v>
      </c>
      <c r="N408" s="188" t="s">
        <v>44</v>
      </c>
      <c r="P408" s="142">
        <f>O408*H408</f>
        <v>0</v>
      </c>
      <c r="Q408" s="142">
        <v>0.022</v>
      </c>
      <c r="R408" s="142">
        <f>Q408*H408</f>
        <v>0.167244</v>
      </c>
      <c r="S408" s="142">
        <v>0</v>
      </c>
      <c r="T408" s="143">
        <f>S408*H408</f>
        <v>0</v>
      </c>
      <c r="AR408" s="144" t="s">
        <v>376</v>
      </c>
      <c r="AT408" s="144" t="s">
        <v>122</v>
      </c>
      <c r="AU408" s="144" t="s">
        <v>83</v>
      </c>
      <c r="AY408" s="18" t="s">
        <v>170</v>
      </c>
      <c r="BE408" s="145">
        <f>IF(N408="základní",J408,0)</f>
        <v>0</v>
      </c>
      <c r="BF408" s="145">
        <f>IF(N408="snížená",J408,0)</f>
        <v>0</v>
      </c>
      <c r="BG408" s="145">
        <f>IF(N408="zákl. přenesená",J408,0)</f>
        <v>0</v>
      </c>
      <c r="BH408" s="145">
        <f>IF(N408="sníž. přenesená",J408,0)</f>
        <v>0</v>
      </c>
      <c r="BI408" s="145">
        <f>IF(N408="nulová",J408,0)</f>
        <v>0</v>
      </c>
      <c r="BJ408" s="18" t="s">
        <v>81</v>
      </c>
      <c r="BK408" s="145">
        <f>ROUND(I408*H408,2)</f>
        <v>0</v>
      </c>
      <c r="BL408" s="18" t="s">
        <v>282</v>
      </c>
      <c r="BM408" s="144" t="s">
        <v>662</v>
      </c>
    </row>
    <row r="409" spans="2:47" s="1" customFormat="1" ht="28.8">
      <c r="B409" s="33"/>
      <c r="D409" s="151" t="s">
        <v>310</v>
      </c>
      <c r="F409" s="178" t="s">
        <v>663</v>
      </c>
      <c r="I409" s="148"/>
      <c r="L409" s="33"/>
      <c r="M409" s="149"/>
      <c r="T409" s="52"/>
      <c r="AT409" s="18" t="s">
        <v>310</v>
      </c>
      <c r="AU409" s="18" t="s">
        <v>83</v>
      </c>
    </row>
    <row r="410" spans="2:51" s="12" customFormat="1" ht="12">
      <c r="B410" s="150"/>
      <c r="D410" s="151" t="s">
        <v>181</v>
      </c>
      <c r="E410" s="152" t="s">
        <v>21</v>
      </c>
      <c r="F410" s="153" t="s">
        <v>664</v>
      </c>
      <c r="H410" s="154">
        <v>6.61</v>
      </c>
      <c r="I410" s="155"/>
      <c r="L410" s="150"/>
      <c r="M410" s="156"/>
      <c r="T410" s="157"/>
      <c r="AT410" s="152" t="s">
        <v>181</v>
      </c>
      <c r="AU410" s="152" t="s">
        <v>83</v>
      </c>
      <c r="AV410" s="12" t="s">
        <v>83</v>
      </c>
      <c r="AW410" s="12" t="s">
        <v>34</v>
      </c>
      <c r="AX410" s="12" t="s">
        <v>73</v>
      </c>
      <c r="AY410" s="152" t="s">
        <v>170</v>
      </c>
    </row>
    <row r="411" spans="2:51" s="13" customFormat="1" ht="12">
      <c r="B411" s="158"/>
      <c r="D411" s="151" t="s">
        <v>181</v>
      </c>
      <c r="E411" s="159" t="s">
        <v>21</v>
      </c>
      <c r="F411" s="160" t="s">
        <v>183</v>
      </c>
      <c r="H411" s="161">
        <v>6.61</v>
      </c>
      <c r="I411" s="162"/>
      <c r="L411" s="158"/>
      <c r="M411" s="163"/>
      <c r="T411" s="164"/>
      <c r="AT411" s="159" t="s">
        <v>181</v>
      </c>
      <c r="AU411" s="159" t="s">
        <v>83</v>
      </c>
      <c r="AV411" s="13" t="s">
        <v>171</v>
      </c>
      <c r="AW411" s="13" t="s">
        <v>34</v>
      </c>
      <c r="AX411" s="13" t="s">
        <v>81</v>
      </c>
      <c r="AY411" s="159" t="s">
        <v>170</v>
      </c>
    </row>
    <row r="412" spans="2:51" s="12" customFormat="1" ht="12">
      <c r="B412" s="150"/>
      <c r="D412" s="151" t="s">
        <v>181</v>
      </c>
      <c r="F412" s="153" t="s">
        <v>665</v>
      </c>
      <c r="H412" s="154">
        <v>7.602</v>
      </c>
      <c r="I412" s="155"/>
      <c r="L412" s="150"/>
      <c r="M412" s="156"/>
      <c r="T412" s="157"/>
      <c r="AT412" s="152" t="s">
        <v>181</v>
      </c>
      <c r="AU412" s="152" t="s">
        <v>83</v>
      </c>
      <c r="AV412" s="12" t="s">
        <v>83</v>
      </c>
      <c r="AW412" s="12" t="s">
        <v>4</v>
      </c>
      <c r="AX412" s="12" t="s">
        <v>81</v>
      </c>
      <c r="AY412" s="152" t="s">
        <v>170</v>
      </c>
    </row>
    <row r="413" spans="2:65" s="1" customFormat="1" ht="24.15" customHeight="1">
      <c r="B413" s="33"/>
      <c r="C413" s="133" t="s">
        <v>666</v>
      </c>
      <c r="D413" s="133" t="s">
        <v>173</v>
      </c>
      <c r="E413" s="134" t="s">
        <v>667</v>
      </c>
      <c r="F413" s="135" t="s">
        <v>668</v>
      </c>
      <c r="G413" s="136" t="s">
        <v>120</v>
      </c>
      <c r="H413" s="137">
        <v>6.8</v>
      </c>
      <c r="I413" s="138"/>
      <c r="J413" s="139">
        <f>ROUND(I413*H413,2)</f>
        <v>0</v>
      </c>
      <c r="K413" s="135" t="s">
        <v>304</v>
      </c>
      <c r="L413" s="33"/>
      <c r="M413" s="140" t="s">
        <v>21</v>
      </c>
      <c r="N413" s="141" t="s">
        <v>44</v>
      </c>
      <c r="P413" s="142">
        <f>O413*H413</f>
        <v>0</v>
      </c>
      <c r="Q413" s="142">
        <v>0</v>
      </c>
      <c r="R413" s="142">
        <f>Q413*H413</f>
        <v>0</v>
      </c>
      <c r="S413" s="142">
        <v>0</v>
      </c>
      <c r="T413" s="143">
        <f>S413*H413</f>
        <v>0</v>
      </c>
      <c r="AR413" s="144" t="s">
        <v>282</v>
      </c>
      <c r="AT413" s="144" t="s">
        <v>173</v>
      </c>
      <c r="AU413" s="144" t="s">
        <v>83</v>
      </c>
      <c r="AY413" s="18" t="s">
        <v>170</v>
      </c>
      <c r="BE413" s="145">
        <f>IF(N413="základní",J413,0)</f>
        <v>0</v>
      </c>
      <c r="BF413" s="145">
        <f>IF(N413="snížená",J413,0)</f>
        <v>0</v>
      </c>
      <c r="BG413" s="145">
        <f>IF(N413="zákl. přenesená",J413,0)</f>
        <v>0</v>
      </c>
      <c r="BH413" s="145">
        <f>IF(N413="sníž. přenesená",J413,0)</f>
        <v>0</v>
      </c>
      <c r="BI413" s="145">
        <f>IF(N413="nulová",J413,0)</f>
        <v>0</v>
      </c>
      <c r="BJ413" s="18" t="s">
        <v>81</v>
      </c>
      <c r="BK413" s="145">
        <f>ROUND(I413*H413,2)</f>
        <v>0</v>
      </c>
      <c r="BL413" s="18" t="s">
        <v>282</v>
      </c>
      <c r="BM413" s="144" t="s">
        <v>669</v>
      </c>
    </row>
    <row r="414" spans="2:51" s="12" customFormat="1" ht="12">
      <c r="B414" s="150"/>
      <c r="D414" s="151" t="s">
        <v>181</v>
      </c>
      <c r="E414" s="152" t="s">
        <v>21</v>
      </c>
      <c r="F414" s="153" t="s">
        <v>670</v>
      </c>
      <c r="H414" s="154">
        <v>1.5</v>
      </c>
      <c r="I414" s="155"/>
      <c r="L414" s="150"/>
      <c r="M414" s="156"/>
      <c r="T414" s="157"/>
      <c r="AT414" s="152" t="s">
        <v>181</v>
      </c>
      <c r="AU414" s="152" t="s">
        <v>83</v>
      </c>
      <c r="AV414" s="12" t="s">
        <v>83</v>
      </c>
      <c r="AW414" s="12" t="s">
        <v>34</v>
      </c>
      <c r="AX414" s="12" t="s">
        <v>73</v>
      </c>
      <c r="AY414" s="152" t="s">
        <v>170</v>
      </c>
    </row>
    <row r="415" spans="2:51" s="12" customFormat="1" ht="12">
      <c r="B415" s="150"/>
      <c r="D415" s="151" t="s">
        <v>181</v>
      </c>
      <c r="E415" s="152" t="s">
        <v>21</v>
      </c>
      <c r="F415" s="153" t="s">
        <v>671</v>
      </c>
      <c r="H415" s="154">
        <v>5.3</v>
      </c>
      <c r="I415" s="155"/>
      <c r="L415" s="150"/>
      <c r="M415" s="156"/>
      <c r="T415" s="157"/>
      <c r="AT415" s="152" t="s">
        <v>181</v>
      </c>
      <c r="AU415" s="152" t="s">
        <v>83</v>
      </c>
      <c r="AV415" s="12" t="s">
        <v>83</v>
      </c>
      <c r="AW415" s="12" t="s">
        <v>34</v>
      </c>
      <c r="AX415" s="12" t="s">
        <v>73</v>
      </c>
      <c r="AY415" s="152" t="s">
        <v>170</v>
      </c>
    </row>
    <row r="416" spans="2:51" s="13" customFormat="1" ht="12">
      <c r="B416" s="158"/>
      <c r="D416" s="151" t="s">
        <v>181</v>
      </c>
      <c r="E416" s="159" t="s">
        <v>21</v>
      </c>
      <c r="F416" s="160" t="s">
        <v>183</v>
      </c>
      <c r="H416" s="161">
        <v>6.8</v>
      </c>
      <c r="I416" s="162"/>
      <c r="L416" s="158"/>
      <c r="M416" s="163"/>
      <c r="T416" s="164"/>
      <c r="AT416" s="159" t="s">
        <v>181</v>
      </c>
      <c r="AU416" s="159" t="s">
        <v>83</v>
      </c>
      <c r="AV416" s="13" t="s">
        <v>171</v>
      </c>
      <c r="AW416" s="13" t="s">
        <v>34</v>
      </c>
      <c r="AX416" s="13" t="s">
        <v>81</v>
      </c>
      <c r="AY416" s="159" t="s">
        <v>170</v>
      </c>
    </row>
    <row r="417" spans="2:65" s="1" customFormat="1" ht="24.15" customHeight="1">
      <c r="B417" s="33"/>
      <c r="C417" s="133" t="s">
        <v>672</v>
      </c>
      <c r="D417" s="133" t="s">
        <v>173</v>
      </c>
      <c r="E417" s="134" t="s">
        <v>673</v>
      </c>
      <c r="F417" s="135" t="s">
        <v>674</v>
      </c>
      <c r="G417" s="136" t="s">
        <v>112</v>
      </c>
      <c r="H417" s="137">
        <v>156.97</v>
      </c>
      <c r="I417" s="138"/>
      <c r="J417" s="139">
        <f>ROUND(I417*H417,2)</f>
        <v>0</v>
      </c>
      <c r="K417" s="135" t="s">
        <v>176</v>
      </c>
      <c r="L417" s="33"/>
      <c r="M417" s="140" t="s">
        <v>21</v>
      </c>
      <c r="N417" s="141" t="s">
        <v>44</v>
      </c>
      <c r="P417" s="142">
        <f>O417*H417</f>
        <v>0</v>
      </c>
      <c r="Q417" s="142">
        <v>0.00922</v>
      </c>
      <c r="R417" s="142">
        <f>Q417*H417</f>
        <v>1.4472634000000002</v>
      </c>
      <c r="S417" s="142">
        <v>0</v>
      </c>
      <c r="T417" s="143">
        <f>S417*H417</f>
        <v>0</v>
      </c>
      <c r="AR417" s="144" t="s">
        <v>282</v>
      </c>
      <c r="AT417" s="144" t="s">
        <v>173</v>
      </c>
      <c r="AU417" s="144" t="s">
        <v>83</v>
      </c>
      <c r="AY417" s="18" t="s">
        <v>170</v>
      </c>
      <c r="BE417" s="145">
        <f>IF(N417="základní",J417,0)</f>
        <v>0</v>
      </c>
      <c r="BF417" s="145">
        <f>IF(N417="snížená",J417,0)</f>
        <v>0</v>
      </c>
      <c r="BG417" s="145">
        <f>IF(N417="zákl. přenesená",J417,0)</f>
        <v>0</v>
      </c>
      <c r="BH417" s="145">
        <f>IF(N417="sníž. přenesená",J417,0)</f>
        <v>0</v>
      </c>
      <c r="BI417" s="145">
        <f>IF(N417="nulová",J417,0)</f>
        <v>0</v>
      </c>
      <c r="BJ417" s="18" t="s">
        <v>81</v>
      </c>
      <c r="BK417" s="145">
        <f>ROUND(I417*H417,2)</f>
        <v>0</v>
      </c>
      <c r="BL417" s="18" t="s">
        <v>282</v>
      </c>
      <c r="BM417" s="144" t="s">
        <v>675</v>
      </c>
    </row>
    <row r="418" spans="2:47" s="1" customFormat="1" ht="12">
      <c r="B418" s="33"/>
      <c r="D418" s="146" t="s">
        <v>179</v>
      </c>
      <c r="F418" s="147" t="s">
        <v>676</v>
      </c>
      <c r="I418" s="148"/>
      <c r="L418" s="33"/>
      <c r="M418" s="149"/>
      <c r="T418" s="52"/>
      <c r="AT418" s="18" t="s">
        <v>179</v>
      </c>
      <c r="AU418" s="18" t="s">
        <v>83</v>
      </c>
    </row>
    <row r="419" spans="2:51" s="15" customFormat="1" ht="12">
      <c r="B419" s="172"/>
      <c r="D419" s="151" t="s">
        <v>181</v>
      </c>
      <c r="E419" s="173" t="s">
        <v>21</v>
      </c>
      <c r="F419" s="174" t="s">
        <v>677</v>
      </c>
      <c r="H419" s="173" t="s">
        <v>21</v>
      </c>
      <c r="I419" s="175"/>
      <c r="L419" s="172"/>
      <c r="M419" s="176"/>
      <c r="T419" s="177"/>
      <c r="AT419" s="173" t="s">
        <v>181</v>
      </c>
      <c r="AU419" s="173" t="s">
        <v>83</v>
      </c>
      <c r="AV419" s="15" t="s">
        <v>81</v>
      </c>
      <c r="AW419" s="15" t="s">
        <v>34</v>
      </c>
      <c r="AX419" s="15" t="s">
        <v>73</v>
      </c>
      <c r="AY419" s="173" t="s">
        <v>170</v>
      </c>
    </row>
    <row r="420" spans="2:51" s="15" customFormat="1" ht="12">
      <c r="B420" s="172"/>
      <c r="D420" s="151" t="s">
        <v>181</v>
      </c>
      <c r="E420" s="173" t="s">
        <v>21</v>
      </c>
      <c r="F420" s="174" t="s">
        <v>678</v>
      </c>
      <c r="H420" s="173" t="s">
        <v>21</v>
      </c>
      <c r="I420" s="175"/>
      <c r="L420" s="172"/>
      <c r="M420" s="176"/>
      <c r="T420" s="177"/>
      <c r="AT420" s="173" t="s">
        <v>181</v>
      </c>
      <c r="AU420" s="173" t="s">
        <v>83</v>
      </c>
      <c r="AV420" s="15" t="s">
        <v>81</v>
      </c>
      <c r="AW420" s="15" t="s">
        <v>34</v>
      </c>
      <c r="AX420" s="15" t="s">
        <v>73</v>
      </c>
      <c r="AY420" s="173" t="s">
        <v>170</v>
      </c>
    </row>
    <row r="421" spans="2:51" s="12" customFormat="1" ht="12">
      <c r="B421" s="150"/>
      <c r="D421" s="151" t="s">
        <v>181</v>
      </c>
      <c r="E421" s="152" t="s">
        <v>21</v>
      </c>
      <c r="F421" s="153" t="s">
        <v>679</v>
      </c>
      <c r="H421" s="154">
        <v>132.62</v>
      </c>
      <c r="I421" s="155"/>
      <c r="L421" s="150"/>
      <c r="M421" s="156"/>
      <c r="T421" s="157"/>
      <c r="AT421" s="152" t="s">
        <v>181</v>
      </c>
      <c r="AU421" s="152" t="s">
        <v>83</v>
      </c>
      <c r="AV421" s="12" t="s">
        <v>83</v>
      </c>
      <c r="AW421" s="12" t="s">
        <v>34</v>
      </c>
      <c r="AX421" s="12" t="s">
        <v>73</v>
      </c>
      <c r="AY421" s="152" t="s">
        <v>170</v>
      </c>
    </row>
    <row r="422" spans="2:51" s="15" customFormat="1" ht="12">
      <c r="B422" s="172"/>
      <c r="D422" s="151" t="s">
        <v>181</v>
      </c>
      <c r="E422" s="173" t="s">
        <v>21</v>
      </c>
      <c r="F422" s="174" t="s">
        <v>680</v>
      </c>
      <c r="H422" s="173" t="s">
        <v>21</v>
      </c>
      <c r="I422" s="175"/>
      <c r="L422" s="172"/>
      <c r="M422" s="176"/>
      <c r="T422" s="177"/>
      <c r="AT422" s="173" t="s">
        <v>181</v>
      </c>
      <c r="AU422" s="173" t="s">
        <v>83</v>
      </c>
      <c r="AV422" s="15" t="s">
        <v>81</v>
      </c>
      <c r="AW422" s="15" t="s">
        <v>34</v>
      </c>
      <c r="AX422" s="15" t="s">
        <v>73</v>
      </c>
      <c r="AY422" s="173" t="s">
        <v>170</v>
      </c>
    </row>
    <row r="423" spans="2:51" s="12" customFormat="1" ht="12">
      <c r="B423" s="150"/>
      <c r="D423" s="151" t="s">
        <v>181</v>
      </c>
      <c r="E423" s="152" t="s">
        <v>21</v>
      </c>
      <c r="F423" s="153" t="s">
        <v>681</v>
      </c>
      <c r="H423" s="154">
        <v>22.01</v>
      </c>
      <c r="I423" s="155"/>
      <c r="L423" s="150"/>
      <c r="M423" s="156"/>
      <c r="T423" s="157"/>
      <c r="AT423" s="152" t="s">
        <v>181</v>
      </c>
      <c r="AU423" s="152" t="s">
        <v>83</v>
      </c>
      <c r="AV423" s="12" t="s">
        <v>83</v>
      </c>
      <c r="AW423" s="12" t="s">
        <v>34</v>
      </c>
      <c r="AX423" s="12" t="s">
        <v>73</v>
      </c>
      <c r="AY423" s="152" t="s">
        <v>170</v>
      </c>
    </row>
    <row r="424" spans="2:51" s="12" customFormat="1" ht="12">
      <c r="B424" s="150"/>
      <c r="D424" s="151" t="s">
        <v>181</v>
      </c>
      <c r="E424" s="152" t="s">
        <v>21</v>
      </c>
      <c r="F424" s="153" t="s">
        <v>682</v>
      </c>
      <c r="H424" s="154">
        <v>2.34</v>
      </c>
      <c r="I424" s="155"/>
      <c r="L424" s="150"/>
      <c r="M424" s="156"/>
      <c r="T424" s="157"/>
      <c r="AT424" s="152" t="s">
        <v>181</v>
      </c>
      <c r="AU424" s="152" t="s">
        <v>83</v>
      </c>
      <c r="AV424" s="12" t="s">
        <v>83</v>
      </c>
      <c r="AW424" s="12" t="s">
        <v>34</v>
      </c>
      <c r="AX424" s="12" t="s">
        <v>73</v>
      </c>
      <c r="AY424" s="152" t="s">
        <v>170</v>
      </c>
    </row>
    <row r="425" spans="2:51" s="13" customFormat="1" ht="12">
      <c r="B425" s="158"/>
      <c r="D425" s="151" t="s">
        <v>181</v>
      </c>
      <c r="E425" s="159" t="s">
        <v>125</v>
      </c>
      <c r="F425" s="160" t="s">
        <v>183</v>
      </c>
      <c r="H425" s="161">
        <v>156.97</v>
      </c>
      <c r="I425" s="162"/>
      <c r="L425" s="158"/>
      <c r="M425" s="163"/>
      <c r="T425" s="164"/>
      <c r="AT425" s="159" t="s">
        <v>181</v>
      </c>
      <c r="AU425" s="159" t="s">
        <v>83</v>
      </c>
      <c r="AV425" s="13" t="s">
        <v>171</v>
      </c>
      <c r="AW425" s="13" t="s">
        <v>34</v>
      </c>
      <c r="AX425" s="13" t="s">
        <v>81</v>
      </c>
      <c r="AY425" s="159" t="s">
        <v>170</v>
      </c>
    </row>
    <row r="426" spans="2:65" s="1" customFormat="1" ht="16.5" customHeight="1">
      <c r="B426" s="33"/>
      <c r="C426" s="179" t="s">
        <v>683</v>
      </c>
      <c r="D426" s="179" t="s">
        <v>122</v>
      </c>
      <c r="E426" s="180" t="s">
        <v>684</v>
      </c>
      <c r="F426" s="181" t="s">
        <v>685</v>
      </c>
      <c r="G426" s="182" t="s">
        <v>112</v>
      </c>
      <c r="H426" s="183">
        <v>180.516</v>
      </c>
      <c r="I426" s="184"/>
      <c r="J426" s="185">
        <f>ROUND(I426*H426,2)</f>
        <v>0</v>
      </c>
      <c r="K426" s="181" t="s">
        <v>304</v>
      </c>
      <c r="L426" s="186"/>
      <c r="M426" s="187" t="s">
        <v>21</v>
      </c>
      <c r="N426" s="188" t="s">
        <v>44</v>
      </c>
      <c r="P426" s="142">
        <f>O426*H426</f>
        <v>0</v>
      </c>
      <c r="Q426" s="142">
        <v>0.022</v>
      </c>
      <c r="R426" s="142">
        <f>Q426*H426</f>
        <v>3.9713519999999995</v>
      </c>
      <c r="S426" s="142">
        <v>0</v>
      </c>
      <c r="T426" s="143">
        <f>S426*H426</f>
        <v>0</v>
      </c>
      <c r="AR426" s="144" t="s">
        <v>376</v>
      </c>
      <c r="AT426" s="144" t="s">
        <v>122</v>
      </c>
      <c r="AU426" s="144" t="s">
        <v>83</v>
      </c>
      <c r="AY426" s="18" t="s">
        <v>170</v>
      </c>
      <c r="BE426" s="145">
        <f>IF(N426="základní",J426,0)</f>
        <v>0</v>
      </c>
      <c r="BF426" s="145">
        <f>IF(N426="snížená",J426,0)</f>
        <v>0</v>
      </c>
      <c r="BG426" s="145">
        <f>IF(N426="zákl. přenesená",J426,0)</f>
        <v>0</v>
      </c>
      <c r="BH426" s="145">
        <f>IF(N426="sníž. přenesená",J426,0)</f>
        <v>0</v>
      </c>
      <c r="BI426" s="145">
        <f>IF(N426="nulová",J426,0)</f>
        <v>0</v>
      </c>
      <c r="BJ426" s="18" t="s">
        <v>81</v>
      </c>
      <c r="BK426" s="145">
        <f>ROUND(I426*H426,2)</f>
        <v>0</v>
      </c>
      <c r="BL426" s="18" t="s">
        <v>282</v>
      </c>
      <c r="BM426" s="144" t="s">
        <v>686</v>
      </c>
    </row>
    <row r="427" spans="2:47" s="1" customFormat="1" ht="105.6">
      <c r="B427" s="33"/>
      <c r="D427" s="151" t="s">
        <v>310</v>
      </c>
      <c r="F427" s="178" t="s">
        <v>687</v>
      </c>
      <c r="I427" s="148"/>
      <c r="L427" s="33"/>
      <c r="M427" s="149"/>
      <c r="T427" s="52"/>
      <c r="AT427" s="18" t="s">
        <v>310</v>
      </c>
      <c r="AU427" s="18" t="s">
        <v>83</v>
      </c>
    </row>
    <row r="428" spans="2:51" s="12" customFormat="1" ht="12">
      <c r="B428" s="150"/>
      <c r="D428" s="151" t="s">
        <v>181</v>
      </c>
      <c r="F428" s="153" t="s">
        <v>688</v>
      </c>
      <c r="H428" s="154">
        <v>180.516</v>
      </c>
      <c r="I428" s="155"/>
      <c r="L428" s="150"/>
      <c r="M428" s="156"/>
      <c r="T428" s="157"/>
      <c r="AT428" s="152" t="s">
        <v>181</v>
      </c>
      <c r="AU428" s="152" t="s">
        <v>83</v>
      </c>
      <c r="AV428" s="12" t="s">
        <v>83</v>
      </c>
      <c r="AW428" s="12" t="s">
        <v>4</v>
      </c>
      <c r="AX428" s="12" t="s">
        <v>81</v>
      </c>
      <c r="AY428" s="152" t="s">
        <v>170</v>
      </c>
    </row>
    <row r="429" spans="2:65" s="1" customFormat="1" ht="24.15" customHeight="1">
      <c r="B429" s="33"/>
      <c r="C429" s="133" t="s">
        <v>689</v>
      </c>
      <c r="D429" s="133" t="s">
        <v>173</v>
      </c>
      <c r="E429" s="134" t="s">
        <v>690</v>
      </c>
      <c r="F429" s="135" t="s">
        <v>691</v>
      </c>
      <c r="G429" s="136" t="s">
        <v>112</v>
      </c>
      <c r="H429" s="137">
        <v>8.25</v>
      </c>
      <c r="I429" s="138"/>
      <c r="J429" s="139">
        <f>ROUND(I429*H429,2)</f>
        <v>0</v>
      </c>
      <c r="K429" s="135" t="s">
        <v>176</v>
      </c>
      <c r="L429" s="33"/>
      <c r="M429" s="140" t="s">
        <v>21</v>
      </c>
      <c r="N429" s="141" t="s">
        <v>44</v>
      </c>
      <c r="P429" s="142">
        <f>O429*H429</f>
        <v>0</v>
      </c>
      <c r="Q429" s="142">
        <v>0.00576</v>
      </c>
      <c r="R429" s="142">
        <f>Q429*H429</f>
        <v>0.04752</v>
      </c>
      <c r="S429" s="142">
        <v>0</v>
      </c>
      <c r="T429" s="143">
        <f>S429*H429</f>
        <v>0</v>
      </c>
      <c r="AR429" s="144" t="s">
        <v>282</v>
      </c>
      <c r="AT429" s="144" t="s">
        <v>173</v>
      </c>
      <c r="AU429" s="144" t="s">
        <v>83</v>
      </c>
      <c r="AY429" s="18" t="s">
        <v>170</v>
      </c>
      <c r="BE429" s="145">
        <f>IF(N429="základní",J429,0)</f>
        <v>0</v>
      </c>
      <c r="BF429" s="145">
        <f>IF(N429="snížená",J429,0)</f>
        <v>0</v>
      </c>
      <c r="BG429" s="145">
        <f>IF(N429="zákl. přenesená",J429,0)</f>
        <v>0</v>
      </c>
      <c r="BH429" s="145">
        <f>IF(N429="sníž. přenesená",J429,0)</f>
        <v>0</v>
      </c>
      <c r="BI429" s="145">
        <f>IF(N429="nulová",J429,0)</f>
        <v>0</v>
      </c>
      <c r="BJ429" s="18" t="s">
        <v>81</v>
      </c>
      <c r="BK429" s="145">
        <f>ROUND(I429*H429,2)</f>
        <v>0</v>
      </c>
      <c r="BL429" s="18" t="s">
        <v>282</v>
      </c>
      <c r="BM429" s="144" t="s">
        <v>692</v>
      </c>
    </row>
    <row r="430" spans="2:47" s="1" customFormat="1" ht="12">
      <c r="B430" s="33"/>
      <c r="D430" s="146" t="s">
        <v>179</v>
      </c>
      <c r="F430" s="147" t="s">
        <v>693</v>
      </c>
      <c r="I430" s="148"/>
      <c r="L430" s="33"/>
      <c r="M430" s="149"/>
      <c r="T430" s="52"/>
      <c r="AT430" s="18" t="s">
        <v>179</v>
      </c>
      <c r="AU430" s="18" t="s">
        <v>83</v>
      </c>
    </row>
    <row r="431" spans="2:51" s="15" customFormat="1" ht="12">
      <c r="B431" s="172"/>
      <c r="D431" s="151" t="s">
        <v>181</v>
      </c>
      <c r="E431" s="173" t="s">
        <v>21</v>
      </c>
      <c r="F431" s="174" t="s">
        <v>694</v>
      </c>
      <c r="H431" s="173" t="s">
        <v>21</v>
      </c>
      <c r="I431" s="175"/>
      <c r="L431" s="172"/>
      <c r="M431" s="176"/>
      <c r="T431" s="177"/>
      <c r="AT431" s="173" t="s">
        <v>181</v>
      </c>
      <c r="AU431" s="173" t="s">
        <v>83</v>
      </c>
      <c r="AV431" s="15" t="s">
        <v>81</v>
      </c>
      <c r="AW431" s="15" t="s">
        <v>34</v>
      </c>
      <c r="AX431" s="15" t="s">
        <v>73</v>
      </c>
      <c r="AY431" s="173" t="s">
        <v>170</v>
      </c>
    </row>
    <row r="432" spans="2:51" s="15" customFormat="1" ht="12">
      <c r="B432" s="172"/>
      <c r="D432" s="151" t="s">
        <v>181</v>
      </c>
      <c r="E432" s="173" t="s">
        <v>21</v>
      </c>
      <c r="F432" s="174" t="s">
        <v>678</v>
      </c>
      <c r="H432" s="173" t="s">
        <v>21</v>
      </c>
      <c r="I432" s="175"/>
      <c r="L432" s="172"/>
      <c r="M432" s="176"/>
      <c r="T432" s="177"/>
      <c r="AT432" s="173" t="s">
        <v>181</v>
      </c>
      <c r="AU432" s="173" t="s">
        <v>83</v>
      </c>
      <c r="AV432" s="15" t="s">
        <v>81</v>
      </c>
      <c r="AW432" s="15" t="s">
        <v>34</v>
      </c>
      <c r="AX432" s="15" t="s">
        <v>73</v>
      </c>
      <c r="AY432" s="173" t="s">
        <v>170</v>
      </c>
    </row>
    <row r="433" spans="2:51" s="12" customFormat="1" ht="12">
      <c r="B433" s="150"/>
      <c r="D433" s="151" t="s">
        <v>181</v>
      </c>
      <c r="E433" s="152" t="s">
        <v>21</v>
      </c>
      <c r="F433" s="153" t="s">
        <v>695</v>
      </c>
      <c r="H433" s="154">
        <v>4.34</v>
      </c>
      <c r="I433" s="155"/>
      <c r="L433" s="150"/>
      <c r="M433" s="156"/>
      <c r="T433" s="157"/>
      <c r="AT433" s="152" t="s">
        <v>181</v>
      </c>
      <c r="AU433" s="152" t="s">
        <v>83</v>
      </c>
      <c r="AV433" s="12" t="s">
        <v>83</v>
      </c>
      <c r="AW433" s="12" t="s">
        <v>34</v>
      </c>
      <c r="AX433" s="12" t="s">
        <v>73</v>
      </c>
      <c r="AY433" s="152" t="s">
        <v>170</v>
      </c>
    </row>
    <row r="434" spans="2:51" s="12" customFormat="1" ht="12">
      <c r="B434" s="150"/>
      <c r="D434" s="151" t="s">
        <v>181</v>
      </c>
      <c r="E434" s="152" t="s">
        <v>21</v>
      </c>
      <c r="F434" s="153" t="s">
        <v>696</v>
      </c>
      <c r="H434" s="154">
        <v>3.91</v>
      </c>
      <c r="I434" s="155"/>
      <c r="L434" s="150"/>
      <c r="M434" s="156"/>
      <c r="T434" s="157"/>
      <c r="AT434" s="152" t="s">
        <v>181</v>
      </c>
      <c r="AU434" s="152" t="s">
        <v>83</v>
      </c>
      <c r="AV434" s="12" t="s">
        <v>83</v>
      </c>
      <c r="AW434" s="12" t="s">
        <v>34</v>
      </c>
      <c r="AX434" s="12" t="s">
        <v>73</v>
      </c>
      <c r="AY434" s="152" t="s">
        <v>170</v>
      </c>
    </row>
    <row r="435" spans="2:51" s="13" customFormat="1" ht="12">
      <c r="B435" s="158"/>
      <c r="D435" s="151" t="s">
        <v>181</v>
      </c>
      <c r="E435" s="159" t="s">
        <v>122</v>
      </c>
      <c r="F435" s="160" t="s">
        <v>183</v>
      </c>
      <c r="H435" s="161">
        <v>8.25</v>
      </c>
      <c r="I435" s="162"/>
      <c r="L435" s="158"/>
      <c r="M435" s="163"/>
      <c r="T435" s="164"/>
      <c r="AT435" s="159" t="s">
        <v>181</v>
      </c>
      <c r="AU435" s="159" t="s">
        <v>83</v>
      </c>
      <c r="AV435" s="13" t="s">
        <v>171</v>
      </c>
      <c r="AW435" s="13" t="s">
        <v>34</v>
      </c>
      <c r="AX435" s="13" t="s">
        <v>81</v>
      </c>
      <c r="AY435" s="159" t="s">
        <v>170</v>
      </c>
    </row>
    <row r="436" spans="2:65" s="1" customFormat="1" ht="24.15" customHeight="1">
      <c r="B436" s="33"/>
      <c r="C436" s="179" t="s">
        <v>697</v>
      </c>
      <c r="D436" s="179" t="s">
        <v>122</v>
      </c>
      <c r="E436" s="180" t="s">
        <v>660</v>
      </c>
      <c r="F436" s="181" t="s">
        <v>661</v>
      </c>
      <c r="G436" s="182" t="s">
        <v>112</v>
      </c>
      <c r="H436" s="183">
        <v>9.488</v>
      </c>
      <c r="I436" s="184"/>
      <c r="J436" s="185">
        <f>ROUND(I436*H436,2)</f>
        <v>0</v>
      </c>
      <c r="K436" s="181" t="s">
        <v>304</v>
      </c>
      <c r="L436" s="186"/>
      <c r="M436" s="187" t="s">
        <v>21</v>
      </c>
      <c r="N436" s="188" t="s">
        <v>44</v>
      </c>
      <c r="P436" s="142">
        <f>O436*H436</f>
        <v>0</v>
      </c>
      <c r="Q436" s="142">
        <v>0.022</v>
      </c>
      <c r="R436" s="142">
        <f>Q436*H436</f>
        <v>0.20873599999999998</v>
      </c>
      <c r="S436" s="142">
        <v>0</v>
      </c>
      <c r="T436" s="143">
        <f>S436*H436</f>
        <v>0</v>
      </c>
      <c r="AR436" s="144" t="s">
        <v>376</v>
      </c>
      <c r="AT436" s="144" t="s">
        <v>122</v>
      </c>
      <c r="AU436" s="144" t="s">
        <v>83</v>
      </c>
      <c r="AY436" s="18" t="s">
        <v>170</v>
      </c>
      <c r="BE436" s="145">
        <f>IF(N436="základní",J436,0)</f>
        <v>0</v>
      </c>
      <c r="BF436" s="145">
        <f>IF(N436="snížená",J436,0)</f>
        <v>0</v>
      </c>
      <c r="BG436" s="145">
        <f>IF(N436="zákl. přenesená",J436,0)</f>
        <v>0</v>
      </c>
      <c r="BH436" s="145">
        <f>IF(N436="sníž. přenesená",J436,0)</f>
        <v>0</v>
      </c>
      <c r="BI436" s="145">
        <f>IF(N436="nulová",J436,0)</f>
        <v>0</v>
      </c>
      <c r="BJ436" s="18" t="s">
        <v>81</v>
      </c>
      <c r="BK436" s="145">
        <f>ROUND(I436*H436,2)</f>
        <v>0</v>
      </c>
      <c r="BL436" s="18" t="s">
        <v>282</v>
      </c>
      <c r="BM436" s="144" t="s">
        <v>698</v>
      </c>
    </row>
    <row r="437" spans="2:47" s="1" customFormat="1" ht="28.8">
      <c r="B437" s="33"/>
      <c r="D437" s="151" t="s">
        <v>310</v>
      </c>
      <c r="F437" s="178" t="s">
        <v>663</v>
      </c>
      <c r="I437" s="148"/>
      <c r="L437" s="33"/>
      <c r="M437" s="149"/>
      <c r="T437" s="52"/>
      <c r="AT437" s="18" t="s">
        <v>310</v>
      </c>
      <c r="AU437" s="18" t="s">
        <v>83</v>
      </c>
    </row>
    <row r="438" spans="2:51" s="12" customFormat="1" ht="12">
      <c r="B438" s="150"/>
      <c r="D438" s="151" t="s">
        <v>181</v>
      </c>
      <c r="F438" s="153" t="s">
        <v>699</v>
      </c>
      <c r="H438" s="154">
        <v>9.488</v>
      </c>
      <c r="I438" s="155"/>
      <c r="L438" s="150"/>
      <c r="M438" s="156"/>
      <c r="T438" s="157"/>
      <c r="AT438" s="152" t="s">
        <v>181</v>
      </c>
      <c r="AU438" s="152" t="s">
        <v>83</v>
      </c>
      <c r="AV438" s="12" t="s">
        <v>83</v>
      </c>
      <c r="AW438" s="12" t="s">
        <v>4</v>
      </c>
      <c r="AX438" s="12" t="s">
        <v>81</v>
      </c>
      <c r="AY438" s="152" t="s">
        <v>170</v>
      </c>
    </row>
    <row r="439" spans="2:65" s="1" customFormat="1" ht="16.5" customHeight="1">
      <c r="B439" s="33"/>
      <c r="C439" s="133" t="s">
        <v>700</v>
      </c>
      <c r="D439" s="133" t="s">
        <v>173</v>
      </c>
      <c r="E439" s="134" t="s">
        <v>701</v>
      </c>
      <c r="F439" s="135" t="s">
        <v>702</v>
      </c>
      <c r="G439" s="136" t="s">
        <v>112</v>
      </c>
      <c r="H439" s="137">
        <v>190.003</v>
      </c>
      <c r="I439" s="138"/>
      <c r="J439" s="139">
        <f>ROUND(I439*H439,2)</f>
        <v>0</v>
      </c>
      <c r="K439" s="135" t="s">
        <v>176</v>
      </c>
      <c r="L439" s="33"/>
      <c r="M439" s="140" t="s">
        <v>21</v>
      </c>
      <c r="N439" s="141" t="s">
        <v>44</v>
      </c>
      <c r="P439" s="142">
        <f>O439*H439</f>
        <v>0</v>
      </c>
      <c r="Q439" s="142">
        <v>0.0015</v>
      </c>
      <c r="R439" s="142">
        <f>Q439*H439</f>
        <v>0.2850045</v>
      </c>
      <c r="S439" s="142">
        <v>0</v>
      </c>
      <c r="T439" s="143">
        <f>S439*H439</f>
        <v>0</v>
      </c>
      <c r="AR439" s="144" t="s">
        <v>282</v>
      </c>
      <c r="AT439" s="144" t="s">
        <v>173</v>
      </c>
      <c r="AU439" s="144" t="s">
        <v>83</v>
      </c>
      <c r="AY439" s="18" t="s">
        <v>170</v>
      </c>
      <c r="BE439" s="145">
        <f>IF(N439="základní",J439,0)</f>
        <v>0</v>
      </c>
      <c r="BF439" s="145">
        <f>IF(N439="snížená",J439,0)</f>
        <v>0</v>
      </c>
      <c r="BG439" s="145">
        <f>IF(N439="zákl. přenesená",J439,0)</f>
        <v>0</v>
      </c>
      <c r="BH439" s="145">
        <f>IF(N439="sníž. přenesená",J439,0)</f>
        <v>0</v>
      </c>
      <c r="BI439" s="145">
        <f>IF(N439="nulová",J439,0)</f>
        <v>0</v>
      </c>
      <c r="BJ439" s="18" t="s">
        <v>81</v>
      </c>
      <c r="BK439" s="145">
        <f>ROUND(I439*H439,2)</f>
        <v>0</v>
      </c>
      <c r="BL439" s="18" t="s">
        <v>282</v>
      </c>
      <c r="BM439" s="144" t="s">
        <v>703</v>
      </c>
    </row>
    <row r="440" spans="2:47" s="1" customFormat="1" ht="12">
      <c r="B440" s="33"/>
      <c r="D440" s="146" t="s">
        <v>179</v>
      </c>
      <c r="F440" s="147" t="s">
        <v>704</v>
      </c>
      <c r="I440" s="148"/>
      <c r="L440" s="33"/>
      <c r="M440" s="149"/>
      <c r="T440" s="52"/>
      <c r="AT440" s="18" t="s">
        <v>179</v>
      </c>
      <c r="AU440" s="18" t="s">
        <v>83</v>
      </c>
    </row>
    <row r="441" spans="2:51" s="12" customFormat="1" ht="12">
      <c r="B441" s="150"/>
      <c r="D441" s="151" t="s">
        <v>181</v>
      </c>
      <c r="E441" s="152" t="s">
        <v>21</v>
      </c>
      <c r="F441" s="153" t="s">
        <v>621</v>
      </c>
      <c r="H441" s="154">
        <v>165.22</v>
      </c>
      <c r="I441" s="155"/>
      <c r="L441" s="150"/>
      <c r="M441" s="156"/>
      <c r="T441" s="157"/>
      <c r="AT441" s="152" t="s">
        <v>181</v>
      </c>
      <c r="AU441" s="152" t="s">
        <v>83</v>
      </c>
      <c r="AV441" s="12" t="s">
        <v>83</v>
      </c>
      <c r="AW441" s="12" t="s">
        <v>34</v>
      </c>
      <c r="AX441" s="12" t="s">
        <v>73</v>
      </c>
      <c r="AY441" s="152" t="s">
        <v>170</v>
      </c>
    </row>
    <row r="442" spans="2:51" s="13" customFormat="1" ht="12">
      <c r="B442" s="158"/>
      <c r="D442" s="151" t="s">
        <v>181</v>
      </c>
      <c r="E442" s="159" t="s">
        <v>128</v>
      </c>
      <c r="F442" s="160" t="s">
        <v>183</v>
      </c>
      <c r="H442" s="161">
        <v>165.22</v>
      </c>
      <c r="I442" s="162"/>
      <c r="L442" s="158"/>
      <c r="M442" s="163"/>
      <c r="T442" s="164"/>
      <c r="AT442" s="159" t="s">
        <v>181</v>
      </c>
      <c r="AU442" s="159" t="s">
        <v>83</v>
      </c>
      <c r="AV442" s="13" t="s">
        <v>171</v>
      </c>
      <c r="AW442" s="13" t="s">
        <v>34</v>
      </c>
      <c r="AX442" s="13" t="s">
        <v>73</v>
      </c>
      <c r="AY442" s="159" t="s">
        <v>170</v>
      </c>
    </row>
    <row r="443" spans="2:51" s="12" customFormat="1" ht="12">
      <c r="B443" s="150"/>
      <c r="D443" s="151" t="s">
        <v>181</v>
      </c>
      <c r="E443" s="152" t="s">
        <v>21</v>
      </c>
      <c r="F443" s="153" t="s">
        <v>705</v>
      </c>
      <c r="H443" s="154">
        <v>24.783</v>
      </c>
      <c r="I443" s="155"/>
      <c r="L443" s="150"/>
      <c r="M443" s="156"/>
      <c r="T443" s="157"/>
      <c r="AT443" s="152" t="s">
        <v>181</v>
      </c>
      <c r="AU443" s="152" t="s">
        <v>83</v>
      </c>
      <c r="AV443" s="12" t="s">
        <v>83</v>
      </c>
      <c r="AW443" s="12" t="s">
        <v>34</v>
      </c>
      <c r="AX443" s="12" t="s">
        <v>73</v>
      </c>
      <c r="AY443" s="152" t="s">
        <v>170</v>
      </c>
    </row>
    <row r="444" spans="2:51" s="14" customFormat="1" ht="12">
      <c r="B444" s="165"/>
      <c r="D444" s="151" t="s">
        <v>181</v>
      </c>
      <c r="E444" s="166" t="s">
        <v>21</v>
      </c>
      <c r="F444" s="167" t="s">
        <v>215</v>
      </c>
      <c r="H444" s="168">
        <v>190.003</v>
      </c>
      <c r="I444" s="169"/>
      <c r="L444" s="165"/>
      <c r="M444" s="170"/>
      <c r="T444" s="171"/>
      <c r="AT444" s="166" t="s">
        <v>181</v>
      </c>
      <c r="AU444" s="166" t="s">
        <v>83</v>
      </c>
      <c r="AV444" s="14" t="s">
        <v>177</v>
      </c>
      <c r="AW444" s="14" t="s">
        <v>34</v>
      </c>
      <c r="AX444" s="14" t="s">
        <v>81</v>
      </c>
      <c r="AY444" s="166" t="s">
        <v>170</v>
      </c>
    </row>
    <row r="445" spans="2:65" s="1" customFormat="1" ht="16.5" customHeight="1">
      <c r="B445" s="33"/>
      <c r="C445" s="133" t="s">
        <v>706</v>
      </c>
      <c r="D445" s="133" t="s">
        <v>173</v>
      </c>
      <c r="E445" s="134" t="s">
        <v>707</v>
      </c>
      <c r="F445" s="135" t="s">
        <v>708</v>
      </c>
      <c r="G445" s="136" t="s">
        <v>120</v>
      </c>
      <c r="H445" s="137">
        <v>66.1</v>
      </c>
      <c r="I445" s="138"/>
      <c r="J445" s="139">
        <f>ROUND(I445*H445,2)</f>
        <v>0</v>
      </c>
      <c r="K445" s="135" t="s">
        <v>176</v>
      </c>
      <c r="L445" s="33"/>
      <c r="M445" s="140" t="s">
        <v>21</v>
      </c>
      <c r="N445" s="141" t="s">
        <v>44</v>
      </c>
      <c r="P445" s="142">
        <f>O445*H445</f>
        <v>0</v>
      </c>
      <c r="Q445" s="142">
        <v>3E-05</v>
      </c>
      <c r="R445" s="142">
        <f>Q445*H445</f>
        <v>0.001983</v>
      </c>
      <c r="S445" s="142">
        <v>0</v>
      </c>
      <c r="T445" s="143">
        <f>S445*H445</f>
        <v>0</v>
      </c>
      <c r="AR445" s="144" t="s">
        <v>282</v>
      </c>
      <c r="AT445" s="144" t="s">
        <v>173</v>
      </c>
      <c r="AU445" s="144" t="s">
        <v>83</v>
      </c>
      <c r="AY445" s="18" t="s">
        <v>170</v>
      </c>
      <c r="BE445" s="145">
        <f>IF(N445="základní",J445,0)</f>
        <v>0</v>
      </c>
      <c r="BF445" s="145">
        <f>IF(N445="snížená",J445,0)</f>
        <v>0</v>
      </c>
      <c r="BG445" s="145">
        <f>IF(N445="zákl. přenesená",J445,0)</f>
        <v>0</v>
      </c>
      <c r="BH445" s="145">
        <f>IF(N445="sníž. přenesená",J445,0)</f>
        <v>0</v>
      </c>
      <c r="BI445" s="145">
        <f>IF(N445="nulová",J445,0)</f>
        <v>0</v>
      </c>
      <c r="BJ445" s="18" t="s">
        <v>81</v>
      </c>
      <c r="BK445" s="145">
        <f>ROUND(I445*H445,2)</f>
        <v>0</v>
      </c>
      <c r="BL445" s="18" t="s">
        <v>282</v>
      </c>
      <c r="BM445" s="144" t="s">
        <v>709</v>
      </c>
    </row>
    <row r="446" spans="2:47" s="1" customFormat="1" ht="12">
      <c r="B446" s="33"/>
      <c r="D446" s="146" t="s">
        <v>179</v>
      </c>
      <c r="F446" s="147" t="s">
        <v>710</v>
      </c>
      <c r="I446" s="148"/>
      <c r="L446" s="33"/>
      <c r="M446" s="149"/>
      <c r="T446" s="52"/>
      <c r="AT446" s="18" t="s">
        <v>179</v>
      </c>
      <c r="AU446" s="18" t="s">
        <v>83</v>
      </c>
    </row>
    <row r="447" spans="2:51" s="12" customFormat="1" ht="12">
      <c r="B447" s="150"/>
      <c r="D447" s="151" t="s">
        <v>181</v>
      </c>
      <c r="E447" s="152" t="s">
        <v>21</v>
      </c>
      <c r="F447" s="153" t="s">
        <v>711</v>
      </c>
      <c r="H447" s="154">
        <v>66.1</v>
      </c>
      <c r="I447" s="155"/>
      <c r="L447" s="150"/>
      <c r="M447" s="156"/>
      <c r="T447" s="157"/>
      <c r="AT447" s="152" t="s">
        <v>181</v>
      </c>
      <c r="AU447" s="152" t="s">
        <v>83</v>
      </c>
      <c r="AV447" s="12" t="s">
        <v>83</v>
      </c>
      <c r="AW447" s="12" t="s">
        <v>34</v>
      </c>
      <c r="AX447" s="12" t="s">
        <v>73</v>
      </c>
      <c r="AY447" s="152" t="s">
        <v>170</v>
      </c>
    </row>
    <row r="448" spans="2:51" s="13" customFormat="1" ht="12">
      <c r="B448" s="158"/>
      <c r="D448" s="151" t="s">
        <v>181</v>
      </c>
      <c r="E448" s="159" t="s">
        <v>21</v>
      </c>
      <c r="F448" s="160" t="s">
        <v>183</v>
      </c>
      <c r="H448" s="161">
        <v>66.1</v>
      </c>
      <c r="I448" s="162"/>
      <c r="L448" s="158"/>
      <c r="M448" s="163"/>
      <c r="T448" s="164"/>
      <c r="AT448" s="159" t="s">
        <v>181</v>
      </c>
      <c r="AU448" s="159" t="s">
        <v>83</v>
      </c>
      <c r="AV448" s="13" t="s">
        <v>171</v>
      </c>
      <c r="AW448" s="13" t="s">
        <v>34</v>
      </c>
      <c r="AX448" s="13" t="s">
        <v>81</v>
      </c>
      <c r="AY448" s="159" t="s">
        <v>170</v>
      </c>
    </row>
    <row r="449" spans="2:65" s="1" customFormat="1" ht="16.5" customHeight="1">
      <c r="B449" s="33"/>
      <c r="C449" s="133" t="s">
        <v>712</v>
      </c>
      <c r="D449" s="133" t="s">
        <v>173</v>
      </c>
      <c r="E449" s="134" t="s">
        <v>713</v>
      </c>
      <c r="F449" s="135" t="s">
        <v>714</v>
      </c>
      <c r="G449" s="136" t="s">
        <v>120</v>
      </c>
      <c r="H449" s="137">
        <v>66.1</v>
      </c>
      <c r="I449" s="138"/>
      <c r="J449" s="139">
        <f>ROUND(I449*H449,2)</f>
        <v>0</v>
      </c>
      <c r="K449" s="135" t="s">
        <v>176</v>
      </c>
      <c r="L449" s="33"/>
      <c r="M449" s="140" t="s">
        <v>21</v>
      </c>
      <c r="N449" s="141" t="s">
        <v>44</v>
      </c>
      <c r="P449" s="142">
        <f>O449*H449</f>
        <v>0</v>
      </c>
      <c r="Q449" s="142">
        <v>2E-05</v>
      </c>
      <c r="R449" s="142">
        <f>Q449*H449</f>
        <v>0.001322</v>
      </c>
      <c r="S449" s="142">
        <v>0</v>
      </c>
      <c r="T449" s="143">
        <f>S449*H449</f>
        <v>0</v>
      </c>
      <c r="AR449" s="144" t="s">
        <v>282</v>
      </c>
      <c r="AT449" s="144" t="s">
        <v>173</v>
      </c>
      <c r="AU449" s="144" t="s">
        <v>83</v>
      </c>
      <c r="AY449" s="18" t="s">
        <v>170</v>
      </c>
      <c r="BE449" s="145">
        <f>IF(N449="základní",J449,0)</f>
        <v>0</v>
      </c>
      <c r="BF449" s="145">
        <f>IF(N449="snížená",J449,0)</f>
        <v>0</v>
      </c>
      <c r="BG449" s="145">
        <f>IF(N449="zákl. přenesená",J449,0)</f>
        <v>0</v>
      </c>
      <c r="BH449" s="145">
        <f>IF(N449="sníž. přenesená",J449,0)</f>
        <v>0</v>
      </c>
      <c r="BI449" s="145">
        <f>IF(N449="nulová",J449,0)</f>
        <v>0</v>
      </c>
      <c r="BJ449" s="18" t="s">
        <v>81</v>
      </c>
      <c r="BK449" s="145">
        <f>ROUND(I449*H449,2)</f>
        <v>0</v>
      </c>
      <c r="BL449" s="18" t="s">
        <v>282</v>
      </c>
      <c r="BM449" s="144" t="s">
        <v>715</v>
      </c>
    </row>
    <row r="450" spans="2:47" s="1" customFormat="1" ht="12">
      <c r="B450" s="33"/>
      <c r="D450" s="146" t="s">
        <v>179</v>
      </c>
      <c r="F450" s="147" t="s">
        <v>716</v>
      </c>
      <c r="I450" s="148"/>
      <c r="L450" s="33"/>
      <c r="M450" s="149"/>
      <c r="T450" s="52"/>
      <c r="AT450" s="18" t="s">
        <v>179</v>
      </c>
      <c r="AU450" s="18" t="s">
        <v>83</v>
      </c>
    </row>
    <row r="451" spans="2:51" s="12" customFormat="1" ht="12">
      <c r="B451" s="150"/>
      <c r="D451" s="151" t="s">
        <v>181</v>
      </c>
      <c r="E451" s="152" t="s">
        <v>21</v>
      </c>
      <c r="F451" s="153" t="s">
        <v>711</v>
      </c>
      <c r="H451" s="154">
        <v>66.1</v>
      </c>
      <c r="I451" s="155"/>
      <c r="L451" s="150"/>
      <c r="M451" s="156"/>
      <c r="T451" s="157"/>
      <c r="AT451" s="152" t="s">
        <v>181</v>
      </c>
      <c r="AU451" s="152" t="s">
        <v>83</v>
      </c>
      <c r="AV451" s="12" t="s">
        <v>83</v>
      </c>
      <c r="AW451" s="12" t="s">
        <v>34</v>
      </c>
      <c r="AX451" s="12" t="s">
        <v>73</v>
      </c>
      <c r="AY451" s="152" t="s">
        <v>170</v>
      </c>
    </row>
    <row r="452" spans="2:51" s="13" customFormat="1" ht="12">
      <c r="B452" s="158"/>
      <c r="D452" s="151" t="s">
        <v>181</v>
      </c>
      <c r="E452" s="159" t="s">
        <v>21</v>
      </c>
      <c r="F452" s="160" t="s">
        <v>183</v>
      </c>
      <c r="H452" s="161">
        <v>66.1</v>
      </c>
      <c r="I452" s="162"/>
      <c r="L452" s="158"/>
      <c r="M452" s="163"/>
      <c r="T452" s="164"/>
      <c r="AT452" s="159" t="s">
        <v>181</v>
      </c>
      <c r="AU452" s="159" t="s">
        <v>83</v>
      </c>
      <c r="AV452" s="13" t="s">
        <v>171</v>
      </c>
      <c r="AW452" s="13" t="s">
        <v>34</v>
      </c>
      <c r="AX452" s="13" t="s">
        <v>81</v>
      </c>
      <c r="AY452" s="159" t="s">
        <v>170</v>
      </c>
    </row>
    <row r="453" spans="2:65" s="1" customFormat="1" ht="16.5" customHeight="1">
      <c r="B453" s="33"/>
      <c r="C453" s="133" t="s">
        <v>717</v>
      </c>
      <c r="D453" s="133" t="s">
        <v>173</v>
      </c>
      <c r="E453" s="134" t="s">
        <v>718</v>
      </c>
      <c r="F453" s="135" t="s">
        <v>719</v>
      </c>
      <c r="G453" s="136" t="s">
        <v>120</v>
      </c>
      <c r="H453" s="137">
        <v>66.1</v>
      </c>
      <c r="I453" s="138"/>
      <c r="J453" s="139">
        <f>ROUND(I453*H453,2)</f>
        <v>0</v>
      </c>
      <c r="K453" s="135" t="s">
        <v>176</v>
      </c>
      <c r="L453" s="33"/>
      <c r="M453" s="140" t="s">
        <v>21</v>
      </c>
      <c r="N453" s="141" t="s">
        <v>44</v>
      </c>
      <c r="P453" s="142">
        <f>O453*H453</f>
        <v>0</v>
      </c>
      <c r="Q453" s="142">
        <v>0</v>
      </c>
      <c r="R453" s="142">
        <f>Q453*H453</f>
        <v>0</v>
      </c>
      <c r="S453" s="142">
        <v>0</v>
      </c>
      <c r="T453" s="143">
        <f>S453*H453</f>
        <v>0</v>
      </c>
      <c r="AR453" s="144" t="s">
        <v>282</v>
      </c>
      <c r="AT453" s="144" t="s">
        <v>173</v>
      </c>
      <c r="AU453" s="144" t="s">
        <v>83</v>
      </c>
      <c r="AY453" s="18" t="s">
        <v>170</v>
      </c>
      <c r="BE453" s="145">
        <f>IF(N453="základní",J453,0)</f>
        <v>0</v>
      </c>
      <c r="BF453" s="145">
        <f>IF(N453="snížená",J453,0)</f>
        <v>0</v>
      </c>
      <c r="BG453" s="145">
        <f>IF(N453="zákl. přenesená",J453,0)</f>
        <v>0</v>
      </c>
      <c r="BH453" s="145">
        <f>IF(N453="sníž. přenesená",J453,0)</f>
        <v>0</v>
      </c>
      <c r="BI453" s="145">
        <f>IF(N453="nulová",J453,0)</f>
        <v>0</v>
      </c>
      <c r="BJ453" s="18" t="s">
        <v>81</v>
      </c>
      <c r="BK453" s="145">
        <f>ROUND(I453*H453,2)</f>
        <v>0</v>
      </c>
      <c r="BL453" s="18" t="s">
        <v>282</v>
      </c>
      <c r="BM453" s="144" t="s">
        <v>720</v>
      </c>
    </row>
    <row r="454" spans="2:47" s="1" customFormat="1" ht="12">
      <c r="B454" s="33"/>
      <c r="D454" s="146" t="s">
        <v>179</v>
      </c>
      <c r="F454" s="147" t="s">
        <v>721</v>
      </c>
      <c r="I454" s="148"/>
      <c r="L454" s="33"/>
      <c r="M454" s="149"/>
      <c r="T454" s="52"/>
      <c r="AT454" s="18" t="s">
        <v>179</v>
      </c>
      <c r="AU454" s="18" t="s">
        <v>83</v>
      </c>
    </row>
    <row r="455" spans="2:51" s="12" customFormat="1" ht="12">
      <c r="B455" s="150"/>
      <c r="D455" s="151" t="s">
        <v>181</v>
      </c>
      <c r="E455" s="152" t="s">
        <v>21</v>
      </c>
      <c r="F455" s="153" t="s">
        <v>722</v>
      </c>
      <c r="H455" s="154">
        <v>66.1</v>
      </c>
      <c r="I455" s="155"/>
      <c r="L455" s="150"/>
      <c r="M455" s="156"/>
      <c r="T455" s="157"/>
      <c r="AT455" s="152" t="s">
        <v>181</v>
      </c>
      <c r="AU455" s="152" t="s">
        <v>83</v>
      </c>
      <c r="AV455" s="12" t="s">
        <v>83</v>
      </c>
      <c r="AW455" s="12" t="s">
        <v>34</v>
      </c>
      <c r="AX455" s="12" t="s">
        <v>73</v>
      </c>
      <c r="AY455" s="152" t="s">
        <v>170</v>
      </c>
    </row>
    <row r="456" spans="2:51" s="13" customFormat="1" ht="12">
      <c r="B456" s="158"/>
      <c r="D456" s="151" t="s">
        <v>181</v>
      </c>
      <c r="E456" s="159" t="s">
        <v>21</v>
      </c>
      <c r="F456" s="160" t="s">
        <v>183</v>
      </c>
      <c r="H456" s="161">
        <v>66.1</v>
      </c>
      <c r="I456" s="162"/>
      <c r="L456" s="158"/>
      <c r="M456" s="163"/>
      <c r="T456" s="164"/>
      <c r="AT456" s="159" t="s">
        <v>181</v>
      </c>
      <c r="AU456" s="159" t="s">
        <v>83</v>
      </c>
      <c r="AV456" s="13" t="s">
        <v>171</v>
      </c>
      <c r="AW456" s="13" t="s">
        <v>34</v>
      </c>
      <c r="AX456" s="13" t="s">
        <v>81</v>
      </c>
      <c r="AY456" s="159" t="s">
        <v>170</v>
      </c>
    </row>
    <row r="457" spans="2:65" s="1" customFormat="1" ht="16.5" customHeight="1">
      <c r="B457" s="33"/>
      <c r="C457" s="133" t="s">
        <v>723</v>
      </c>
      <c r="D457" s="133" t="s">
        <v>173</v>
      </c>
      <c r="E457" s="134" t="s">
        <v>724</v>
      </c>
      <c r="F457" s="135" t="s">
        <v>725</v>
      </c>
      <c r="G457" s="136" t="s">
        <v>120</v>
      </c>
      <c r="H457" s="137">
        <v>66.1</v>
      </c>
      <c r="I457" s="138"/>
      <c r="J457" s="139">
        <f>ROUND(I457*H457,2)</f>
        <v>0</v>
      </c>
      <c r="K457" s="135" t="s">
        <v>176</v>
      </c>
      <c r="L457" s="33"/>
      <c r="M457" s="140" t="s">
        <v>21</v>
      </c>
      <c r="N457" s="141" t="s">
        <v>44</v>
      </c>
      <c r="P457" s="142">
        <f>O457*H457</f>
        <v>0</v>
      </c>
      <c r="Q457" s="142">
        <v>0.00017</v>
      </c>
      <c r="R457" s="142">
        <f>Q457*H457</f>
        <v>0.011237</v>
      </c>
      <c r="S457" s="142">
        <v>0</v>
      </c>
      <c r="T457" s="143">
        <f>S457*H457</f>
        <v>0</v>
      </c>
      <c r="AR457" s="144" t="s">
        <v>282</v>
      </c>
      <c r="AT457" s="144" t="s">
        <v>173</v>
      </c>
      <c r="AU457" s="144" t="s">
        <v>83</v>
      </c>
      <c r="AY457" s="18" t="s">
        <v>170</v>
      </c>
      <c r="BE457" s="145">
        <f>IF(N457="základní",J457,0)</f>
        <v>0</v>
      </c>
      <c r="BF457" s="145">
        <f>IF(N457="snížená",J457,0)</f>
        <v>0</v>
      </c>
      <c r="BG457" s="145">
        <f>IF(N457="zákl. přenesená",J457,0)</f>
        <v>0</v>
      </c>
      <c r="BH457" s="145">
        <f>IF(N457="sníž. přenesená",J457,0)</f>
        <v>0</v>
      </c>
      <c r="BI457" s="145">
        <f>IF(N457="nulová",J457,0)</f>
        <v>0</v>
      </c>
      <c r="BJ457" s="18" t="s">
        <v>81</v>
      </c>
      <c r="BK457" s="145">
        <f>ROUND(I457*H457,2)</f>
        <v>0</v>
      </c>
      <c r="BL457" s="18" t="s">
        <v>282</v>
      </c>
      <c r="BM457" s="144" t="s">
        <v>726</v>
      </c>
    </row>
    <row r="458" spans="2:47" s="1" customFormat="1" ht="12">
      <c r="B458" s="33"/>
      <c r="D458" s="146" t="s">
        <v>179</v>
      </c>
      <c r="F458" s="147" t="s">
        <v>727</v>
      </c>
      <c r="I458" s="148"/>
      <c r="L458" s="33"/>
      <c r="M458" s="149"/>
      <c r="T458" s="52"/>
      <c r="AT458" s="18" t="s">
        <v>179</v>
      </c>
      <c r="AU458" s="18" t="s">
        <v>83</v>
      </c>
    </row>
    <row r="459" spans="2:51" s="12" customFormat="1" ht="12">
      <c r="B459" s="150"/>
      <c r="D459" s="151" t="s">
        <v>181</v>
      </c>
      <c r="E459" s="152" t="s">
        <v>21</v>
      </c>
      <c r="F459" s="153" t="s">
        <v>711</v>
      </c>
      <c r="H459" s="154">
        <v>66.1</v>
      </c>
      <c r="I459" s="155"/>
      <c r="L459" s="150"/>
      <c r="M459" s="156"/>
      <c r="T459" s="157"/>
      <c r="AT459" s="152" t="s">
        <v>181</v>
      </c>
      <c r="AU459" s="152" t="s">
        <v>83</v>
      </c>
      <c r="AV459" s="12" t="s">
        <v>83</v>
      </c>
      <c r="AW459" s="12" t="s">
        <v>34</v>
      </c>
      <c r="AX459" s="12" t="s">
        <v>73</v>
      </c>
      <c r="AY459" s="152" t="s">
        <v>170</v>
      </c>
    </row>
    <row r="460" spans="2:51" s="13" customFormat="1" ht="12">
      <c r="B460" s="158"/>
      <c r="D460" s="151" t="s">
        <v>181</v>
      </c>
      <c r="E460" s="159" t="s">
        <v>21</v>
      </c>
      <c r="F460" s="160" t="s">
        <v>183</v>
      </c>
      <c r="H460" s="161">
        <v>66.1</v>
      </c>
      <c r="I460" s="162"/>
      <c r="L460" s="158"/>
      <c r="M460" s="163"/>
      <c r="T460" s="164"/>
      <c r="AT460" s="159" t="s">
        <v>181</v>
      </c>
      <c r="AU460" s="159" t="s">
        <v>83</v>
      </c>
      <c r="AV460" s="13" t="s">
        <v>171</v>
      </c>
      <c r="AW460" s="13" t="s">
        <v>34</v>
      </c>
      <c r="AX460" s="13" t="s">
        <v>81</v>
      </c>
      <c r="AY460" s="159" t="s">
        <v>170</v>
      </c>
    </row>
    <row r="461" spans="2:65" s="1" customFormat="1" ht="16.5" customHeight="1">
      <c r="B461" s="33"/>
      <c r="C461" s="179" t="s">
        <v>728</v>
      </c>
      <c r="D461" s="179" t="s">
        <v>122</v>
      </c>
      <c r="E461" s="180" t="s">
        <v>729</v>
      </c>
      <c r="F461" s="181" t="s">
        <v>730</v>
      </c>
      <c r="G461" s="182" t="s">
        <v>120</v>
      </c>
      <c r="H461" s="183">
        <v>69.405</v>
      </c>
      <c r="I461" s="184"/>
      <c r="J461" s="185">
        <f>ROUND(I461*H461,2)</f>
        <v>0</v>
      </c>
      <c r="K461" s="181" t="s">
        <v>176</v>
      </c>
      <c r="L461" s="186"/>
      <c r="M461" s="187" t="s">
        <v>21</v>
      </c>
      <c r="N461" s="188" t="s">
        <v>44</v>
      </c>
      <c r="P461" s="142">
        <f>O461*H461</f>
        <v>0</v>
      </c>
      <c r="Q461" s="142">
        <v>4E-05</v>
      </c>
      <c r="R461" s="142">
        <f>Q461*H461</f>
        <v>0.0027762000000000004</v>
      </c>
      <c r="S461" s="142">
        <v>0</v>
      </c>
      <c r="T461" s="143">
        <f>S461*H461</f>
        <v>0</v>
      </c>
      <c r="AR461" s="144" t="s">
        <v>376</v>
      </c>
      <c r="AT461" s="144" t="s">
        <v>122</v>
      </c>
      <c r="AU461" s="144" t="s">
        <v>83</v>
      </c>
      <c r="AY461" s="18" t="s">
        <v>170</v>
      </c>
      <c r="BE461" s="145">
        <f>IF(N461="základní",J461,0)</f>
        <v>0</v>
      </c>
      <c r="BF461" s="145">
        <f>IF(N461="snížená",J461,0)</f>
        <v>0</v>
      </c>
      <c r="BG461" s="145">
        <f>IF(N461="zákl. přenesená",J461,0)</f>
        <v>0</v>
      </c>
      <c r="BH461" s="145">
        <f>IF(N461="sníž. přenesená",J461,0)</f>
        <v>0</v>
      </c>
      <c r="BI461" s="145">
        <f>IF(N461="nulová",J461,0)</f>
        <v>0</v>
      </c>
      <c r="BJ461" s="18" t="s">
        <v>81</v>
      </c>
      <c r="BK461" s="145">
        <f>ROUND(I461*H461,2)</f>
        <v>0</v>
      </c>
      <c r="BL461" s="18" t="s">
        <v>282</v>
      </c>
      <c r="BM461" s="144" t="s">
        <v>731</v>
      </c>
    </row>
    <row r="462" spans="2:51" s="12" customFormat="1" ht="12">
      <c r="B462" s="150"/>
      <c r="D462" s="151" t="s">
        <v>181</v>
      </c>
      <c r="F462" s="153" t="s">
        <v>732</v>
      </c>
      <c r="H462" s="154">
        <v>69.405</v>
      </c>
      <c r="I462" s="155"/>
      <c r="L462" s="150"/>
      <c r="M462" s="156"/>
      <c r="T462" s="157"/>
      <c r="AT462" s="152" t="s">
        <v>181</v>
      </c>
      <c r="AU462" s="152" t="s">
        <v>83</v>
      </c>
      <c r="AV462" s="12" t="s">
        <v>83</v>
      </c>
      <c r="AW462" s="12" t="s">
        <v>4</v>
      </c>
      <c r="AX462" s="12" t="s">
        <v>81</v>
      </c>
      <c r="AY462" s="152" t="s">
        <v>170</v>
      </c>
    </row>
    <row r="463" spans="2:65" s="1" customFormat="1" ht="16.5" customHeight="1">
      <c r="B463" s="33"/>
      <c r="C463" s="133" t="s">
        <v>733</v>
      </c>
      <c r="D463" s="133" t="s">
        <v>173</v>
      </c>
      <c r="E463" s="134" t="s">
        <v>734</v>
      </c>
      <c r="F463" s="135" t="s">
        <v>735</v>
      </c>
      <c r="G463" s="136" t="s">
        <v>325</v>
      </c>
      <c r="H463" s="137">
        <v>3</v>
      </c>
      <c r="I463" s="138"/>
      <c r="J463" s="139">
        <f>ROUND(I463*H463,2)</f>
        <v>0</v>
      </c>
      <c r="K463" s="135" t="s">
        <v>176</v>
      </c>
      <c r="L463" s="33"/>
      <c r="M463" s="140" t="s">
        <v>21</v>
      </c>
      <c r="N463" s="141" t="s">
        <v>44</v>
      </c>
      <c r="P463" s="142">
        <f>O463*H463</f>
        <v>0</v>
      </c>
      <c r="Q463" s="142">
        <v>0.00017</v>
      </c>
      <c r="R463" s="142">
        <f>Q463*H463</f>
        <v>0.00051</v>
      </c>
      <c r="S463" s="142">
        <v>0</v>
      </c>
      <c r="T463" s="143">
        <f>S463*H463</f>
        <v>0</v>
      </c>
      <c r="AR463" s="144" t="s">
        <v>282</v>
      </c>
      <c r="AT463" s="144" t="s">
        <v>173</v>
      </c>
      <c r="AU463" s="144" t="s">
        <v>83</v>
      </c>
      <c r="AY463" s="18" t="s">
        <v>170</v>
      </c>
      <c r="BE463" s="145">
        <f>IF(N463="základní",J463,0)</f>
        <v>0</v>
      </c>
      <c r="BF463" s="145">
        <f>IF(N463="snížená",J463,0)</f>
        <v>0</v>
      </c>
      <c r="BG463" s="145">
        <f>IF(N463="zákl. přenesená",J463,0)</f>
        <v>0</v>
      </c>
      <c r="BH463" s="145">
        <f>IF(N463="sníž. přenesená",J463,0)</f>
        <v>0</v>
      </c>
      <c r="BI463" s="145">
        <f>IF(N463="nulová",J463,0)</f>
        <v>0</v>
      </c>
      <c r="BJ463" s="18" t="s">
        <v>81</v>
      </c>
      <c r="BK463" s="145">
        <f>ROUND(I463*H463,2)</f>
        <v>0</v>
      </c>
      <c r="BL463" s="18" t="s">
        <v>282</v>
      </c>
      <c r="BM463" s="144" t="s">
        <v>736</v>
      </c>
    </row>
    <row r="464" spans="2:47" s="1" customFormat="1" ht="12">
      <c r="B464" s="33"/>
      <c r="D464" s="146" t="s">
        <v>179</v>
      </c>
      <c r="F464" s="147" t="s">
        <v>737</v>
      </c>
      <c r="I464" s="148"/>
      <c r="L464" s="33"/>
      <c r="M464" s="149"/>
      <c r="T464" s="52"/>
      <c r="AT464" s="18" t="s">
        <v>179</v>
      </c>
      <c r="AU464" s="18" t="s">
        <v>83</v>
      </c>
    </row>
    <row r="465" spans="2:51" s="12" customFormat="1" ht="12">
      <c r="B465" s="150"/>
      <c r="D465" s="151" t="s">
        <v>181</v>
      </c>
      <c r="E465" s="152" t="s">
        <v>21</v>
      </c>
      <c r="F465" s="153" t="s">
        <v>738</v>
      </c>
      <c r="H465" s="154">
        <v>3</v>
      </c>
      <c r="I465" s="155"/>
      <c r="L465" s="150"/>
      <c r="M465" s="156"/>
      <c r="T465" s="157"/>
      <c r="AT465" s="152" t="s">
        <v>181</v>
      </c>
      <c r="AU465" s="152" t="s">
        <v>83</v>
      </c>
      <c r="AV465" s="12" t="s">
        <v>83</v>
      </c>
      <c r="AW465" s="12" t="s">
        <v>34</v>
      </c>
      <c r="AX465" s="12" t="s">
        <v>73</v>
      </c>
      <c r="AY465" s="152" t="s">
        <v>170</v>
      </c>
    </row>
    <row r="466" spans="2:51" s="13" customFormat="1" ht="12">
      <c r="B466" s="158"/>
      <c r="D466" s="151" t="s">
        <v>181</v>
      </c>
      <c r="E466" s="159" t="s">
        <v>21</v>
      </c>
      <c r="F466" s="160" t="s">
        <v>183</v>
      </c>
      <c r="H466" s="161">
        <v>3</v>
      </c>
      <c r="I466" s="162"/>
      <c r="L466" s="158"/>
      <c r="M466" s="163"/>
      <c r="T466" s="164"/>
      <c r="AT466" s="159" t="s">
        <v>181</v>
      </c>
      <c r="AU466" s="159" t="s">
        <v>83</v>
      </c>
      <c r="AV466" s="13" t="s">
        <v>171</v>
      </c>
      <c r="AW466" s="13" t="s">
        <v>34</v>
      </c>
      <c r="AX466" s="13" t="s">
        <v>81</v>
      </c>
      <c r="AY466" s="159" t="s">
        <v>170</v>
      </c>
    </row>
    <row r="467" spans="2:65" s="1" customFormat="1" ht="16.5" customHeight="1">
      <c r="B467" s="33"/>
      <c r="C467" s="179" t="s">
        <v>739</v>
      </c>
      <c r="D467" s="179" t="s">
        <v>122</v>
      </c>
      <c r="E467" s="180" t="s">
        <v>740</v>
      </c>
      <c r="F467" s="181" t="s">
        <v>741</v>
      </c>
      <c r="G467" s="182" t="s">
        <v>325</v>
      </c>
      <c r="H467" s="183">
        <v>3</v>
      </c>
      <c r="I467" s="184"/>
      <c r="J467" s="185">
        <f>ROUND(I467*H467,2)</f>
        <v>0</v>
      </c>
      <c r="K467" s="181" t="s">
        <v>176</v>
      </c>
      <c r="L467" s="186"/>
      <c r="M467" s="187" t="s">
        <v>21</v>
      </c>
      <c r="N467" s="188" t="s">
        <v>44</v>
      </c>
      <c r="P467" s="142">
        <f>O467*H467</f>
        <v>0</v>
      </c>
      <c r="Q467" s="142">
        <v>4E-05</v>
      </c>
      <c r="R467" s="142">
        <f>Q467*H467</f>
        <v>0.00012000000000000002</v>
      </c>
      <c r="S467" s="142">
        <v>0</v>
      </c>
      <c r="T467" s="143">
        <f>S467*H467</f>
        <v>0</v>
      </c>
      <c r="AR467" s="144" t="s">
        <v>376</v>
      </c>
      <c r="AT467" s="144" t="s">
        <v>122</v>
      </c>
      <c r="AU467" s="144" t="s">
        <v>83</v>
      </c>
      <c r="AY467" s="18" t="s">
        <v>170</v>
      </c>
      <c r="BE467" s="145">
        <f>IF(N467="základní",J467,0)</f>
        <v>0</v>
      </c>
      <c r="BF467" s="145">
        <f>IF(N467="snížená",J467,0)</f>
        <v>0</v>
      </c>
      <c r="BG467" s="145">
        <f>IF(N467="zákl. přenesená",J467,0)</f>
        <v>0</v>
      </c>
      <c r="BH467" s="145">
        <f>IF(N467="sníž. přenesená",J467,0)</f>
        <v>0</v>
      </c>
      <c r="BI467" s="145">
        <f>IF(N467="nulová",J467,0)</f>
        <v>0</v>
      </c>
      <c r="BJ467" s="18" t="s">
        <v>81</v>
      </c>
      <c r="BK467" s="145">
        <f>ROUND(I467*H467,2)</f>
        <v>0</v>
      </c>
      <c r="BL467" s="18" t="s">
        <v>282</v>
      </c>
      <c r="BM467" s="144" t="s">
        <v>742</v>
      </c>
    </row>
    <row r="468" spans="2:65" s="1" customFormat="1" ht="16.5" customHeight="1">
      <c r="B468" s="33"/>
      <c r="C468" s="133" t="s">
        <v>743</v>
      </c>
      <c r="D468" s="133" t="s">
        <v>173</v>
      </c>
      <c r="E468" s="134" t="s">
        <v>744</v>
      </c>
      <c r="F468" s="135" t="s">
        <v>745</v>
      </c>
      <c r="G468" s="136" t="s">
        <v>112</v>
      </c>
      <c r="H468" s="137">
        <v>171.83</v>
      </c>
      <c r="I468" s="138"/>
      <c r="J468" s="139">
        <f>ROUND(I468*H468,2)</f>
        <v>0</v>
      </c>
      <c r="K468" s="135" t="s">
        <v>176</v>
      </c>
      <c r="L468" s="33"/>
      <c r="M468" s="140" t="s">
        <v>21</v>
      </c>
      <c r="N468" s="141" t="s">
        <v>44</v>
      </c>
      <c r="P468" s="142">
        <f>O468*H468</f>
        <v>0</v>
      </c>
      <c r="Q468" s="142">
        <v>5E-05</v>
      </c>
      <c r="R468" s="142">
        <f>Q468*H468</f>
        <v>0.0085915</v>
      </c>
      <c r="S468" s="142">
        <v>0</v>
      </c>
      <c r="T468" s="143">
        <f>S468*H468</f>
        <v>0</v>
      </c>
      <c r="AR468" s="144" t="s">
        <v>282</v>
      </c>
      <c r="AT468" s="144" t="s">
        <v>173</v>
      </c>
      <c r="AU468" s="144" t="s">
        <v>83</v>
      </c>
      <c r="AY468" s="18" t="s">
        <v>170</v>
      </c>
      <c r="BE468" s="145">
        <f>IF(N468="základní",J468,0)</f>
        <v>0</v>
      </c>
      <c r="BF468" s="145">
        <f>IF(N468="snížená",J468,0)</f>
        <v>0</v>
      </c>
      <c r="BG468" s="145">
        <f>IF(N468="zákl. přenesená",J468,0)</f>
        <v>0</v>
      </c>
      <c r="BH468" s="145">
        <f>IF(N468="sníž. přenesená",J468,0)</f>
        <v>0</v>
      </c>
      <c r="BI468" s="145">
        <f>IF(N468="nulová",J468,0)</f>
        <v>0</v>
      </c>
      <c r="BJ468" s="18" t="s">
        <v>81</v>
      </c>
      <c r="BK468" s="145">
        <f>ROUND(I468*H468,2)</f>
        <v>0</v>
      </c>
      <c r="BL468" s="18" t="s">
        <v>282</v>
      </c>
      <c r="BM468" s="144" t="s">
        <v>746</v>
      </c>
    </row>
    <row r="469" spans="2:47" s="1" customFormat="1" ht="12">
      <c r="B469" s="33"/>
      <c r="D469" s="146" t="s">
        <v>179</v>
      </c>
      <c r="F469" s="147" t="s">
        <v>747</v>
      </c>
      <c r="I469" s="148"/>
      <c r="L469" s="33"/>
      <c r="M469" s="149"/>
      <c r="T469" s="52"/>
      <c r="AT469" s="18" t="s">
        <v>179</v>
      </c>
      <c r="AU469" s="18" t="s">
        <v>83</v>
      </c>
    </row>
    <row r="470" spans="2:51" s="12" customFormat="1" ht="12">
      <c r="B470" s="150"/>
      <c r="D470" s="151" t="s">
        <v>181</v>
      </c>
      <c r="E470" s="152" t="s">
        <v>21</v>
      </c>
      <c r="F470" s="153" t="s">
        <v>621</v>
      </c>
      <c r="H470" s="154">
        <v>165.22</v>
      </c>
      <c r="I470" s="155"/>
      <c r="L470" s="150"/>
      <c r="M470" s="156"/>
      <c r="T470" s="157"/>
      <c r="AT470" s="152" t="s">
        <v>181</v>
      </c>
      <c r="AU470" s="152" t="s">
        <v>83</v>
      </c>
      <c r="AV470" s="12" t="s">
        <v>83</v>
      </c>
      <c r="AW470" s="12" t="s">
        <v>34</v>
      </c>
      <c r="AX470" s="12" t="s">
        <v>73</v>
      </c>
      <c r="AY470" s="152" t="s">
        <v>170</v>
      </c>
    </row>
    <row r="471" spans="2:51" s="12" customFormat="1" ht="12">
      <c r="B471" s="150"/>
      <c r="D471" s="151" t="s">
        <v>181</v>
      </c>
      <c r="E471" s="152" t="s">
        <v>21</v>
      </c>
      <c r="F471" s="153" t="s">
        <v>622</v>
      </c>
      <c r="H471" s="154">
        <v>6.61</v>
      </c>
      <c r="I471" s="155"/>
      <c r="L471" s="150"/>
      <c r="M471" s="156"/>
      <c r="T471" s="157"/>
      <c r="AT471" s="152" t="s">
        <v>181</v>
      </c>
      <c r="AU471" s="152" t="s">
        <v>83</v>
      </c>
      <c r="AV471" s="12" t="s">
        <v>83</v>
      </c>
      <c r="AW471" s="12" t="s">
        <v>34</v>
      </c>
      <c r="AX471" s="12" t="s">
        <v>73</v>
      </c>
      <c r="AY471" s="152" t="s">
        <v>170</v>
      </c>
    </row>
    <row r="472" spans="2:51" s="13" customFormat="1" ht="12">
      <c r="B472" s="158"/>
      <c r="D472" s="151" t="s">
        <v>181</v>
      </c>
      <c r="E472" s="159" t="s">
        <v>21</v>
      </c>
      <c r="F472" s="160" t="s">
        <v>183</v>
      </c>
      <c r="H472" s="161">
        <v>171.83</v>
      </c>
      <c r="I472" s="162"/>
      <c r="L472" s="158"/>
      <c r="M472" s="163"/>
      <c r="T472" s="164"/>
      <c r="AT472" s="159" t="s">
        <v>181</v>
      </c>
      <c r="AU472" s="159" t="s">
        <v>83</v>
      </c>
      <c r="AV472" s="13" t="s">
        <v>171</v>
      </c>
      <c r="AW472" s="13" t="s">
        <v>34</v>
      </c>
      <c r="AX472" s="13" t="s">
        <v>81</v>
      </c>
      <c r="AY472" s="159" t="s">
        <v>170</v>
      </c>
    </row>
    <row r="473" spans="2:65" s="1" customFormat="1" ht="24.15" customHeight="1">
      <c r="B473" s="33"/>
      <c r="C473" s="133" t="s">
        <v>748</v>
      </c>
      <c r="D473" s="133" t="s">
        <v>173</v>
      </c>
      <c r="E473" s="134" t="s">
        <v>749</v>
      </c>
      <c r="F473" s="135" t="s">
        <v>750</v>
      </c>
      <c r="G473" s="136" t="s">
        <v>386</v>
      </c>
      <c r="H473" s="137">
        <v>7.495</v>
      </c>
      <c r="I473" s="138"/>
      <c r="J473" s="139">
        <f>ROUND(I473*H473,2)</f>
        <v>0</v>
      </c>
      <c r="K473" s="135" t="s">
        <v>176</v>
      </c>
      <c r="L473" s="33"/>
      <c r="M473" s="140" t="s">
        <v>21</v>
      </c>
      <c r="N473" s="141" t="s">
        <v>44</v>
      </c>
      <c r="P473" s="142">
        <f>O473*H473</f>
        <v>0</v>
      </c>
      <c r="Q473" s="142">
        <v>0</v>
      </c>
      <c r="R473" s="142">
        <f>Q473*H473</f>
        <v>0</v>
      </c>
      <c r="S473" s="142">
        <v>0</v>
      </c>
      <c r="T473" s="143">
        <f>S473*H473</f>
        <v>0</v>
      </c>
      <c r="AR473" s="144" t="s">
        <v>282</v>
      </c>
      <c r="AT473" s="144" t="s">
        <v>173</v>
      </c>
      <c r="AU473" s="144" t="s">
        <v>83</v>
      </c>
      <c r="AY473" s="18" t="s">
        <v>170</v>
      </c>
      <c r="BE473" s="145">
        <f>IF(N473="základní",J473,0)</f>
        <v>0</v>
      </c>
      <c r="BF473" s="145">
        <f>IF(N473="snížená",J473,0)</f>
        <v>0</v>
      </c>
      <c r="BG473" s="145">
        <f>IF(N473="zákl. přenesená",J473,0)</f>
        <v>0</v>
      </c>
      <c r="BH473" s="145">
        <f>IF(N473="sníž. přenesená",J473,0)</f>
        <v>0</v>
      </c>
      <c r="BI473" s="145">
        <f>IF(N473="nulová",J473,0)</f>
        <v>0</v>
      </c>
      <c r="BJ473" s="18" t="s">
        <v>81</v>
      </c>
      <c r="BK473" s="145">
        <f>ROUND(I473*H473,2)</f>
        <v>0</v>
      </c>
      <c r="BL473" s="18" t="s">
        <v>282</v>
      </c>
      <c r="BM473" s="144" t="s">
        <v>751</v>
      </c>
    </row>
    <row r="474" spans="2:47" s="1" customFormat="1" ht="12">
      <c r="B474" s="33"/>
      <c r="D474" s="146" t="s">
        <v>179</v>
      </c>
      <c r="F474" s="147" t="s">
        <v>752</v>
      </c>
      <c r="I474" s="148"/>
      <c r="L474" s="33"/>
      <c r="M474" s="149"/>
      <c r="T474" s="52"/>
      <c r="AT474" s="18" t="s">
        <v>179</v>
      </c>
      <c r="AU474" s="18" t="s">
        <v>83</v>
      </c>
    </row>
    <row r="475" spans="2:63" s="11" customFormat="1" ht="22.95" customHeight="1">
      <c r="B475" s="121"/>
      <c r="D475" s="122" t="s">
        <v>72</v>
      </c>
      <c r="E475" s="131" t="s">
        <v>753</v>
      </c>
      <c r="F475" s="131" t="s">
        <v>754</v>
      </c>
      <c r="I475" s="124"/>
      <c r="J475" s="132">
        <f>BK475</f>
        <v>0</v>
      </c>
      <c r="L475" s="121"/>
      <c r="M475" s="126"/>
      <c r="P475" s="127">
        <f>SUM(P476:P528)</f>
        <v>0</v>
      </c>
      <c r="R475" s="127">
        <f>SUM(R476:R528)</f>
        <v>0.0844464</v>
      </c>
      <c r="T475" s="128">
        <f>SUM(T476:T528)</f>
        <v>0</v>
      </c>
      <c r="AR475" s="122" t="s">
        <v>83</v>
      </c>
      <c r="AT475" s="129" t="s">
        <v>72</v>
      </c>
      <c r="AU475" s="129" t="s">
        <v>81</v>
      </c>
      <c r="AY475" s="122" t="s">
        <v>170</v>
      </c>
      <c r="BK475" s="130">
        <f>SUM(BK476:BK528)</f>
        <v>0</v>
      </c>
    </row>
    <row r="476" spans="2:65" s="1" customFormat="1" ht="24.15" customHeight="1">
      <c r="B476" s="33"/>
      <c r="C476" s="133" t="s">
        <v>755</v>
      </c>
      <c r="D476" s="133" t="s">
        <v>173</v>
      </c>
      <c r="E476" s="134" t="s">
        <v>756</v>
      </c>
      <c r="F476" s="135" t="s">
        <v>757</v>
      </c>
      <c r="G476" s="136" t="s">
        <v>600</v>
      </c>
      <c r="H476" s="137">
        <v>2</v>
      </c>
      <c r="I476" s="138"/>
      <c r="J476" s="139">
        <f>ROUND(I476*H476,2)</f>
        <v>0</v>
      </c>
      <c r="K476" s="135" t="s">
        <v>304</v>
      </c>
      <c r="L476" s="33"/>
      <c r="M476" s="140" t="s">
        <v>21</v>
      </c>
      <c r="N476" s="141" t="s">
        <v>44</v>
      </c>
      <c r="P476" s="142">
        <f>O476*H476</f>
        <v>0</v>
      </c>
      <c r="Q476" s="142">
        <v>0</v>
      </c>
      <c r="R476" s="142">
        <f>Q476*H476</f>
        <v>0</v>
      </c>
      <c r="S476" s="142">
        <v>0</v>
      </c>
      <c r="T476" s="143">
        <f>S476*H476</f>
        <v>0</v>
      </c>
      <c r="AR476" s="144" t="s">
        <v>282</v>
      </c>
      <c r="AT476" s="144" t="s">
        <v>173</v>
      </c>
      <c r="AU476" s="144" t="s">
        <v>83</v>
      </c>
      <c r="AY476" s="18" t="s">
        <v>170</v>
      </c>
      <c r="BE476" s="145">
        <f>IF(N476="základní",J476,0)</f>
        <v>0</v>
      </c>
      <c r="BF476" s="145">
        <f>IF(N476="snížená",J476,0)</f>
        <v>0</v>
      </c>
      <c r="BG476" s="145">
        <f>IF(N476="zákl. přenesená",J476,0)</f>
        <v>0</v>
      </c>
      <c r="BH476" s="145">
        <f>IF(N476="sníž. přenesená",J476,0)</f>
        <v>0</v>
      </c>
      <c r="BI476" s="145">
        <f>IF(N476="nulová",J476,0)</f>
        <v>0</v>
      </c>
      <c r="BJ476" s="18" t="s">
        <v>81</v>
      </c>
      <c r="BK476" s="145">
        <f>ROUND(I476*H476,2)</f>
        <v>0</v>
      </c>
      <c r="BL476" s="18" t="s">
        <v>282</v>
      </c>
      <c r="BM476" s="144" t="s">
        <v>758</v>
      </c>
    </row>
    <row r="477" spans="2:47" s="1" customFormat="1" ht="38.4">
      <c r="B477" s="33"/>
      <c r="D477" s="151" t="s">
        <v>310</v>
      </c>
      <c r="F477" s="178" t="s">
        <v>759</v>
      </c>
      <c r="I477" s="148"/>
      <c r="L477" s="33"/>
      <c r="M477" s="149"/>
      <c r="T477" s="52"/>
      <c r="AT477" s="18" t="s">
        <v>310</v>
      </c>
      <c r="AU477" s="18" t="s">
        <v>83</v>
      </c>
    </row>
    <row r="478" spans="2:65" s="1" customFormat="1" ht="16.5" customHeight="1">
      <c r="B478" s="33"/>
      <c r="C478" s="133" t="s">
        <v>760</v>
      </c>
      <c r="D478" s="133" t="s">
        <v>173</v>
      </c>
      <c r="E478" s="134" t="s">
        <v>761</v>
      </c>
      <c r="F478" s="135" t="s">
        <v>762</v>
      </c>
      <c r="G478" s="136" t="s">
        <v>112</v>
      </c>
      <c r="H478" s="137">
        <v>4.36</v>
      </c>
      <c r="I478" s="138"/>
      <c r="J478" s="139">
        <f>ROUND(I478*H478,2)</f>
        <v>0</v>
      </c>
      <c r="K478" s="135" t="s">
        <v>176</v>
      </c>
      <c r="L478" s="33"/>
      <c r="M478" s="140" t="s">
        <v>21</v>
      </c>
      <c r="N478" s="141" t="s">
        <v>44</v>
      </c>
      <c r="P478" s="142">
        <f>O478*H478</f>
        <v>0</v>
      </c>
      <c r="Q478" s="142">
        <v>0</v>
      </c>
      <c r="R478" s="142">
        <f>Q478*H478</f>
        <v>0</v>
      </c>
      <c r="S478" s="142">
        <v>0</v>
      </c>
      <c r="T478" s="143">
        <f>S478*H478</f>
        <v>0</v>
      </c>
      <c r="AR478" s="144" t="s">
        <v>282</v>
      </c>
      <c r="AT478" s="144" t="s">
        <v>173</v>
      </c>
      <c r="AU478" s="144" t="s">
        <v>83</v>
      </c>
      <c r="AY478" s="18" t="s">
        <v>170</v>
      </c>
      <c r="BE478" s="145">
        <f>IF(N478="základní",J478,0)</f>
        <v>0</v>
      </c>
      <c r="BF478" s="145">
        <f>IF(N478="snížená",J478,0)</f>
        <v>0</v>
      </c>
      <c r="BG478" s="145">
        <f>IF(N478="zákl. přenesená",J478,0)</f>
        <v>0</v>
      </c>
      <c r="BH478" s="145">
        <f>IF(N478="sníž. přenesená",J478,0)</f>
        <v>0</v>
      </c>
      <c r="BI478" s="145">
        <f>IF(N478="nulová",J478,0)</f>
        <v>0</v>
      </c>
      <c r="BJ478" s="18" t="s">
        <v>81</v>
      </c>
      <c r="BK478" s="145">
        <f>ROUND(I478*H478,2)</f>
        <v>0</v>
      </c>
      <c r="BL478" s="18" t="s">
        <v>282</v>
      </c>
      <c r="BM478" s="144" t="s">
        <v>763</v>
      </c>
    </row>
    <row r="479" spans="2:47" s="1" customFormat="1" ht="12">
      <c r="B479" s="33"/>
      <c r="D479" s="146" t="s">
        <v>179</v>
      </c>
      <c r="F479" s="147" t="s">
        <v>764</v>
      </c>
      <c r="I479" s="148"/>
      <c r="L479" s="33"/>
      <c r="M479" s="149"/>
      <c r="T479" s="52"/>
      <c r="AT479" s="18" t="s">
        <v>179</v>
      </c>
      <c r="AU479" s="18" t="s">
        <v>83</v>
      </c>
    </row>
    <row r="480" spans="2:51" s="12" customFormat="1" ht="12">
      <c r="B480" s="150"/>
      <c r="D480" s="151" t="s">
        <v>181</v>
      </c>
      <c r="E480" s="152" t="s">
        <v>21</v>
      </c>
      <c r="F480" s="153" t="s">
        <v>765</v>
      </c>
      <c r="H480" s="154">
        <v>4.36</v>
      </c>
      <c r="I480" s="155"/>
      <c r="L480" s="150"/>
      <c r="M480" s="156"/>
      <c r="T480" s="157"/>
      <c r="AT480" s="152" t="s">
        <v>181</v>
      </c>
      <c r="AU480" s="152" t="s">
        <v>83</v>
      </c>
      <c r="AV480" s="12" t="s">
        <v>83</v>
      </c>
      <c r="AW480" s="12" t="s">
        <v>34</v>
      </c>
      <c r="AX480" s="12" t="s">
        <v>73</v>
      </c>
      <c r="AY480" s="152" t="s">
        <v>170</v>
      </c>
    </row>
    <row r="481" spans="2:51" s="13" customFormat="1" ht="12">
      <c r="B481" s="158"/>
      <c r="D481" s="151" t="s">
        <v>181</v>
      </c>
      <c r="E481" s="159" t="s">
        <v>21</v>
      </c>
      <c r="F481" s="160" t="s">
        <v>183</v>
      </c>
      <c r="H481" s="161">
        <v>4.36</v>
      </c>
      <c r="I481" s="162"/>
      <c r="L481" s="158"/>
      <c r="M481" s="163"/>
      <c r="T481" s="164"/>
      <c r="AT481" s="159" t="s">
        <v>181</v>
      </c>
      <c r="AU481" s="159" t="s">
        <v>83</v>
      </c>
      <c r="AV481" s="13" t="s">
        <v>171</v>
      </c>
      <c r="AW481" s="13" t="s">
        <v>34</v>
      </c>
      <c r="AX481" s="13" t="s">
        <v>81</v>
      </c>
      <c r="AY481" s="159" t="s">
        <v>170</v>
      </c>
    </row>
    <row r="482" spans="2:65" s="1" customFormat="1" ht="16.5" customHeight="1">
      <c r="B482" s="33"/>
      <c r="C482" s="133" t="s">
        <v>766</v>
      </c>
      <c r="D482" s="133" t="s">
        <v>173</v>
      </c>
      <c r="E482" s="134" t="s">
        <v>767</v>
      </c>
      <c r="F482" s="135" t="s">
        <v>768</v>
      </c>
      <c r="G482" s="136" t="s">
        <v>112</v>
      </c>
      <c r="H482" s="137">
        <v>2.18</v>
      </c>
      <c r="I482" s="138"/>
      <c r="J482" s="139">
        <f>ROUND(I482*H482,2)</f>
        <v>0</v>
      </c>
      <c r="K482" s="135" t="s">
        <v>176</v>
      </c>
      <c r="L482" s="33"/>
      <c r="M482" s="140" t="s">
        <v>21</v>
      </c>
      <c r="N482" s="141" t="s">
        <v>44</v>
      </c>
      <c r="P482" s="142">
        <f>O482*H482</f>
        <v>0</v>
      </c>
      <c r="Q482" s="142">
        <v>0.0003</v>
      </c>
      <c r="R482" s="142">
        <f>Q482*H482</f>
        <v>0.000654</v>
      </c>
      <c r="S482" s="142">
        <v>0</v>
      </c>
      <c r="T482" s="143">
        <f>S482*H482</f>
        <v>0</v>
      </c>
      <c r="AR482" s="144" t="s">
        <v>282</v>
      </c>
      <c r="AT482" s="144" t="s">
        <v>173</v>
      </c>
      <c r="AU482" s="144" t="s">
        <v>83</v>
      </c>
      <c r="AY482" s="18" t="s">
        <v>170</v>
      </c>
      <c r="BE482" s="145">
        <f>IF(N482="základní",J482,0)</f>
        <v>0</v>
      </c>
      <c r="BF482" s="145">
        <f>IF(N482="snížená",J482,0)</f>
        <v>0</v>
      </c>
      <c r="BG482" s="145">
        <f>IF(N482="zákl. přenesená",J482,0)</f>
        <v>0</v>
      </c>
      <c r="BH482" s="145">
        <f>IF(N482="sníž. přenesená",J482,0)</f>
        <v>0</v>
      </c>
      <c r="BI482" s="145">
        <f>IF(N482="nulová",J482,0)</f>
        <v>0</v>
      </c>
      <c r="BJ482" s="18" t="s">
        <v>81</v>
      </c>
      <c r="BK482" s="145">
        <f>ROUND(I482*H482,2)</f>
        <v>0</v>
      </c>
      <c r="BL482" s="18" t="s">
        <v>282</v>
      </c>
      <c r="BM482" s="144" t="s">
        <v>769</v>
      </c>
    </row>
    <row r="483" spans="2:47" s="1" customFormat="1" ht="12">
      <c r="B483" s="33"/>
      <c r="D483" s="146" t="s">
        <v>179</v>
      </c>
      <c r="F483" s="147" t="s">
        <v>770</v>
      </c>
      <c r="I483" s="148"/>
      <c r="L483" s="33"/>
      <c r="M483" s="149"/>
      <c r="T483" s="52"/>
      <c r="AT483" s="18" t="s">
        <v>179</v>
      </c>
      <c r="AU483" s="18" t="s">
        <v>83</v>
      </c>
    </row>
    <row r="484" spans="2:51" s="12" customFormat="1" ht="12">
      <c r="B484" s="150"/>
      <c r="D484" s="151" t="s">
        <v>181</v>
      </c>
      <c r="E484" s="152" t="s">
        <v>21</v>
      </c>
      <c r="F484" s="153" t="s">
        <v>110</v>
      </c>
      <c r="H484" s="154">
        <v>2.18</v>
      </c>
      <c r="I484" s="155"/>
      <c r="L484" s="150"/>
      <c r="M484" s="156"/>
      <c r="T484" s="157"/>
      <c r="AT484" s="152" t="s">
        <v>181</v>
      </c>
      <c r="AU484" s="152" t="s">
        <v>83</v>
      </c>
      <c r="AV484" s="12" t="s">
        <v>83</v>
      </c>
      <c r="AW484" s="12" t="s">
        <v>34</v>
      </c>
      <c r="AX484" s="12" t="s">
        <v>73</v>
      </c>
      <c r="AY484" s="152" t="s">
        <v>170</v>
      </c>
    </row>
    <row r="485" spans="2:51" s="13" customFormat="1" ht="12">
      <c r="B485" s="158"/>
      <c r="D485" s="151" t="s">
        <v>181</v>
      </c>
      <c r="E485" s="159" t="s">
        <v>21</v>
      </c>
      <c r="F485" s="160" t="s">
        <v>183</v>
      </c>
      <c r="H485" s="161">
        <v>2.18</v>
      </c>
      <c r="I485" s="162"/>
      <c r="L485" s="158"/>
      <c r="M485" s="163"/>
      <c r="T485" s="164"/>
      <c r="AT485" s="159" t="s">
        <v>181</v>
      </c>
      <c r="AU485" s="159" t="s">
        <v>83</v>
      </c>
      <c r="AV485" s="13" t="s">
        <v>171</v>
      </c>
      <c r="AW485" s="13" t="s">
        <v>34</v>
      </c>
      <c r="AX485" s="13" t="s">
        <v>81</v>
      </c>
      <c r="AY485" s="159" t="s">
        <v>170</v>
      </c>
    </row>
    <row r="486" spans="2:65" s="1" customFormat="1" ht="16.5" customHeight="1">
      <c r="B486" s="33"/>
      <c r="C486" s="133" t="s">
        <v>771</v>
      </c>
      <c r="D486" s="133" t="s">
        <v>173</v>
      </c>
      <c r="E486" s="134" t="s">
        <v>772</v>
      </c>
      <c r="F486" s="135" t="s">
        <v>773</v>
      </c>
      <c r="G486" s="136" t="s">
        <v>112</v>
      </c>
      <c r="H486" s="137">
        <v>8.448</v>
      </c>
      <c r="I486" s="138"/>
      <c r="J486" s="139">
        <f>ROUND(I486*H486,2)</f>
        <v>0</v>
      </c>
      <c r="K486" s="135" t="s">
        <v>176</v>
      </c>
      <c r="L486" s="33"/>
      <c r="M486" s="140" t="s">
        <v>21</v>
      </c>
      <c r="N486" s="141" t="s">
        <v>44</v>
      </c>
      <c r="P486" s="142">
        <f>O486*H486</f>
        <v>0</v>
      </c>
      <c r="Q486" s="142">
        <v>0.0015</v>
      </c>
      <c r="R486" s="142">
        <f>Q486*H486</f>
        <v>0.012672000000000001</v>
      </c>
      <c r="S486" s="142">
        <v>0</v>
      </c>
      <c r="T486" s="143">
        <f>S486*H486</f>
        <v>0</v>
      </c>
      <c r="AR486" s="144" t="s">
        <v>282</v>
      </c>
      <c r="AT486" s="144" t="s">
        <v>173</v>
      </c>
      <c r="AU486" s="144" t="s">
        <v>83</v>
      </c>
      <c r="AY486" s="18" t="s">
        <v>170</v>
      </c>
      <c r="BE486" s="145">
        <f>IF(N486="základní",J486,0)</f>
        <v>0</v>
      </c>
      <c r="BF486" s="145">
        <f>IF(N486="snížená",J486,0)</f>
        <v>0</v>
      </c>
      <c r="BG486" s="145">
        <f>IF(N486="zákl. přenesená",J486,0)</f>
        <v>0</v>
      </c>
      <c r="BH486" s="145">
        <f>IF(N486="sníž. přenesená",J486,0)</f>
        <v>0</v>
      </c>
      <c r="BI486" s="145">
        <f>IF(N486="nulová",J486,0)</f>
        <v>0</v>
      </c>
      <c r="BJ486" s="18" t="s">
        <v>81</v>
      </c>
      <c r="BK486" s="145">
        <f>ROUND(I486*H486,2)</f>
        <v>0</v>
      </c>
      <c r="BL486" s="18" t="s">
        <v>282</v>
      </c>
      <c r="BM486" s="144" t="s">
        <v>774</v>
      </c>
    </row>
    <row r="487" spans="2:47" s="1" customFormat="1" ht="12">
      <c r="B487" s="33"/>
      <c r="D487" s="146" t="s">
        <v>179</v>
      </c>
      <c r="F487" s="147" t="s">
        <v>775</v>
      </c>
      <c r="I487" s="148"/>
      <c r="L487" s="33"/>
      <c r="M487" s="149"/>
      <c r="T487" s="52"/>
      <c r="AT487" s="18" t="s">
        <v>179</v>
      </c>
      <c r="AU487" s="18" t="s">
        <v>83</v>
      </c>
    </row>
    <row r="488" spans="2:51" s="12" customFormat="1" ht="12">
      <c r="B488" s="150"/>
      <c r="D488" s="151" t="s">
        <v>181</v>
      </c>
      <c r="E488" s="152" t="s">
        <v>21</v>
      </c>
      <c r="F488" s="153" t="s">
        <v>776</v>
      </c>
      <c r="H488" s="154">
        <v>7.04</v>
      </c>
      <c r="I488" s="155"/>
      <c r="L488" s="150"/>
      <c r="M488" s="156"/>
      <c r="T488" s="157"/>
      <c r="AT488" s="152" t="s">
        <v>181</v>
      </c>
      <c r="AU488" s="152" t="s">
        <v>83</v>
      </c>
      <c r="AV488" s="12" t="s">
        <v>83</v>
      </c>
      <c r="AW488" s="12" t="s">
        <v>34</v>
      </c>
      <c r="AX488" s="12" t="s">
        <v>73</v>
      </c>
      <c r="AY488" s="152" t="s">
        <v>170</v>
      </c>
    </row>
    <row r="489" spans="2:51" s="13" customFormat="1" ht="12">
      <c r="B489" s="158"/>
      <c r="D489" s="151" t="s">
        <v>181</v>
      </c>
      <c r="E489" s="159" t="s">
        <v>114</v>
      </c>
      <c r="F489" s="160" t="s">
        <v>183</v>
      </c>
      <c r="H489" s="161">
        <v>7.04</v>
      </c>
      <c r="I489" s="162"/>
      <c r="L489" s="158"/>
      <c r="M489" s="163"/>
      <c r="T489" s="164"/>
      <c r="AT489" s="159" t="s">
        <v>181</v>
      </c>
      <c r="AU489" s="159" t="s">
        <v>83</v>
      </c>
      <c r="AV489" s="13" t="s">
        <v>171</v>
      </c>
      <c r="AW489" s="13" t="s">
        <v>34</v>
      </c>
      <c r="AX489" s="13" t="s">
        <v>73</v>
      </c>
      <c r="AY489" s="159" t="s">
        <v>170</v>
      </c>
    </row>
    <row r="490" spans="2:51" s="12" customFormat="1" ht="12">
      <c r="B490" s="150"/>
      <c r="D490" s="151" t="s">
        <v>181</v>
      </c>
      <c r="E490" s="152" t="s">
        <v>21</v>
      </c>
      <c r="F490" s="153" t="s">
        <v>777</v>
      </c>
      <c r="H490" s="154">
        <v>1.408</v>
      </c>
      <c r="I490" s="155"/>
      <c r="L490" s="150"/>
      <c r="M490" s="156"/>
      <c r="T490" s="157"/>
      <c r="AT490" s="152" t="s">
        <v>181</v>
      </c>
      <c r="AU490" s="152" t="s">
        <v>83</v>
      </c>
      <c r="AV490" s="12" t="s">
        <v>83</v>
      </c>
      <c r="AW490" s="12" t="s">
        <v>34</v>
      </c>
      <c r="AX490" s="12" t="s">
        <v>73</v>
      </c>
      <c r="AY490" s="152" t="s">
        <v>170</v>
      </c>
    </row>
    <row r="491" spans="2:51" s="14" customFormat="1" ht="12">
      <c r="B491" s="165"/>
      <c r="D491" s="151" t="s">
        <v>181</v>
      </c>
      <c r="E491" s="166" t="s">
        <v>21</v>
      </c>
      <c r="F491" s="167" t="s">
        <v>215</v>
      </c>
      <c r="H491" s="168">
        <v>8.448</v>
      </c>
      <c r="I491" s="169"/>
      <c r="L491" s="165"/>
      <c r="M491" s="170"/>
      <c r="T491" s="171"/>
      <c r="AT491" s="166" t="s">
        <v>181</v>
      </c>
      <c r="AU491" s="166" t="s">
        <v>83</v>
      </c>
      <c r="AV491" s="14" t="s">
        <v>177</v>
      </c>
      <c r="AW491" s="14" t="s">
        <v>34</v>
      </c>
      <c r="AX491" s="14" t="s">
        <v>81</v>
      </c>
      <c r="AY491" s="166" t="s">
        <v>170</v>
      </c>
    </row>
    <row r="492" spans="2:65" s="1" customFormat="1" ht="16.5" customHeight="1">
      <c r="B492" s="33"/>
      <c r="C492" s="133" t="s">
        <v>778</v>
      </c>
      <c r="D492" s="133" t="s">
        <v>173</v>
      </c>
      <c r="E492" s="134" t="s">
        <v>779</v>
      </c>
      <c r="F492" s="135" t="s">
        <v>780</v>
      </c>
      <c r="G492" s="136" t="s">
        <v>120</v>
      </c>
      <c r="H492" s="137">
        <v>2.4</v>
      </c>
      <c r="I492" s="138"/>
      <c r="J492" s="139">
        <f>ROUND(I492*H492,2)</f>
        <v>0</v>
      </c>
      <c r="K492" s="135" t="s">
        <v>176</v>
      </c>
      <c r="L492" s="33"/>
      <c r="M492" s="140" t="s">
        <v>21</v>
      </c>
      <c r="N492" s="141" t="s">
        <v>44</v>
      </c>
      <c r="P492" s="142">
        <f>O492*H492</f>
        <v>0</v>
      </c>
      <c r="Q492" s="142">
        <v>0.00017</v>
      </c>
      <c r="R492" s="142">
        <f>Q492*H492</f>
        <v>0.000408</v>
      </c>
      <c r="S492" s="142">
        <v>0</v>
      </c>
      <c r="T492" s="143">
        <f>S492*H492</f>
        <v>0</v>
      </c>
      <c r="AR492" s="144" t="s">
        <v>282</v>
      </c>
      <c r="AT492" s="144" t="s">
        <v>173</v>
      </c>
      <c r="AU492" s="144" t="s">
        <v>83</v>
      </c>
      <c r="AY492" s="18" t="s">
        <v>170</v>
      </c>
      <c r="BE492" s="145">
        <f>IF(N492="základní",J492,0)</f>
        <v>0</v>
      </c>
      <c r="BF492" s="145">
        <f>IF(N492="snížená",J492,0)</f>
        <v>0</v>
      </c>
      <c r="BG492" s="145">
        <f>IF(N492="zákl. přenesená",J492,0)</f>
        <v>0</v>
      </c>
      <c r="BH492" s="145">
        <f>IF(N492="sníž. přenesená",J492,0)</f>
        <v>0</v>
      </c>
      <c r="BI492" s="145">
        <f>IF(N492="nulová",J492,0)</f>
        <v>0</v>
      </c>
      <c r="BJ492" s="18" t="s">
        <v>81</v>
      </c>
      <c r="BK492" s="145">
        <f>ROUND(I492*H492,2)</f>
        <v>0</v>
      </c>
      <c r="BL492" s="18" t="s">
        <v>282</v>
      </c>
      <c r="BM492" s="144" t="s">
        <v>781</v>
      </c>
    </row>
    <row r="493" spans="2:47" s="1" customFormat="1" ht="12">
      <c r="B493" s="33"/>
      <c r="D493" s="146" t="s">
        <v>179</v>
      </c>
      <c r="F493" s="147" t="s">
        <v>782</v>
      </c>
      <c r="I493" s="148"/>
      <c r="L493" s="33"/>
      <c r="M493" s="149"/>
      <c r="T493" s="52"/>
      <c r="AT493" s="18" t="s">
        <v>179</v>
      </c>
      <c r="AU493" s="18" t="s">
        <v>83</v>
      </c>
    </row>
    <row r="494" spans="2:51" s="12" customFormat="1" ht="12">
      <c r="B494" s="150"/>
      <c r="D494" s="151" t="s">
        <v>181</v>
      </c>
      <c r="E494" s="152" t="s">
        <v>21</v>
      </c>
      <c r="F494" s="153" t="s">
        <v>783</v>
      </c>
      <c r="H494" s="154">
        <v>2.4</v>
      </c>
      <c r="I494" s="155"/>
      <c r="L494" s="150"/>
      <c r="M494" s="156"/>
      <c r="T494" s="157"/>
      <c r="AT494" s="152" t="s">
        <v>181</v>
      </c>
      <c r="AU494" s="152" t="s">
        <v>83</v>
      </c>
      <c r="AV494" s="12" t="s">
        <v>83</v>
      </c>
      <c r="AW494" s="12" t="s">
        <v>34</v>
      </c>
      <c r="AX494" s="12" t="s">
        <v>73</v>
      </c>
      <c r="AY494" s="152" t="s">
        <v>170</v>
      </c>
    </row>
    <row r="495" spans="2:51" s="13" customFormat="1" ht="12">
      <c r="B495" s="158"/>
      <c r="D495" s="151" t="s">
        <v>181</v>
      </c>
      <c r="E495" s="159" t="s">
        <v>21</v>
      </c>
      <c r="F495" s="160" t="s">
        <v>183</v>
      </c>
      <c r="H495" s="161">
        <v>2.4</v>
      </c>
      <c r="I495" s="162"/>
      <c r="L495" s="158"/>
      <c r="M495" s="163"/>
      <c r="T495" s="164"/>
      <c r="AT495" s="159" t="s">
        <v>181</v>
      </c>
      <c r="AU495" s="159" t="s">
        <v>83</v>
      </c>
      <c r="AV495" s="13" t="s">
        <v>171</v>
      </c>
      <c r="AW495" s="13" t="s">
        <v>34</v>
      </c>
      <c r="AX495" s="13" t="s">
        <v>81</v>
      </c>
      <c r="AY495" s="159" t="s">
        <v>170</v>
      </c>
    </row>
    <row r="496" spans="2:65" s="1" customFormat="1" ht="16.5" customHeight="1">
      <c r="B496" s="33"/>
      <c r="C496" s="179" t="s">
        <v>784</v>
      </c>
      <c r="D496" s="179" t="s">
        <v>122</v>
      </c>
      <c r="E496" s="180" t="s">
        <v>785</v>
      </c>
      <c r="F496" s="181" t="s">
        <v>730</v>
      </c>
      <c r="G496" s="182" t="s">
        <v>120</v>
      </c>
      <c r="H496" s="183">
        <v>2.52</v>
      </c>
      <c r="I496" s="184"/>
      <c r="J496" s="185">
        <f>ROUND(I496*H496,2)</f>
        <v>0</v>
      </c>
      <c r="K496" s="181" t="s">
        <v>176</v>
      </c>
      <c r="L496" s="186"/>
      <c r="M496" s="187" t="s">
        <v>21</v>
      </c>
      <c r="N496" s="188" t="s">
        <v>44</v>
      </c>
      <c r="P496" s="142">
        <f>O496*H496</f>
        <v>0</v>
      </c>
      <c r="Q496" s="142">
        <v>4E-05</v>
      </c>
      <c r="R496" s="142">
        <f>Q496*H496</f>
        <v>0.00010080000000000001</v>
      </c>
      <c r="S496" s="142">
        <v>0</v>
      </c>
      <c r="T496" s="143">
        <f>S496*H496</f>
        <v>0</v>
      </c>
      <c r="AR496" s="144" t="s">
        <v>376</v>
      </c>
      <c r="AT496" s="144" t="s">
        <v>122</v>
      </c>
      <c r="AU496" s="144" t="s">
        <v>83</v>
      </c>
      <c r="AY496" s="18" t="s">
        <v>170</v>
      </c>
      <c r="BE496" s="145">
        <f>IF(N496="základní",J496,0)</f>
        <v>0</v>
      </c>
      <c r="BF496" s="145">
        <f>IF(N496="snížená",J496,0)</f>
        <v>0</v>
      </c>
      <c r="BG496" s="145">
        <f>IF(N496="zákl. přenesená",J496,0)</f>
        <v>0</v>
      </c>
      <c r="BH496" s="145">
        <f>IF(N496="sníž. přenesená",J496,0)</f>
        <v>0</v>
      </c>
      <c r="BI496" s="145">
        <f>IF(N496="nulová",J496,0)</f>
        <v>0</v>
      </c>
      <c r="BJ496" s="18" t="s">
        <v>81</v>
      </c>
      <c r="BK496" s="145">
        <f>ROUND(I496*H496,2)</f>
        <v>0</v>
      </c>
      <c r="BL496" s="18" t="s">
        <v>282</v>
      </c>
      <c r="BM496" s="144" t="s">
        <v>786</v>
      </c>
    </row>
    <row r="497" spans="2:51" s="12" customFormat="1" ht="12">
      <c r="B497" s="150"/>
      <c r="D497" s="151" t="s">
        <v>181</v>
      </c>
      <c r="F497" s="153" t="s">
        <v>787</v>
      </c>
      <c r="H497" s="154">
        <v>2.52</v>
      </c>
      <c r="I497" s="155"/>
      <c r="L497" s="150"/>
      <c r="M497" s="156"/>
      <c r="T497" s="157"/>
      <c r="AT497" s="152" t="s">
        <v>181</v>
      </c>
      <c r="AU497" s="152" t="s">
        <v>83</v>
      </c>
      <c r="AV497" s="12" t="s">
        <v>83</v>
      </c>
      <c r="AW497" s="12" t="s">
        <v>4</v>
      </c>
      <c r="AX497" s="12" t="s">
        <v>81</v>
      </c>
      <c r="AY497" s="152" t="s">
        <v>170</v>
      </c>
    </row>
    <row r="498" spans="2:65" s="1" customFormat="1" ht="24.15" customHeight="1">
      <c r="B498" s="33"/>
      <c r="C498" s="133" t="s">
        <v>788</v>
      </c>
      <c r="D498" s="133" t="s">
        <v>173</v>
      </c>
      <c r="E498" s="134" t="s">
        <v>789</v>
      </c>
      <c r="F498" s="135" t="s">
        <v>790</v>
      </c>
      <c r="G498" s="136" t="s">
        <v>112</v>
      </c>
      <c r="H498" s="137">
        <v>2.18</v>
      </c>
      <c r="I498" s="138"/>
      <c r="J498" s="139">
        <f>ROUND(I498*H498,2)</f>
        <v>0</v>
      </c>
      <c r="K498" s="135" t="s">
        <v>176</v>
      </c>
      <c r="L498" s="33"/>
      <c r="M498" s="140" t="s">
        <v>21</v>
      </c>
      <c r="N498" s="141" t="s">
        <v>44</v>
      </c>
      <c r="P498" s="142">
        <f>O498*H498</f>
        <v>0</v>
      </c>
      <c r="Q498" s="142">
        <v>0.00652</v>
      </c>
      <c r="R498" s="142">
        <f>Q498*H498</f>
        <v>0.0142136</v>
      </c>
      <c r="S498" s="142">
        <v>0</v>
      </c>
      <c r="T498" s="143">
        <f>S498*H498</f>
        <v>0</v>
      </c>
      <c r="AR498" s="144" t="s">
        <v>282</v>
      </c>
      <c r="AT498" s="144" t="s">
        <v>173</v>
      </c>
      <c r="AU498" s="144" t="s">
        <v>83</v>
      </c>
      <c r="AY498" s="18" t="s">
        <v>170</v>
      </c>
      <c r="BE498" s="145">
        <f>IF(N498="základní",J498,0)</f>
        <v>0</v>
      </c>
      <c r="BF498" s="145">
        <f>IF(N498="snížená",J498,0)</f>
        <v>0</v>
      </c>
      <c r="BG498" s="145">
        <f>IF(N498="zákl. přenesená",J498,0)</f>
        <v>0</v>
      </c>
      <c r="BH498" s="145">
        <f>IF(N498="sníž. přenesená",J498,0)</f>
        <v>0</v>
      </c>
      <c r="BI498" s="145">
        <f>IF(N498="nulová",J498,0)</f>
        <v>0</v>
      </c>
      <c r="BJ498" s="18" t="s">
        <v>81</v>
      </c>
      <c r="BK498" s="145">
        <f>ROUND(I498*H498,2)</f>
        <v>0</v>
      </c>
      <c r="BL498" s="18" t="s">
        <v>282</v>
      </c>
      <c r="BM498" s="144" t="s">
        <v>791</v>
      </c>
    </row>
    <row r="499" spans="2:47" s="1" customFormat="1" ht="12">
      <c r="B499" s="33"/>
      <c r="D499" s="146" t="s">
        <v>179</v>
      </c>
      <c r="F499" s="147" t="s">
        <v>792</v>
      </c>
      <c r="I499" s="148"/>
      <c r="L499" s="33"/>
      <c r="M499" s="149"/>
      <c r="T499" s="52"/>
      <c r="AT499" s="18" t="s">
        <v>179</v>
      </c>
      <c r="AU499" s="18" t="s">
        <v>83</v>
      </c>
    </row>
    <row r="500" spans="2:51" s="12" customFormat="1" ht="12">
      <c r="B500" s="150"/>
      <c r="D500" s="151" t="s">
        <v>181</v>
      </c>
      <c r="E500" s="152" t="s">
        <v>21</v>
      </c>
      <c r="F500" s="153" t="s">
        <v>793</v>
      </c>
      <c r="H500" s="154">
        <v>2.18</v>
      </c>
      <c r="I500" s="155"/>
      <c r="L500" s="150"/>
      <c r="M500" s="156"/>
      <c r="T500" s="157"/>
      <c r="AT500" s="152" t="s">
        <v>181</v>
      </c>
      <c r="AU500" s="152" t="s">
        <v>83</v>
      </c>
      <c r="AV500" s="12" t="s">
        <v>83</v>
      </c>
      <c r="AW500" s="12" t="s">
        <v>34</v>
      </c>
      <c r="AX500" s="12" t="s">
        <v>73</v>
      </c>
      <c r="AY500" s="152" t="s">
        <v>170</v>
      </c>
    </row>
    <row r="501" spans="2:51" s="13" customFormat="1" ht="12">
      <c r="B501" s="158"/>
      <c r="D501" s="151" t="s">
        <v>181</v>
      </c>
      <c r="E501" s="159" t="s">
        <v>110</v>
      </c>
      <c r="F501" s="160" t="s">
        <v>183</v>
      </c>
      <c r="H501" s="161">
        <v>2.18</v>
      </c>
      <c r="I501" s="162"/>
      <c r="L501" s="158"/>
      <c r="M501" s="163"/>
      <c r="T501" s="164"/>
      <c r="AT501" s="159" t="s">
        <v>181</v>
      </c>
      <c r="AU501" s="159" t="s">
        <v>83</v>
      </c>
      <c r="AV501" s="13" t="s">
        <v>171</v>
      </c>
      <c r="AW501" s="13" t="s">
        <v>34</v>
      </c>
      <c r="AX501" s="13" t="s">
        <v>81</v>
      </c>
      <c r="AY501" s="159" t="s">
        <v>170</v>
      </c>
    </row>
    <row r="502" spans="2:65" s="1" customFormat="1" ht="24.15" customHeight="1">
      <c r="B502" s="33"/>
      <c r="C502" s="179" t="s">
        <v>794</v>
      </c>
      <c r="D502" s="179" t="s">
        <v>122</v>
      </c>
      <c r="E502" s="180" t="s">
        <v>660</v>
      </c>
      <c r="F502" s="181" t="s">
        <v>661</v>
      </c>
      <c r="G502" s="182" t="s">
        <v>112</v>
      </c>
      <c r="H502" s="183">
        <v>2.507</v>
      </c>
      <c r="I502" s="184"/>
      <c r="J502" s="185">
        <f>ROUND(I502*H502,2)</f>
        <v>0</v>
      </c>
      <c r="K502" s="181" t="s">
        <v>304</v>
      </c>
      <c r="L502" s="186"/>
      <c r="M502" s="187" t="s">
        <v>21</v>
      </c>
      <c r="N502" s="188" t="s">
        <v>44</v>
      </c>
      <c r="P502" s="142">
        <f>O502*H502</f>
        <v>0</v>
      </c>
      <c r="Q502" s="142">
        <v>0.022</v>
      </c>
      <c r="R502" s="142">
        <f>Q502*H502</f>
        <v>0.055154</v>
      </c>
      <c r="S502" s="142">
        <v>0</v>
      </c>
      <c r="T502" s="143">
        <f>S502*H502</f>
        <v>0</v>
      </c>
      <c r="AR502" s="144" t="s">
        <v>376</v>
      </c>
      <c r="AT502" s="144" t="s">
        <v>122</v>
      </c>
      <c r="AU502" s="144" t="s">
        <v>83</v>
      </c>
      <c r="AY502" s="18" t="s">
        <v>170</v>
      </c>
      <c r="BE502" s="145">
        <f>IF(N502="základní",J502,0)</f>
        <v>0</v>
      </c>
      <c r="BF502" s="145">
        <f>IF(N502="snížená",J502,0)</f>
        <v>0</v>
      </c>
      <c r="BG502" s="145">
        <f>IF(N502="zákl. přenesená",J502,0)</f>
        <v>0</v>
      </c>
      <c r="BH502" s="145">
        <f>IF(N502="sníž. přenesená",J502,0)</f>
        <v>0</v>
      </c>
      <c r="BI502" s="145">
        <f>IF(N502="nulová",J502,0)</f>
        <v>0</v>
      </c>
      <c r="BJ502" s="18" t="s">
        <v>81</v>
      </c>
      <c r="BK502" s="145">
        <f>ROUND(I502*H502,2)</f>
        <v>0</v>
      </c>
      <c r="BL502" s="18" t="s">
        <v>282</v>
      </c>
      <c r="BM502" s="144" t="s">
        <v>795</v>
      </c>
    </row>
    <row r="503" spans="2:47" s="1" customFormat="1" ht="28.8">
      <c r="B503" s="33"/>
      <c r="D503" s="151" t="s">
        <v>310</v>
      </c>
      <c r="F503" s="178" t="s">
        <v>663</v>
      </c>
      <c r="I503" s="148"/>
      <c r="L503" s="33"/>
      <c r="M503" s="149"/>
      <c r="T503" s="52"/>
      <c r="AT503" s="18" t="s">
        <v>310</v>
      </c>
      <c r="AU503" s="18" t="s">
        <v>83</v>
      </c>
    </row>
    <row r="504" spans="2:51" s="12" customFormat="1" ht="12">
      <c r="B504" s="150"/>
      <c r="D504" s="151" t="s">
        <v>181</v>
      </c>
      <c r="F504" s="153" t="s">
        <v>796</v>
      </c>
      <c r="H504" s="154">
        <v>2.507</v>
      </c>
      <c r="I504" s="155"/>
      <c r="L504" s="150"/>
      <c r="M504" s="156"/>
      <c r="T504" s="157"/>
      <c r="AT504" s="152" t="s">
        <v>181</v>
      </c>
      <c r="AU504" s="152" t="s">
        <v>83</v>
      </c>
      <c r="AV504" s="12" t="s">
        <v>83</v>
      </c>
      <c r="AW504" s="12" t="s">
        <v>4</v>
      </c>
      <c r="AX504" s="12" t="s">
        <v>81</v>
      </c>
      <c r="AY504" s="152" t="s">
        <v>170</v>
      </c>
    </row>
    <row r="505" spans="2:65" s="1" customFormat="1" ht="24.15" customHeight="1">
      <c r="B505" s="33"/>
      <c r="C505" s="133" t="s">
        <v>797</v>
      </c>
      <c r="D505" s="133" t="s">
        <v>173</v>
      </c>
      <c r="E505" s="134" t="s">
        <v>798</v>
      </c>
      <c r="F505" s="135" t="s">
        <v>799</v>
      </c>
      <c r="G505" s="136" t="s">
        <v>112</v>
      </c>
      <c r="H505" s="137">
        <v>2.18</v>
      </c>
      <c r="I505" s="138"/>
      <c r="J505" s="139">
        <f>ROUND(I505*H505,2)</f>
        <v>0</v>
      </c>
      <c r="K505" s="135" t="s">
        <v>176</v>
      </c>
      <c r="L505" s="33"/>
      <c r="M505" s="140" t="s">
        <v>21</v>
      </c>
      <c r="N505" s="141" t="s">
        <v>44</v>
      </c>
      <c r="P505" s="142">
        <f>O505*H505</f>
        <v>0</v>
      </c>
      <c r="Q505" s="142">
        <v>0</v>
      </c>
      <c r="R505" s="142">
        <f>Q505*H505</f>
        <v>0</v>
      </c>
      <c r="S505" s="142">
        <v>0</v>
      </c>
      <c r="T505" s="143">
        <f>S505*H505</f>
        <v>0</v>
      </c>
      <c r="AR505" s="144" t="s">
        <v>282</v>
      </c>
      <c r="AT505" s="144" t="s">
        <v>173</v>
      </c>
      <c r="AU505" s="144" t="s">
        <v>83</v>
      </c>
      <c r="AY505" s="18" t="s">
        <v>170</v>
      </c>
      <c r="BE505" s="145">
        <f>IF(N505="základní",J505,0)</f>
        <v>0</v>
      </c>
      <c r="BF505" s="145">
        <f>IF(N505="snížená",J505,0)</f>
        <v>0</v>
      </c>
      <c r="BG505" s="145">
        <f>IF(N505="zákl. přenesená",J505,0)</f>
        <v>0</v>
      </c>
      <c r="BH505" s="145">
        <f>IF(N505="sníž. přenesená",J505,0)</f>
        <v>0</v>
      </c>
      <c r="BI505" s="145">
        <f>IF(N505="nulová",J505,0)</f>
        <v>0</v>
      </c>
      <c r="BJ505" s="18" t="s">
        <v>81</v>
      </c>
      <c r="BK505" s="145">
        <f>ROUND(I505*H505,2)</f>
        <v>0</v>
      </c>
      <c r="BL505" s="18" t="s">
        <v>282</v>
      </c>
      <c r="BM505" s="144" t="s">
        <v>800</v>
      </c>
    </row>
    <row r="506" spans="2:47" s="1" customFormat="1" ht="12">
      <c r="B506" s="33"/>
      <c r="D506" s="146" t="s">
        <v>179</v>
      </c>
      <c r="F506" s="147" t="s">
        <v>801</v>
      </c>
      <c r="I506" s="148"/>
      <c r="L506" s="33"/>
      <c r="M506" s="149"/>
      <c r="T506" s="52"/>
      <c r="AT506" s="18" t="s">
        <v>179</v>
      </c>
      <c r="AU506" s="18" t="s">
        <v>83</v>
      </c>
    </row>
    <row r="507" spans="2:51" s="12" customFormat="1" ht="12">
      <c r="B507" s="150"/>
      <c r="D507" s="151" t="s">
        <v>181</v>
      </c>
      <c r="E507" s="152" t="s">
        <v>21</v>
      </c>
      <c r="F507" s="153" t="s">
        <v>110</v>
      </c>
      <c r="H507" s="154">
        <v>2.18</v>
      </c>
      <c r="I507" s="155"/>
      <c r="L507" s="150"/>
      <c r="M507" s="156"/>
      <c r="T507" s="157"/>
      <c r="AT507" s="152" t="s">
        <v>181</v>
      </c>
      <c r="AU507" s="152" t="s">
        <v>83</v>
      </c>
      <c r="AV507" s="12" t="s">
        <v>83</v>
      </c>
      <c r="AW507" s="12" t="s">
        <v>34</v>
      </c>
      <c r="AX507" s="12" t="s">
        <v>73</v>
      </c>
      <c r="AY507" s="152" t="s">
        <v>170</v>
      </c>
    </row>
    <row r="508" spans="2:51" s="13" customFormat="1" ht="12">
      <c r="B508" s="158"/>
      <c r="D508" s="151" t="s">
        <v>181</v>
      </c>
      <c r="E508" s="159" t="s">
        <v>21</v>
      </c>
      <c r="F508" s="160" t="s">
        <v>183</v>
      </c>
      <c r="H508" s="161">
        <v>2.18</v>
      </c>
      <c r="I508" s="162"/>
      <c r="L508" s="158"/>
      <c r="M508" s="163"/>
      <c r="T508" s="164"/>
      <c r="AT508" s="159" t="s">
        <v>181</v>
      </c>
      <c r="AU508" s="159" t="s">
        <v>83</v>
      </c>
      <c r="AV508" s="13" t="s">
        <v>171</v>
      </c>
      <c r="AW508" s="13" t="s">
        <v>34</v>
      </c>
      <c r="AX508" s="13" t="s">
        <v>81</v>
      </c>
      <c r="AY508" s="159" t="s">
        <v>170</v>
      </c>
    </row>
    <row r="509" spans="2:65" s="1" customFormat="1" ht="16.5" customHeight="1">
      <c r="B509" s="33"/>
      <c r="C509" s="133" t="s">
        <v>802</v>
      </c>
      <c r="D509" s="133" t="s">
        <v>173</v>
      </c>
      <c r="E509" s="134" t="s">
        <v>803</v>
      </c>
      <c r="F509" s="135" t="s">
        <v>804</v>
      </c>
      <c r="G509" s="136" t="s">
        <v>120</v>
      </c>
      <c r="H509" s="137">
        <v>2.1</v>
      </c>
      <c r="I509" s="138"/>
      <c r="J509" s="139">
        <f>ROUND(I509*H509,2)</f>
        <v>0</v>
      </c>
      <c r="K509" s="135" t="s">
        <v>176</v>
      </c>
      <c r="L509" s="33"/>
      <c r="M509" s="140" t="s">
        <v>21</v>
      </c>
      <c r="N509" s="141" t="s">
        <v>44</v>
      </c>
      <c r="P509" s="142">
        <f>O509*H509</f>
        <v>0</v>
      </c>
      <c r="Q509" s="142">
        <v>0.0002</v>
      </c>
      <c r="R509" s="142">
        <f>Q509*H509</f>
        <v>0.00042</v>
      </c>
      <c r="S509" s="142">
        <v>0</v>
      </c>
      <c r="T509" s="143">
        <f>S509*H509</f>
        <v>0</v>
      </c>
      <c r="AR509" s="144" t="s">
        <v>282</v>
      </c>
      <c r="AT509" s="144" t="s">
        <v>173</v>
      </c>
      <c r="AU509" s="144" t="s">
        <v>83</v>
      </c>
      <c r="AY509" s="18" t="s">
        <v>170</v>
      </c>
      <c r="BE509" s="145">
        <f>IF(N509="základní",J509,0)</f>
        <v>0</v>
      </c>
      <c r="BF509" s="145">
        <f>IF(N509="snížená",J509,0)</f>
        <v>0</v>
      </c>
      <c r="BG509" s="145">
        <f>IF(N509="zákl. přenesená",J509,0)</f>
        <v>0</v>
      </c>
      <c r="BH509" s="145">
        <f>IF(N509="sníž. přenesená",J509,0)</f>
        <v>0</v>
      </c>
      <c r="BI509" s="145">
        <f>IF(N509="nulová",J509,0)</f>
        <v>0</v>
      </c>
      <c r="BJ509" s="18" t="s">
        <v>81</v>
      </c>
      <c r="BK509" s="145">
        <f>ROUND(I509*H509,2)</f>
        <v>0</v>
      </c>
      <c r="BL509" s="18" t="s">
        <v>282</v>
      </c>
      <c r="BM509" s="144" t="s">
        <v>805</v>
      </c>
    </row>
    <row r="510" spans="2:47" s="1" customFormat="1" ht="12">
      <c r="B510" s="33"/>
      <c r="D510" s="146" t="s">
        <v>179</v>
      </c>
      <c r="F510" s="147" t="s">
        <v>806</v>
      </c>
      <c r="I510" s="148"/>
      <c r="L510" s="33"/>
      <c r="M510" s="149"/>
      <c r="T510" s="52"/>
      <c r="AT510" s="18" t="s">
        <v>179</v>
      </c>
      <c r="AU510" s="18" t="s">
        <v>83</v>
      </c>
    </row>
    <row r="511" spans="2:51" s="12" customFormat="1" ht="12">
      <c r="B511" s="150"/>
      <c r="D511" s="151" t="s">
        <v>181</v>
      </c>
      <c r="E511" s="152" t="s">
        <v>21</v>
      </c>
      <c r="F511" s="153" t="s">
        <v>807</v>
      </c>
      <c r="H511" s="154">
        <v>2.1</v>
      </c>
      <c r="I511" s="155"/>
      <c r="L511" s="150"/>
      <c r="M511" s="156"/>
      <c r="T511" s="157"/>
      <c r="AT511" s="152" t="s">
        <v>181</v>
      </c>
      <c r="AU511" s="152" t="s">
        <v>83</v>
      </c>
      <c r="AV511" s="12" t="s">
        <v>83</v>
      </c>
      <c r="AW511" s="12" t="s">
        <v>34</v>
      </c>
      <c r="AX511" s="12" t="s">
        <v>73</v>
      </c>
      <c r="AY511" s="152" t="s">
        <v>170</v>
      </c>
    </row>
    <row r="512" spans="2:51" s="13" customFormat="1" ht="12">
      <c r="B512" s="158"/>
      <c r="D512" s="151" t="s">
        <v>181</v>
      </c>
      <c r="E512" s="159" t="s">
        <v>21</v>
      </c>
      <c r="F512" s="160" t="s">
        <v>183</v>
      </c>
      <c r="H512" s="161">
        <v>2.1</v>
      </c>
      <c r="I512" s="162"/>
      <c r="L512" s="158"/>
      <c r="M512" s="163"/>
      <c r="T512" s="164"/>
      <c r="AT512" s="159" t="s">
        <v>181</v>
      </c>
      <c r="AU512" s="159" t="s">
        <v>83</v>
      </c>
      <c r="AV512" s="13" t="s">
        <v>171</v>
      </c>
      <c r="AW512" s="13" t="s">
        <v>34</v>
      </c>
      <c r="AX512" s="13" t="s">
        <v>81</v>
      </c>
      <c r="AY512" s="159" t="s">
        <v>170</v>
      </c>
    </row>
    <row r="513" spans="2:65" s="1" customFormat="1" ht="16.5" customHeight="1">
      <c r="B513" s="33"/>
      <c r="C513" s="179" t="s">
        <v>808</v>
      </c>
      <c r="D513" s="179" t="s">
        <v>122</v>
      </c>
      <c r="E513" s="180" t="s">
        <v>809</v>
      </c>
      <c r="F513" s="181" t="s">
        <v>810</v>
      </c>
      <c r="G513" s="182" t="s">
        <v>120</v>
      </c>
      <c r="H513" s="183">
        <v>2.31</v>
      </c>
      <c r="I513" s="184"/>
      <c r="J513" s="185">
        <f>ROUND(I513*H513,2)</f>
        <v>0</v>
      </c>
      <c r="K513" s="181" t="s">
        <v>176</v>
      </c>
      <c r="L513" s="186"/>
      <c r="M513" s="187" t="s">
        <v>21</v>
      </c>
      <c r="N513" s="188" t="s">
        <v>44</v>
      </c>
      <c r="P513" s="142">
        <f>O513*H513</f>
        <v>0</v>
      </c>
      <c r="Q513" s="142">
        <v>0.0001</v>
      </c>
      <c r="R513" s="142">
        <f>Q513*H513</f>
        <v>0.000231</v>
      </c>
      <c r="S513" s="142">
        <v>0</v>
      </c>
      <c r="T513" s="143">
        <f>S513*H513</f>
        <v>0</v>
      </c>
      <c r="AR513" s="144" t="s">
        <v>376</v>
      </c>
      <c r="AT513" s="144" t="s">
        <v>122</v>
      </c>
      <c r="AU513" s="144" t="s">
        <v>83</v>
      </c>
      <c r="AY513" s="18" t="s">
        <v>170</v>
      </c>
      <c r="BE513" s="145">
        <f>IF(N513="základní",J513,0)</f>
        <v>0</v>
      </c>
      <c r="BF513" s="145">
        <f>IF(N513="snížená",J513,0)</f>
        <v>0</v>
      </c>
      <c r="BG513" s="145">
        <f>IF(N513="zákl. přenesená",J513,0)</f>
        <v>0</v>
      </c>
      <c r="BH513" s="145">
        <f>IF(N513="sníž. přenesená",J513,0)</f>
        <v>0</v>
      </c>
      <c r="BI513" s="145">
        <f>IF(N513="nulová",J513,0)</f>
        <v>0</v>
      </c>
      <c r="BJ513" s="18" t="s">
        <v>81</v>
      </c>
      <c r="BK513" s="145">
        <f>ROUND(I513*H513,2)</f>
        <v>0</v>
      </c>
      <c r="BL513" s="18" t="s">
        <v>282</v>
      </c>
      <c r="BM513" s="144" t="s">
        <v>811</v>
      </c>
    </row>
    <row r="514" spans="2:51" s="12" customFormat="1" ht="12">
      <c r="B514" s="150"/>
      <c r="D514" s="151" t="s">
        <v>181</v>
      </c>
      <c r="F514" s="153" t="s">
        <v>812</v>
      </c>
      <c r="H514" s="154">
        <v>2.31</v>
      </c>
      <c r="I514" s="155"/>
      <c r="L514" s="150"/>
      <c r="M514" s="156"/>
      <c r="T514" s="157"/>
      <c r="AT514" s="152" t="s">
        <v>181</v>
      </c>
      <c r="AU514" s="152" t="s">
        <v>83</v>
      </c>
      <c r="AV514" s="12" t="s">
        <v>83</v>
      </c>
      <c r="AW514" s="12" t="s">
        <v>4</v>
      </c>
      <c r="AX514" s="12" t="s">
        <v>81</v>
      </c>
      <c r="AY514" s="152" t="s">
        <v>170</v>
      </c>
    </row>
    <row r="515" spans="2:65" s="1" customFormat="1" ht="16.5" customHeight="1">
      <c r="B515" s="33"/>
      <c r="C515" s="133" t="s">
        <v>813</v>
      </c>
      <c r="D515" s="133" t="s">
        <v>173</v>
      </c>
      <c r="E515" s="134" t="s">
        <v>814</v>
      </c>
      <c r="F515" s="135" t="s">
        <v>815</v>
      </c>
      <c r="G515" s="136" t="s">
        <v>120</v>
      </c>
      <c r="H515" s="137">
        <v>9.68</v>
      </c>
      <c r="I515" s="138"/>
      <c r="J515" s="139">
        <f>ROUND(I515*H515,2)</f>
        <v>0</v>
      </c>
      <c r="K515" s="135" t="s">
        <v>176</v>
      </c>
      <c r="L515" s="33"/>
      <c r="M515" s="140" t="s">
        <v>21</v>
      </c>
      <c r="N515" s="141" t="s">
        <v>44</v>
      </c>
      <c r="P515" s="142">
        <f>O515*H515</f>
        <v>0</v>
      </c>
      <c r="Q515" s="142">
        <v>3E-05</v>
      </c>
      <c r="R515" s="142">
        <f>Q515*H515</f>
        <v>0.0002904</v>
      </c>
      <c r="S515" s="142">
        <v>0</v>
      </c>
      <c r="T515" s="143">
        <f>S515*H515</f>
        <v>0</v>
      </c>
      <c r="AR515" s="144" t="s">
        <v>282</v>
      </c>
      <c r="AT515" s="144" t="s">
        <v>173</v>
      </c>
      <c r="AU515" s="144" t="s">
        <v>83</v>
      </c>
      <c r="AY515" s="18" t="s">
        <v>170</v>
      </c>
      <c r="BE515" s="145">
        <f>IF(N515="základní",J515,0)</f>
        <v>0</v>
      </c>
      <c r="BF515" s="145">
        <f>IF(N515="snížená",J515,0)</f>
        <v>0</v>
      </c>
      <c r="BG515" s="145">
        <f>IF(N515="zákl. přenesená",J515,0)</f>
        <v>0</v>
      </c>
      <c r="BH515" s="145">
        <f>IF(N515="sníž. přenesená",J515,0)</f>
        <v>0</v>
      </c>
      <c r="BI515" s="145">
        <f>IF(N515="nulová",J515,0)</f>
        <v>0</v>
      </c>
      <c r="BJ515" s="18" t="s">
        <v>81</v>
      </c>
      <c r="BK515" s="145">
        <f>ROUND(I515*H515,2)</f>
        <v>0</v>
      </c>
      <c r="BL515" s="18" t="s">
        <v>282</v>
      </c>
      <c r="BM515" s="144" t="s">
        <v>816</v>
      </c>
    </row>
    <row r="516" spans="2:47" s="1" customFormat="1" ht="12">
      <c r="B516" s="33"/>
      <c r="D516" s="146" t="s">
        <v>179</v>
      </c>
      <c r="F516" s="147" t="s">
        <v>817</v>
      </c>
      <c r="I516" s="148"/>
      <c r="L516" s="33"/>
      <c r="M516" s="149"/>
      <c r="T516" s="52"/>
      <c r="AT516" s="18" t="s">
        <v>179</v>
      </c>
      <c r="AU516" s="18" t="s">
        <v>83</v>
      </c>
    </row>
    <row r="517" spans="2:51" s="12" customFormat="1" ht="12">
      <c r="B517" s="150"/>
      <c r="D517" s="151" t="s">
        <v>181</v>
      </c>
      <c r="E517" s="152" t="s">
        <v>21</v>
      </c>
      <c r="F517" s="153" t="s">
        <v>818</v>
      </c>
      <c r="H517" s="154">
        <v>9.68</v>
      </c>
      <c r="I517" s="155"/>
      <c r="L517" s="150"/>
      <c r="M517" s="156"/>
      <c r="T517" s="157"/>
      <c r="AT517" s="152" t="s">
        <v>181</v>
      </c>
      <c r="AU517" s="152" t="s">
        <v>83</v>
      </c>
      <c r="AV517" s="12" t="s">
        <v>83</v>
      </c>
      <c r="AW517" s="12" t="s">
        <v>34</v>
      </c>
      <c r="AX517" s="12" t="s">
        <v>73</v>
      </c>
      <c r="AY517" s="152" t="s">
        <v>170</v>
      </c>
    </row>
    <row r="518" spans="2:51" s="13" customFormat="1" ht="12">
      <c r="B518" s="158"/>
      <c r="D518" s="151" t="s">
        <v>181</v>
      </c>
      <c r="E518" s="159" t="s">
        <v>21</v>
      </c>
      <c r="F518" s="160" t="s">
        <v>183</v>
      </c>
      <c r="H518" s="161">
        <v>9.68</v>
      </c>
      <c r="I518" s="162"/>
      <c r="L518" s="158"/>
      <c r="M518" s="163"/>
      <c r="T518" s="164"/>
      <c r="AT518" s="159" t="s">
        <v>181</v>
      </c>
      <c r="AU518" s="159" t="s">
        <v>83</v>
      </c>
      <c r="AV518" s="13" t="s">
        <v>171</v>
      </c>
      <c r="AW518" s="13" t="s">
        <v>34</v>
      </c>
      <c r="AX518" s="13" t="s">
        <v>81</v>
      </c>
      <c r="AY518" s="159" t="s">
        <v>170</v>
      </c>
    </row>
    <row r="519" spans="2:65" s="1" customFormat="1" ht="16.5" customHeight="1">
      <c r="B519" s="33"/>
      <c r="C519" s="133" t="s">
        <v>819</v>
      </c>
      <c r="D519" s="133" t="s">
        <v>173</v>
      </c>
      <c r="E519" s="134" t="s">
        <v>820</v>
      </c>
      <c r="F519" s="135" t="s">
        <v>821</v>
      </c>
      <c r="G519" s="136" t="s">
        <v>120</v>
      </c>
      <c r="H519" s="137">
        <v>9.68</v>
      </c>
      <c r="I519" s="138"/>
      <c r="J519" s="139">
        <f>ROUND(I519*H519,2)</f>
        <v>0</v>
      </c>
      <c r="K519" s="135" t="s">
        <v>176</v>
      </c>
      <c r="L519" s="33"/>
      <c r="M519" s="140" t="s">
        <v>21</v>
      </c>
      <c r="N519" s="141" t="s">
        <v>44</v>
      </c>
      <c r="P519" s="142">
        <f>O519*H519</f>
        <v>0</v>
      </c>
      <c r="Q519" s="142">
        <v>2E-05</v>
      </c>
      <c r="R519" s="142">
        <f>Q519*H519</f>
        <v>0.00019360000000000002</v>
      </c>
      <c r="S519" s="142">
        <v>0</v>
      </c>
      <c r="T519" s="143">
        <f>S519*H519</f>
        <v>0</v>
      </c>
      <c r="AR519" s="144" t="s">
        <v>282</v>
      </c>
      <c r="AT519" s="144" t="s">
        <v>173</v>
      </c>
      <c r="AU519" s="144" t="s">
        <v>83</v>
      </c>
      <c r="AY519" s="18" t="s">
        <v>170</v>
      </c>
      <c r="BE519" s="145">
        <f>IF(N519="základní",J519,0)</f>
        <v>0</v>
      </c>
      <c r="BF519" s="145">
        <f>IF(N519="snížená",J519,0)</f>
        <v>0</v>
      </c>
      <c r="BG519" s="145">
        <f>IF(N519="zákl. přenesená",J519,0)</f>
        <v>0</v>
      </c>
      <c r="BH519" s="145">
        <f>IF(N519="sníž. přenesená",J519,0)</f>
        <v>0</v>
      </c>
      <c r="BI519" s="145">
        <f>IF(N519="nulová",J519,0)</f>
        <v>0</v>
      </c>
      <c r="BJ519" s="18" t="s">
        <v>81</v>
      </c>
      <c r="BK519" s="145">
        <f>ROUND(I519*H519,2)</f>
        <v>0</v>
      </c>
      <c r="BL519" s="18" t="s">
        <v>282</v>
      </c>
      <c r="BM519" s="144" t="s">
        <v>822</v>
      </c>
    </row>
    <row r="520" spans="2:47" s="1" customFormat="1" ht="12">
      <c r="B520" s="33"/>
      <c r="D520" s="146" t="s">
        <v>179</v>
      </c>
      <c r="F520" s="147" t="s">
        <v>823</v>
      </c>
      <c r="I520" s="148"/>
      <c r="L520" s="33"/>
      <c r="M520" s="149"/>
      <c r="T520" s="52"/>
      <c r="AT520" s="18" t="s">
        <v>179</v>
      </c>
      <c r="AU520" s="18" t="s">
        <v>83</v>
      </c>
    </row>
    <row r="521" spans="2:51" s="12" customFormat="1" ht="12">
      <c r="B521" s="150"/>
      <c r="D521" s="151" t="s">
        <v>181</v>
      </c>
      <c r="E521" s="152" t="s">
        <v>21</v>
      </c>
      <c r="F521" s="153" t="s">
        <v>818</v>
      </c>
      <c r="H521" s="154">
        <v>9.68</v>
      </c>
      <c r="I521" s="155"/>
      <c r="L521" s="150"/>
      <c r="M521" s="156"/>
      <c r="T521" s="157"/>
      <c r="AT521" s="152" t="s">
        <v>181</v>
      </c>
      <c r="AU521" s="152" t="s">
        <v>83</v>
      </c>
      <c r="AV521" s="12" t="s">
        <v>83</v>
      </c>
      <c r="AW521" s="12" t="s">
        <v>34</v>
      </c>
      <c r="AX521" s="12" t="s">
        <v>73</v>
      </c>
      <c r="AY521" s="152" t="s">
        <v>170</v>
      </c>
    </row>
    <row r="522" spans="2:51" s="13" customFormat="1" ht="12">
      <c r="B522" s="158"/>
      <c r="D522" s="151" t="s">
        <v>181</v>
      </c>
      <c r="E522" s="159" t="s">
        <v>21</v>
      </c>
      <c r="F522" s="160" t="s">
        <v>183</v>
      </c>
      <c r="H522" s="161">
        <v>9.68</v>
      </c>
      <c r="I522" s="162"/>
      <c r="L522" s="158"/>
      <c r="M522" s="163"/>
      <c r="T522" s="164"/>
      <c r="AT522" s="159" t="s">
        <v>181</v>
      </c>
      <c r="AU522" s="159" t="s">
        <v>83</v>
      </c>
      <c r="AV522" s="13" t="s">
        <v>171</v>
      </c>
      <c r="AW522" s="13" t="s">
        <v>34</v>
      </c>
      <c r="AX522" s="13" t="s">
        <v>81</v>
      </c>
      <c r="AY522" s="159" t="s">
        <v>170</v>
      </c>
    </row>
    <row r="523" spans="2:65" s="1" customFormat="1" ht="16.5" customHeight="1">
      <c r="B523" s="33"/>
      <c r="C523" s="133" t="s">
        <v>824</v>
      </c>
      <c r="D523" s="133" t="s">
        <v>173</v>
      </c>
      <c r="E523" s="134" t="s">
        <v>825</v>
      </c>
      <c r="F523" s="135" t="s">
        <v>826</v>
      </c>
      <c r="G523" s="136" t="s">
        <v>112</v>
      </c>
      <c r="H523" s="137">
        <v>2.18</v>
      </c>
      <c r="I523" s="138"/>
      <c r="J523" s="139">
        <f>ROUND(I523*H523,2)</f>
        <v>0</v>
      </c>
      <c r="K523" s="135" t="s">
        <v>176</v>
      </c>
      <c r="L523" s="33"/>
      <c r="M523" s="140" t="s">
        <v>21</v>
      </c>
      <c r="N523" s="141" t="s">
        <v>44</v>
      </c>
      <c r="P523" s="142">
        <f>O523*H523</f>
        <v>0</v>
      </c>
      <c r="Q523" s="142">
        <v>5E-05</v>
      </c>
      <c r="R523" s="142">
        <f>Q523*H523</f>
        <v>0.000109</v>
      </c>
      <c r="S523" s="142">
        <v>0</v>
      </c>
      <c r="T523" s="143">
        <f>S523*H523</f>
        <v>0</v>
      </c>
      <c r="AR523" s="144" t="s">
        <v>282</v>
      </c>
      <c r="AT523" s="144" t="s">
        <v>173</v>
      </c>
      <c r="AU523" s="144" t="s">
        <v>83</v>
      </c>
      <c r="AY523" s="18" t="s">
        <v>170</v>
      </c>
      <c r="BE523" s="145">
        <f>IF(N523="základní",J523,0)</f>
        <v>0</v>
      </c>
      <c r="BF523" s="145">
        <f>IF(N523="snížená",J523,0)</f>
        <v>0</v>
      </c>
      <c r="BG523" s="145">
        <f>IF(N523="zákl. přenesená",J523,0)</f>
        <v>0</v>
      </c>
      <c r="BH523" s="145">
        <f>IF(N523="sníž. přenesená",J523,0)</f>
        <v>0</v>
      </c>
      <c r="BI523" s="145">
        <f>IF(N523="nulová",J523,0)</f>
        <v>0</v>
      </c>
      <c r="BJ523" s="18" t="s">
        <v>81</v>
      </c>
      <c r="BK523" s="145">
        <f>ROUND(I523*H523,2)</f>
        <v>0</v>
      </c>
      <c r="BL523" s="18" t="s">
        <v>282</v>
      </c>
      <c r="BM523" s="144" t="s">
        <v>827</v>
      </c>
    </row>
    <row r="524" spans="2:47" s="1" customFormat="1" ht="12">
      <c r="B524" s="33"/>
      <c r="D524" s="146" t="s">
        <v>179</v>
      </c>
      <c r="F524" s="147" t="s">
        <v>828</v>
      </c>
      <c r="I524" s="148"/>
      <c r="L524" s="33"/>
      <c r="M524" s="149"/>
      <c r="T524" s="52"/>
      <c r="AT524" s="18" t="s">
        <v>179</v>
      </c>
      <c r="AU524" s="18" t="s">
        <v>83</v>
      </c>
    </row>
    <row r="525" spans="2:51" s="12" customFormat="1" ht="12">
      <c r="B525" s="150"/>
      <c r="D525" s="151" t="s">
        <v>181</v>
      </c>
      <c r="E525" s="152" t="s">
        <v>21</v>
      </c>
      <c r="F525" s="153" t="s">
        <v>110</v>
      </c>
      <c r="H525" s="154">
        <v>2.18</v>
      </c>
      <c r="I525" s="155"/>
      <c r="L525" s="150"/>
      <c r="M525" s="156"/>
      <c r="T525" s="157"/>
      <c r="AT525" s="152" t="s">
        <v>181</v>
      </c>
      <c r="AU525" s="152" t="s">
        <v>83</v>
      </c>
      <c r="AV525" s="12" t="s">
        <v>83</v>
      </c>
      <c r="AW525" s="12" t="s">
        <v>34</v>
      </c>
      <c r="AX525" s="12" t="s">
        <v>73</v>
      </c>
      <c r="AY525" s="152" t="s">
        <v>170</v>
      </c>
    </row>
    <row r="526" spans="2:51" s="13" customFormat="1" ht="12">
      <c r="B526" s="158"/>
      <c r="D526" s="151" t="s">
        <v>181</v>
      </c>
      <c r="E526" s="159" t="s">
        <v>21</v>
      </c>
      <c r="F526" s="160" t="s">
        <v>183</v>
      </c>
      <c r="H526" s="161">
        <v>2.18</v>
      </c>
      <c r="I526" s="162"/>
      <c r="L526" s="158"/>
      <c r="M526" s="163"/>
      <c r="T526" s="164"/>
      <c r="AT526" s="159" t="s">
        <v>181</v>
      </c>
      <c r="AU526" s="159" t="s">
        <v>83</v>
      </c>
      <c r="AV526" s="13" t="s">
        <v>171</v>
      </c>
      <c r="AW526" s="13" t="s">
        <v>34</v>
      </c>
      <c r="AX526" s="13" t="s">
        <v>81</v>
      </c>
      <c r="AY526" s="159" t="s">
        <v>170</v>
      </c>
    </row>
    <row r="527" spans="2:65" s="1" customFormat="1" ht="24.15" customHeight="1">
      <c r="B527" s="33"/>
      <c r="C527" s="133" t="s">
        <v>829</v>
      </c>
      <c r="D527" s="133" t="s">
        <v>173</v>
      </c>
      <c r="E527" s="134" t="s">
        <v>830</v>
      </c>
      <c r="F527" s="135" t="s">
        <v>831</v>
      </c>
      <c r="G527" s="136" t="s">
        <v>386</v>
      </c>
      <c r="H527" s="137">
        <v>0.084</v>
      </c>
      <c r="I527" s="138"/>
      <c r="J527" s="139">
        <f>ROUND(I527*H527,2)</f>
        <v>0</v>
      </c>
      <c r="K527" s="135" t="s">
        <v>176</v>
      </c>
      <c r="L527" s="33"/>
      <c r="M527" s="140" t="s">
        <v>21</v>
      </c>
      <c r="N527" s="141" t="s">
        <v>44</v>
      </c>
      <c r="P527" s="142">
        <f>O527*H527</f>
        <v>0</v>
      </c>
      <c r="Q527" s="142">
        <v>0</v>
      </c>
      <c r="R527" s="142">
        <f>Q527*H527</f>
        <v>0</v>
      </c>
      <c r="S527" s="142">
        <v>0</v>
      </c>
      <c r="T527" s="143">
        <f>S527*H527</f>
        <v>0</v>
      </c>
      <c r="AR527" s="144" t="s">
        <v>282</v>
      </c>
      <c r="AT527" s="144" t="s">
        <v>173</v>
      </c>
      <c r="AU527" s="144" t="s">
        <v>83</v>
      </c>
      <c r="AY527" s="18" t="s">
        <v>170</v>
      </c>
      <c r="BE527" s="145">
        <f>IF(N527="základní",J527,0)</f>
        <v>0</v>
      </c>
      <c r="BF527" s="145">
        <f>IF(N527="snížená",J527,0)</f>
        <v>0</v>
      </c>
      <c r="BG527" s="145">
        <f>IF(N527="zákl. přenesená",J527,0)</f>
        <v>0</v>
      </c>
      <c r="BH527" s="145">
        <f>IF(N527="sníž. přenesená",J527,0)</f>
        <v>0</v>
      </c>
      <c r="BI527" s="145">
        <f>IF(N527="nulová",J527,0)</f>
        <v>0</v>
      </c>
      <c r="BJ527" s="18" t="s">
        <v>81</v>
      </c>
      <c r="BK527" s="145">
        <f>ROUND(I527*H527,2)</f>
        <v>0</v>
      </c>
      <c r="BL527" s="18" t="s">
        <v>282</v>
      </c>
      <c r="BM527" s="144" t="s">
        <v>832</v>
      </c>
    </row>
    <row r="528" spans="2:47" s="1" customFormat="1" ht="12">
      <c r="B528" s="33"/>
      <c r="D528" s="146" t="s">
        <v>179</v>
      </c>
      <c r="F528" s="147" t="s">
        <v>833</v>
      </c>
      <c r="I528" s="148"/>
      <c r="L528" s="33"/>
      <c r="M528" s="149"/>
      <c r="T528" s="52"/>
      <c r="AT528" s="18" t="s">
        <v>179</v>
      </c>
      <c r="AU528" s="18" t="s">
        <v>83</v>
      </c>
    </row>
    <row r="529" spans="2:63" s="11" customFormat="1" ht="22.95" customHeight="1">
      <c r="B529" s="121"/>
      <c r="D529" s="122" t="s">
        <v>72</v>
      </c>
      <c r="E529" s="131" t="s">
        <v>834</v>
      </c>
      <c r="F529" s="131" t="s">
        <v>835</v>
      </c>
      <c r="I529" s="124"/>
      <c r="J529" s="132">
        <f>BK529</f>
        <v>0</v>
      </c>
      <c r="L529" s="121"/>
      <c r="M529" s="126"/>
      <c r="P529" s="127">
        <f>SUM(P530:P537)</f>
        <v>0</v>
      </c>
      <c r="R529" s="127">
        <f>SUM(R530:R537)</f>
        <v>0.0346962</v>
      </c>
      <c r="T529" s="128">
        <f>SUM(T530:T537)</f>
        <v>0</v>
      </c>
      <c r="AR529" s="122" t="s">
        <v>83</v>
      </c>
      <c r="AT529" s="129" t="s">
        <v>72</v>
      </c>
      <c r="AU529" s="129" t="s">
        <v>81</v>
      </c>
      <c r="AY529" s="122" t="s">
        <v>170</v>
      </c>
      <c r="BK529" s="130">
        <f>SUM(BK530:BK537)</f>
        <v>0</v>
      </c>
    </row>
    <row r="530" spans="2:65" s="1" customFormat="1" ht="16.5" customHeight="1">
      <c r="B530" s="33"/>
      <c r="C530" s="133" t="s">
        <v>836</v>
      </c>
      <c r="D530" s="133" t="s">
        <v>173</v>
      </c>
      <c r="E530" s="134" t="s">
        <v>837</v>
      </c>
      <c r="F530" s="135" t="s">
        <v>838</v>
      </c>
      <c r="G530" s="136" t="s">
        <v>112</v>
      </c>
      <c r="H530" s="137">
        <v>165.22</v>
      </c>
      <c r="I530" s="138"/>
      <c r="J530" s="139">
        <f>ROUND(I530*H530,2)</f>
        <v>0</v>
      </c>
      <c r="K530" s="135" t="s">
        <v>176</v>
      </c>
      <c r="L530" s="33"/>
      <c r="M530" s="140" t="s">
        <v>21</v>
      </c>
      <c r="N530" s="141" t="s">
        <v>44</v>
      </c>
      <c r="P530" s="142">
        <f>O530*H530</f>
        <v>0</v>
      </c>
      <c r="Q530" s="142">
        <v>0</v>
      </c>
      <c r="R530" s="142">
        <f>Q530*H530</f>
        <v>0</v>
      </c>
      <c r="S530" s="142">
        <v>0</v>
      </c>
      <c r="T530" s="143">
        <f>S530*H530</f>
        <v>0</v>
      </c>
      <c r="AR530" s="144" t="s">
        <v>282</v>
      </c>
      <c r="AT530" s="144" t="s">
        <v>173</v>
      </c>
      <c r="AU530" s="144" t="s">
        <v>83</v>
      </c>
      <c r="AY530" s="18" t="s">
        <v>170</v>
      </c>
      <c r="BE530" s="145">
        <f>IF(N530="základní",J530,0)</f>
        <v>0</v>
      </c>
      <c r="BF530" s="145">
        <f>IF(N530="snížená",J530,0)</f>
        <v>0</v>
      </c>
      <c r="BG530" s="145">
        <f>IF(N530="zákl. přenesená",J530,0)</f>
        <v>0</v>
      </c>
      <c r="BH530" s="145">
        <f>IF(N530="sníž. přenesená",J530,0)</f>
        <v>0</v>
      </c>
      <c r="BI530" s="145">
        <f>IF(N530="nulová",J530,0)</f>
        <v>0</v>
      </c>
      <c r="BJ530" s="18" t="s">
        <v>81</v>
      </c>
      <c r="BK530" s="145">
        <f>ROUND(I530*H530,2)</f>
        <v>0</v>
      </c>
      <c r="BL530" s="18" t="s">
        <v>282</v>
      </c>
      <c r="BM530" s="144" t="s">
        <v>839</v>
      </c>
    </row>
    <row r="531" spans="2:47" s="1" customFormat="1" ht="12">
      <c r="B531" s="33"/>
      <c r="D531" s="146" t="s">
        <v>179</v>
      </c>
      <c r="F531" s="147" t="s">
        <v>840</v>
      </c>
      <c r="I531" s="148"/>
      <c r="L531" s="33"/>
      <c r="M531" s="149"/>
      <c r="T531" s="52"/>
      <c r="AT531" s="18" t="s">
        <v>179</v>
      </c>
      <c r="AU531" s="18" t="s">
        <v>83</v>
      </c>
    </row>
    <row r="532" spans="2:51" s="12" customFormat="1" ht="12">
      <c r="B532" s="150"/>
      <c r="D532" s="151" t="s">
        <v>181</v>
      </c>
      <c r="E532" s="152" t="s">
        <v>21</v>
      </c>
      <c r="F532" s="153" t="s">
        <v>841</v>
      </c>
      <c r="H532" s="154">
        <v>165.22</v>
      </c>
      <c r="I532" s="155"/>
      <c r="L532" s="150"/>
      <c r="M532" s="156"/>
      <c r="T532" s="157"/>
      <c r="AT532" s="152" t="s">
        <v>181</v>
      </c>
      <c r="AU532" s="152" t="s">
        <v>83</v>
      </c>
      <c r="AV532" s="12" t="s">
        <v>83</v>
      </c>
      <c r="AW532" s="12" t="s">
        <v>34</v>
      </c>
      <c r="AX532" s="12" t="s">
        <v>73</v>
      </c>
      <c r="AY532" s="152" t="s">
        <v>170</v>
      </c>
    </row>
    <row r="533" spans="2:51" s="13" customFormat="1" ht="12">
      <c r="B533" s="158"/>
      <c r="D533" s="151" t="s">
        <v>181</v>
      </c>
      <c r="E533" s="159" t="s">
        <v>21</v>
      </c>
      <c r="F533" s="160" t="s">
        <v>183</v>
      </c>
      <c r="H533" s="161">
        <v>165.22</v>
      </c>
      <c r="I533" s="162"/>
      <c r="L533" s="158"/>
      <c r="M533" s="163"/>
      <c r="T533" s="164"/>
      <c r="AT533" s="159" t="s">
        <v>181</v>
      </c>
      <c r="AU533" s="159" t="s">
        <v>83</v>
      </c>
      <c r="AV533" s="13" t="s">
        <v>171</v>
      </c>
      <c r="AW533" s="13" t="s">
        <v>34</v>
      </c>
      <c r="AX533" s="13" t="s">
        <v>81</v>
      </c>
      <c r="AY533" s="159" t="s">
        <v>170</v>
      </c>
    </row>
    <row r="534" spans="2:65" s="1" customFormat="1" ht="16.5" customHeight="1">
      <c r="B534" s="33"/>
      <c r="C534" s="133" t="s">
        <v>842</v>
      </c>
      <c r="D534" s="133" t="s">
        <v>173</v>
      </c>
      <c r="E534" s="134" t="s">
        <v>843</v>
      </c>
      <c r="F534" s="135" t="s">
        <v>844</v>
      </c>
      <c r="G534" s="136" t="s">
        <v>112</v>
      </c>
      <c r="H534" s="137">
        <v>165.22</v>
      </c>
      <c r="I534" s="138"/>
      <c r="J534" s="139">
        <f>ROUND(I534*H534,2)</f>
        <v>0</v>
      </c>
      <c r="K534" s="135" t="s">
        <v>176</v>
      </c>
      <c r="L534" s="33"/>
      <c r="M534" s="140" t="s">
        <v>21</v>
      </c>
      <c r="N534" s="141" t="s">
        <v>44</v>
      </c>
      <c r="P534" s="142">
        <f>O534*H534</f>
        <v>0</v>
      </c>
      <c r="Q534" s="142">
        <v>0.00021</v>
      </c>
      <c r="R534" s="142">
        <f>Q534*H534</f>
        <v>0.0346962</v>
      </c>
      <c r="S534" s="142">
        <v>0</v>
      </c>
      <c r="T534" s="143">
        <f>S534*H534</f>
        <v>0</v>
      </c>
      <c r="AR534" s="144" t="s">
        <v>282</v>
      </c>
      <c r="AT534" s="144" t="s">
        <v>173</v>
      </c>
      <c r="AU534" s="144" t="s">
        <v>83</v>
      </c>
      <c r="AY534" s="18" t="s">
        <v>170</v>
      </c>
      <c r="BE534" s="145">
        <f>IF(N534="základní",J534,0)</f>
        <v>0</v>
      </c>
      <c r="BF534" s="145">
        <f>IF(N534="snížená",J534,0)</f>
        <v>0</v>
      </c>
      <c r="BG534" s="145">
        <f>IF(N534="zákl. přenesená",J534,0)</f>
        <v>0</v>
      </c>
      <c r="BH534" s="145">
        <f>IF(N534="sníž. přenesená",J534,0)</f>
        <v>0</v>
      </c>
      <c r="BI534" s="145">
        <f>IF(N534="nulová",J534,0)</f>
        <v>0</v>
      </c>
      <c r="BJ534" s="18" t="s">
        <v>81</v>
      </c>
      <c r="BK534" s="145">
        <f>ROUND(I534*H534,2)</f>
        <v>0</v>
      </c>
      <c r="BL534" s="18" t="s">
        <v>282</v>
      </c>
      <c r="BM534" s="144" t="s">
        <v>845</v>
      </c>
    </row>
    <row r="535" spans="2:47" s="1" customFormat="1" ht="12">
      <c r="B535" s="33"/>
      <c r="D535" s="146" t="s">
        <v>179</v>
      </c>
      <c r="F535" s="147" t="s">
        <v>846</v>
      </c>
      <c r="I535" s="148"/>
      <c r="L535" s="33"/>
      <c r="M535" s="149"/>
      <c r="T535" s="52"/>
      <c r="AT535" s="18" t="s">
        <v>179</v>
      </c>
      <c r="AU535" s="18" t="s">
        <v>83</v>
      </c>
    </row>
    <row r="536" spans="2:51" s="12" customFormat="1" ht="12">
      <c r="B536" s="150"/>
      <c r="D536" s="151" t="s">
        <v>181</v>
      </c>
      <c r="E536" s="152" t="s">
        <v>21</v>
      </c>
      <c r="F536" s="153" t="s">
        <v>841</v>
      </c>
      <c r="H536" s="154">
        <v>165.22</v>
      </c>
      <c r="I536" s="155"/>
      <c r="L536" s="150"/>
      <c r="M536" s="156"/>
      <c r="T536" s="157"/>
      <c r="AT536" s="152" t="s">
        <v>181</v>
      </c>
      <c r="AU536" s="152" t="s">
        <v>83</v>
      </c>
      <c r="AV536" s="12" t="s">
        <v>83</v>
      </c>
      <c r="AW536" s="12" t="s">
        <v>34</v>
      </c>
      <c r="AX536" s="12" t="s">
        <v>73</v>
      </c>
      <c r="AY536" s="152" t="s">
        <v>170</v>
      </c>
    </row>
    <row r="537" spans="2:51" s="13" customFormat="1" ht="12">
      <c r="B537" s="158"/>
      <c r="D537" s="151" t="s">
        <v>181</v>
      </c>
      <c r="E537" s="159" t="s">
        <v>21</v>
      </c>
      <c r="F537" s="160" t="s">
        <v>183</v>
      </c>
      <c r="H537" s="161">
        <v>165.22</v>
      </c>
      <c r="I537" s="162"/>
      <c r="L537" s="158"/>
      <c r="M537" s="163"/>
      <c r="T537" s="164"/>
      <c r="AT537" s="159" t="s">
        <v>181</v>
      </c>
      <c r="AU537" s="159" t="s">
        <v>83</v>
      </c>
      <c r="AV537" s="13" t="s">
        <v>171</v>
      </c>
      <c r="AW537" s="13" t="s">
        <v>34</v>
      </c>
      <c r="AX537" s="13" t="s">
        <v>81</v>
      </c>
      <c r="AY537" s="159" t="s">
        <v>170</v>
      </c>
    </row>
    <row r="538" spans="2:63" s="11" customFormat="1" ht="22.95" customHeight="1">
      <c r="B538" s="121"/>
      <c r="D538" s="122" t="s">
        <v>72</v>
      </c>
      <c r="E538" s="131" t="s">
        <v>847</v>
      </c>
      <c r="F538" s="131" t="s">
        <v>848</v>
      </c>
      <c r="I538" s="124"/>
      <c r="J538" s="132">
        <f>BK538</f>
        <v>0</v>
      </c>
      <c r="L538" s="121"/>
      <c r="M538" s="126"/>
      <c r="P538" s="127">
        <f>SUM(P539:P587)</f>
        <v>0</v>
      </c>
      <c r="R538" s="127">
        <f>SUM(R539:R587)</f>
        <v>0.37370818</v>
      </c>
      <c r="T538" s="128">
        <f>SUM(T539:T587)</f>
        <v>0.02895431</v>
      </c>
      <c r="AR538" s="122" t="s">
        <v>83</v>
      </c>
      <c r="AT538" s="129" t="s">
        <v>72</v>
      </c>
      <c r="AU538" s="129" t="s">
        <v>81</v>
      </c>
      <c r="AY538" s="122" t="s">
        <v>170</v>
      </c>
      <c r="BK538" s="130">
        <f>SUM(BK539:BK587)</f>
        <v>0</v>
      </c>
    </row>
    <row r="539" spans="2:65" s="1" customFormat="1" ht="16.5" customHeight="1">
      <c r="B539" s="33"/>
      <c r="C539" s="133" t="s">
        <v>849</v>
      </c>
      <c r="D539" s="133" t="s">
        <v>173</v>
      </c>
      <c r="E539" s="134" t="s">
        <v>850</v>
      </c>
      <c r="F539" s="135" t="s">
        <v>851</v>
      </c>
      <c r="G539" s="136" t="s">
        <v>112</v>
      </c>
      <c r="H539" s="137">
        <v>279.531</v>
      </c>
      <c r="I539" s="138"/>
      <c r="J539" s="139">
        <f>ROUND(I539*H539,2)</f>
        <v>0</v>
      </c>
      <c r="K539" s="135" t="s">
        <v>176</v>
      </c>
      <c r="L539" s="33"/>
      <c r="M539" s="140" t="s">
        <v>21</v>
      </c>
      <c r="N539" s="141" t="s">
        <v>44</v>
      </c>
      <c r="P539" s="142">
        <f>O539*H539</f>
        <v>0</v>
      </c>
      <c r="Q539" s="142">
        <v>0</v>
      </c>
      <c r="R539" s="142">
        <f>Q539*H539</f>
        <v>0</v>
      </c>
      <c r="S539" s="142">
        <v>0</v>
      </c>
      <c r="T539" s="143">
        <f>S539*H539</f>
        <v>0</v>
      </c>
      <c r="AR539" s="144" t="s">
        <v>282</v>
      </c>
      <c r="AT539" s="144" t="s">
        <v>173</v>
      </c>
      <c r="AU539" s="144" t="s">
        <v>83</v>
      </c>
      <c r="AY539" s="18" t="s">
        <v>170</v>
      </c>
      <c r="BE539" s="145">
        <f>IF(N539="základní",J539,0)</f>
        <v>0</v>
      </c>
      <c r="BF539" s="145">
        <f>IF(N539="snížená",J539,0)</f>
        <v>0</v>
      </c>
      <c r="BG539" s="145">
        <f>IF(N539="zákl. přenesená",J539,0)</f>
        <v>0</v>
      </c>
      <c r="BH539" s="145">
        <f>IF(N539="sníž. přenesená",J539,0)</f>
        <v>0</v>
      </c>
      <c r="BI539" s="145">
        <f>IF(N539="nulová",J539,0)</f>
        <v>0</v>
      </c>
      <c r="BJ539" s="18" t="s">
        <v>81</v>
      </c>
      <c r="BK539" s="145">
        <f>ROUND(I539*H539,2)</f>
        <v>0</v>
      </c>
      <c r="BL539" s="18" t="s">
        <v>282</v>
      </c>
      <c r="BM539" s="144" t="s">
        <v>852</v>
      </c>
    </row>
    <row r="540" spans="2:47" s="1" customFormat="1" ht="12">
      <c r="B540" s="33"/>
      <c r="D540" s="146" t="s">
        <v>179</v>
      </c>
      <c r="F540" s="147" t="s">
        <v>853</v>
      </c>
      <c r="I540" s="148"/>
      <c r="L540" s="33"/>
      <c r="M540" s="149"/>
      <c r="T540" s="52"/>
      <c r="AT540" s="18" t="s">
        <v>179</v>
      </c>
      <c r="AU540" s="18" t="s">
        <v>83</v>
      </c>
    </row>
    <row r="541" spans="2:51" s="12" customFormat="1" ht="12">
      <c r="B541" s="150"/>
      <c r="D541" s="151" t="s">
        <v>181</v>
      </c>
      <c r="E541" s="152" t="s">
        <v>21</v>
      </c>
      <c r="F541" s="153" t="s">
        <v>854</v>
      </c>
      <c r="H541" s="154">
        <v>279.531</v>
      </c>
      <c r="I541" s="155"/>
      <c r="L541" s="150"/>
      <c r="M541" s="156"/>
      <c r="T541" s="157"/>
      <c r="AT541" s="152" t="s">
        <v>181</v>
      </c>
      <c r="AU541" s="152" t="s">
        <v>83</v>
      </c>
      <c r="AV541" s="12" t="s">
        <v>83</v>
      </c>
      <c r="AW541" s="12" t="s">
        <v>34</v>
      </c>
      <c r="AX541" s="12" t="s">
        <v>73</v>
      </c>
      <c r="AY541" s="152" t="s">
        <v>170</v>
      </c>
    </row>
    <row r="542" spans="2:51" s="13" customFormat="1" ht="12">
      <c r="B542" s="158"/>
      <c r="D542" s="151" t="s">
        <v>181</v>
      </c>
      <c r="E542" s="159" t="s">
        <v>21</v>
      </c>
      <c r="F542" s="160" t="s">
        <v>183</v>
      </c>
      <c r="H542" s="161">
        <v>279.531</v>
      </c>
      <c r="I542" s="162"/>
      <c r="L542" s="158"/>
      <c r="M542" s="163"/>
      <c r="T542" s="164"/>
      <c r="AT542" s="159" t="s">
        <v>181</v>
      </c>
      <c r="AU542" s="159" t="s">
        <v>83</v>
      </c>
      <c r="AV542" s="13" t="s">
        <v>171</v>
      </c>
      <c r="AW542" s="13" t="s">
        <v>34</v>
      </c>
      <c r="AX542" s="13" t="s">
        <v>81</v>
      </c>
      <c r="AY542" s="159" t="s">
        <v>170</v>
      </c>
    </row>
    <row r="543" spans="2:65" s="1" customFormat="1" ht="16.5" customHeight="1">
      <c r="B543" s="33"/>
      <c r="C543" s="133" t="s">
        <v>855</v>
      </c>
      <c r="D543" s="133" t="s">
        <v>173</v>
      </c>
      <c r="E543" s="134" t="s">
        <v>856</v>
      </c>
      <c r="F543" s="135" t="s">
        <v>857</v>
      </c>
      <c r="G543" s="136" t="s">
        <v>112</v>
      </c>
      <c r="H543" s="137">
        <v>93.401</v>
      </c>
      <c r="I543" s="138"/>
      <c r="J543" s="139">
        <f>ROUND(I543*H543,2)</f>
        <v>0</v>
      </c>
      <c r="K543" s="135" t="s">
        <v>176</v>
      </c>
      <c r="L543" s="33"/>
      <c r="M543" s="140" t="s">
        <v>21</v>
      </c>
      <c r="N543" s="141" t="s">
        <v>44</v>
      </c>
      <c r="P543" s="142">
        <f>O543*H543</f>
        <v>0</v>
      </c>
      <c r="Q543" s="142">
        <v>0.001</v>
      </c>
      <c r="R543" s="142">
        <f>Q543*H543</f>
        <v>0.093401</v>
      </c>
      <c r="S543" s="142">
        <v>0.00031</v>
      </c>
      <c r="T543" s="143">
        <f>S543*H543</f>
        <v>0.02895431</v>
      </c>
      <c r="AR543" s="144" t="s">
        <v>282</v>
      </c>
      <c r="AT543" s="144" t="s">
        <v>173</v>
      </c>
      <c r="AU543" s="144" t="s">
        <v>83</v>
      </c>
      <c r="AY543" s="18" t="s">
        <v>170</v>
      </c>
      <c r="BE543" s="145">
        <f>IF(N543="základní",J543,0)</f>
        <v>0</v>
      </c>
      <c r="BF543" s="145">
        <f>IF(N543="snížená",J543,0)</f>
        <v>0</v>
      </c>
      <c r="BG543" s="145">
        <f>IF(N543="zákl. přenesená",J543,0)</f>
        <v>0</v>
      </c>
      <c r="BH543" s="145">
        <f>IF(N543="sníž. přenesená",J543,0)</f>
        <v>0</v>
      </c>
      <c r="BI543" s="145">
        <f>IF(N543="nulová",J543,0)</f>
        <v>0</v>
      </c>
      <c r="BJ543" s="18" t="s">
        <v>81</v>
      </c>
      <c r="BK543" s="145">
        <f>ROUND(I543*H543,2)</f>
        <v>0</v>
      </c>
      <c r="BL543" s="18" t="s">
        <v>282</v>
      </c>
      <c r="BM543" s="144" t="s">
        <v>858</v>
      </c>
    </row>
    <row r="544" spans="2:47" s="1" customFormat="1" ht="12">
      <c r="B544" s="33"/>
      <c r="D544" s="146" t="s">
        <v>179</v>
      </c>
      <c r="F544" s="147" t="s">
        <v>859</v>
      </c>
      <c r="I544" s="148"/>
      <c r="L544" s="33"/>
      <c r="M544" s="149"/>
      <c r="T544" s="52"/>
      <c r="AT544" s="18" t="s">
        <v>179</v>
      </c>
      <c r="AU544" s="18" t="s">
        <v>83</v>
      </c>
    </row>
    <row r="545" spans="2:51" s="15" customFormat="1" ht="12">
      <c r="B545" s="172"/>
      <c r="D545" s="151" t="s">
        <v>181</v>
      </c>
      <c r="E545" s="173" t="s">
        <v>21</v>
      </c>
      <c r="F545" s="174" t="s">
        <v>860</v>
      </c>
      <c r="H545" s="173" t="s">
        <v>21</v>
      </c>
      <c r="I545" s="175"/>
      <c r="L545" s="172"/>
      <c r="M545" s="176"/>
      <c r="T545" s="177"/>
      <c r="AT545" s="173" t="s">
        <v>181</v>
      </c>
      <c r="AU545" s="173" t="s">
        <v>83</v>
      </c>
      <c r="AV545" s="15" t="s">
        <v>81</v>
      </c>
      <c r="AW545" s="15" t="s">
        <v>34</v>
      </c>
      <c r="AX545" s="15" t="s">
        <v>73</v>
      </c>
      <c r="AY545" s="173" t="s">
        <v>170</v>
      </c>
    </row>
    <row r="546" spans="2:51" s="12" customFormat="1" ht="12">
      <c r="B546" s="150"/>
      <c r="D546" s="151" t="s">
        <v>181</v>
      </c>
      <c r="E546" s="152" t="s">
        <v>21</v>
      </c>
      <c r="F546" s="153" t="s">
        <v>230</v>
      </c>
      <c r="H546" s="154">
        <v>20.868</v>
      </c>
      <c r="I546" s="155"/>
      <c r="L546" s="150"/>
      <c r="M546" s="156"/>
      <c r="T546" s="157"/>
      <c r="AT546" s="152" t="s">
        <v>181</v>
      </c>
      <c r="AU546" s="152" t="s">
        <v>83</v>
      </c>
      <c r="AV546" s="12" t="s">
        <v>83</v>
      </c>
      <c r="AW546" s="12" t="s">
        <v>34</v>
      </c>
      <c r="AX546" s="12" t="s">
        <v>73</v>
      </c>
      <c r="AY546" s="152" t="s">
        <v>170</v>
      </c>
    </row>
    <row r="547" spans="2:51" s="12" customFormat="1" ht="12">
      <c r="B547" s="150"/>
      <c r="D547" s="151" t="s">
        <v>181</v>
      </c>
      <c r="E547" s="152" t="s">
        <v>21</v>
      </c>
      <c r="F547" s="153" t="s">
        <v>231</v>
      </c>
      <c r="H547" s="154">
        <v>135.052</v>
      </c>
      <c r="I547" s="155"/>
      <c r="L547" s="150"/>
      <c r="M547" s="156"/>
      <c r="T547" s="157"/>
      <c r="AT547" s="152" t="s">
        <v>181</v>
      </c>
      <c r="AU547" s="152" t="s">
        <v>83</v>
      </c>
      <c r="AV547" s="12" t="s">
        <v>83</v>
      </c>
      <c r="AW547" s="12" t="s">
        <v>34</v>
      </c>
      <c r="AX547" s="12" t="s">
        <v>73</v>
      </c>
      <c r="AY547" s="152" t="s">
        <v>170</v>
      </c>
    </row>
    <row r="548" spans="2:51" s="12" customFormat="1" ht="12">
      <c r="B548" s="150"/>
      <c r="D548" s="151" t="s">
        <v>181</v>
      </c>
      <c r="E548" s="152" t="s">
        <v>21</v>
      </c>
      <c r="F548" s="153" t="s">
        <v>861</v>
      </c>
      <c r="H548" s="154">
        <v>33.235</v>
      </c>
      <c r="I548" s="155"/>
      <c r="L548" s="150"/>
      <c r="M548" s="156"/>
      <c r="T548" s="157"/>
      <c r="AT548" s="152" t="s">
        <v>181</v>
      </c>
      <c r="AU548" s="152" t="s">
        <v>83</v>
      </c>
      <c r="AV548" s="12" t="s">
        <v>83</v>
      </c>
      <c r="AW548" s="12" t="s">
        <v>34</v>
      </c>
      <c r="AX548" s="12" t="s">
        <v>73</v>
      </c>
      <c r="AY548" s="152" t="s">
        <v>170</v>
      </c>
    </row>
    <row r="549" spans="2:51" s="12" customFormat="1" ht="12">
      <c r="B549" s="150"/>
      <c r="D549" s="151" t="s">
        <v>181</v>
      </c>
      <c r="E549" s="152" t="s">
        <v>21</v>
      </c>
      <c r="F549" s="153" t="s">
        <v>862</v>
      </c>
      <c r="H549" s="154">
        <v>-115.129</v>
      </c>
      <c r="I549" s="155"/>
      <c r="L549" s="150"/>
      <c r="M549" s="156"/>
      <c r="T549" s="157"/>
      <c r="AT549" s="152" t="s">
        <v>181</v>
      </c>
      <c r="AU549" s="152" t="s">
        <v>83</v>
      </c>
      <c r="AV549" s="12" t="s">
        <v>83</v>
      </c>
      <c r="AW549" s="12" t="s">
        <v>34</v>
      </c>
      <c r="AX549" s="12" t="s">
        <v>73</v>
      </c>
      <c r="AY549" s="152" t="s">
        <v>170</v>
      </c>
    </row>
    <row r="550" spans="2:51" s="13" customFormat="1" ht="12">
      <c r="B550" s="158"/>
      <c r="D550" s="151" t="s">
        <v>181</v>
      </c>
      <c r="E550" s="159" t="s">
        <v>21</v>
      </c>
      <c r="F550" s="160" t="s">
        <v>183</v>
      </c>
      <c r="H550" s="161">
        <v>74.026</v>
      </c>
      <c r="I550" s="162"/>
      <c r="L550" s="158"/>
      <c r="M550" s="163"/>
      <c r="T550" s="164"/>
      <c r="AT550" s="159" t="s">
        <v>181</v>
      </c>
      <c r="AU550" s="159" t="s">
        <v>83</v>
      </c>
      <c r="AV550" s="13" t="s">
        <v>171</v>
      </c>
      <c r="AW550" s="13" t="s">
        <v>34</v>
      </c>
      <c r="AX550" s="13" t="s">
        <v>73</v>
      </c>
      <c r="AY550" s="159" t="s">
        <v>170</v>
      </c>
    </row>
    <row r="551" spans="2:51" s="15" customFormat="1" ht="12">
      <c r="B551" s="172"/>
      <c r="D551" s="151" t="s">
        <v>181</v>
      </c>
      <c r="E551" s="173" t="s">
        <v>21</v>
      </c>
      <c r="F551" s="174" t="s">
        <v>863</v>
      </c>
      <c r="H551" s="173" t="s">
        <v>21</v>
      </c>
      <c r="I551" s="175"/>
      <c r="L551" s="172"/>
      <c r="M551" s="176"/>
      <c r="T551" s="177"/>
      <c r="AT551" s="173" t="s">
        <v>181</v>
      </c>
      <c r="AU551" s="173" t="s">
        <v>83</v>
      </c>
      <c r="AV551" s="15" t="s">
        <v>81</v>
      </c>
      <c r="AW551" s="15" t="s">
        <v>34</v>
      </c>
      <c r="AX551" s="15" t="s">
        <v>73</v>
      </c>
      <c r="AY551" s="173" t="s">
        <v>170</v>
      </c>
    </row>
    <row r="552" spans="2:51" s="12" customFormat="1" ht="12">
      <c r="B552" s="150"/>
      <c r="D552" s="151" t="s">
        <v>181</v>
      </c>
      <c r="E552" s="152" t="s">
        <v>21</v>
      </c>
      <c r="F552" s="153" t="s">
        <v>864</v>
      </c>
      <c r="H552" s="154">
        <v>7.2</v>
      </c>
      <c r="I552" s="155"/>
      <c r="L552" s="150"/>
      <c r="M552" s="156"/>
      <c r="T552" s="157"/>
      <c r="AT552" s="152" t="s">
        <v>181</v>
      </c>
      <c r="AU552" s="152" t="s">
        <v>83</v>
      </c>
      <c r="AV552" s="12" t="s">
        <v>83</v>
      </c>
      <c r="AW552" s="12" t="s">
        <v>34</v>
      </c>
      <c r="AX552" s="12" t="s">
        <v>73</v>
      </c>
      <c r="AY552" s="152" t="s">
        <v>170</v>
      </c>
    </row>
    <row r="553" spans="2:51" s="12" customFormat="1" ht="12">
      <c r="B553" s="150"/>
      <c r="D553" s="151" t="s">
        <v>181</v>
      </c>
      <c r="E553" s="152" t="s">
        <v>21</v>
      </c>
      <c r="F553" s="153" t="s">
        <v>865</v>
      </c>
      <c r="H553" s="154">
        <v>10</v>
      </c>
      <c r="I553" s="155"/>
      <c r="L553" s="150"/>
      <c r="M553" s="156"/>
      <c r="T553" s="157"/>
      <c r="AT553" s="152" t="s">
        <v>181</v>
      </c>
      <c r="AU553" s="152" t="s">
        <v>83</v>
      </c>
      <c r="AV553" s="12" t="s">
        <v>83</v>
      </c>
      <c r="AW553" s="12" t="s">
        <v>34</v>
      </c>
      <c r="AX553" s="12" t="s">
        <v>73</v>
      </c>
      <c r="AY553" s="152" t="s">
        <v>170</v>
      </c>
    </row>
    <row r="554" spans="2:51" s="12" customFormat="1" ht="12">
      <c r="B554" s="150"/>
      <c r="D554" s="151" t="s">
        <v>181</v>
      </c>
      <c r="E554" s="152" t="s">
        <v>21</v>
      </c>
      <c r="F554" s="153" t="s">
        <v>866</v>
      </c>
      <c r="H554" s="154">
        <v>2.175</v>
      </c>
      <c r="I554" s="155"/>
      <c r="L554" s="150"/>
      <c r="M554" s="156"/>
      <c r="T554" s="157"/>
      <c r="AT554" s="152" t="s">
        <v>181</v>
      </c>
      <c r="AU554" s="152" t="s">
        <v>83</v>
      </c>
      <c r="AV554" s="12" t="s">
        <v>83</v>
      </c>
      <c r="AW554" s="12" t="s">
        <v>34</v>
      </c>
      <c r="AX554" s="12" t="s">
        <v>73</v>
      </c>
      <c r="AY554" s="152" t="s">
        <v>170</v>
      </c>
    </row>
    <row r="555" spans="2:51" s="13" customFormat="1" ht="12">
      <c r="B555" s="158"/>
      <c r="D555" s="151" t="s">
        <v>181</v>
      </c>
      <c r="E555" s="159" t="s">
        <v>21</v>
      </c>
      <c r="F555" s="160" t="s">
        <v>183</v>
      </c>
      <c r="H555" s="161">
        <v>19.375</v>
      </c>
      <c r="I555" s="162"/>
      <c r="L555" s="158"/>
      <c r="M555" s="163"/>
      <c r="T555" s="164"/>
      <c r="AT555" s="159" t="s">
        <v>181</v>
      </c>
      <c r="AU555" s="159" t="s">
        <v>83</v>
      </c>
      <c r="AV555" s="13" t="s">
        <v>171</v>
      </c>
      <c r="AW555" s="13" t="s">
        <v>34</v>
      </c>
      <c r="AX555" s="13" t="s">
        <v>73</v>
      </c>
      <c r="AY555" s="159" t="s">
        <v>170</v>
      </c>
    </row>
    <row r="556" spans="2:51" s="14" customFormat="1" ht="12">
      <c r="B556" s="165"/>
      <c r="D556" s="151" t="s">
        <v>181</v>
      </c>
      <c r="E556" s="166" t="s">
        <v>21</v>
      </c>
      <c r="F556" s="167" t="s">
        <v>215</v>
      </c>
      <c r="H556" s="168">
        <v>93.401</v>
      </c>
      <c r="I556" s="169"/>
      <c r="L556" s="165"/>
      <c r="M556" s="170"/>
      <c r="T556" s="171"/>
      <c r="AT556" s="166" t="s">
        <v>181</v>
      </c>
      <c r="AU556" s="166" t="s">
        <v>83</v>
      </c>
      <c r="AV556" s="14" t="s">
        <v>177</v>
      </c>
      <c r="AW556" s="14" t="s">
        <v>34</v>
      </c>
      <c r="AX556" s="14" t="s">
        <v>81</v>
      </c>
      <c r="AY556" s="166" t="s">
        <v>170</v>
      </c>
    </row>
    <row r="557" spans="2:65" s="1" customFormat="1" ht="16.5" customHeight="1">
      <c r="B557" s="33"/>
      <c r="C557" s="133" t="s">
        <v>867</v>
      </c>
      <c r="D557" s="133" t="s">
        <v>173</v>
      </c>
      <c r="E557" s="134" t="s">
        <v>868</v>
      </c>
      <c r="F557" s="135" t="s">
        <v>869</v>
      </c>
      <c r="G557" s="136" t="s">
        <v>112</v>
      </c>
      <c r="H557" s="137">
        <v>93.401</v>
      </c>
      <c r="I557" s="138"/>
      <c r="J557" s="139">
        <f>ROUND(I557*H557,2)</f>
        <v>0</v>
      </c>
      <c r="K557" s="135" t="s">
        <v>176</v>
      </c>
      <c r="L557" s="33"/>
      <c r="M557" s="140" t="s">
        <v>21</v>
      </c>
      <c r="N557" s="141" t="s">
        <v>44</v>
      </c>
      <c r="P557" s="142">
        <f>O557*H557</f>
        <v>0</v>
      </c>
      <c r="Q557" s="142">
        <v>0</v>
      </c>
      <c r="R557" s="142">
        <f>Q557*H557</f>
        <v>0</v>
      </c>
      <c r="S557" s="142">
        <v>0</v>
      </c>
      <c r="T557" s="143">
        <f>S557*H557</f>
        <v>0</v>
      </c>
      <c r="AR557" s="144" t="s">
        <v>282</v>
      </c>
      <c r="AT557" s="144" t="s">
        <v>173</v>
      </c>
      <c r="AU557" s="144" t="s">
        <v>83</v>
      </c>
      <c r="AY557" s="18" t="s">
        <v>170</v>
      </c>
      <c r="BE557" s="145">
        <f>IF(N557="základní",J557,0)</f>
        <v>0</v>
      </c>
      <c r="BF557" s="145">
        <f>IF(N557="snížená",J557,0)</f>
        <v>0</v>
      </c>
      <c r="BG557" s="145">
        <f>IF(N557="zákl. přenesená",J557,0)</f>
        <v>0</v>
      </c>
      <c r="BH557" s="145">
        <f>IF(N557="sníž. přenesená",J557,0)</f>
        <v>0</v>
      </c>
      <c r="BI557" s="145">
        <f>IF(N557="nulová",J557,0)</f>
        <v>0</v>
      </c>
      <c r="BJ557" s="18" t="s">
        <v>81</v>
      </c>
      <c r="BK557" s="145">
        <f>ROUND(I557*H557,2)</f>
        <v>0</v>
      </c>
      <c r="BL557" s="18" t="s">
        <v>282</v>
      </c>
      <c r="BM557" s="144" t="s">
        <v>870</v>
      </c>
    </row>
    <row r="558" spans="2:47" s="1" customFormat="1" ht="12">
      <c r="B558" s="33"/>
      <c r="D558" s="146" t="s">
        <v>179</v>
      </c>
      <c r="F558" s="147" t="s">
        <v>871</v>
      </c>
      <c r="I558" s="148"/>
      <c r="L558" s="33"/>
      <c r="M558" s="149"/>
      <c r="T558" s="52"/>
      <c r="AT558" s="18" t="s">
        <v>179</v>
      </c>
      <c r="AU558" s="18" t="s">
        <v>83</v>
      </c>
    </row>
    <row r="559" spans="2:51" s="12" customFormat="1" ht="12">
      <c r="B559" s="150"/>
      <c r="D559" s="151" t="s">
        <v>181</v>
      </c>
      <c r="E559" s="152" t="s">
        <v>21</v>
      </c>
      <c r="F559" s="153" t="s">
        <v>872</v>
      </c>
      <c r="H559" s="154">
        <v>93.401</v>
      </c>
      <c r="I559" s="155"/>
      <c r="L559" s="150"/>
      <c r="M559" s="156"/>
      <c r="T559" s="157"/>
      <c r="AT559" s="152" t="s">
        <v>181</v>
      </c>
      <c r="AU559" s="152" t="s">
        <v>83</v>
      </c>
      <c r="AV559" s="12" t="s">
        <v>83</v>
      </c>
      <c r="AW559" s="12" t="s">
        <v>34</v>
      </c>
      <c r="AX559" s="12" t="s">
        <v>73</v>
      </c>
      <c r="AY559" s="152" t="s">
        <v>170</v>
      </c>
    </row>
    <row r="560" spans="2:51" s="13" customFormat="1" ht="12">
      <c r="B560" s="158"/>
      <c r="D560" s="151" t="s">
        <v>181</v>
      </c>
      <c r="E560" s="159" t="s">
        <v>21</v>
      </c>
      <c r="F560" s="160" t="s">
        <v>183</v>
      </c>
      <c r="H560" s="161">
        <v>93.401</v>
      </c>
      <c r="I560" s="162"/>
      <c r="L560" s="158"/>
      <c r="M560" s="163"/>
      <c r="T560" s="164"/>
      <c r="AT560" s="159" t="s">
        <v>181</v>
      </c>
      <c r="AU560" s="159" t="s">
        <v>83</v>
      </c>
      <c r="AV560" s="13" t="s">
        <v>171</v>
      </c>
      <c r="AW560" s="13" t="s">
        <v>34</v>
      </c>
      <c r="AX560" s="13" t="s">
        <v>81</v>
      </c>
      <c r="AY560" s="159" t="s">
        <v>170</v>
      </c>
    </row>
    <row r="561" spans="2:65" s="1" customFormat="1" ht="16.5" customHeight="1">
      <c r="B561" s="33"/>
      <c r="C561" s="133" t="s">
        <v>873</v>
      </c>
      <c r="D561" s="133" t="s">
        <v>173</v>
      </c>
      <c r="E561" s="134" t="s">
        <v>874</v>
      </c>
      <c r="F561" s="135" t="s">
        <v>875</v>
      </c>
      <c r="G561" s="136" t="s">
        <v>112</v>
      </c>
      <c r="H561" s="137">
        <v>266.35</v>
      </c>
      <c r="I561" s="138"/>
      <c r="J561" s="139">
        <f>ROUND(I561*H561,2)</f>
        <v>0</v>
      </c>
      <c r="K561" s="135" t="s">
        <v>176</v>
      </c>
      <c r="L561" s="33"/>
      <c r="M561" s="140" t="s">
        <v>21</v>
      </c>
      <c r="N561" s="141" t="s">
        <v>44</v>
      </c>
      <c r="P561" s="142">
        <f>O561*H561</f>
        <v>0</v>
      </c>
      <c r="Q561" s="142">
        <v>0.00074</v>
      </c>
      <c r="R561" s="142">
        <f>Q561*H561</f>
        <v>0.19709900000000002</v>
      </c>
      <c r="S561" s="142">
        <v>0</v>
      </c>
      <c r="T561" s="143">
        <f>S561*H561</f>
        <v>0</v>
      </c>
      <c r="AR561" s="144" t="s">
        <v>282</v>
      </c>
      <c r="AT561" s="144" t="s">
        <v>173</v>
      </c>
      <c r="AU561" s="144" t="s">
        <v>83</v>
      </c>
      <c r="AY561" s="18" t="s">
        <v>170</v>
      </c>
      <c r="BE561" s="145">
        <f>IF(N561="základní",J561,0)</f>
        <v>0</v>
      </c>
      <c r="BF561" s="145">
        <f>IF(N561="snížená",J561,0)</f>
        <v>0</v>
      </c>
      <c r="BG561" s="145">
        <f>IF(N561="zákl. přenesená",J561,0)</f>
        <v>0</v>
      </c>
      <c r="BH561" s="145">
        <f>IF(N561="sníž. přenesená",J561,0)</f>
        <v>0</v>
      </c>
      <c r="BI561" s="145">
        <f>IF(N561="nulová",J561,0)</f>
        <v>0</v>
      </c>
      <c r="BJ561" s="18" t="s">
        <v>81</v>
      </c>
      <c r="BK561" s="145">
        <f>ROUND(I561*H561,2)</f>
        <v>0</v>
      </c>
      <c r="BL561" s="18" t="s">
        <v>282</v>
      </c>
      <c r="BM561" s="144" t="s">
        <v>876</v>
      </c>
    </row>
    <row r="562" spans="2:47" s="1" customFormat="1" ht="12">
      <c r="B562" s="33"/>
      <c r="D562" s="146" t="s">
        <v>179</v>
      </c>
      <c r="F562" s="147" t="s">
        <v>877</v>
      </c>
      <c r="I562" s="148"/>
      <c r="L562" s="33"/>
      <c r="M562" s="149"/>
      <c r="T562" s="52"/>
      <c r="AT562" s="18" t="s">
        <v>179</v>
      </c>
      <c r="AU562" s="18" t="s">
        <v>83</v>
      </c>
    </row>
    <row r="563" spans="2:51" s="12" customFormat="1" ht="12">
      <c r="B563" s="150"/>
      <c r="D563" s="151" t="s">
        <v>181</v>
      </c>
      <c r="E563" s="152" t="s">
        <v>21</v>
      </c>
      <c r="F563" s="153" t="s">
        <v>854</v>
      </c>
      <c r="H563" s="154">
        <v>279.531</v>
      </c>
      <c r="I563" s="155"/>
      <c r="L563" s="150"/>
      <c r="M563" s="156"/>
      <c r="T563" s="157"/>
      <c r="AT563" s="152" t="s">
        <v>181</v>
      </c>
      <c r="AU563" s="152" t="s">
        <v>83</v>
      </c>
      <c r="AV563" s="12" t="s">
        <v>83</v>
      </c>
      <c r="AW563" s="12" t="s">
        <v>34</v>
      </c>
      <c r="AX563" s="12" t="s">
        <v>73</v>
      </c>
      <c r="AY563" s="152" t="s">
        <v>170</v>
      </c>
    </row>
    <row r="564" spans="2:51" s="12" customFormat="1" ht="12">
      <c r="B564" s="150"/>
      <c r="D564" s="151" t="s">
        <v>181</v>
      </c>
      <c r="E564" s="152" t="s">
        <v>21</v>
      </c>
      <c r="F564" s="153" t="s">
        <v>878</v>
      </c>
      <c r="H564" s="154">
        <v>-13.181</v>
      </c>
      <c r="I564" s="155"/>
      <c r="L564" s="150"/>
      <c r="M564" s="156"/>
      <c r="T564" s="157"/>
      <c r="AT564" s="152" t="s">
        <v>181</v>
      </c>
      <c r="AU564" s="152" t="s">
        <v>83</v>
      </c>
      <c r="AV564" s="12" t="s">
        <v>83</v>
      </c>
      <c r="AW564" s="12" t="s">
        <v>34</v>
      </c>
      <c r="AX564" s="12" t="s">
        <v>73</v>
      </c>
      <c r="AY564" s="152" t="s">
        <v>170</v>
      </c>
    </row>
    <row r="565" spans="2:51" s="13" customFormat="1" ht="12">
      <c r="B565" s="158"/>
      <c r="D565" s="151" t="s">
        <v>181</v>
      </c>
      <c r="E565" s="159" t="s">
        <v>21</v>
      </c>
      <c r="F565" s="160" t="s">
        <v>183</v>
      </c>
      <c r="H565" s="161">
        <v>266.35</v>
      </c>
      <c r="I565" s="162"/>
      <c r="L565" s="158"/>
      <c r="M565" s="163"/>
      <c r="T565" s="164"/>
      <c r="AT565" s="159" t="s">
        <v>181</v>
      </c>
      <c r="AU565" s="159" t="s">
        <v>83</v>
      </c>
      <c r="AV565" s="13" t="s">
        <v>171</v>
      </c>
      <c r="AW565" s="13" t="s">
        <v>34</v>
      </c>
      <c r="AX565" s="13" t="s">
        <v>81</v>
      </c>
      <c r="AY565" s="159" t="s">
        <v>170</v>
      </c>
    </row>
    <row r="566" spans="2:65" s="1" customFormat="1" ht="16.5" customHeight="1">
      <c r="B566" s="33"/>
      <c r="C566" s="133" t="s">
        <v>879</v>
      </c>
      <c r="D566" s="133" t="s">
        <v>173</v>
      </c>
      <c r="E566" s="134" t="s">
        <v>880</v>
      </c>
      <c r="F566" s="135" t="s">
        <v>881</v>
      </c>
      <c r="G566" s="136" t="s">
        <v>112</v>
      </c>
      <c r="H566" s="137">
        <v>279.531</v>
      </c>
      <c r="I566" s="138"/>
      <c r="J566" s="139">
        <f>ROUND(I566*H566,2)</f>
        <v>0</v>
      </c>
      <c r="K566" s="135" t="s">
        <v>176</v>
      </c>
      <c r="L566" s="33"/>
      <c r="M566" s="140" t="s">
        <v>21</v>
      </c>
      <c r="N566" s="141" t="s">
        <v>44</v>
      </c>
      <c r="P566" s="142">
        <f>O566*H566</f>
        <v>0</v>
      </c>
      <c r="Q566" s="142">
        <v>0.00028</v>
      </c>
      <c r="R566" s="142">
        <f>Q566*H566</f>
        <v>0.07826868</v>
      </c>
      <c r="S566" s="142">
        <v>0</v>
      </c>
      <c r="T566" s="143">
        <f>S566*H566</f>
        <v>0</v>
      </c>
      <c r="AR566" s="144" t="s">
        <v>282</v>
      </c>
      <c r="AT566" s="144" t="s">
        <v>173</v>
      </c>
      <c r="AU566" s="144" t="s">
        <v>83</v>
      </c>
      <c r="AY566" s="18" t="s">
        <v>170</v>
      </c>
      <c r="BE566" s="145">
        <f>IF(N566="základní",J566,0)</f>
        <v>0</v>
      </c>
      <c r="BF566" s="145">
        <f>IF(N566="snížená",J566,0)</f>
        <v>0</v>
      </c>
      <c r="BG566" s="145">
        <f>IF(N566="zákl. přenesená",J566,0)</f>
        <v>0</v>
      </c>
      <c r="BH566" s="145">
        <f>IF(N566="sníž. přenesená",J566,0)</f>
        <v>0</v>
      </c>
      <c r="BI566" s="145">
        <f>IF(N566="nulová",J566,0)</f>
        <v>0</v>
      </c>
      <c r="BJ566" s="18" t="s">
        <v>81</v>
      </c>
      <c r="BK566" s="145">
        <f>ROUND(I566*H566,2)</f>
        <v>0</v>
      </c>
      <c r="BL566" s="18" t="s">
        <v>282</v>
      </c>
      <c r="BM566" s="144" t="s">
        <v>882</v>
      </c>
    </row>
    <row r="567" spans="2:47" s="1" customFormat="1" ht="12">
      <c r="B567" s="33"/>
      <c r="D567" s="146" t="s">
        <v>179</v>
      </c>
      <c r="F567" s="147" t="s">
        <v>883</v>
      </c>
      <c r="I567" s="148"/>
      <c r="L567" s="33"/>
      <c r="M567" s="149"/>
      <c r="T567" s="52"/>
      <c r="AT567" s="18" t="s">
        <v>179</v>
      </c>
      <c r="AU567" s="18" t="s">
        <v>83</v>
      </c>
    </row>
    <row r="568" spans="2:51" s="15" customFormat="1" ht="12">
      <c r="B568" s="172"/>
      <c r="D568" s="151" t="s">
        <v>181</v>
      </c>
      <c r="E568" s="173" t="s">
        <v>21</v>
      </c>
      <c r="F568" s="174" t="s">
        <v>229</v>
      </c>
      <c r="H568" s="173" t="s">
        <v>21</v>
      </c>
      <c r="I568" s="175"/>
      <c r="L568" s="172"/>
      <c r="M568" s="176"/>
      <c r="T568" s="177"/>
      <c r="AT568" s="173" t="s">
        <v>181</v>
      </c>
      <c r="AU568" s="173" t="s">
        <v>83</v>
      </c>
      <c r="AV568" s="15" t="s">
        <v>81</v>
      </c>
      <c r="AW568" s="15" t="s">
        <v>34</v>
      </c>
      <c r="AX568" s="15" t="s">
        <v>73</v>
      </c>
      <c r="AY568" s="173" t="s">
        <v>170</v>
      </c>
    </row>
    <row r="569" spans="2:51" s="12" customFormat="1" ht="12">
      <c r="B569" s="150"/>
      <c r="D569" s="151" t="s">
        <v>181</v>
      </c>
      <c r="E569" s="152" t="s">
        <v>21</v>
      </c>
      <c r="F569" s="153" t="s">
        <v>230</v>
      </c>
      <c r="H569" s="154">
        <v>20.868</v>
      </c>
      <c r="I569" s="155"/>
      <c r="L569" s="150"/>
      <c r="M569" s="156"/>
      <c r="T569" s="157"/>
      <c r="AT569" s="152" t="s">
        <v>181</v>
      </c>
      <c r="AU569" s="152" t="s">
        <v>83</v>
      </c>
      <c r="AV569" s="12" t="s">
        <v>83</v>
      </c>
      <c r="AW569" s="12" t="s">
        <v>34</v>
      </c>
      <c r="AX569" s="12" t="s">
        <v>73</v>
      </c>
      <c r="AY569" s="152" t="s">
        <v>170</v>
      </c>
    </row>
    <row r="570" spans="2:51" s="12" customFormat="1" ht="12">
      <c r="B570" s="150"/>
      <c r="D570" s="151" t="s">
        <v>181</v>
      </c>
      <c r="E570" s="152" t="s">
        <v>21</v>
      </c>
      <c r="F570" s="153" t="s">
        <v>231</v>
      </c>
      <c r="H570" s="154">
        <v>135.052</v>
      </c>
      <c r="I570" s="155"/>
      <c r="L570" s="150"/>
      <c r="M570" s="156"/>
      <c r="T570" s="157"/>
      <c r="AT570" s="152" t="s">
        <v>181</v>
      </c>
      <c r="AU570" s="152" t="s">
        <v>83</v>
      </c>
      <c r="AV570" s="12" t="s">
        <v>83</v>
      </c>
      <c r="AW570" s="12" t="s">
        <v>34</v>
      </c>
      <c r="AX570" s="12" t="s">
        <v>73</v>
      </c>
      <c r="AY570" s="152" t="s">
        <v>170</v>
      </c>
    </row>
    <row r="571" spans="2:51" s="12" customFormat="1" ht="12">
      <c r="B571" s="150"/>
      <c r="D571" s="151" t="s">
        <v>181</v>
      </c>
      <c r="E571" s="152" t="s">
        <v>21</v>
      </c>
      <c r="F571" s="153" t="s">
        <v>861</v>
      </c>
      <c r="H571" s="154">
        <v>33.235</v>
      </c>
      <c r="I571" s="155"/>
      <c r="L571" s="150"/>
      <c r="M571" s="156"/>
      <c r="T571" s="157"/>
      <c r="AT571" s="152" t="s">
        <v>181</v>
      </c>
      <c r="AU571" s="152" t="s">
        <v>83</v>
      </c>
      <c r="AV571" s="12" t="s">
        <v>83</v>
      </c>
      <c r="AW571" s="12" t="s">
        <v>34</v>
      </c>
      <c r="AX571" s="12" t="s">
        <v>73</v>
      </c>
      <c r="AY571" s="152" t="s">
        <v>170</v>
      </c>
    </row>
    <row r="572" spans="2:51" s="12" customFormat="1" ht="12">
      <c r="B572" s="150"/>
      <c r="D572" s="151" t="s">
        <v>181</v>
      </c>
      <c r="E572" s="152" t="s">
        <v>21</v>
      </c>
      <c r="F572" s="153" t="s">
        <v>235</v>
      </c>
      <c r="H572" s="154">
        <v>-2.18</v>
      </c>
      <c r="I572" s="155"/>
      <c r="L572" s="150"/>
      <c r="M572" s="156"/>
      <c r="T572" s="157"/>
      <c r="AT572" s="152" t="s">
        <v>181</v>
      </c>
      <c r="AU572" s="152" t="s">
        <v>83</v>
      </c>
      <c r="AV572" s="12" t="s">
        <v>83</v>
      </c>
      <c r="AW572" s="12" t="s">
        <v>34</v>
      </c>
      <c r="AX572" s="12" t="s">
        <v>73</v>
      </c>
      <c r="AY572" s="152" t="s">
        <v>170</v>
      </c>
    </row>
    <row r="573" spans="2:51" s="13" customFormat="1" ht="12">
      <c r="B573" s="158"/>
      <c r="D573" s="151" t="s">
        <v>181</v>
      </c>
      <c r="E573" s="159" t="s">
        <v>21</v>
      </c>
      <c r="F573" s="160" t="s">
        <v>183</v>
      </c>
      <c r="H573" s="161">
        <v>186.975</v>
      </c>
      <c r="I573" s="162"/>
      <c r="L573" s="158"/>
      <c r="M573" s="163"/>
      <c r="T573" s="164"/>
      <c r="AT573" s="159" t="s">
        <v>181</v>
      </c>
      <c r="AU573" s="159" t="s">
        <v>83</v>
      </c>
      <c r="AV573" s="13" t="s">
        <v>171</v>
      </c>
      <c r="AW573" s="13" t="s">
        <v>34</v>
      </c>
      <c r="AX573" s="13" t="s">
        <v>73</v>
      </c>
      <c r="AY573" s="159" t="s">
        <v>170</v>
      </c>
    </row>
    <row r="574" spans="2:51" s="15" customFormat="1" ht="12">
      <c r="B574" s="172"/>
      <c r="D574" s="151" t="s">
        <v>181</v>
      </c>
      <c r="E574" s="173" t="s">
        <v>21</v>
      </c>
      <c r="F574" s="174" t="s">
        <v>863</v>
      </c>
      <c r="H574" s="173" t="s">
        <v>21</v>
      </c>
      <c r="I574" s="175"/>
      <c r="L574" s="172"/>
      <c r="M574" s="176"/>
      <c r="T574" s="177"/>
      <c r="AT574" s="173" t="s">
        <v>181</v>
      </c>
      <c r="AU574" s="173" t="s">
        <v>83</v>
      </c>
      <c r="AV574" s="15" t="s">
        <v>81</v>
      </c>
      <c r="AW574" s="15" t="s">
        <v>34</v>
      </c>
      <c r="AX574" s="15" t="s">
        <v>73</v>
      </c>
      <c r="AY574" s="173" t="s">
        <v>170</v>
      </c>
    </row>
    <row r="575" spans="2:51" s="12" customFormat="1" ht="12">
      <c r="B575" s="150"/>
      <c r="D575" s="151" t="s">
        <v>181</v>
      </c>
      <c r="E575" s="152" t="s">
        <v>21</v>
      </c>
      <c r="F575" s="153" t="s">
        <v>864</v>
      </c>
      <c r="H575" s="154">
        <v>7.2</v>
      </c>
      <c r="I575" s="155"/>
      <c r="L575" s="150"/>
      <c r="M575" s="156"/>
      <c r="T575" s="157"/>
      <c r="AT575" s="152" t="s">
        <v>181</v>
      </c>
      <c r="AU575" s="152" t="s">
        <v>83</v>
      </c>
      <c r="AV575" s="12" t="s">
        <v>83</v>
      </c>
      <c r="AW575" s="12" t="s">
        <v>34</v>
      </c>
      <c r="AX575" s="12" t="s">
        <v>73</v>
      </c>
      <c r="AY575" s="152" t="s">
        <v>170</v>
      </c>
    </row>
    <row r="576" spans="2:51" s="12" customFormat="1" ht="12">
      <c r="B576" s="150"/>
      <c r="D576" s="151" t="s">
        <v>181</v>
      </c>
      <c r="E576" s="152" t="s">
        <v>21</v>
      </c>
      <c r="F576" s="153" t="s">
        <v>865</v>
      </c>
      <c r="H576" s="154">
        <v>10</v>
      </c>
      <c r="I576" s="155"/>
      <c r="L576" s="150"/>
      <c r="M576" s="156"/>
      <c r="T576" s="157"/>
      <c r="AT576" s="152" t="s">
        <v>181</v>
      </c>
      <c r="AU576" s="152" t="s">
        <v>83</v>
      </c>
      <c r="AV576" s="12" t="s">
        <v>83</v>
      </c>
      <c r="AW576" s="12" t="s">
        <v>34</v>
      </c>
      <c r="AX576" s="12" t="s">
        <v>73</v>
      </c>
      <c r="AY576" s="152" t="s">
        <v>170</v>
      </c>
    </row>
    <row r="577" spans="2:51" s="12" customFormat="1" ht="12">
      <c r="B577" s="150"/>
      <c r="D577" s="151" t="s">
        <v>181</v>
      </c>
      <c r="E577" s="152" t="s">
        <v>21</v>
      </c>
      <c r="F577" s="153" t="s">
        <v>866</v>
      </c>
      <c r="H577" s="154">
        <v>2.175</v>
      </c>
      <c r="I577" s="155"/>
      <c r="L577" s="150"/>
      <c r="M577" s="156"/>
      <c r="T577" s="157"/>
      <c r="AT577" s="152" t="s">
        <v>181</v>
      </c>
      <c r="AU577" s="152" t="s">
        <v>83</v>
      </c>
      <c r="AV577" s="12" t="s">
        <v>83</v>
      </c>
      <c r="AW577" s="12" t="s">
        <v>34</v>
      </c>
      <c r="AX577" s="12" t="s">
        <v>73</v>
      </c>
      <c r="AY577" s="152" t="s">
        <v>170</v>
      </c>
    </row>
    <row r="578" spans="2:51" s="13" customFormat="1" ht="12">
      <c r="B578" s="158"/>
      <c r="D578" s="151" t="s">
        <v>181</v>
      </c>
      <c r="E578" s="159" t="s">
        <v>21</v>
      </c>
      <c r="F578" s="160" t="s">
        <v>183</v>
      </c>
      <c r="H578" s="161">
        <v>19.375</v>
      </c>
      <c r="I578" s="162"/>
      <c r="L578" s="158"/>
      <c r="M578" s="163"/>
      <c r="T578" s="164"/>
      <c r="AT578" s="159" t="s">
        <v>181</v>
      </c>
      <c r="AU578" s="159" t="s">
        <v>83</v>
      </c>
      <c r="AV578" s="13" t="s">
        <v>171</v>
      </c>
      <c r="AW578" s="13" t="s">
        <v>34</v>
      </c>
      <c r="AX578" s="13" t="s">
        <v>73</v>
      </c>
      <c r="AY578" s="159" t="s">
        <v>170</v>
      </c>
    </row>
    <row r="579" spans="2:51" s="15" customFormat="1" ht="12">
      <c r="B579" s="172"/>
      <c r="D579" s="151" t="s">
        <v>181</v>
      </c>
      <c r="E579" s="173" t="s">
        <v>21</v>
      </c>
      <c r="F579" s="174" t="s">
        <v>498</v>
      </c>
      <c r="H579" s="173" t="s">
        <v>21</v>
      </c>
      <c r="I579" s="175"/>
      <c r="L579" s="172"/>
      <c r="M579" s="176"/>
      <c r="T579" s="177"/>
      <c r="AT579" s="173" t="s">
        <v>181</v>
      </c>
      <c r="AU579" s="173" t="s">
        <v>83</v>
      </c>
      <c r="AV579" s="15" t="s">
        <v>81</v>
      </c>
      <c r="AW579" s="15" t="s">
        <v>34</v>
      </c>
      <c r="AX579" s="15" t="s">
        <v>73</v>
      </c>
      <c r="AY579" s="173" t="s">
        <v>170</v>
      </c>
    </row>
    <row r="580" spans="2:51" s="12" customFormat="1" ht="12">
      <c r="B580" s="150"/>
      <c r="D580" s="151" t="s">
        <v>181</v>
      </c>
      <c r="E580" s="152" t="s">
        <v>21</v>
      </c>
      <c r="F580" s="153" t="s">
        <v>499</v>
      </c>
      <c r="H580" s="154">
        <v>13.181</v>
      </c>
      <c r="I580" s="155"/>
      <c r="L580" s="150"/>
      <c r="M580" s="156"/>
      <c r="T580" s="157"/>
      <c r="AT580" s="152" t="s">
        <v>181</v>
      </c>
      <c r="AU580" s="152" t="s">
        <v>83</v>
      </c>
      <c r="AV580" s="12" t="s">
        <v>83</v>
      </c>
      <c r="AW580" s="12" t="s">
        <v>34</v>
      </c>
      <c r="AX580" s="12" t="s">
        <v>73</v>
      </c>
      <c r="AY580" s="152" t="s">
        <v>170</v>
      </c>
    </row>
    <row r="581" spans="2:51" s="13" customFormat="1" ht="12">
      <c r="B581" s="158"/>
      <c r="D581" s="151" t="s">
        <v>181</v>
      </c>
      <c r="E581" s="159" t="s">
        <v>21</v>
      </c>
      <c r="F581" s="160" t="s">
        <v>183</v>
      </c>
      <c r="H581" s="161">
        <v>13.181</v>
      </c>
      <c r="I581" s="162"/>
      <c r="L581" s="158"/>
      <c r="M581" s="163"/>
      <c r="T581" s="164"/>
      <c r="AT581" s="159" t="s">
        <v>181</v>
      </c>
      <c r="AU581" s="159" t="s">
        <v>83</v>
      </c>
      <c r="AV581" s="13" t="s">
        <v>171</v>
      </c>
      <c r="AW581" s="13" t="s">
        <v>34</v>
      </c>
      <c r="AX581" s="13" t="s">
        <v>73</v>
      </c>
      <c r="AY581" s="159" t="s">
        <v>170</v>
      </c>
    </row>
    <row r="582" spans="2:51" s="12" customFormat="1" ht="12">
      <c r="B582" s="150"/>
      <c r="D582" s="151" t="s">
        <v>181</v>
      </c>
      <c r="E582" s="152" t="s">
        <v>21</v>
      </c>
      <c r="F582" s="153" t="s">
        <v>884</v>
      </c>
      <c r="H582" s="154">
        <v>60</v>
      </c>
      <c r="I582" s="155"/>
      <c r="L582" s="150"/>
      <c r="M582" s="156"/>
      <c r="T582" s="157"/>
      <c r="AT582" s="152" t="s">
        <v>181</v>
      </c>
      <c r="AU582" s="152" t="s">
        <v>83</v>
      </c>
      <c r="AV582" s="12" t="s">
        <v>83</v>
      </c>
      <c r="AW582" s="12" t="s">
        <v>34</v>
      </c>
      <c r="AX582" s="12" t="s">
        <v>73</v>
      </c>
      <c r="AY582" s="152" t="s">
        <v>170</v>
      </c>
    </row>
    <row r="583" spans="2:51" s="14" customFormat="1" ht="12">
      <c r="B583" s="165"/>
      <c r="D583" s="151" t="s">
        <v>181</v>
      </c>
      <c r="E583" s="166" t="s">
        <v>21</v>
      </c>
      <c r="F583" s="167" t="s">
        <v>215</v>
      </c>
      <c r="H583" s="168">
        <v>279.531</v>
      </c>
      <c r="I583" s="169"/>
      <c r="L583" s="165"/>
      <c r="M583" s="170"/>
      <c r="T583" s="171"/>
      <c r="AT583" s="166" t="s">
        <v>181</v>
      </c>
      <c r="AU583" s="166" t="s">
        <v>83</v>
      </c>
      <c r="AV583" s="14" t="s">
        <v>177</v>
      </c>
      <c r="AW583" s="14" t="s">
        <v>34</v>
      </c>
      <c r="AX583" s="14" t="s">
        <v>81</v>
      </c>
      <c r="AY583" s="166" t="s">
        <v>170</v>
      </c>
    </row>
    <row r="584" spans="2:65" s="1" customFormat="1" ht="24.15" customHeight="1">
      <c r="B584" s="33"/>
      <c r="C584" s="133" t="s">
        <v>885</v>
      </c>
      <c r="D584" s="133" t="s">
        <v>173</v>
      </c>
      <c r="E584" s="134" t="s">
        <v>886</v>
      </c>
      <c r="F584" s="135" t="s">
        <v>887</v>
      </c>
      <c r="G584" s="136" t="s">
        <v>112</v>
      </c>
      <c r="H584" s="137">
        <v>246.975</v>
      </c>
      <c r="I584" s="138"/>
      <c r="J584" s="139">
        <f>ROUND(I584*H584,2)</f>
        <v>0</v>
      </c>
      <c r="K584" s="135" t="s">
        <v>176</v>
      </c>
      <c r="L584" s="33"/>
      <c r="M584" s="140" t="s">
        <v>21</v>
      </c>
      <c r="N584" s="141" t="s">
        <v>44</v>
      </c>
      <c r="P584" s="142">
        <f>O584*H584</f>
        <v>0</v>
      </c>
      <c r="Q584" s="142">
        <v>2E-05</v>
      </c>
      <c r="R584" s="142">
        <f>Q584*H584</f>
        <v>0.0049395</v>
      </c>
      <c r="S584" s="142">
        <v>0</v>
      </c>
      <c r="T584" s="143">
        <f>S584*H584</f>
        <v>0</v>
      </c>
      <c r="AR584" s="144" t="s">
        <v>282</v>
      </c>
      <c r="AT584" s="144" t="s">
        <v>173</v>
      </c>
      <c r="AU584" s="144" t="s">
        <v>83</v>
      </c>
      <c r="AY584" s="18" t="s">
        <v>170</v>
      </c>
      <c r="BE584" s="145">
        <f>IF(N584="základní",J584,0)</f>
        <v>0</v>
      </c>
      <c r="BF584" s="145">
        <f>IF(N584="snížená",J584,0)</f>
        <v>0</v>
      </c>
      <c r="BG584" s="145">
        <f>IF(N584="zákl. přenesená",J584,0)</f>
        <v>0</v>
      </c>
      <c r="BH584" s="145">
        <f>IF(N584="sníž. přenesená",J584,0)</f>
        <v>0</v>
      </c>
      <c r="BI584" s="145">
        <f>IF(N584="nulová",J584,0)</f>
        <v>0</v>
      </c>
      <c r="BJ584" s="18" t="s">
        <v>81</v>
      </c>
      <c r="BK584" s="145">
        <f>ROUND(I584*H584,2)</f>
        <v>0</v>
      </c>
      <c r="BL584" s="18" t="s">
        <v>282</v>
      </c>
      <c r="BM584" s="144" t="s">
        <v>888</v>
      </c>
    </row>
    <row r="585" spans="2:47" s="1" customFormat="1" ht="12">
      <c r="B585" s="33"/>
      <c r="D585" s="146" t="s">
        <v>179</v>
      </c>
      <c r="F585" s="147" t="s">
        <v>889</v>
      </c>
      <c r="I585" s="148"/>
      <c r="L585" s="33"/>
      <c r="M585" s="149"/>
      <c r="T585" s="52"/>
      <c r="AT585" s="18" t="s">
        <v>179</v>
      </c>
      <c r="AU585" s="18" t="s">
        <v>83</v>
      </c>
    </row>
    <row r="586" spans="2:51" s="12" customFormat="1" ht="12">
      <c r="B586" s="150"/>
      <c r="D586" s="151" t="s">
        <v>181</v>
      </c>
      <c r="E586" s="152" t="s">
        <v>21</v>
      </c>
      <c r="F586" s="153" t="s">
        <v>890</v>
      </c>
      <c r="H586" s="154">
        <v>246.975</v>
      </c>
      <c r="I586" s="155"/>
      <c r="L586" s="150"/>
      <c r="M586" s="156"/>
      <c r="T586" s="157"/>
      <c r="AT586" s="152" t="s">
        <v>181</v>
      </c>
      <c r="AU586" s="152" t="s">
        <v>83</v>
      </c>
      <c r="AV586" s="12" t="s">
        <v>83</v>
      </c>
      <c r="AW586" s="12" t="s">
        <v>34</v>
      </c>
      <c r="AX586" s="12" t="s">
        <v>73</v>
      </c>
      <c r="AY586" s="152" t="s">
        <v>170</v>
      </c>
    </row>
    <row r="587" spans="2:51" s="13" customFormat="1" ht="12">
      <c r="B587" s="158"/>
      <c r="D587" s="151" t="s">
        <v>181</v>
      </c>
      <c r="E587" s="159" t="s">
        <v>21</v>
      </c>
      <c r="F587" s="160" t="s">
        <v>183</v>
      </c>
      <c r="H587" s="161">
        <v>246.975</v>
      </c>
      <c r="I587" s="162"/>
      <c r="L587" s="158"/>
      <c r="M587" s="190"/>
      <c r="N587" s="191"/>
      <c r="O587" s="191"/>
      <c r="P587" s="191"/>
      <c r="Q587" s="191"/>
      <c r="R587" s="191"/>
      <c r="S587" s="191"/>
      <c r="T587" s="192"/>
      <c r="AT587" s="159" t="s">
        <v>181</v>
      </c>
      <c r="AU587" s="159" t="s">
        <v>83</v>
      </c>
      <c r="AV587" s="13" t="s">
        <v>171</v>
      </c>
      <c r="AW587" s="13" t="s">
        <v>34</v>
      </c>
      <c r="AX587" s="13" t="s">
        <v>81</v>
      </c>
      <c r="AY587" s="159" t="s">
        <v>170</v>
      </c>
    </row>
    <row r="588" spans="2:12" s="1" customFormat="1" ht="6.9" customHeight="1">
      <c r="B588" s="41"/>
      <c r="C588" s="42"/>
      <c r="D588" s="42"/>
      <c r="E588" s="42"/>
      <c r="F588" s="42"/>
      <c r="G588" s="42"/>
      <c r="H588" s="42"/>
      <c r="I588" s="42"/>
      <c r="J588" s="42"/>
      <c r="K588" s="42"/>
      <c r="L588" s="33"/>
    </row>
  </sheetData>
  <sheetProtection algorithmName="SHA-512" hashValue="CqitxZEQmOkejNxwNWCP+OVEntIEWD8vaVyAcfMSnmAxCSUog/OGQ0f3PYmpVjiTP5b4MeuxxqJCaEbWSKl9fA==" saltValue="1TGDMl9bRKccKGjcHvtf/sQgX3SbxeReTMpSk9AFhkH2r1obbqPebtelOFeTedApZo8Ep8VpgdG96BZSlGajng==" spinCount="100000" sheet="1" objects="1" scenarios="1" formatColumns="0" formatRows="0" autoFilter="0"/>
  <autoFilter ref="C95:K587"/>
  <mergeCells count="9">
    <mergeCell ref="E50:H50"/>
    <mergeCell ref="E86:H86"/>
    <mergeCell ref="E88:H88"/>
    <mergeCell ref="L2:V2"/>
    <mergeCell ref="E7:H7"/>
    <mergeCell ref="E9:H9"/>
    <mergeCell ref="E18:H18"/>
    <mergeCell ref="E27:H27"/>
    <mergeCell ref="E48:H48"/>
  </mergeCells>
  <hyperlinks>
    <hyperlink ref="F100" r:id="rId1" display="https://podminky.urs.cz/item/CS_URS_2024_01/340271045"/>
    <hyperlink ref="F104" r:id="rId2" display="https://podminky.urs.cz/item/CS_URS_2024_01/342291112"/>
    <hyperlink ref="F108" r:id="rId3" display="https://podminky.urs.cz/item/CS_URS_2024_01/342291121"/>
    <hyperlink ref="F113" r:id="rId4" display="https://podminky.urs.cz/item/CS_URS_2024_01/612131101"/>
    <hyperlink ref="F117" r:id="rId5" display="https://podminky.urs.cz/item/CS_URS_2024_01/612131121"/>
    <hyperlink ref="F122" r:id="rId6" display="https://podminky.urs.cz/item/CS_URS_2024_01/612142001"/>
    <hyperlink ref="F129" r:id="rId7" display="https://podminky.urs.cz/item/CS_URS_2024_01/612321111"/>
    <hyperlink ref="F135" r:id="rId8" display="https://podminky.urs.cz/item/CS_URS_2024_01/612321131"/>
    <hyperlink ref="F145" r:id="rId9" display="https://podminky.urs.cz/item/CS_URS_2024_01/619991001"/>
    <hyperlink ref="F154" r:id="rId10" display="https://podminky.urs.cz/item/CS_URS_2024_01/619991005"/>
    <hyperlink ref="F160" r:id="rId11" display="https://podminky.urs.cz/item/CS_URS_2024_01/619991011"/>
    <hyperlink ref="F164" r:id="rId12" display="https://podminky.urs.cz/item/CS_URS_2024_01/619995001"/>
    <hyperlink ref="F169" r:id="rId13" display="https://podminky.urs.cz/item/CS_URS_2024_01/619996117"/>
    <hyperlink ref="F173" r:id="rId14" display="https://podminky.urs.cz/item/CS_URS_2024_01/619996145"/>
    <hyperlink ref="F177" r:id="rId15" display="https://podminky.urs.cz/item/CS_URS_2024_01/631312141"/>
    <hyperlink ref="F181" r:id="rId16" display="https://podminky.urs.cz/item/CS_URS_2024_01/632452441"/>
    <hyperlink ref="F185" r:id="rId17" display="https://podminky.urs.cz/item/CS_URS_2024_01/632683111"/>
    <hyperlink ref="F190" r:id="rId18" display="https://podminky.urs.cz/item/CS_URS_2024_01/949101111"/>
    <hyperlink ref="F201" r:id="rId19" display="https://podminky.urs.cz/item/CS_URS_2024_01/952901111"/>
    <hyperlink ref="F211" r:id="rId20" display="https://podminky.urs.cz/item/CS_URS_2024_01/962031133"/>
    <hyperlink ref="F215" r:id="rId21" display="https://podminky.urs.cz/item/CS_URS_2024_01/965046111"/>
    <hyperlink ref="F219" r:id="rId22" display="https://podminky.urs.cz/item/CS_URS_2024_01/965046119"/>
    <hyperlink ref="F223" r:id="rId23" display="https://podminky.urs.cz/item/CS_URS_2024_01/965081213"/>
    <hyperlink ref="F227" r:id="rId24" display="https://podminky.urs.cz/item/CS_URS_2024_01/965081611"/>
    <hyperlink ref="F232" r:id="rId25" display="https://podminky.urs.cz/item/CS_URS_2024_01/968072455"/>
    <hyperlink ref="F236" r:id="rId26" display="https://podminky.urs.cz/item/CS_URS_2024_01/968072456"/>
    <hyperlink ref="F240" r:id="rId27" display="https://podminky.urs.cz/item/CS_URS_2024_01/976085411"/>
    <hyperlink ref="F244" r:id="rId28" display="https://podminky.urs.cz/item/CS_URS_2024_01/978059541"/>
    <hyperlink ref="F250" r:id="rId29" display="https://podminky.urs.cz/item/CS_URS_2024_01/997013211"/>
    <hyperlink ref="F252" r:id="rId30" display="https://podminky.urs.cz/item/CS_URS_2024_01/997013501"/>
    <hyperlink ref="F254" r:id="rId31" display="https://podminky.urs.cz/item/CS_URS_2024_01/997013509"/>
    <hyperlink ref="F258" r:id="rId32" display="https://podminky.urs.cz/item/CS_URS_2024_01/997013871"/>
    <hyperlink ref="F261" r:id="rId33" display="https://podminky.urs.cz/item/CS_URS_2024_01/998018001"/>
    <hyperlink ref="F265" r:id="rId34" display="https://podminky.urs.cz/item/CS_URS_2024_01/711411001"/>
    <hyperlink ref="F271" r:id="rId35" display="https://podminky.urs.cz/item/CS_URS_2024_01/711412001"/>
    <hyperlink ref="F277" r:id="rId36" display="https://podminky.urs.cz/item/CS_URS_2024_01/998711121"/>
    <hyperlink ref="F280" r:id="rId37" display="https://podminky.urs.cz/item/CS_URS_2024_01/714121012"/>
    <hyperlink ref="F287" r:id="rId38" display="https://podminky.urs.cz/item/CS_URS_2024_01/714121041"/>
    <hyperlink ref="F293" r:id="rId39" display="https://podminky.urs.cz/item/CS_URS_2024_01/998714121"/>
    <hyperlink ref="F296" r:id="rId40" display="https://podminky.urs.cz/item/CS_URS_2024_01/721210813"/>
    <hyperlink ref="F300" r:id="rId41" display="https://podminky.urs.cz/item/CS_URS_2024_01/721211421"/>
    <hyperlink ref="F304" r:id="rId42" display="https://podminky.urs.cz/item/CS_URS_2024_01/998721121"/>
    <hyperlink ref="F307" r:id="rId43" display="https://podminky.urs.cz/item/CS_URS_2024_01/763131451"/>
    <hyperlink ref="F312" r:id="rId44" display="https://podminky.urs.cz/item/CS_URS_2024_01/763131712"/>
    <hyperlink ref="F317" r:id="rId45" display="https://podminky.urs.cz/item/CS_URS_2024_01/763131714"/>
    <hyperlink ref="F321" r:id="rId46" display="https://podminky.urs.cz/item/CS_URS_2024_01/763131731"/>
    <hyperlink ref="F326" r:id="rId47" display="https://podminky.urs.cz/item/CS_URS_2024_01/763131761"/>
    <hyperlink ref="F330" r:id="rId48" display="https://podminky.urs.cz/item/CS_URS_2024_01/763431802"/>
    <hyperlink ref="F335" r:id="rId49" display="https://podminky.urs.cz/item/CS_URS_2024_01/998763331"/>
    <hyperlink ref="F356" r:id="rId50" display="https://podminky.urs.cz/item/CS_URS_2024_01/998766311"/>
    <hyperlink ref="F362" r:id="rId51" display="https://podminky.urs.cz/item/CS_URS_2024_01/767114813"/>
    <hyperlink ref="F367" r:id="rId52" display="https://podminky.urs.cz/item/CS_URS_2024_01/767114814"/>
    <hyperlink ref="F373" r:id="rId53" display="https://podminky.urs.cz/item/CS_URS_2024_01/998767311"/>
    <hyperlink ref="F376" r:id="rId54" display="https://podminky.urs.cz/item/CS_URS_2024_01/771111011"/>
    <hyperlink ref="F381" r:id="rId55" display="https://podminky.urs.cz/item/CS_URS_2024_01/771121011"/>
    <hyperlink ref="F386" r:id="rId56" display="https://podminky.urs.cz/item/CS_URS_2024_01/771151022"/>
    <hyperlink ref="F390" r:id="rId57" display="https://podminky.urs.cz/item/CS_URS_2024_01/771161011"/>
    <hyperlink ref="F396" r:id="rId58" display="https://podminky.urs.cz/item/CS_URS_2024_01/771161021"/>
    <hyperlink ref="F403" r:id="rId59" display="https://podminky.urs.cz/item/CS_URS_2024_01/771474113"/>
    <hyperlink ref="F418" r:id="rId60" display="https://podminky.urs.cz/item/CS_URS_2024_01/771574474"/>
    <hyperlink ref="F430" r:id="rId61" display="https://podminky.urs.cz/item/CS_URS_2024_01/771584412"/>
    <hyperlink ref="F440" r:id="rId62" display="https://podminky.urs.cz/item/CS_URS_2024_01/771591112"/>
    <hyperlink ref="F446" r:id="rId63" display="https://podminky.urs.cz/item/CS_URS_2024_01/771591115"/>
    <hyperlink ref="F450" r:id="rId64" display="https://podminky.urs.cz/item/CS_URS_2024_01/771591121"/>
    <hyperlink ref="F454" r:id="rId65" display="https://podminky.urs.cz/item/CS_URS_2024_01/771591184"/>
    <hyperlink ref="F458" r:id="rId66" display="https://podminky.urs.cz/item/CS_URS_2024_01/771591237"/>
    <hyperlink ref="F464" r:id="rId67" display="https://podminky.urs.cz/item/CS_URS_2024_01/771591257"/>
    <hyperlink ref="F469" r:id="rId68" display="https://podminky.urs.cz/item/CS_URS_2024_01/771592011"/>
    <hyperlink ref="F474" r:id="rId69" display="https://podminky.urs.cz/item/CS_URS_2024_01/998771121"/>
    <hyperlink ref="F479" r:id="rId70" display="https://podminky.urs.cz/item/CS_URS_2024_01/781111011"/>
    <hyperlink ref="F483" r:id="rId71" display="https://podminky.urs.cz/item/CS_URS_2024_01/781121011"/>
    <hyperlink ref="F487" r:id="rId72" display="https://podminky.urs.cz/item/CS_URS_2024_01/781131112"/>
    <hyperlink ref="F493" r:id="rId73" display="https://podminky.urs.cz/item/CS_URS_2024_01/781131237"/>
    <hyperlink ref="F499" r:id="rId74" display="https://podminky.urs.cz/item/CS_URS_2024_01/781484414"/>
    <hyperlink ref="F506" r:id="rId75" display="https://podminky.urs.cz/item/CS_URS_2024_01/781485791"/>
    <hyperlink ref="F510" r:id="rId76" display="https://podminky.urs.cz/item/CS_URS_2024_01/781492211"/>
    <hyperlink ref="F516" r:id="rId77" display="https://podminky.urs.cz/item/CS_URS_2024_01/781495115"/>
    <hyperlink ref="F520" r:id="rId78" display="https://podminky.urs.cz/item/CS_URS_2024_01/781495122"/>
    <hyperlink ref="F524" r:id="rId79" display="https://podminky.urs.cz/item/CS_URS_2024_01/781495211"/>
    <hyperlink ref="F528" r:id="rId80" display="https://podminky.urs.cz/item/CS_URS_2024_01/998781121"/>
    <hyperlink ref="F531" r:id="rId81" display="https://podminky.urs.cz/item/CS_URS_2024_01/783901453"/>
    <hyperlink ref="F535" r:id="rId82" display="https://podminky.urs.cz/item/CS_URS_2024_01/783913161"/>
    <hyperlink ref="F540" r:id="rId83" display="https://podminky.urs.cz/item/CS_URS_2024_01/784111001"/>
    <hyperlink ref="F544" r:id="rId84" display="https://podminky.urs.cz/item/CS_URS_2024_01/784121001"/>
    <hyperlink ref="F558" r:id="rId85" display="https://podminky.urs.cz/item/CS_URS_2024_01/784121011"/>
    <hyperlink ref="F562" r:id="rId86" display="https://podminky.urs.cz/item/CS_URS_2024_01/784181131"/>
    <hyperlink ref="F567" r:id="rId87" display="https://podminky.urs.cz/item/CS_URS_2024_01/784331001"/>
    <hyperlink ref="F585" r:id="rId88" display="https://podminky.urs.cz/item/CS_URS_2024_01/7843310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2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93"/>
      <c r="M2" s="293"/>
      <c r="N2" s="293"/>
      <c r="O2" s="293"/>
      <c r="P2" s="293"/>
      <c r="Q2" s="293"/>
      <c r="R2" s="293"/>
      <c r="S2" s="293"/>
      <c r="T2" s="293"/>
      <c r="U2" s="293"/>
      <c r="V2" s="293"/>
      <c r="AT2" s="18" t="s">
        <v>90</v>
      </c>
    </row>
    <row r="3" spans="2:46" ht="6.9" customHeight="1">
      <c r="B3" s="19"/>
      <c r="C3" s="20"/>
      <c r="D3" s="20"/>
      <c r="E3" s="20"/>
      <c r="F3" s="20"/>
      <c r="G3" s="20"/>
      <c r="H3" s="20"/>
      <c r="I3" s="20"/>
      <c r="J3" s="20"/>
      <c r="K3" s="20"/>
      <c r="L3" s="21"/>
      <c r="AT3" s="18" t="s">
        <v>83</v>
      </c>
    </row>
    <row r="4" spans="2:46" ht="24.9" customHeight="1">
      <c r="B4" s="21"/>
      <c r="D4" s="22" t="s">
        <v>117</v>
      </c>
      <c r="L4" s="21"/>
      <c r="M4" s="90" t="s">
        <v>10</v>
      </c>
      <c r="AT4" s="18" t="s">
        <v>4</v>
      </c>
    </row>
    <row r="5" spans="2:12" ht="6.9" customHeight="1">
      <c r="B5" s="21"/>
      <c r="L5" s="21"/>
    </row>
    <row r="6" spans="2:12" ht="12" customHeight="1">
      <c r="B6" s="21"/>
      <c r="D6" s="28" t="s">
        <v>16</v>
      </c>
      <c r="L6" s="21"/>
    </row>
    <row r="7" spans="2:12" ht="16.5" customHeight="1">
      <c r="B7" s="21"/>
      <c r="E7" s="335" t="str">
        <f>'Rekapitulace stavby'!K6</f>
        <v>REVITALIZACE PROSTORU HROMADNÝCH ŠATEN BAZÉNU BOHUMÍN</v>
      </c>
      <c r="F7" s="336"/>
      <c r="G7" s="336"/>
      <c r="H7" s="336"/>
      <c r="L7" s="21"/>
    </row>
    <row r="8" spans="2:12" ht="12" customHeight="1">
      <c r="B8" s="21"/>
      <c r="D8" s="28" t="s">
        <v>131</v>
      </c>
      <c r="L8" s="21"/>
    </row>
    <row r="9" spans="2:12" s="1" customFormat="1" ht="16.5" customHeight="1">
      <c r="B9" s="33"/>
      <c r="E9" s="335" t="s">
        <v>891</v>
      </c>
      <c r="F9" s="334"/>
      <c r="G9" s="334"/>
      <c r="H9" s="334"/>
      <c r="L9" s="33"/>
    </row>
    <row r="10" spans="2:12" s="1" customFormat="1" ht="12" customHeight="1">
      <c r="B10" s="33"/>
      <c r="D10" s="28" t="s">
        <v>892</v>
      </c>
      <c r="L10" s="33"/>
    </row>
    <row r="11" spans="2:12" s="1" customFormat="1" ht="16.5" customHeight="1">
      <c r="B11" s="33"/>
      <c r="E11" s="325" t="s">
        <v>893</v>
      </c>
      <c r="F11" s="334"/>
      <c r="G11" s="334"/>
      <c r="H11" s="334"/>
      <c r="L11" s="33"/>
    </row>
    <row r="12" spans="2:12" s="1" customFormat="1" ht="12">
      <c r="B12" s="33"/>
      <c r="L12" s="33"/>
    </row>
    <row r="13" spans="2:12" s="1" customFormat="1" ht="12" customHeight="1">
      <c r="B13" s="33"/>
      <c r="D13" s="28" t="s">
        <v>18</v>
      </c>
      <c r="F13" s="26" t="s">
        <v>19</v>
      </c>
      <c r="I13" s="28" t="s">
        <v>20</v>
      </c>
      <c r="J13" s="26" t="s">
        <v>21</v>
      </c>
      <c r="L13" s="33"/>
    </row>
    <row r="14" spans="2:12" s="1" customFormat="1" ht="12" customHeight="1">
      <c r="B14" s="33"/>
      <c r="D14" s="28" t="s">
        <v>22</v>
      </c>
      <c r="F14" s="26" t="s">
        <v>23</v>
      </c>
      <c r="I14" s="28" t="s">
        <v>24</v>
      </c>
      <c r="J14" s="49" t="str">
        <f>'Rekapitulace stavby'!AN8</f>
        <v>26. 3. 2024</v>
      </c>
      <c r="L14" s="33"/>
    </row>
    <row r="15" spans="2:12" s="1" customFormat="1" ht="10.95" customHeight="1">
      <c r="B15" s="33"/>
      <c r="L15" s="33"/>
    </row>
    <row r="16" spans="2:12" s="1" customFormat="1" ht="12" customHeight="1">
      <c r="B16" s="33"/>
      <c r="D16" s="28" t="s">
        <v>26</v>
      </c>
      <c r="I16" s="28" t="s">
        <v>27</v>
      </c>
      <c r="J16" s="26" t="s">
        <v>21</v>
      </c>
      <c r="L16" s="33"/>
    </row>
    <row r="17" spans="2:12" s="1" customFormat="1" ht="18" customHeight="1">
      <c r="B17" s="33"/>
      <c r="E17" s="26" t="s">
        <v>28</v>
      </c>
      <c r="I17" s="28" t="s">
        <v>29</v>
      </c>
      <c r="J17" s="26" t="s">
        <v>21</v>
      </c>
      <c r="L17" s="33"/>
    </row>
    <row r="18" spans="2:12" s="1" customFormat="1" ht="6.9" customHeight="1">
      <c r="B18" s="33"/>
      <c r="L18" s="33"/>
    </row>
    <row r="19" spans="2:12" s="1" customFormat="1" ht="12" customHeight="1">
      <c r="B19" s="33"/>
      <c r="D19" s="28" t="s">
        <v>30</v>
      </c>
      <c r="I19" s="28" t="s">
        <v>27</v>
      </c>
      <c r="J19" s="29" t="str">
        <f>'Rekapitulace stavby'!AN13</f>
        <v>Vyplň údaj</v>
      </c>
      <c r="L19" s="33"/>
    </row>
    <row r="20" spans="2:12" s="1" customFormat="1" ht="18" customHeight="1">
      <c r="B20" s="33"/>
      <c r="E20" s="337" t="str">
        <f>'Rekapitulace stavby'!E14</f>
        <v>Vyplň údaj</v>
      </c>
      <c r="F20" s="304"/>
      <c r="G20" s="304"/>
      <c r="H20" s="304"/>
      <c r="I20" s="28" t="s">
        <v>29</v>
      </c>
      <c r="J20" s="29" t="str">
        <f>'Rekapitulace stavby'!AN14</f>
        <v>Vyplň údaj</v>
      </c>
      <c r="L20" s="33"/>
    </row>
    <row r="21" spans="2:12" s="1" customFormat="1" ht="6.9" customHeight="1">
      <c r="B21" s="33"/>
      <c r="L21" s="33"/>
    </row>
    <row r="22" spans="2:12" s="1" customFormat="1" ht="12" customHeight="1">
      <c r="B22" s="33"/>
      <c r="D22" s="28" t="s">
        <v>32</v>
      </c>
      <c r="I22" s="28" t="s">
        <v>27</v>
      </c>
      <c r="J22" s="26" t="s">
        <v>21</v>
      </c>
      <c r="L22" s="33"/>
    </row>
    <row r="23" spans="2:12" s="1" customFormat="1" ht="18" customHeight="1">
      <c r="B23" s="33"/>
      <c r="E23" s="26" t="s">
        <v>33</v>
      </c>
      <c r="I23" s="28" t="s">
        <v>29</v>
      </c>
      <c r="J23" s="26" t="s">
        <v>21</v>
      </c>
      <c r="L23" s="33"/>
    </row>
    <row r="24" spans="2:12" s="1" customFormat="1" ht="6.9" customHeight="1">
      <c r="B24" s="33"/>
      <c r="L24" s="33"/>
    </row>
    <row r="25" spans="2:12" s="1" customFormat="1" ht="12" customHeight="1">
      <c r="B25" s="33"/>
      <c r="D25" s="28" t="s">
        <v>35</v>
      </c>
      <c r="I25" s="28" t="s">
        <v>27</v>
      </c>
      <c r="J25" s="26" t="s">
        <v>21</v>
      </c>
      <c r="L25" s="33"/>
    </row>
    <row r="26" spans="2:12" s="1" customFormat="1" ht="18" customHeight="1">
      <c r="B26" s="33"/>
      <c r="E26" s="26" t="s">
        <v>894</v>
      </c>
      <c r="I26" s="28" t="s">
        <v>29</v>
      </c>
      <c r="J26" s="26" t="s">
        <v>21</v>
      </c>
      <c r="L26" s="33"/>
    </row>
    <row r="27" spans="2:12" s="1" customFormat="1" ht="6.9" customHeight="1">
      <c r="B27" s="33"/>
      <c r="L27" s="33"/>
    </row>
    <row r="28" spans="2:12" s="1" customFormat="1" ht="12" customHeight="1">
      <c r="B28" s="33"/>
      <c r="D28" s="28" t="s">
        <v>37</v>
      </c>
      <c r="L28" s="33"/>
    </row>
    <row r="29" spans="2:12" s="7" customFormat="1" ht="358.5" customHeight="1">
      <c r="B29" s="91"/>
      <c r="E29" s="308" t="s">
        <v>895</v>
      </c>
      <c r="F29" s="308"/>
      <c r="G29" s="308"/>
      <c r="H29" s="308"/>
      <c r="L29" s="91"/>
    </row>
    <row r="30" spans="2:12" s="1" customFormat="1" ht="6.9" customHeight="1">
      <c r="B30" s="33"/>
      <c r="L30" s="33"/>
    </row>
    <row r="31" spans="2:12" s="1" customFormat="1" ht="6.9" customHeight="1">
      <c r="B31" s="33"/>
      <c r="D31" s="50"/>
      <c r="E31" s="50"/>
      <c r="F31" s="50"/>
      <c r="G31" s="50"/>
      <c r="H31" s="50"/>
      <c r="I31" s="50"/>
      <c r="J31" s="50"/>
      <c r="K31" s="50"/>
      <c r="L31" s="33"/>
    </row>
    <row r="32" spans="2:12" s="1" customFormat="1" ht="25.35" customHeight="1">
      <c r="B32" s="33"/>
      <c r="D32" s="92" t="s">
        <v>39</v>
      </c>
      <c r="J32" s="62">
        <f>ROUND(J97,2)</f>
        <v>0</v>
      </c>
      <c r="L32" s="33"/>
    </row>
    <row r="33" spans="2:12" s="1" customFormat="1" ht="6.9" customHeight="1">
      <c r="B33" s="33"/>
      <c r="D33" s="50"/>
      <c r="E33" s="50"/>
      <c r="F33" s="50"/>
      <c r="G33" s="50"/>
      <c r="H33" s="50"/>
      <c r="I33" s="50"/>
      <c r="J33" s="50"/>
      <c r="K33" s="50"/>
      <c r="L33" s="33"/>
    </row>
    <row r="34" spans="2:12" s="1" customFormat="1" ht="14.4" customHeight="1">
      <c r="B34" s="33"/>
      <c r="F34" s="93" t="s">
        <v>41</v>
      </c>
      <c r="I34" s="93" t="s">
        <v>40</v>
      </c>
      <c r="J34" s="93" t="s">
        <v>42</v>
      </c>
      <c r="L34" s="33"/>
    </row>
    <row r="35" spans="2:12" s="1" customFormat="1" ht="14.4" customHeight="1">
      <c r="B35" s="33"/>
      <c r="D35" s="94" t="s">
        <v>43</v>
      </c>
      <c r="E35" s="28" t="s">
        <v>44</v>
      </c>
      <c r="F35" s="82">
        <f>ROUND((SUM(BE97:BE126)),2)</f>
        <v>0</v>
      </c>
      <c r="I35" s="95">
        <v>0.21</v>
      </c>
      <c r="J35" s="82">
        <f>ROUND(((SUM(BE97:BE126))*I35),2)</f>
        <v>0</v>
      </c>
      <c r="L35" s="33"/>
    </row>
    <row r="36" spans="2:12" s="1" customFormat="1" ht="14.4" customHeight="1">
      <c r="B36" s="33"/>
      <c r="E36" s="28" t="s">
        <v>45</v>
      </c>
      <c r="F36" s="82">
        <f>ROUND((SUM(BF97:BF126)),2)</f>
        <v>0</v>
      </c>
      <c r="I36" s="95">
        <v>0.12</v>
      </c>
      <c r="J36" s="82">
        <f>ROUND(((SUM(BF97:BF126))*I36),2)</f>
        <v>0</v>
      </c>
      <c r="L36" s="33"/>
    </row>
    <row r="37" spans="2:12" s="1" customFormat="1" ht="14.4" customHeight="1" hidden="1">
      <c r="B37" s="33"/>
      <c r="E37" s="28" t="s">
        <v>46</v>
      </c>
      <c r="F37" s="82">
        <f>ROUND((SUM(BG97:BG126)),2)</f>
        <v>0</v>
      </c>
      <c r="I37" s="95">
        <v>0.21</v>
      </c>
      <c r="J37" s="82">
        <f>0</f>
        <v>0</v>
      </c>
      <c r="L37" s="33"/>
    </row>
    <row r="38" spans="2:12" s="1" customFormat="1" ht="14.4" customHeight="1" hidden="1">
      <c r="B38" s="33"/>
      <c r="E38" s="28" t="s">
        <v>47</v>
      </c>
      <c r="F38" s="82">
        <f>ROUND((SUM(BH97:BH126)),2)</f>
        <v>0</v>
      </c>
      <c r="I38" s="95">
        <v>0.12</v>
      </c>
      <c r="J38" s="82">
        <f>0</f>
        <v>0</v>
      </c>
      <c r="L38" s="33"/>
    </row>
    <row r="39" spans="2:12" s="1" customFormat="1" ht="14.4" customHeight="1" hidden="1">
      <c r="B39" s="33"/>
      <c r="E39" s="28" t="s">
        <v>48</v>
      </c>
      <c r="F39" s="82">
        <f>ROUND((SUM(BI97:BI126)),2)</f>
        <v>0</v>
      </c>
      <c r="I39" s="95">
        <v>0</v>
      </c>
      <c r="J39" s="82">
        <f>0</f>
        <v>0</v>
      </c>
      <c r="L39" s="33"/>
    </row>
    <row r="40" spans="2:12" s="1" customFormat="1" ht="6.9" customHeight="1">
      <c r="B40" s="33"/>
      <c r="L40" s="33"/>
    </row>
    <row r="41" spans="2:12" s="1" customFormat="1" ht="25.35" customHeight="1">
      <c r="B41" s="33"/>
      <c r="C41" s="96"/>
      <c r="D41" s="97" t="s">
        <v>49</v>
      </c>
      <c r="E41" s="53"/>
      <c r="F41" s="53"/>
      <c r="G41" s="98" t="s">
        <v>50</v>
      </c>
      <c r="H41" s="99" t="s">
        <v>51</v>
      </c>
      <c r="I41" s="53"/>
      <c r="J41" s="100">
        <f>SUM(J32:J39)</f>
        <v>0</v>
      </c>
      <c r="K41" s="101"/>
      <c r="L41" s="33"/>
    </row>
    <row r="42" spans="2:12" s="1" customFormat="1" ht="14.4" customHeight="1">
      <c r="B42" s="41"/>
      <c r="C42" s="42"/>
      <c r="D42" s="42"/>
      <c r="E42" s="42"/>
      <c r="F42" s="42"/>
      <c r="G42" s="42"/>
      <c r="H42" s="42"/>
      <c r="I42" s="42"/>
      <c r="J42" s="42"/>
      <c r="K42" s="42"/>
      <c r="L42" s="33"/>
    </row>
    <row r="46" spans="2:12" s="1" customFormat="1" ht="6.9" customHeight="1">
      <c r="B46" s="43"/>
      <c r="C46" s="44"/>
      <c r="D46" s="44"/>
      <c r="E46" s="44"/>
      <c r="F46" s="44"/>
      <c r="G46" s="44"/>
      <c r="H46" s="44"/>
      <c r="I46" s="44"/>
      <c r="J46" s="44"/>
      <c r="K46" s="44"/>
      <c r="L46" s="33"/>
    </row>
    <row r="47" spans="2:12" s="1" customFormat="1" ht="24.9" customHeight="1">
      <c r="B47" s="33"/>
      <c r="C47" s="22" t="s">
        <v>134</v>
      </c>
      <c r="L47" s="33"/>
    </row>
    <row r="48" spans="2:12" s="1" customFormat="1" ht="6.9" customHeight="1">
      <c r="B48" s="33"/>
      <c r="L48" s="33"/>
    </row>
    <row r="49" spans="2:12" s="1" customFormat="1" ht="12" customHeight="1">
      <c r="B49" s="33"/>
      <c r="C49" s="28" t="s">
        <v>16</v>
      </c>
      <c r="L49" s="33"/>
    </row>
    <row r="50" spans="2:12" s="1" customFormat="1" ht="16.5" customHeight="1">
      <c r="B50" s="33"/>
      <c r="E50" s="335" t="str">
        <f>E7</f>
        <v>REVITALIZACE PROSTORU HROMADNÝCH ŠATEN BAZÉNU BOHUMÍN</v>
      </c>
      <c r="F50" s="336"/>
      <c r="G50" s="336"/>
      <c r="H50" s="336"/>
      <c r="L50" s="33"/>
    </row>
    <row r="51" spans="2:12" ht="12" customHeight="1">
      <c r="B51" s="21"/>
      <c r="C51" s="28" t="s">
        <v>131</v>
      </c>
      <c r="L51" s="21"/>
    </row>
    <row r="52" spans="2:12" s="1" customFormat="1" ht="16.5" customHeight="1">
      <c r="B52" s="33"/>
      <c r="E52" s="335" t="s">
        <v>891</v>
      </c>
      <c r="F52" s="334"/>
      <c r="G52" s="334"/>
      <c r="H52" s="334"/>
      <c r="L52" s="33"/>
    </row>
    <row r="53" spans="2:12" s="1" customFormat="1" ht="12" customHeight="1">
      <c r="B53" s="33"/>
      <c r="C53" s="28" t="s">
        <v>892</v>
      </c>
      <c r="L53" s="33"/>
    </row>
    <row r="54" spans="2:12" s="1" customFormat="1" ht="16.5" customHeight="1">
      <c r="B54" s="33"/>
      <c r="E54" s="325" t="str">
        <f>E11</f>
        <v>2024/OST/07-14-2 - D.1.4.2-Ústřední vytápění</v>
      </c>
      <c r="F54" s="334"/>
      <c r="G54" s="334"/>
      <c r="H54" s="334"/>
      <c r="L54" s="33"/>
    </row>
    <row r="55" spans="2:12" s="1" customFormat="1" ht="6.9" customHeight="1">
      <c r="B55" s="33"/>
      <c r="L55" s="33"/>
    </row>
    <row r="56" spans="2:12" s="1" customFormat="1" ht="12" customHeight="1">
      <c r="B56" s="33"/>
      <c r="C56" s="28" t="s">
        <v>22</v>
      </c>
      <c r="F56" s="26" t="str">
        <f>F14</f>
        <v xml:space="preserve"> </v>
      </c>
      <c r="I56" s="28" t="s">
        <v>24</v>
      </c>
      <c r="J56" s="49" t="str">
        <f>IF(J14="","",J14)</f>
        <v>26. 3. 2024</v>
      </c>
      <c r="L56" s="33"/>
    </row>
    <row r="57" spans="2:12" s="1" customFormat="1" ht="6.9" customHeight="1">
      <c r="B57" s="33"/>
      <c r="L57" s="33"/>
    </row>
    <row r="58" spans="2:12" s="1" customFormat="1" ht="15.15" customHeight="1">
      <c r="B58" s="33"/>
      <c r="C58" s="28" t="s">
        <v>26</v>
      </c>
      <c r="F58" s="26" t="str">
        <f>E17</f>
        <v>BOSPOR, s.r.o. Bohumín</v>
      </c>
      <c r="I58" s="28" t="s">
        <v>32</v>
      </c>
      <c r="J58" s="31" t="str">
        <f>E23</f>
        <v>ARCH.Z.STUDIO</v>
      </c>
      <c r="L58" s="33"/>
    </row>
    <row r="59" spans="2:12" s="1" customFormat="1" ht="15.15" customHeight="1">
      <c r="B59" s="33"/>
      <c r="C59" s="28" t="s">
        <v>30</v>
      </c>
      <c r="F59" s="26" t="str">
        <f>IF(E20="","",E20)</f>
        <v>Vyplň údaj</v>
      </c>
      <c r="I59" s="28" t="s">
        <v>35</v>
      </c>
      <c r="J59" s="31" t="str">
        <f>E26</f>
        <v>Ing.Dočkal</v>
      </c>
      <c r="L59" s="33"/>
    </row>
    <row r="60" spans="2:12" s="1" customFormat="1" ht="10.35" customHeight="1">
      <c r="B60" s="33"/>
      <c r="L60" s="33"/>
    </row>
    <row r="61" spans="2:12" s="1" customFormat="1" ht="29.25" customHeight="1">
      <c r="B61" s="33"/>
      <c r="C61" s="102" t="s">
        <v>135</v>
      </c>
      <c r="D61" s="96"/>
      <c r="E61" s="96"/>
      <c r="F61" s="96"/>
      <c r="G61" s="96"/>
      <c r="H61" s="96"/>
      <c r="I61" s="96"/>
      <c r="J61" s="103" t="s">
        <v>136</v>
      </c>
      <c r="K61" s="96"/>
      <c r="L61" s="33"/>
    </row>
    <row r="62" spans="2:12" s="1" customFormat="1" ht="10.35" customHeight="1">
      <c r="B62" s="33"/>
      <c r="L62" s="33"/>
    </row>
    <row r="63" spans="2:47" s="1" customFormat="1" ht="22.95" customHeight="1">
      <c r="B63" s="33"/>
      <c r="C63" s="104" t="s">
        <v>71</v>
      </c>
      <c r="J63" s="62">
        <f>J97</f>
        <v>0</v>
      </c>
      <c r="L63" s="33"/>
      <c r="AU63" s="18" t="s">
        <v>137</v>
      </c>
    </row>
    <row r="64" spans="2:12" s="8" customFormat="1" ht="24.9" customHeight="1">
      <c r="B64" s="105"/>
      <c r="D64" s="106" t="s">
        <v>896</v>
      </c>
      <c r="E64" s="107"/>
      <c r="F64" s="107"/>
      <c r="G64" s="107"/>
      <c r="H64" s="107"/>
      <c r="I64" s="107"/>
      <c r="J64" s="108">
        <f>J98</f>
        <v>0</v>
      </c>
      <c r="L64" s="105"/>
    </row>
    <row r="65" spans="2:12" s="9" customFormat="1" ht="19.95" customHeight="1">
      <c r="B65" s="109"/>
      <c r="D65" s="110" t="s">
        <v>897</v>
      </c>
      <c r="E65" s="111"/>
      <c r="F65" s="111"/>
      <c r="G65" s="111"/>
      <c r="H65" s="111"/>
      <c r="I65" s="111"/>
      <c r="J65" s="112">
        <f>J99</f>
        <v>0</v>
      </c>
      <c r="L65" s="109"/>
    </row>
    <row r="66" spans="2:12" s="9" customFormat="1" ht="19.95" customHeight="1">
      <c r="B66" s="109"/>
      <c r="D66" s="110" t="s">
        <v>898</v>
      </c>
      <c r="E66" s="111"/>
      <c r="F66" s="111"/>
      <c r="G66" s="111"/>
      <c r="H66" s="111"/>
      <c r="I66" s="111"/>
      <c r="J66" s="112">
        <f>J101</f>
        <v>0</v>
      </c>
      <c r="L66" s="109"/>
    </row>
    <row r="67" spans="2:12" s="8" customFormat="1" ht="24.9" customHeight="1">
      <c r="B67" s="105"/>
      <c r="D67" s="106" t="s">
        <v>899</v>
      </c>
      <c r="E67" s="107"/>
      <c r="F67" s="107"/>
      <c r="G67" s="107"/>
      <c r="H67" s="107"/>
      <c r="I67" s="107"/>
      <c r="J67" s="108">
        <f>J103</f>
        <v>0</v>
      </c>
      <c r="L67" s="105"/>
    </row>
    <row r="68" spans="2:12" s="9" customFormat="1" ht="19.95" customHeight="1">
      <c r="B68" s="109"/>
      <c r="D68" s="110" t="s">
        <v>900</v>
      </c>
      <c r="E68" s="111"/>
      <c r="F68" s="111"/>
      <c r="G68" s="111"/>
      <c r="H68" s="111"/>
      <c r="I68" s="111"/>
      <c r="J68" s="112">
        <f>J109</f>
        <v>0</v>
      </c>
      <c r="L68" s="109"/>
    </row>
    <row r="69" spans="2:12" s="9" customFormat="1" ht="19.95" customHeight="1">
      <c r="B69" s="109"/>
      <c r="D69" s="110" t="s">
        <v>901</v>
      </c>
      <c r="E69" s="111"/>
      <c r="F69" s="111"/>
      <c r="G69" s="111"/>
      <c r="H69" s="111"/>
      <c r="I69" s="111"/>
      <c r="J69" s="112">
        <f>J111</f>
        <v>0</v>
      </c>
      <c r="L69" s="109"/>
    </row>
    <row r="70" spans="2:12" s="9" customFormat="1" ht="19.95" customHeight="1">
      <c r="B70" s="109"/>
      <c r="D70" s="110" t="s">
        <v>902</v>
      </c>
      <c r="E70" s="111"/>
      <c r="F70" s="111"/>
      <c r="G70" s="111"/>
      <c r="H70" s="111"/>
      <c r="I70" s="111"/>
      <c r="J70" s="112">
        <f>J113</f>
        <v>0</v>
      </c>
      <c r="L70" s="109"/>
    </row>
    <row r="71" spans="2:12" s="9" customFormat="1" ht="19.95" customHeight="1">
      <c r="B71" s="109"/>
      <c r="D71" s="110" t="s">
        <v>903</v>
      </c>
      <c r="E71" s="111"/>
      <c r="F71" s="111"/>
      <c r="G71" s="111"/>
      <c r="H71" s="111"/>
      <c r="I71" s="111"/>
      <c r="J71" s="112">
        <f>J115</f>
        <v>0</v>
      </c>
      <c r="L71" s="109"/>
    </row>
    <row r="72" spans="2:12" s="8" customFormat="1" ht="24.9" customHeight="1">
      <c r="B72" s="105"/>
      <c r="D72" s="106" t="s">
        <v>904</v>
      </c>
      <c r="E72" s="107"/>
      <c r="F72" s="107"/>
      <c r="G72" s="107"/>
      <c r="H72" s="107"/>
      <c r="I72" s="107"/>
      <c r="J72" s="108">
        <f>J117</f>
        <v>0</v>
      </c>
      <c r="L72" s="105"/>
    </row>
    <row r="73" spans="2:12" s="9" customFormat="1" ht="19.95" customHeight="1">
      <c r="B73" s="109"/>
      <c r="D73" s="110" t="s">
        <v>905</v>
      </c>
      <c r="E73" s="111"/>
      <c r="F73" s="111"/>
      <c r="G73" s="111"/>
      <c r="H73" s="111"/>
      <c r="I73" s="111"/>
      <c r="J73" s="112">
        <f>J118</f>
        <v>0</v>
      </c>
      <c r="L73" s="109"/>
    </row>
    <row r="74" spans="2:12" s="9" customFormat="1" ht="19.95" customHeight="1">
      <c r="B74" s="109"/>
      <c r="D74" s="110" t="s">
        <v>906</v>
      </c>
      <c r="E74" s="111"/>
      <c r="F74" s="111"/>
      <c r="G74" s="111"/>
      <c r="H74" s="111"/>
      <c r="I74" s="111"/>
      <c r="J74" s="112">
        <f>J122</f>
        <v>0</v>
      </c>
      <c r="L74" s="109"/>
    </row>
    <row r="75" spans="2:12" s="9" customFormat="1" ht="19.95" customHeight="1">
      <c r="B75" s="109"/>
      <c r="D75" s="110" t="s">
        <v>907</v>
      </c>
      <c r="E75" s="111"/>
      <c r="F75" s="111"/>
      <c r="G75" s="111"/>
      <c r="H75" s="111"/>
      <c r="I75" s="111"/>
      <c r="J75" s="112">
        <f>J125</f>
        <v>0</v>
      </c>
      <c r="L75" s="109"/>
    </row>
    <row r="76" spans="2:12" s="1" customFormat="1" ht="21.75" customHeight="1">
      <c r="B76" s="33"/>
      <c r="L76" s="33"/>
    </row>
    <row r="77" spans="2:12" s="1" customFormat="1" ht="6.9" customHeight="1">
      <c r="B77" s="41"/>
      <c r="C77" s="42"/>
      <c r="D77" s="42"/>
      <c r="E77" s="42"/>
      <c r="F77" s="42"/>
      <c r="G77" s="42"/>
      <c r="H77" s="42"/>
      <c r="I77" s="42"/>
      <c r="J77" s="42"/>
      <c r="K77" s="42"/>
      <c r="L77" s="33"/>
    </row>
    <row r="81" spans="2:12" s="1" customFormat="1" ht="6.9" customHeight="1">
      <c r="B81" s="43"/>
      <c r="C81" s="44"/>
      <c r="D81" s="44"/>
      <c r="E81" s="44"/>
      <c r="F81" s="44"/>
      <c r="G81" s="44"/>
      <c r="H81" s="44"/>
      <c r="I81" s="44"/>
      <c r="J81" s="44"/>
      <c r="K81" s="44"/>
      <c r="L81" s="33"/>
    </row>
    <row r="82" spans="2:12" s="1" customFormat="1" ht="24.9" customHeight="1">
      <c r="B82" s="33"/>
      <c r="C82" s="22" t="s">
        <v>155</v>
      </c>
      <c r="L82" s="33"/>
    </row>
    <row r="83" spans="2:12" s="1" customFormat="1" ht="6.9" customHeight="1">
      <c r="B83" s="33"/>
      <c r="L83" s="33"/>
    </row>
    <row r="84" spans="2:12" s="1" customFormat="1" ht="12" customHeight="1">
      <c r="B84" s="33"/>
      <c r="C84" s="28" t="s">
        <v>16</v>
      </c>
      <c r="L84" s="33"/>
    </row>
    <row r="85" spans="2:12" s="1" customFormat="1" ht="16.5" customHeight="1">
      <c r="B85" s="33"/>
      <c r="E85" s="335" t="str">
        <f>E7</f>
        <v>REVITALIZACE PROSTORU HROMADNÝCH ŠATEN BAZÉNU BOHUMÍN</v>
      </c>
      <c r="F85" s="336"/>
      <c r="G85" s="336"/>
      <c r="H85" s="336"/>
      <c r="L85" s="33"/>
    </row>
    <row r="86" spans="2:12" ht="12" customHeight="1">
      <c r="B86" s="21"/>
      <c r="C86" s="28" t="s">
        <v>131</v>
      </c>
      <c r="L86" s="21"/>
    </row>
    <row r="87" spans="2:12" s="1" customFormat="1" ht="16.5" customHeight="1">
      <c r="B87" s="33"/>
      <c r="E87" s="335" t="s">
        <v>891</v>
      </c>
      <c r="F87" s="334"/>
      <c r="G87" s="334"/>
      <c r="H87" s="334"/>
      <c r="L87" s="33"/>
    </row>
    <row r="88" spans="2:12" s="1" customFormat="1" ht="12" customHeight="1">
      <c r="B88" s="33"/>
      <c r="C88" s="28" t="s">
        <v>892</v>
      </c>
      <c r="L88" s="33"/>
    </row>
    <row r="89" spans="2:12" s="1" customFormat="1" ht="16.5" customHeight="1">
      <c r="B89" s="33"/>
      <c r="E89" s="325" t="str">
        <f>E11</f>
        <v>2024/OST/07-14-2 - D.1.4.2-Ústřední vytápění</v>
      </c>
      <c r="F89" s="334"/>
      <c r="G89" s="334"/>
      <c r="H89" s="334"/>
      <c r="L89" s="33"/>
    </row>
    <row r="90" spans="2:12" s="1" customFormat="1" ht="6.9" customHeight="1">
      <c r="B90" s="33"/>
      <c r="L90" s="33"/>
    </row>
    <row r="91" spans="2:12" s="1" customFormat="1" ht="12" customHeight="1">
      <c r="B91" s="33"/>
      <c r="C91" s="28" t="s">
        <v>22</v>
      </c>
      <c r="F91" s="26" t="str">
        <f>F14</f>
        <v xml:space="preserve"> </v>
      </c>
      <c r="I91" s="28" t="s">
        <v>24</v>
      </c>
      <c r="J91" s="49" t="str">
        <f>IF(J14="","",J14)</f>
        <v>26. 3. 2024</v>
      </c>
      <c r="L91" s="33"/>
    </row>
    <row r="92" spans="2:12" s="1" customFormat="1" ht="6.9" customHeight="1">
      <c r="B92" s="33"/>
      <c r="L92" s="33"/>
    </row>
    <row r="93" spans="2:12" s="1" customFormat="1" ht="15.15" customHeight="1">
      <c r="B93" s="33"/>
      <c r="C93" s="28" t="s">
        <v>26</v>
      </c>
      <c r="F93" s="26" t="str">
        <f>E17</f>
        <v>BOSPOR, s.r.o. Bohumín</v>
      </c>
      <c r="I93" s="28" t="s">
        <v>32</v>
      </c>
      <c r="J93" s="31" t="str">
        <f>E23</f>
        <v>ARCH.Z.STUDIO</v>
      </c>
      <c r="L93" s="33"/>
    </row>
    <row r="94" spans="2:12" s="1" customFormat="1" ht="15.15" customHeight="1">
      <c r="B94" s="33"/>
      <c r="C94" s="28" t="s">
        <v>30</v>
      </c>
      <c r="F94" s="26" t="str">
        <f>IF(E20="","",E20)</f>
        <v>Vyplň údaj</v>
      </c>
      <c r="I94" s="28" t="s">
        <v>35</v>
      </c>
      <c r="J94" s="31" t="str">
        <f>E26</f>
        <v>Ing.Dočkal</v>
      </c>
      <c r="L94" s="33"/>
    </row>
    <row r="95" spans="2:12" s="1" customFormat="1" ht="10.35" customHeight="1">
      <c r="B95" s="33"/>
      <c r="L95" s="33"/>
    </row>
    <row r="96" spans="2:20" s="10" customFormat="1" ht="29.25" customHeight="1">
      <c r="B96" s="113"/>
      <c r="C96" s="114" t="s">
        <v>156</v>
      </c>
      <c r="D96" s="115" t="s">
        <v>58</v>
      </c>
      <c r="E96" s="115" t="s">
        <v>54</v>
      </c>
      <c r="F96" s="115" t="s">
        <v>55</v>
      </c>
      <c r="G96" s="115" t="s">
        <v>157</v>
      </c>
      <c r="H96" s="115" t="s">
        <v>158</v>
      </c>
      <c r="I96" s="115" t="s">
        <v>159</v>
      </c>
      <c r="J96" s="115" t="s">
        <v>136</v>
      </c>
      <c r="K96" s="116" t="s">
        <v>160</v>
      </c>
      <c r="L96" s="113"/>
      <c r="M96" s="55" t="s">
        <v>21</v>
      </c>
      <c r="N96" s="56" t="s">
        <v>43</v>
      </c>
      <c r="O96" s="56" t="s">
        <v>161</v>
      </c>
      <c r="P96" s="56" t="s">
        <v>162</v>
      </c>
      <c r="Q96" s="56" t="s">
        <v>163</v>
      </c>
      <c r="R96" s="56" t="s">
        <v>164</v>
      </c>
      <c r="S96" s="56" t="s">
        <v>165</v>
      </c>
      <c r="T96" s="57" t="s">
        <v>166</v>
      </c>
    </row>
    <row r="97" spans="2:63" s="1" customFormat="1" ht="22.95" customHeight="1">
      <c r="B97" s="33"/>
      <c r="C97" s="60" t="s">
        <v>167</v>
      </c>
      <c r="J97" s="117">
        <f>BK97</f>
        <v>0</v>
      </c>
      <c r="L97" s="33"/>
      <c r="M97" s="58"/>
      <c r="N97" s="50"/>
      <c r="O97" s="50"/>
      <c r="P97" s="118">
        <f>P98+P103+P117</f>
        <v>0</v>
      </c>
      <c r="Q97" s="50"/>
      <c r="R97" s="118">
        <f>R98+R103+R117</f>
        <v>0</v>
      </c>
      <c r="S97" s="50"/>
      <c r="T97" s="119">
        <f>T98+T103+T117</f>
        <v>0</v>
      </c>
      <c r="AT97" s="18" t="s">
        <v>72</v>
      </c>
      <c r="AU97" s="18" t="s">
        <v>137</v>
      </c>
      <c r="BK97" s="120">
        <f>BK98+BK103+BK117</f>
        <v>0</v>
      </c>
    </row>
    <row r="98" spans="2:63" s="11" customFormat="1" ht="25.95" customHeight="1">
      <c r="B98" s="121"/>
      <c r="D98" s="122" t="s">
        <v>72</v>
      </c>
      <c r="E98" s="123" t="s">
        <v>908</v>
      </c>
      <c r="F98" s="123" t="s">
        <v>909</v>
      </c>
      <c r="I98" s="124"/>
      <c r="J98" s="125">
        <f>BK98</f>
        <v>0</v>
      </c>
      <c r="L98" s="121"/>
      <c r="M98" s="126"/>
      <c r="P98" s="127">
        <f>P99+P101</f>
        <v>0</v>
      </c>
      <c r="R98" s="127">
        <f>R99+R101</f>
        <v>0</v>
      </c>
      <c r="T98" s="128">
        <f>T99+T101</f>
        <v>0</v>
      </c>
      <c r="AR98" s="122" t="s">
        <v>81</v>
      </c>
      <c r="AT98" s="129" t="s">
        <v>72</v>
      </c>
      <c r="AU98" s="129" t="s">
        <v>73</v>
      </c>
      <c r="AY98" s="122" t="s">
        <v>170</v>
      </c>
      <c r="BK98" s="130">
        <f>BK99+BK101</f>
        <v>0</v>
      </c>
    </row>
    <row r="99" spans="2:63" s="11" customFormat="1" ht="22.95" customHeight="1">
      <c r="B99" s="121"/>
      <c r="D99" s="122" t="s">
        <v>72</v>
      </c>
      <c r="E99" s="131" t="s">
        <v>910</v>
      </c>
      <c r="F99" s="131" t="s">
        <v>911</v>
      </c>
      <c r="I99" s="124"/>
      <c r="J99" s="132">
        <f>BK99</f>
        <v>0</v>
      </c>
      <c r="L99" s="121"/>
      <c r="M99" s="126"/>
      <c r="P99" s="127">
        <f>P100</f>
        <v>0</v>
      </c>
      <c r="R99" s="127">
        <f>R100</f>
        <v>0</v>
      </c>
      <c r="T99" s="128">
        <f>T100</f>
        <v>0</v>
      </c>
      <c r="AR99" s="122" t="s">
        <v>81</v>
      </c>
      <c r="AT99" s="129" t="s">
        <v>72</v>
      </c>
      <c r="AU99" s="129" t="s">
        <v>81</v>
      </c>
      <c r="AY99" s="122" t="s">
        <v>170</v>
      </c>
      <c r="BK99" s="130">
        <f>BK100</f>
        <v>0</v>
      </c>
    </row>
    <row r="100" spans="2:65" s="1" customFormat="1" ht="16.5" customHeight="1">
      <c r="B100" s="33"/>
      <c r="C100" s="133" t="s">
        <v>81</v>
      </c>
      <c r="D100" s="133" t="s">
        <v>173</v>
      </c>
      <c r="E100" s="134" t="s">
        <v>912</v>
      </c>
      <c r="F100" s="135" t="s">
        <v>913</v>
      </c>
      <c r="G100" s="136" t="s">
        <v>120</v>
      </c>
      <c r="H100" s="137">
        <v>12</v>
      </c>
      <c r="I100" s="138"/>
      <c r="J100" s="139">
        <f>ROUND(I100*H100,2)</f>
        <v>0</v>
      </c>
      <c r="K100" s="135" t="s">
        <v>304</v>
      </c>
      <c r="L100" s="33"/>
      <c r="M100" s="140" t="s">
        <v>21</v>
      </c>
      <c r="N100" s="141" t="s">
        <v>44</v>
      </c>
      <c r="P100" s="142">
        <f>O100*H100</f>
        <v>0</v>
      </c>
      <c r="Q100" s="142">
        <v>0</v>
      </c>
      <c r="R100" s="142">
        <f>Q100*H100</f>
        <v>0</v>
      </c>
      <c r="S100" s="142">
        <v>0</v>
      </c>
      <c r="T100" s="143">
        <f>S100*H100</f>
        <v>0</v>
      </c>
      <c r="AR100" s="144" t="s">
        <v>282</v>
      </c>
      <c r="AT100" s="144" t="s">
        <v>173</v>
      </c>
      <c r="AU100" s="144" t="s">
        <v>83</v>
      </c>
      <c r="AY100" s="18" t="s">
        <v>170</v>
      </c>
      <c r="BE100" s="145">
        <f>IF(N100="základní",J100,0)</f>
        <v>0</v>
      </c>
      <c r="BF100" s="145">
        <f>IF(N100="snížená",J100,0)</f>
        <v>0</v>
      </c>
      <c r="BG100" s="145">
        <f>IF(N100="zákl. přenesená",J100,0)</f>
        <v>0</v>
      </c>
      <c r="BH100" s="145">
        <f>IF(N100="sníž. přenesená",J100,0)</f>
        <v>0</v>
      </c>
      <c r="BI100" s="145">
        <f>IF(N100="nulová",J100,0)</f>
        <v>0</v>
      </c>
      <c r="BJ100" s="18" t="s">
        <v>81</v>
      </c>
      <c r="BK100" s="145">
        <f>ROUND(I100*H100,2)</f>
        <v>0</v>
      </c>
      <c r="BL100" s="18" t="s">
        <v>282</v>
      </c>
      <c r="BM100" s="144" t="s">
        <v>83</v>
      </c>
    </row>
    <row r="101" spans="2:63" s="11" customFormat="1" ht="22.95" customHeight="1">
      <c r="B101" s="121"/>
      <c r="D101" s="122" t="s">
        <v>72</v>
      </c>
      <c r="E101" s="131" t="s">
        <v>914</v>
      </c>
      <c r="F101" s="131" t="s">
        <v>915</v>
      </c>
      <c r="I101" s="124"/>
      <c r="J101" s="132">
        <f>BK101</f>
        <v>0</v>
      </c>
      <c r="L101" s="121"/>
      <c r="M101" s="126"/>
      <c r="P101" s="127">
        <f>P102</f>
        <v>0</v>
      </c>
      <c r="R101" s="127">
        <f>R102</f>
        <v>0</v>
      </c>
      <c r="T101" s="128">
        <f>T102</f>
        <v>0</v>
      </c>
      <c r="AR101" s="122" t="s">
        <v>81</v>
      </c>
      <c r="AT101" s="129" t="s">
        <v>72</v>
      </c>
      <c r="AU101" s="129" t="s">
        <v>81</v>
      </c>
      <c r="AY101" s="122" t="s">
        <v>170</v>
      </c>
      <c r="BK101" s="130">
        <f>BK102</f>
        <v>0</v>
      </c>
    </row>
    <row r="102" spans="2:65" s="1" customFormat="1" ht="16.5" customHeight="1">
      <c r="B102" s="33"/>
      <c r="C102" s="133" t="s">
        <v>83</v>
      </c>
      <c r="D102" s="133" t="s">
        <v>173</v>
      </c>
      <c r="E102" s="134" t="s">
        <v>916</v>
      </c>
      <c r="F102" s="135" t="s">
        <v>917</v>
      </c>
      <c r="G102" s="136" t="s">
        <v>120</v>
      </c>
      <c r="H102" s="137">
        <v>12</v>
      </c>
      <c r="I102" s="138"/>
      <c r="J102" s="139">
        <f>ROUND(I102*H102,2)</f>
        <v>0</v>
      </c>
      <c r="K102" s="135" t="s">
        <v>304</v>
      </c>
      <c r="L102" s="33"/>
      <c r="M102" s="140" t="s">
        <v>21</v>
      </c>
      <c r="N102" s="141" t="s">
        <v>44</v>
      </c>
      <c r="P102" s="142">
        <f>O102*H102</f>
        <v>0</v>
      </c>
      <c r="Q102" s="142">
        <v>0</v>
      </c>
      <c r="R102" s="142">
        <f>Q102*H102</f>
        <v>0</v>
      </c>
      <c r="S102" s="142">
        <v>0</v>
      </c>
      <c r="T102" s="143">
        <f>S102*H102</f>
        <v>0</v>
      </c>
      <c r="AR102" s="144" t="s">
        <v>282</v>
      </c>
      <c r="AT102" s="144" t="s">
        <v>173</v>
      </c>
      <c r="AU102" s="144" t="s">
        <v>83</v>
      </c>
      <c r="AY102" s="18" t="s">
        <v>170</v>
      </c>
      <c r="BE102" s="145">
        <f>IF(N102="základní",J102,0)</f>
        <v>0</v>
      </c>
      <c r="BF102" s="145">
        <f>IF(N102="snížená",J102,0)</f>
        <v>0</v>
      </c>
      <c r="BG102" s="145">
        <f>IF(N102="zákl. přenesená",J102,0)</f>
        <v>0</v>
      </c>
      <c r="BH102" s="145">
        <f>IF(N102="sníž. přenesená",J102,0)</f>
        <v>0</v>
      </c>
      <c r="BI102" s="145">
        <f>IF(N102="nulová",J102,0)</f>
        <v>0</v>
      </c>
      <c r="BJ102" s="18" t="s">
        <v>81</v>
      </c>
      <c r="BK102" s="145">
        <f>ROUND(I102*H102,2)</f>
        <v>0</v>
      </c>
      <c r="BL102" s="18" t="s">
        <v>282</v>
      </c>
      <c r="BM102" s="144" t="s">
        <v>177</v>
      </c>
    </row>
    <row r="103" spans="2:63" s="11" customFormat="1" ht="25.95" customHeight="1">
      <c r="B103" s="121"/>
      <c r="D103" s="122" t="s">
        <v>72</v>
      </c>
      <c r="E103" s="123" t="s">
        <v>918</v>
      </c>
      <c r="F103" s="123" t="s">
        <v>919</v>
      </c>
      <c r="I103" s="124"/>
      <c r="J103" s="125">
        <f>BK103</f>
        <v>0</v>
      </c>
      <c r="L103" s="121"/>
      <c r="M103" s="126"/>
      <c r="P103" s="127">
        <f>P104+SUM(P105:P109)+P111+P113+P115</f>
        <v>0</v>
      </c>
      <c r="R103" s="127">
        <f>R104+SUM(R105:R109)+R111+R113+R115</f>
        <v>0</v>
      </c>
      <c r="T103" s="128">
        <f>T104+SUM(T105:T109)+T111+T113+T115</f>
        <v>0</v>
      </c>
      <c r="AR103" s="122" t="s">
        <v>81</v>
      </c>
      <c r="AT103" s="129" t="s">
        <v>72</v>
      </c>
      <c r="AU103" s="129" t="s">
        <v>73</v>
      </c>
      <c r="AY103" s="122" t="s">
        <v>170</v>
      </c>
      <c r="BK103" s="130">
        <f>BK104+SUM(BK105:BK109)+BK111+BK113+BK115</f>
        <v>0</v>
      </c>
    </row>
    <row r="104" spans="2:65" s="1" customFormat="1" ht="16.5" customHeight="1">
      <c r="B104" s="33"/>
      <c r="C104" s="133" t="s">
        <v>171</v>
      </c>
      <c r="D104" s="133" t="s">
        <v>173</v>
      </c>
      <c r="E104" s="134" t="s">
        <v>920</v>
      </c>
      <c r="F104" s="135" t="s">
        <v>921</v>
      </c>
      <c r="G104" s="136" t="s">
        <v>120</v>
      </c>
      <c r="H104" s="137">
        <v>88</v>
      </c>
      <c r="I104" s="138"/>
      <c r="J104" s="139">
        <f>ROUND(I104*H104,2)</f>
        <v>0</v>
      </c>
      <c r="K104" s="135" t="s">
        <v>304</v>
      </c>
      <c r="L104" s="33"/>
      <c r="M104" s="140" t="s">
        <v>21</v>
      </c>
      <c r="N104" s="141" t="s">
        <v>44</v>
      </c>
      <c r="P104" s="142">
        <f>O104*H104</f>
        <v>0</v>
      </c>
      <c r="Q104" s="142">
        <v>0</v>
      </c>
      <c r="R104" s="142">
        <f>Q104*H104</f>
        <v>0</v>
      </c>
      <c r="S104" s="142">
        <v>0</v>
      </c>
      <c r="T104" s="143">
        <f>S104*H104</f>
        <v>0</v>
      </c>
      <c r="AR104" s="144" t="s">
        <v>282</v>
      </c>
      <c r="AT104" s="144" t="s">
        <v>173</v>
      </c>
      <c r="AU104" s="144" t="s">
        <v>81</v>
      </c>
      <c r="AY104" s="18" t="s">
        <v>170</v>
      </c>
      <c r="BE104" s="145">
        <f>IF(N104="základní",J104,0)</f>
        <v>0</v>
      </c>
      <c r="BF104" s="145">
        <f>IF(N104="snížená",J104,0)</f>
        <v>0</v>
      </c>
      <c r="BG104" s="145">
        <f>IF(N104="zákl. přenesená",J104,0)</f>
        <v>0</v>
      </c>
      <c r="BH104" s="145">
        <f>IF(N104="sníž. přenesená",J104,0)</f>
        <v>0</v>
      </c>
      <c r="BI104" s="145">
        <f>IF(N104="nulová",J104,0)</f>
        <v>0</v>
      </c>
      <c r="BJ104" s="18" t="s">
        <v>81</v>
      </c>
      <c r="BK104" s="145">
        <f>ROUND(I104*H104,2)</f>
        <v>0</v>
      </c>
      <c r="BL104" s="18" t="s">
        <v>282</v>
      </c>
      <c r="BM104" s="144" t="s">
        <v>194</v>
      </c>
    </row>
    <row r="105" spans="2:65" s="1" customFormat="1" ht="16.5" customHeight="1">
      <c r="B105" s="33"/>
      <c r="C105" s="133" t="s">
        <v>177</v>
      </c>
      <c r="D105" s="133" t="s">
        <v>173</v>
      </c>
      <c r="E105" s="134" t="s">
        <v>922</v>
      </c>
      <c r="F105" s="135" t="s">
        <v>923</v>
      </c>
      <c r="G105" s="136" t="s">
        <v>120</v>
      </c>
      <c r="H105" s="137">
        <v>10</v>
      </c>
      <c r="I105" s="138"/>
      <c r="J105" s="139">
        <f>ROUND(I105*H105,2)</f>
        <v>0</v>
      </c>
      <c r="K105" s="135" t="s">
        <v>304</v>
      </c>
      <c r="L105" s="33"/>
      <c r="M105" s="140" t="s">
        <v>21</v>
      </c>
      <c r="N105" s="141" t="s">
        <v>44</v>
      </c>
      <c r="P105" s="142">
        <f>O105*H105</f>
        <v>0</v>
      </c>
      <c r="Q105" s="142">
        <v>0</v>
      </c>
      <c r="R105" s="142">
        <f>Q105*H105</f>
        <v>0</v>
      </c>
      <c r="S105" s="142">
        <v>0</v>
      </c>
      <c r="T105" s="143">
        <f>S105*H105</f>
        <v>0</v>
      </c>
      <c r="AR105" s="144" t="s">
        <v>282</v>
      </c>
      <c r="AT105" s="144" t="s">
        <v>173</v>
      </c>
      <c r="AU105" s="144" t="s">
        <v>81</v>
      </c>
      <c r="AY105" s="18" t="s">
        <v>170</v>
      </c>
      <c r="BE105" s="145">
        <f>IF(N105="základní",J105,0)</f>
        <v>0</v>
      </c>
      <c r="BF105" s="145">
        <f>IF(N105="snížená",J105,0)</f>
        <v>0</v>
      </c>
      <c r="BG105" s="145">
        <f>IF(N105="zákl. přenesená",J105,0)</f>
        <v>0</v>
      </c>
      <c r="BH105" s="145">
        <f>IF(N105="sníž. přenesená",J105,0)</f>
        <v>0</v>
      </c>
      <c r="BI105" s="145">
        <f>IF(N105="nulová",J105,0)</f>
        <v>0</v>
      </c>
      <c r="BJ105" s="18" t="s">
        <v>81</v>
      </c>
      <c r="BK105" s="145">
        <f>ROUND(I105*H105,2)</f>
        <v>0</v>
      </c>
      <c r="BL105" s="18" t="s">
        <v>282</v>
      </c>
      <c r="BM105" s="144" t="s">
        <v>224</v>
      </c>
    </row>
    <row r="106" spans="2:65" s="1" customFormat="1" ht="16.5" customHeight="1">
      <c r="B106" s="33"/>
      <c r="C106" s="133" t="s">
        <v>201</v>
      </c>
      <c r="D106" s="133" t="s">
        <v>173</v>
      </c>
      <c r="E106" s="134" t="s">
        <v>924</v>
      </c>
      <c r="F106" s="135" t="s">
        <v>925</v>
      </c>
      <c r="G106" s="136" t="s">
        <v>120</v>
      </c>
      <c r="H106" s="137">
        <v>70</v>
      </c>
      <c r="I106" s="138"/>
      <c r="J106" s="139">
        <f>ROUND(I106*H106,2)</f>
        <v>0</v>
      </c>
      <c r="K106" s="135" t="s">
        <v>304</v>
      </c>
      <c r="L106" s="33"/>
      <c r="M106" s="140" t="s">
        <v>21</v>
      </c>
      <c r="N106" s="141" t="s">
        <v>44</v>
      </c>
      <c r="P106" s="142">
        <f>O106*H106</f>
        <v>0</v>
      </c>
      <c r="Q106" s="142">
        <v>0</v>
      </c>
      <c r="R106" s="142">
        <f>Q106*H106</f>
        <v>0</v>
      </c>
      <c r="S106" s="142">
        <v>0</v>
      </c>
      <c r="T106" s="143">
        <f>S106*H106</f>
        <v>0</v>
      </c>
      <c r="AR106" s="144" t="s">
        <v>282</v>
      </c>
      <c r="AT106" s="144" t="s">
        <v>173</v>
      </c>
      <c r="AU106" s="144" t="s">
        <v>81</v>
      </c>
      <c r="AY106" s="18" t="s">
        <v>170</v>
      </c>
      <c r="BE106" s="145">
        <f>IF(N106="základní",J106,0)</f>
        <v>0</v>
      </c>
      <c r="BF106" s="145">
        <f>IF(N106="snížená",J106,0)</f>
        <v>0</v>
      </c>
      <c r="BG106" s="145">
        <f>IF(N106="zákl. přenesená",J106,0)</f>
        <v>0</v>
      </c>
      <c r="BH106" s="145">
        <f>IF(N106="sníž. přenesená",J106,0)</f>
        <v>0</v>
      </c>
      <c r="BI106" s="145">
        <f>IF(N106="nulová",J106,0)</f>
        <v>0</v>
      </c>
      <c r="BJ106" s="18" t="s">
        <v>81</v>
      </c>
      <c r="BK106" s="145">
        <f>ROUND(I106*H106,2)</f>
        <v>0</v>
      </c>
      <c r="BL106" s="18" t="s">
        <v>282</v>
      </c>
      <c r="BM106" s="144" t="s">
        <v>245</v>
      </c>
    </row>
    <row r="107" spans="2:65" s="1" customFormat="1" ht="16.5" customHeight="1">
      <c r="B107" s="33"/>
      <c r="C107" s="133" t="s">
        <v>194</v>
      </c>
      <c r="D107" s="133" t="s">
        <v>173</v>
      </c>
      <c r="E107" s="134" t="s">
        <v>926</v>
      </c>
      <c r="F107" s="135" t="s">
        <v>927</v>
      </c>
      <c r="G107" s="136" t="s">
        <v>538</v>
      </c>
      <c r="H107" s="137">
        <v>24</v>
      </c>
      <c r="I107" s="138"/>
      <c r="J107" s="139">
        <f>ROUND(I107*H107,2)</f>
        <v>0</v>
      </c>
      <c r="K107" s="135" t="s">
        <v>304</v>
      </c>
      <c r="L107" s="33"/>
      <c r="M107" s="140" t="s">
        <v>21</v>
      </c>
      <c r="N107" s="141" t="s">
        <v>44</v>
      </c>
      <c r="P107" s="142">
        <f>O107*H107</f>
        <v>0</v>
      </c>
      <c r="Q107" s="142">
        <v>0</v>
      </c>
      <c r="R107" s="142">
        <f>Q107*H107</f>
        <v>0</v>
      </c>
      <c r="S107" s="142">
        <v>0</v>
      </c>
      <c r="T107" s="143">
        <f>S107*H107</f>
        <v>0</v>
      </c>
      <c r="AR107" s="144" t="s">
        <v>282</v>
      </c>
      <c r="AT107" s="144" t="s">
        <v>173</v>
      </c>
      <c r="AU107" s="144" t="s">
        <v>81</v>
      </c>
      <c r="AY107" s="18" t="s">
        <v>170</v>
      </c>
      <c r="BE107" s="145">
        <f>IF(N107="základní",J107,0)</f>
        <v>0</v>
      </c>
      <c r="BF107" s="145">
        <f>IF(N107="snížená",J107,0)</f>
        <v>0</v>
      </c>
      <c r="BG107" s="145">
        <f>IF(N107="zákl. přenesená",J107,0)</f>
        <v>0</v>
      </c>
      <c r="BH107" s="145">
        <f>IF(N107="sníž. přenesená",J107,0)</f>
        <v>0</v>
      </c>
      <c r="BI107" s="145">
        <f>IF(N107="nulová",J107,0)</f>
        <v>0</v>
      </c>
      <c r="BJ107" s="18" t="s">
        <v>81</v>
      </c>
      <c r="BK107" s="145">
        <f>ROUND(I107*H107,2)</f>
        <v>0</v>
      </c>
      <c r="BL107" s="18" t="s">
        <v>282</v>
      </c>
      <c r="BM107" s="144" t="s">
        <v>8</v>
      </c>
    </row>
    <row r="108" spans="2:65" s="1" customFormat="1" ht="16.5" customHeight="1">
      <c r="B108" s="33"/>
      <c r="C108" s="133" t="s">
        <v>216</v>
      </c>
      <c r="D108" s="133" t="s">
        <v>173</v>
      </c>
      <c r="E108" s="134" t="s">
        <v>928</v>
      </c>
      <c r="F108" s="135" t="s">
        <v>929</v>
      </c>
      <c r="G108" s="136" t="s">
        <v>930</v>
      </c>
      <c r="H108" s="137">
        <v>1</v>
      </c>
      <c r="I108" s="138"/>
      <c r="J108" s="139">
        <f>ROUND(I108*H108,2)</f>
        <v>0</v>
      </c>
      <c r="K108" s="135" t="s">
        <v>304</v>
      </c>
      <c r="L108" s="33"/>
      <c r="M108" s="140" t="s">
        <v>21</v>
      </c>
      <c r="N108" s="141" t="s">
        <v>44</v>
      </c>
      <c r="P108" s="142">
        <f>O108*H108</f>
        <v>0</v>
      </c>
      <c r="Q108" s="142">
        <v>0</v>
      </c>
      <c r="R108" s="142">
        <f>Q108*H108</f>
        <v>0</v>
      </c>
      <c r="S108" s="142">
        <v>0</v>
      </c>
      <c r="T108" s="143">
        <f>S108*H108</f>
        <v>0</v>
      </c>
      <c r="AR108" s="144" t="s">
        <v>282</v>
      </c>
      <c r="AT108" s="144" t="s">
        <v>173</v>
      </c>
      <c r="AU108" s="144" t="s">
        <v>81</v>
      </c>
      <c r="AY108" s="18" t="s">
        <v>170</v>
      </c>
      <c r="BE108" s="145">
        <f>IF(N108="základní",J108,0)</f>
        <v>0</v>
      </c>
      <c r="BF108" s="145">
        <f>IF(N108="snížená",J108,0)</f>
        <v>0</v>
      </c>
      <c r="BG108" s="145">
        <f>IF(N108="zákl. přenesená",J108,0)</f>
        <v>0</v>
      </c>
      <c r="BH108" s="145">
        <f>IF(N108="sníž. přenesená",J108,0)</f>
        <v>0</v>
      </c>
      <c r="BI108" s="145">
        <f>IF(N108="nulová",J108,0)</f>
        <v>0</v>
      </c>
      <c r="BJ108" s="18" t="s">
        <v>81</v>
      </c>
      <c r="BK108" s="145">
        <f>ROUND(I108*H108,2)</f>
        <v>0</v>
      </c>
      <c r="BL108" s="18" t="s">
        <v>282</v>
      </c>
      <c r="BM108" s="144" t="s">
        <v>270</v>
      </c>
    </row>
    <row r="109" spans="2:63" s="11" customFormat="1" ht="22.95" customHeight="1">
      <c r="B109" s="121"/>
      <c r="D109" s="122" t="s">
        <v>72</v>
      </c>
      <c r="E109" s="131" t="s">
        <v>931</v>
      </c>
      <c r="F109" s="131" t="s">
        <v>932</v>
      </c>
      <c r="I109" s="124"/>
      <c r="J109" s="132">
        <f>BK109</f>
        <v>0</v>
      </c>
      <c r="L109" s="121"/>
      <c r="M109" s="126"/>
      <c r="P109" s="127">
        <f>P110</f>
        <v>0</v>
      </c>
      <c r="R109" s="127">
        <f>R110</f>
        <v>0</v>
      </c>
      <c r="T109" s="128">
        <f>T110</f>
        <v>0</v>
      </c>
      <c r="AR109" s="122" t="s">
        <v>81</v>
      </c>
      <c r="AT109" s="129" t="s">
        <v>72</v>
      </c>
      <c r="AU109" s="129" t="s">
        <v>81</v>
      </c>
      <c r="AY109" s="122" t="s">
        <v>170</v>
      </c>
      <c r="BK109" s="130">
        <f>BK110</f>
        <v>0</v>
      </c>
    </row>
    <row r="110" spans="2:65" s="1" customFormat="1" ht="16.5" customHeight="1">
      <c r="B110" s="33"/>
      <c r="C110" s="133" t="s">
        <v>224</v>
      </c>
      <c r="D110" s="133" t="s">
        <v>173</v>
      </c>
      <c r="E110" s="134" t="s">
        <v>933</v>
      </c>
      <c r="F110" s="135" t="s">
        <v>934</v>
      </c>
      <c r="G110" s="136" t="s">
        <v>538</v>
      </c>
      <c r="H110" s="137">
        <v>1</v>
      </c>
      <c r="I110" s="138"/>
      <c r="J110" s="139">
        <f>ROUND(I110*H110,2)</f>
        <v>0</v>
      </c>
      <c r="K110" s="135" t="s">
        <v>304</v>
      </c>
      <c r="L110" s="33"/>
      <c r="M110" s="140" t="s">
        <v>21</v>
      </c>
      <c r="N110" s="141" t="s">
        <v>44</v>
      </c>
      <c r="P110" s="142">
        <f>O110*H110</f>
        <v>0</v>
      </c>
      <c r="Q110" s="142">
        <v>0</v>
      </c>
      <c r="R110" s="142">
        <f>Q110*H110</f>
        <v>0</v>
      </c>
      <c r="S110" s="142">
        <v>0</v>
      </c>
      <c r="T110" s="143">
        <f>S110*H110</f>
        <v>0</v>
      </c>
      <c r="AR110" s="144" t="s">
        <v>282</v>
      </c>
      <c r="AT110" s="144" t="s">
        <v>173</v>
      </c>
      <c r="AU110" s="144" t="s">
        <v>83</v>
      </c>
      <c r="AY110" s="18" t="s">
        <v>170</v>
      </c>
      <c r="BE110" s="145">
        <f>IF(N110="základní",J110,0)</f>
        <v>0</v>
      </c>
      <c r="BF110" s="145">
        <f>IF(N110="snížená",J110,0)</f>
        <v>0</v>
      </c>
      <c r="BG110" s="145">
        <f>IF(N110="zákl. přenesená",J110,0)</f>
        <v>0</v>
      </c>
      <c r="BH110" s="145">
        <f>IF(N110="sníž. přenesená",J110,0)</f>
        <v>0</v>
      </c>
      <c r="BI110" s="145">
        <f>IF(N110="nulová",J110,0)</f>
        <v>0</v>
      </c>
      <c r="BJ110" s="18" t="s">
        <v>81</v>
      </c>
      <c r="BK110" s="145">
        <f>ROUND(I110*H110,2)</f>
        <v>0</v>
      </c>
      <c r="BL110" s="18" t="s">
        <v>282</v>
      </c>
      <c r="BM110" s="144" t="s">
        <v>282</v>
      </c>
    </row>
    <row r="111" spans="2:63" s="11" customFormat="1" ht="22.95" customHeight="1">
      <c r="B111" s="121"/>
      <c r="D111" s="122" t="s">
        <v>72</v>
      </c>
      <c r="E111" s="131" t="s">
        <v>935</v>
      </c>
      <c r="F111" s="131" t="s">
        <v>936</v>
      </c>
      <c r="I111" s="124"/>
      <c r="J111" s="132">
        <f>BK111</f>
        <v>0</v>
      </c>
      <c r="L111" s="121"/>
      <c r="M111" s="126"/>
      <c r="P111" s="127">
        <f>P112</f>
        <v>0</v>
      </c>
      <c r="R111" s="127">
        <f>R112</f>
        <v>0</v>
      </c>
      <c r="T111" s="128">
        <f>T112</f>
        <v>0</v>
      </c>
      <c r="AR111" s="122" t="s">
        <v>81</v>
      </c>
      <c r="AT111" s="129" t="s">
        <v>72</v>
      </c>
      <c r="AU111" s="129" t="s">
        <v>81</v>
      </c>
      <c r="AY111" s="122" t="s">
        <v>170</v>
      </c>
      <c r="BK111" s="130">
        <f>BK112</f>
        <v>0</v>
      </c>
    </row>
    <row r="112" spans="2:65" s="1" customFormat="1" ht="16.5" customHeight="1">
      <c r="B112" s="33"/>
      <c r="C112" s="133" t="s">
        <v>236</v>
      </c>
      <c r="D112" s="133" t="s">
        <v>173</v>
      </c>
      <c r="E112" s="134" t="s">
        <v>937</v>
      </c>
      <c r="F112" s="135" t="s">
        <v>938</v>
      </c>
      <c r="G112" s="136" t="s">
        <v>538</v>
      </c>
      <c r="H112" s="137">
        <v>1</v>
      </c>
      <c r="I112" s="138"/>
      <c r="J112" s="139">
        <f>ROUND(I112*H112,2)</f>
        <v>0</v>
      </c>
      <c r="K112" s="135" t="s">
        <v>304</v>
      </c>
      <c r="L112" s="33"/>
      <c r="M112" s="140" t="s">
        <v>21</v>
      </c>
      <c r="N112" s="141" t="s">
        <v>44</v>
      </c>
      <c r="P112" s="142">
        <f>O112*H112</f>
        <v>0</v>
      </c>
      <c r="Q112" s="142">
        <v>0</v>
      </c>
      <c r="R112" s="142">
        <f>Q112*H112</f>
        <v>0</v>
      </c>
      <c r="S112" s="142">
        <v>0</v>
      </c>
      <c r="T112" s="143">
        <f>S112*H112</f>
        <v>0</v>
      </c>
      <c r="AR112" s="144" t="s">
        <v>282</v>
      </c>
      <c r="AT112" s="144" t="s">
        <v>173</v>
      </c>
      <c r="AU112" s="144" t="s">
        <v>83</v>
      </c>
      <c r="AY112" s="18" t="s">
        <v>170</v>
      </c>
      <c r="BE112" s="145">
        <f>IF(N112="základní",J112,0)</f>
        <v>0</v>
      </c>
      <c r="BF112" s="145">
        <f>IF(N112="snížená",J112,0)</f>
        <v>0</v>
      </c>
      <c r="BG112" s="145">
        <f>IF(N112="zákl. přenesená",J112,0)</f>
        <v>0</v>
      </c>
      <c r="BH112" s="145">
        <f>IF(N112="sníž. přenesená",J112,0)</f>
        <v>0</v>
      </c>
      <c r="BI112" s="145">
        <f>IF(N112="nulová",J112,0)</f>
        <v>0</v>
      </c>
      <c r="BJ112" s="18" t="s">
        <v>81</v>
      </c>
      <c r="BK112" s="145">
        <f>ROUND(I112*H112,2)</f>
        <v>0</v>
      </c>
      <c r="BL112" s="18" t="s">
        <v>282</v>
      </c>
      <c r="BM112" s="144" t="s">
        <v>295</v>
      </c>
    </row>
    <row r="113" spans="2:63" s="11" customFormat="1" ht="22.95" customHeight="1">
      <c r="B113" s="121"/>
      <c r="D113" s="122" t="s">
        <v>72</v>
      </c>
      <c r="E113" s="131" t="s">
        <v>939</v>
      </c>
      <c r="F113" s="131" t="s">
        <v>940</v>
      </c>
      <c r="I113" s="124"/>
      <c r="J113" s="132">
        <f>BK113</f>
        <v>0</v>
      </c>
      <c r="L113" s="121"/>
      <c r="M113" s="126"/>
      <c r="P113" s="127">
        <f>P114</f>
        <v>0</v>
      </c>
      <c r="R113" s="127">
        <f>R114</f>
        <v>0</v>
      </c>
      <c r="T113" s="128">
        <f>T114</f>
        <v>0</v>
      </c>
      <c r="AR113" s="122" t="s">
        <v>81</v>
      </c>
      <c r="AT113" s="129" t="s">
        <v>72</v>
      </c>
      <c r="AU113" s="129" t="s">
        <v>81</v>
      </c>
      <c r="AY113" s="122" t="s">
        <v>170</v>
      </c>
      <c r="BK113" s="130">
        <f>BK114</f>
        <v>0</v>
      </c>
    </row>
    <row r="114" spans="2:65" s="1" customFormat="1" ht="16.5" customHeight="1">
      <c r="B114" s="33"/>
      <c r="C114" s="133" t="s">
        <v>245</v>
      </c>
      <c r="D114" s="133" t="s">
        <v>173</v>
      </c>
      <c r="E114" s="134" t="s">
        <v>941</v>
      </c>
      <c r="F114" s="135" t="s">
        <v>942</v>
      </c>
      <c r="G114" s="136" t="s">
        <v>538</v>
      </c>
      <c r="H114" s="137">
        <v>24</v>
      </c>
      <c r="I114" s="138"/>
      <c r="J114" s="139">
        <f>ROUND(I114*H114,2)</f>
        <v>0</v>
      </c>
      <c r="K114" s="135" t="s">
        <v>304</v>
      </c>
      <c r="L114" s="33"/>
      <c r="M114" s="140" t="s">
        <v>21</v>
      </c>
      <c r="N114" s="141" t="s">
        <v>44</v>
      </c>
      <c r="P114" s="142">
        <f>O114*H114</f>
        <v>0</v>
      </c>
      <c r="Q114" s="142">
        <v>0</v>
      </c>
      <c r="R114" s="142">
        <f>Q114*H114</f>
        <v>0</v>
      </c>
      <c r="S114" s="142">
        <v>0</v>
      </c>
      <c r="T114" s="143">
        <f>S114*H114</f>
        <v>0</v>
      </c>
      <c r="AR114" s="144" t="s">
        <v>282</v>
      </c>
      <c r="AT114" s="144" t="s">
        <v>173</v>
      </c>
      <c r="AU114" s="144" t="s">
        <v>83</v>
      </c>
      <c r="AY114" s="18" t="s">
        <v>170</v>
      </c>
      <c r="BE114" s="145">
        <f>IF(N114="základní",J114,0)</f>
        <v>0</v>
      </c>
      <c r="BF114" s="145">
        <f>IF(N114="snížená",J114,0)</f>
        <v>0</v>
      </c>
      <c r="BG114" s="145">
        <f>IF(N114="zákl. přenesená",J114,0)</f>
        <v>0</v>
      </c>
      <c r="BH114" s="145">
        <f>IF(N114="sníž. přenesená",J114,0)</f>
        <v>0</v>
      </c>
      <c r="BI114" s="145">
        <f>IF(N114="nulová",J114,0)</f>
        <v>0</v>
      </c>
      <c r="BJ114" s="18" t="s">
        <v>81</v>
      </c>
      <c r="BK114" s="145">
        <f>ROUND(I114*H114,2)</f>
        <v>0</v>
      </c>
      <c r="BL114" s="18" t="s">
        <v>282</v>
      </c>
      <c r="BM114" s="144" t="s">
        <v>306</v>
      </c>
    </row>
    <row r="115" spans="2:63" s="11" customFormat="1" ht="22.95" customHeight="1">
      <c r="B115" s="121"/>
      <c r="D115" s="122" t="s">
        <v>72</v>
      </c>
      <c r="E115" s="131" t="s">
        <v>943</v>
      </c>
      <c r="F115" s="131" t="s">
        <v>944</v>
      </c>
      <c r="I115" s="124"/>
      <c r="J115" s="132">
        <f>BK115</f>
        <v>0</v>
      </c>
      <c r="L115" s="121"/>
      <c r="M115" s="126"/>
      <c r="P115" s="127">
        <f>P116</f>
        <v>0</v>
      </c>
      <c r="R115" s="127">
        <f>R116</f>
        <v>0</v>
      </c>
      <c r="T115" s="128">
        <f>T116</f>
        <v>0</v>
      </c>
      <c r="AR115" s="122" t="s">
        <v>81</v>
      </c>
      <c r="AT115" s="129" t="s">
        <v>72</v>
      </c>
      <c r="AU115" s="129" t="s">
        <v>81</v>
      </c>
      <c r="AY115" s="122" t="s">
        <v>170</v>
      </c>
      <c r="BK115" s="130">
        <f>BK116</f>
        <v>0</v>
      </c>
    </row>
    <row r="116" spans="2:65" s="1" customFormat="1" ht="16.5" customHeight="1">
      <c r="B116" s="33"/>
      <c r="C116" s="133" t="s">
        <v>252</v>
      </c>
      <c r="D116" s="133" t="s">
        <v>173</v>
      </c>
      <c r="E116" s="134" t="s">
        <v>945</v>
      </c>
      <c r="F116" s="135" t="s">
        <v>946</v>
      </c>
      <c r="G116" s="136" t="s">
        <v>600</v>
      </c>
      <c r="H116" s="137">
        <v>1</v>
      </c>
      <c r="I116" s="138"/>
      <c r="J116" s="139">
        <f>ROUND(I116*H116,2)</f>
        <v>0</v>
      </c>
      <c r="K116" s="135" t="s">
        <v>304</v>
      </c>
      <c r="L116" s="33"/>
      <c r="M116" s="140" t="s">
        <v>21</v>
      </c>
      <c r="N116" s="141" t="s">
        <v>44</v>
      </c>
      <c r="P116" s="142">
        <f>O116*H116</f>
        <v>0</v>
      </c>
      <c r="Q116" s="142">
        <v>0</v>
      </c>
      <c r="R116" s="142">
        <f>Q116*H116</f>
        <v>0</v>
      </c>
      <c r="S116" s="142">
        <v>0</v>
      </c>
      <c r="T116" s="143">
        <f>S116*H116</f>
        <v>0</v>
      </c>
      <c r="AR116" s="144" t="s">
        <v>282</v>
      </c>
      <c r="AT116" s="144" t="s">
        <v>173</v>
      </c>
      <c r="AU116" s="144" t="s">
        <v>83</v>
      </c>
      <c r="AY116" s="18" t="s">
        <v>170</v>
      </c>
      <c r="BE116" s="145">
        <f>IF(N116="základní",J116,0)</f>
        <v>0</v>
      </c>
      <c r="BF116" s="145">
        <f>IF(N116="snížená",J116,0)</f>
        <v>0</v>
      </c>
      <c r="BG116" s="145">
        <f>IF(N116="zákl. přenesená",J116,0)</f>
        <v>0</v>
      </c>
      <c r="BH116" s="145">
        <f>IF(N116="sníž. přenesená",J116,0)</f>
        <v>0</v>
      </c>
      <c r="BI116" s="145">
        <f>IF(N116="nulová",J116,0)</f>
        <v>0</v>
      </c>
      <c r="BJ116" s="18" t="s">
        <v>81</v>
      </c>
      <c r="BK116" s="145">
        <f>ROUND(I116*H116,2)</f>
        <v>0</v>
      </c>
      <c r="BL116" s="18" t="s">
        <v>282</v>
      </c>
      <c r="BM116" s="144" t="s">
        <v>316</v>
      </c>
    </row>
    <row r="117" spans="2:63" s="11" customFormat="1" ht="25.95" customHeight="1">
      <c r="B117" s="121"/>
      <c r="D117" s="122" t="s">
        <v>72</v>
      </c>
      <c r="E117" s="123" t="s">
        <v>947</v>
      </c>
      <c r="F117" s="123" t="s">
        <v>948</v>
      </c>
      <c r="I117" s="124"/>
      <c r="J117" s="125">
        <f>BK117</f>
        <v>0</v>
      </c>
      <c r="L117" s="121"/>
      <c r="M117" s="126"/>
      <c r="P117" s="127">
        <f>P118+P122+P125</f>
        <v>0</v>
      </c>
      <c r="R117" s="127">
        <f>R118+R122+R125</f>
        <v>0</v>
      </c>
      <c r="T117" s="128">
        <f>T118+T122+T125</f>
        <v>0</v>
      </c>
      <c r="AR117" s="122" t="s">
        <v>81</v>
      </c>
      <c r="AT117" s="129" t="s">
        <v>72</v>
      </c>
      <c r="AU117" s="129" t="s">
        <v>73</v>
      </c>
      <c r="AY117" s="122" t="s">
        <v>170</v>
      </c>
      <c r="BK117" s="130">
        <f>BK118+BK122+BK125</f>
        <v>0</v>
      </c>
    </row>
    <row r="118" spans="2:63" s="11" customFormat="1" ht="22.95" customHeight="1">
      <c r="B118" s="121"/>
      <c r="D118" s="122" t="s">
        <v>72</v>
      </c>
      <c r="E118" s="131" t="s">
        <v>949</v>
      </c>
      <c r="F118" s="131" t="s">
        <v>950</v>
      </c>
      <c r="I118" s="124"/>
      <c r="J118" s="132">
        <f>BK118</f>
        <v>0</v>
      </c>
      <c r="L118" s="121"/>
      <c r="M118" s="126"/>
      <c r="P118" s="127">
        <f>SUM(P119:P121)</f>
        <v>0</v>
      </c>
      <c r="R118" s="127">
        <f>SUM(R119:R121)</f>
        <v>0</v>
      </c>
      <c r="T118" s="128">
        <f>SUM(T119:T121)</f>
        <v>0</v>
      </c>
      <c r="AR118" s="122" t="s">
        <v>81</v>
      </c>
      <c r="AT118" s="129" t="s">
        <v>72</v>
      </c>
      <c r="AU118" s="129" t="s">
        <v>81</v>
      </c>
      <c r="AY118" s="122" t="s">
        <v>170</v>
      </c>
      <c r="BK118" s="130">
        <f>SUM(BK119:BK121)</f>
        <v>0</v>
      </c>
    </row>
    <row r="119" spans="2:65" s="1" customFormat="1" ht="16.5" customHeight="1">
      <c r="B119" s="33"/>
      <c r="C119" s="133" t="s">
        <v>8</v>
      </c>
      <c r="D119" s="133" t="s">
        <v>173</v>
      </c>
      <c r="E119" s="134" t="s">
        <v>951</v>
      </c>
      <c r="F119" s="135" t="s">
        <v>952</v>
      </c>
      <c r="G119" s="136" t="s">
        <v>303</v>
      </c>
      <c r="H119" s="137">
        <v>2</v>
      </c>
      <c r="I119" s="138"/>
      <c r="J119" s="139">
        <f>ROUND(I119*H119,2)</f>
        <v>0</v>
      </c>
      <c r="K119" s="135" t="s">
        <v>304</v>
      </c>
      <c r="L119" s="33"/>
      <c r="M119" s="140" t="s">
        <v>21</v>
      </c>
      <c r="N119" s="141" t="s">
        <v>44</v>
      </c>
      <c r="P119" s="142">
        <f>O119*H119</f>
        <v>0</v>
      </c>
      <c r="Q119" s="142">
        <v>0</v>
      </c>
      <c r="R119" s="142">
        <f>Q119*H119</f>
        <v>0</v>
      </c>
      <c r="S119" s="142">
        <v>0</v>
      </c>
      <c r="T119" s="143">
        <f>S119*H119</f>
        <v>0</v>
      </c>
      <c r="AR119" s="144" t="s">
        <v>177</v>
      </c>
      <c r="AT119" s="144" t="s">
        <v>173</v>
      </c>
      <c r="AU119" s="144" t="s">
        <v>83</v>
      </c>
      <c r="AY119" s="18" t="s">
        <v>170</v>
      </c>
      <c r="BE119" s="145">
        <f>IF(N119="základní",J119,0)</f>
        <v>0</v>
      </c>
      <c r="BF119" s="145">
        <f>IF(N119="snížená",J119,0)</f>
        <v>0</v>
      </c>
      <c r="BG119" s="145">
        <f>IF(N119="zákl. přenesená",J119,0)</f>
        <v>0</v>
      </c>
      <c r="BH119" s="145">
        <f>IF(N119="sníž. přenesená",J119,0)</f>
        <v>0</v>
      </c>
      <c r="BI119" s="145">
        <f>IF(N119="nulová",J119,0)</f>
        <v>0</v>
      </c>
      <c r="BJ119" s="18" t="s">
        <v>81</v>
      </c>
      <c r="BK119" s="145">
        <f>ROUND(I119*H119,2)</f>
        <v>0</v>
      </c>
      <c r="BL119" s="18" t="s">
        <v>177</v>
      </c>
      <c r="BM119" s="144" t="s">
        <v>327</v>
      </c>
    </row>
    <row r="120" spans="2:65" s="1" customFormat="1" ht="16.5" customHeight="1">
      <c r="B120" s="33"/>
      <c r="C120" s="133" t="s">
        <v>264</v>
      </c>
      <c r="D120" s="133" t="s">
        <v>173</v>
      </c>
      <c r="E120" s="134" t="s">
        <v>953</v>
      </c>
      <c r="F120" s="135" t="s">
        <v>954</v>
      </c>
      <c r="G120" s="136" t="s">
        <v>303</v>
      </c>
      <c r="H120" s="137">
        <v>2</v>
      </c>
      <c r="I120" s="138"/>
      <c r="J120" s="139">
        <f>ROUND(I120*H120,2)</f>
        <v>0</v>
      </c>
      <c r="K120" s="135" t="s">
        <v>304</v>
      </c>
      <c r="L120" s="33"/>
      <c r="M120" s="140" t="s">
        <v>21</v>
      </c>
      <c r="N120" s="141" t="s">
        <v>44</v>
      </c>
      <c r="P120" s="142">
        <f>O120*H120</f>
        <v>0</v>
      </c>
      <c r="Q120" s="142">
        <v>0</v>
      </c>
      <c r="R120" s="142">
        <f>Q120*H120</f>
        <v>0</v>
      </c>
      <c r="S120" s="142">
        <v>0</v>
      </c>
      <c r="T120" s="143">
        <f>S120*H120</f>
        <v>0</v>
      </c>
      <c r="AR120" s="144" t="s">
        <v>177</v>
      </c>
      <c r="AT120" s="144" t="s">
        <v>173</v>
      </c>
      <c r="AU120" s="144" t="s">
        <v>83</v>
      </c>
      <c r="AY120" s="18" t="s">
        <v>170</v>
      </c>
      <c r="BE120" s="145">
        <f>IF(N120="základní",J120,0)</f>
        <v>0</v>
      </c>
      <c r="BF120" s="145">
        <f>IF(N120="snížená",J120,0)</f>
        <v>0</v>
      </c>
      <c r="BG120" s="145">
        <f>IF(N120="zákl. přenesená",J120,0)</f>
        <v>0</v>
      </c>
      <c r="BH120" s="145">
        <f>IF(N120="sníž. přenesená",J120,0)</f>
        <v>0</v>
      </c>
      <c r="BI120" s="145">
        <f>IF(N120="nulová",J120,0)</f>
        <v>0</v>
      </c>
      <c r="BJ120" s="18" t="s">
        <v>81</v>
      </c>
      <c r="BK120" s="145">
        <f>ROUND(I120*H120,2)</f>
        <v>0</v>
      </c>
      <c r="BL120" s="18" t="s">
        <v>177</v>
      </c>
      <c r="BM120" s="144" t="s">
        <v>339</v>
      </c>
    </row>
    <row r="121" spans="2:65" s="1" customFormat="1" ht="16.5" customHeight="1">
      <c r="B121" s="33"/>
      <c r="C121" s="133" t="s">
        <v>270</v>
      </c>
      <c r="D121" s="133" t="s">
        <v>173</v>
      </c>
      <c r="E121" s="134" t="s">
        <v>955</v>
      </c>
      <c r="F121" s="135" t="s">
        <v>956</v>
      </c>
      <c r="G121" s="136" t="s">
        <v>303</v>
      </c>
      <c r="H121" s="137">
        <v>2</v>
      </c>
      <c r="I121" s="138"/>
      <c r="J121" s="139">
        <f>ROUND(I121*H121,2)</f>
        <v>0</v>
      </c>
      <c r="K121" s="135" t="s">
        <v>304</v>
      </c>
      <c r="L121" s="33"/>
      <c r="M121" s="140" t="s">
        <v>21</v>
      </c>
      <c r="N121" s="141" t="s">
        <v>44</v>
      </c>
      <c r="P121" s="142">
        <f>O121*H121</f>
        <v>0</v>
      </c>
      <c r="Q121" s="142">
        <v>0</v>
      </c>
      <c r="R121" s="142">
        <f>Q121*H121</f>
        <v>0</v>
      </c>
      <c r="S121" s="142">
        <v>0</v>
      </c>
      <c r="T121" s="143">
        <f>S121*H121</f>
        <v>0</v>
      </c>
      <c r="AR121" s="144" t="s">
        <v>177</v>
      </c>
      <c r="AT121" s="144" t="s">
        <v>173</v>
      </c>
      <c r="AU121" s="144" t="s">
        <v>83</v>
      </c>
      <c r="AY121" s="18" t="s">
        <v>170</v>
      </c>
      <c r="BE121" s="145">
        <f>IF(N121="základní",J121,0)</f>
        <v>0</v>
      </c>
      <c r="BF121" s="145">
        <f>IF(N121="snížená",J121,0)</f>
        <v>0</v>
      </c>
      <c r="BG121" s="145">
        <f>IF(N121="zákl. přenesená",J121,0)</f>
        <v>0</v>
      </c>
      <c r="BH121" s="145">
        <f>IF(N121="sníž. přenesená",J121,0)</f>
        <v>0</v>
      </c>
      <c r="BI121" s="145">
        <f>IF(N121="nulová",J121,0)</f>
        <v>0</v>
      </c>
      <c r="BJ121" s="18" t="s">
        <v>81</v>
      </c>
      <c r="BK121" s="145">
        <f>ROUND(I121*H121,2)</f>
        <v>0</v>
      </c>
      <c r="BL121" s="18" t="s">
        <v>177</v>
      </c>
      <c r="BM121" s="144" t="s">
        <v>351</v>
      </c>
    </row>
    <row r="122" spans="2:63" s="11" customFormat="1" ht="22.95" customHeight="1">
      <c r="B122" s="121"/>
      <c r="D122" s="122" t="s">
        <v>72</v>
      </c>
      <c r="E122" s="131" t="s">
        <v>957</v>
      </c>
      <c r="F122" s="131" t="s">
        <v>958</v>
      </c>
      <c r="I122" s="124"/>
      <c r="J122" s="132">
        <f>BK122</f>
        <v>0</v>
      </c>
      <c r="L122" s="121"/>
      <c r="M122" s="126"/>
      <c r="P122" s="127">
        <f>SUM(P123:P124)</f>
        <v>0</v>
      </c>
      <c r="R122" s="127">
        <f>SUM(R123:R124)</f>
        <v>0</v>
      </c>
      <c r="T122" s="128">
        <f>SUM(T123:T124)</f>
        <v>0</v>
      </c>
      <c r="AR122" s="122" t="s">
        <v>81</v>
      </c>
      <c r="AT122" s="129" t="s">
        <v>72</v>
      </c>
      <c r="AU122" s="129" t="s">
        <v>81</v>
      </c>
      <c r="AY122" s="122" t="s">
        <v>170</v>
      </c>
      <c r="BK122" s="130">
        <f>SUM(BK123:BK124)</f>
        <v>0</v>
      </c>
    </row>
    <row r="123" spans="2:65" s="1" customFormat="1" ht="16.5" customHeight="1">
      <c r="B123" s="33"/>
      <c r="C123" s="133" t="s">
        <v>275</v>
      </c>
      <c r="D123" s="133" t="s">
        <v>173</v>
      </c>
      <c r="E123" s="134" t="s">
        <v>959</v>
      </c>
      <c r="F123" s="135" t="s">
        <v>960</v>
      </c>
      <c r="G123" s="136" t="s">
        <v>303</v>
      </c>
      <c r="H123" s="137">
        <v>14</v>
      </c>
      <c r="I123" s="138"/>
      <c r="J123" s="139">
        <f>ROUND(I123*H123,2)</f>
        <v>0</v>
      </c>
      <c r="K123" s="135" t="s">
        <v>304</v>
      </c>
      <c r="L123" s="33"/>
      <c r="M123" s="140" t="s">
        <v>21</v>
      </c>
      <c r="N123" s="141" t="s">
        <v>44</v>
      </c>
      <c r="P123" s="142">
        <f>O123*H123</f>
        <v>0</v>
      </c>
      <c r="Q123" s="142">
        <v>0</v>
      </c>
      <c r="R123" s="142">
        <f>Q123*H123</f>
        <v>0</v>
      </c>
      <c r="S123" s="142">
        <v>0</v>
      </c>
      <c r="T123" s="143">
        <f>S123*H123</f>
        <v>0</v>
      </c>
      <c r="AR123" s="144" t="s">
        <v>177</v>
      </c>
      <c r="AT123" s="144" t="s">
        <v>173</v>
      </c>
      <c r="AU123" s="144" t="s">
        <v>83</v>
      </c>
      <c r="AY123" s="18" t="s">
        <v>170</v>
      </c>
      <c r="BE123" s="145">
        <f>IF(N123="základní",J123,0)</f>
        <v>0</v>
      </c>
      <c r="BF123" s="145">
        <f>IF(N123="snížená",J123,0)</f>
        <v>0</v>
      </c>
      <c r="BG123" s="145">
        <f>IF(N123="zákl. přenesená",J123,0)</f>
        <v>0</v>
      </c>
      <c r="BH123" s="145">
        <f>IF(N123="sníž. přenesená",J123,0)</f>
        <v>0</v>
      </c>
      <c r="BI123" s="145">
        <f>IF(N123="nulová",J123,0)</f>
        <v>0</v>
      </c>
      <c r="BJ123" s="18" t="s">
        <v>81</v>
      </c>
      <c r="BK123" s="145">
        <f>ROUND(I123*H123,2)</f>
        <v>0</v>
      </c>
      <c r="BL123" s="18" t="s">
        <v>177</v>
      </c>
      <c r="BM123" s="144" t="s">
        <v>364</v>
      </c>
    </row>
    <row r="124" spans="2:65" s="1" customFormat="1" ht="16.5" customHeight="1">
      <c r="B124" s="33"/>
      <c r="C124" s="133" t="s">
        <v>282</v>
      </c>
      <c r="D124" s="133" t="s">
        <v>173</v>
      </c>
      <c r="E124" s="134" t="s">
        <v>961</v>
      </c>
      <c r="F124" s="135" t="s">
        <v>962</v>
      </c>
      <c r="G124" s="136" t="s">
        <v>303</v>
      </c>
      <c r="H124" s="137">
        <v>4</v>
      </c>
      <c r="I124" s="138"/>
      <c r="J124" s="139">
        <f>ROUND(I124*H124,2)</f>
        <v>0</v>
      </c>
      <c r="K124" s="135" t="s">
        <v>304</v>
      </c>
      <c r="L124" s="33"/>
      <c r="M124" s="140" t="s">
        <v>21</v>
      </c>
      <c r="N124" s="141" t="s">
        <v>44</v>
      </c>
      <c r="P124" s="142">
        <f>O124*H124</f>
        <v>0</v>
      </c>
      <c r="Q124" s="142">
        <v>0</v>
      </c>
      <c r="R124" s="142">
        <f>Q124*H124</f>
        <v>0</v>
      </c>
      <c r="S124" s="142">
        <v>0</v>
      </c>
      <c r="T124" s="143">
        <f>S124*H124</f>
        <v>0</v>
      </c>
      <c r="AR124" s="144" t="s">
        <v>177</v>
      </c>
      <c r="AT124" s="144" t="s">
        <v>173</v>
      </c>
      <c r="AU124" s="144" t="s">
        <v>83</v>
      </c>
      <c r="AY124" s="18" t="s">
        <v>170</v>
      </c>
      <c r="BE124" s="145">
        <f>IF(N124="základní",J124,0)</f>
        <v>0</v>
      </c>
      <c r="BF124" s="145">
        <f>IF(N124="snížená",J124,0)</f>
        <v>0</v>
      </c>
      <c r="BG124" s="145">
        <f>IF(N124="zákl. přenesená",J124,0)</f>
        <v>0</v>
      </c>
      <c r="BH124" s="145">
        <f>IF(N124="sníž. přenesená",J124,0)</f>
        <v>0</v>
      </c>
      <c r="BI124" s="145">
        <f>IF(N124="nulová",J124,0)</f>
        <v>0</v>
      </c>
      <c r="BJ124" s="18" t="s">
        <v>81</v>
      </c>
      <c r="BK124" s="145">
        <f>ROUND(I124*H124,2)</f>
        <v>0</v>
      </c>
      <c r="BL124" s="18" t="s">
        <v>177</v>
      </c>
      <c r="BM124" s="144" t="s">
        <v>376</v>
      </c>
    </row>
    <row r="125" spans="2:63" s="11" customFormat="1" ht="22.95" customHeight="1">
      <c r="B125" s="121"/>
      <c r="D125" s="122" t="s">
        <v>72</v>
      </c>
      <c r="E125" s="131" t="s">
        <v>963</v>
      </c>
      <c r="F125" s="131" t="s">
        <v>964</v>
      </c>
      <c r="I125" s="124"/>
      <c r="J125" s="132">
        <f>BK125</f>
        <v>0</v>
      </c>
      <c r="L125" s="121"/>
      <c r="M125" s="126"/>
      <c r="P125" s="127">
        <f>P126</f>
        <v>0</v>
      </c>
      <c r="R125" s="127">
        <f>R126</f>
        <v>0</v>
      </c>
      <c r="T125" s="128">
        <f>T126</f>
        <v>0</v>
      </c>
      <c r="AR125" s="122" t="s">
        <v>81</v>
      </c>
      <c r="AT125" s="129" t="s">
        <v>72</v>
      </c>
      <c r="AU125" s="129" t="s">
        <v>81</v>
      </c>
      <c r="AY125" s="122" t="s">
        <v>170</v>
      </c>
      <c r="BK125" s="130">
        <f>BK126</f>
        <v>0</v>
      </c>
    </row>
    <row r="126" spans="2:65" s="1" customFormat="1" ht="16.5" customHeight="1">
      <c r="B126" s="33"/>
      <c r="C126" s="133" t="s">
        <v>288</v>
      </c>
      <c r="D126" s="133" t="s">
        <v>173</v>
      </c>
      <c r="E126" s="134" t="s">
        <v>965</v>
      </c>
      <c r="F126" s="135" t="s">
        <v>966</v>
      </c>
      <c r="G126" s="136" t="s">
        <v>303</v>
      </c>
      <c r="H126" s="137">
        <v>24</v>
      </c>
      <c r="I126" s="138"/>
      <c r="J126" s="139">
        <f>ROUND(I126*H126,2)</f>
        <v>0</v>
      </c>
      <c r="K126" s="135" t="s">
        <v>304</v>
      </c>
      <c r="L126" s="33"/>
      <c r="M126" s="193" t="s">
        <v>21</v>
      </c>
      <c r="N126" s="194" t="s">
        <v>44</v>
      </c>
      <c r="O126" s="195"/>
      <c r="P126" s="196">
        <f>O126*H126</f>
        <v>0</v>
      </c>
      <c r="Q126" s="196">
        <v>0</v>
      </c>
      <c r="R126" s="196">
        <f>Q126*H126</f>
        <v>0</v>
      </c>
      <c r="S126" s="196">
        <v>0</v>
      </c>
      <c r="T126" s="197">
        <f>S126*H126</f>
        <v>0</v>
      </c>
      <c r="AR126" s="144" t="s">
        <v>177</v>
      </c>
      <c r="AT126" s="144" t="s">
        <v>173</v>
      </c>
      <c r="AU126" s="144" t="s">
        <v>83</v>
      </c>
      <c r="AY126" s="18" t="s">
        <v>170</v>
      </c>
      <c r="BE126" s="145">
        <f>IF(N126="základní",J126,0)</f>
        <v>0</v>
      </c>
      <c r="BF126" s="145">
        <f>IF(N126="snížená",J126,0)</f>
        <v>0</v>
      </c>
      <c r="BG126" s="145">
        <f>IF(N126="zákl. přenesená",J126,0)</f>
        <v>0</v>
      </c>
      <c r="BH126" s="145">
        <f>IF(N126="sníž. přenesená",J126,0)</f>
        <v>0</v>
      </c>
      <c r="BI126" s="145">
        <f>IF(N126="nulová",J126,0)</f>
        <v>0</v>
      </c>
      <c r="BJ126" s="18" t="s">
        <v>81</v>
      </c>
      <c r="BK126" s="145">
        <f>ROUND(I126*H126,2)</f>
        <v>0</v>
      </c>
      <c r="BL126" s="18" t="s">
        <v>177</v>
      </c>
      <c r="BM126" s="144" t="s">
        <v>389</v>
      </c>
    </row>
    <row r="127" spans="2:12" s="1" customFormat="1" ht="6.9" customHeight="1">
      <c r="B127" s="41"/>
      <c r="C127" s="42"/>
      <c r="D127" s="42"/>
      <c r="E127" s="42"/>
      <c r="F127" s="42"/>
      <c r="G127" s="42"/>
      <c r="H127" s="42"/>
      <c r="I127" s="42"/>
      <c r="J127" s="42"/>
      <c r="K127" s="42"/>
      <c r="L127" s="33"/>
    </row>
  </sheetData>
  <sheetProtection algorithmName="SHA-512" hashValue="96BJaV7BJN67XZBIcfbj4UqVCyGDy0kha3PxGxqFQkktXNYNVADmsiZoL9co8RS1t1UQWzQVOPIY7TskvL5M7g==" saltValue="Y/NNwj4GhGmdHjQKmv1NsbwvLFxUa1SSv1CJkvzfch0Oo8FQPfFg6+2oX8hwkVIE5N2Q7axbfQo1CaMQP3igsg==" spinCount="100000" sheet="1" objects="1" scenarios="1" formatColumns="0" formatRows="0" autoFilter="0"/>
  <autoFilter ref="C96:K126"/>
  <mergeCells count="12">
    <mergeCell ref="E89:H89"/>
    <mergeCell ref="L2:V2"/>
    <mergeCell ref="E50:H50"/>
    <mergeCell ref="E52:H52"/>
    <mergeCell ref="E54:H54"/>
    <mergeCell ref="E85:H85"/>
    <mergeCell ref="E87:H8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11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93"/>
      <c r="M2" s="293"/>
      <c r="N2" s="293"/>
      <c r="O2" s="293"/>
      <c r="P2" s="293"/>
      <c r="Q2" s="293"/>
      <c r="R2" s="293"/>
      <c r="S2" s="293"/>
      <c r="T2" s="293"/>
      <c r="U2" s="293"/>
      <c r="V2" s="293"/>
      <c r="AT2" s="18" t="s">
        <v>93</v>
      </c>
    </row>
    <row r="3" spans="2:46" ht="6.9" customHeight="1">
      <c r="B3" s="19"/>
      <c r="C3" s="20"/>
      <c r="D3" s="20"/>
      <c r="E3" s="20"/>
      <c r="F3" s="20"/>
      <c r="G3" s="20"/>
      <c r="H3" s="20"/>
      <c r="I3" s="20"/>
      <c r="J3" s="20"/>
      <c r="K3" s="20"/>
      <c r="L3" s="21"/>
      <c r="AT3" s="18" t="s">
        <v>83</v>
      </c>
    </row>
    <row r="4" spans="2:46" ht="24.9" customHeight="1">
      <c r="B4" s="21"/>
      <c r="D4" s="22" t="s">
        <v>117</v>
      </c>
      <c r="L4" s="21"/>
      <c r="M4" s="90" t="s">
        <v>10</v>
      </c>
      <c r="AT4" s="18" t="s">
        <v>4</v>
      </c>
    </row>
    <row r="5" spans="2:12" ht="6.9" customHeight="1">
      <c r="B5" s="21"/>
      <c r="L5" s="21"/>
    </row>
    <row r="6" spans="2:12" ht="12" customHeight="1">
      <c r="B6" s="21"/>
      <c r="D6" s="28" t="s">
        <v>16</v>
      </c>
      <c r="L6" s="21"/>
    </row>
    <row r="7" spans="2:12" ht="16.5" customHeight="1">
      <c r="B7" s="21"/>
      <c r="E7" s="335" t="str">
        <f>'Rekapitulace stavby'!K6</f>
        <v>REVITALIZACE PROSTORU HROMADNÝCH ŠATEN BAZÉNU BOHUMÍN</v>
      </c>
      <c r="F7" s="336"/>
      <c r="G7" s="336"/>
      <c r="H7" s="336"/>
      <c r="L7" s="21"/>
    </row>
    <row r="8" spans="2:12" ht="12" customHeight="1">
      <c r="B8" s="21"/>
      <c r="D8" s="28" t="s">
        <v>131</v>
      </c>
      <c r="L8" s="21"/>
    </row>
    <row r="9" spans="2:12" s="1" customFormat="1" ht="16.5" customHeight="1">
      <c r="B9" s="33"/>
      <c r="E9" s="335" t="s">
        <v>891</v>
      </c>
      <c r="F9" s="334"/>
      <c r="G9" s="334"/>
      <c r="H9" s="334"/>
      <c r="L9" s="33"/>
    </row>
    <row r="10" spans="2:12" s="1" customFormat="1" ht="12" customHeight="1">
      <c r="B10" s="33"/>
      <c r="D10" s="28" t="s">
        <v>892</v>
      </c>
      <c r="L10" s="33"/>
    </row>
    <row r="11" spans="2:12" s="1" customFormat="1" ht="16.5" customHeight="1">
      <c r="B11" s="33"/>
      <c r="E11" s="325" t="s">
        <v>967</v>
      </c>
      <c r="F11" s="334"/>
      <c r="G11" s="334"/>
      <c r="H11" s="334"/>
      <c r="L11" s="33"/>
    </row>
    <row r="12" spans="2:12" s="1" customFormat="1" ht="12">
      <c r="B12" s="33"/>
      <c r="L12" s="33"/>
    </row>
    <row r="13" spans="2:12" s="1" customFormat="1" ht="12" customHeight="1">
      <c r="B13" s="33"/>
      <c r="D13" s="28" t="s">
        <v>18</v>
      </c>
      <c r="F13" s="26" t="s">
        <v>19</v>
      </c>
      <c r="I13" s="28" t="s">
        <v>20</v>
      </c>
      <c r="J13" s="26" t="s">
        <v>21</v>
      </c>
      <c r="L13" s="33"/>
    </row>
    <row r="14" spans="2:12" s="1" customFormat="1" ht="12" customHeight="1">
      <c r="B14" s="33"/>
      <c r="D14" s="28" t="s">
        <v>22</v>
      </c>
      <c r="F14" s="26" t="s">
        <v>23</v>
      </c>
      <c r="I14" s="28" t="s">
        <v>24</v>
      </c>
      <c r="J14" s="49" t="str">
        <f>'Rekapitulace stavby'!AN8</f>
        <v>26. 3. 2024</v>
      </c>
      <c r="L14" s="33"/>
    </row>
    <row r="15" spans="2:12" s="1" customFormat="1" ht="10.95" customHeight="1">
      <c r="B15" s="33"/>
      <c r="L15" s="33"/>
    </row>
    <row r="16" spans="2:12" s="1" customFormat="1" ht="12" customHeight="1">
      <c r="B16" s="33"/>
      <c r="D16" s="28" t="s">
        <v>26</v>
      </c>
      <c r="I16" s="28" t="s">
        <v>27</v>
      </c>
      <c r="J16" s="26" t="s">
        <v>21</v>
      </c>
      <c r="L16" s="33"/>
    </row>
    <row r="17" spans="2:12" s="1" customFormat="1" ht="18" customHeight="1">
      <c r="B17" s="33"/>
      <c r="E17" s="26" t="s">
        <v>28</v>
      </c>
      <c r="I17" s="28" t="s">
        <v>29</v>
      </c>
      <c r="J17" s="26" t="s">
        <v>21</v>
      </c>
      <c r="L17" s="33"/>
    </row>
    <row r="18" spans="2:12" s="1" customFormat="1" ht="6.9" customHeight="1">
      <c r="B18" s="33"/>
      <c r="L18" s="33"/>
    </row>
    <row r="19" spans="2:12" s="1" customFormat="1" ht="12" customHeight="1">
      <c r="B19" s="33"/>
      <c r="D19" s="28" t="s">
        <v>30</v>
      </c>
      <c r="I19" s="28" t="s">
        <v>27</v>
      </c>
      <c r="J19" s="29" t="str">
        <f>'Rekapitulace stavby'!AN13</f>
        <v>Vyplň údaj</v>
      </c>
      <c r="L19" s="33"/>
    </row>
    <row r="20" spans="2:12" s="1" customFormat="1" ht="18" customHeight="1">
      <c r="B20" s="33"/>
      <c r="E20" s="337" t="str">
        <f>'Rekapitulace stavby'!E14</f>
        <v>Vyplň údaj</v>
      </c>
      <c r="F20" s="304"/>
      <c r="G20" s="304"/>
      <c r="H20" s="304"/>
      <c r="I20" s="28" t="s">
        <v>29</v>
      </c>
      <c r="J20" s="29" t="str">
        <f>'Rekapitulace stavby'!AN14</f>
        <v>Vyplň údaj</v>
      </c>
      <c r="L20" s="33"/>
    </row>
    <row r="21" spans="2:12" s="1" customFormat="1" ht="6.9" customHeight="1">
      <c r="B21" s="33"/>
      <c r="L21" s="33"/>
    </row>
    <row r="22" spans="2:12" s="1" customFormat="1" ht="12" customHeight="1">
      <c r="B22" s="33"/>
      <c r="D22" s="28" t="s">
        <v>32</v>
      </c>
      <c r="I22" s="28" t="s">
        <v>27</v>
      </c>
      <c r="J22" s="26" t="s">
        <v>21</v>
      </c>
      <c r="L22" s="33"/>
    </row>
    <row r="23" spans="2:12" s="1" customFormat="1" ht="18" customHeight="1">
      <c r="B23" s="33"/>
      <c r="E23" s="26" t="s">
        <v>33</v>
      </c>
      <c r="I23" s="28" t="s">
        <v>29</v>
      </c>
      <c r="J23" s="26" t="s">
        <v>21</v>
      </c>
      <c r="L23" s="33"/>
    </row>
    <row r="24" spans="2:12" s="1" customFormat="1" ht="6.9" customHeight="1">
      <c r="B24" s="33"/>
      <c r="L24" s="33"/>
    </row>
    <row r="25" spans="2:12" s="1" customFormat="1" ht="12" customHeight="1">
      <c r="B25" s="33"/>
      <c r="D25" s="28" t="s">
        <v>35</v>
      </c>
      <c r="I25" s="28" t="s">
        <v>27</v>
      </c>
      <c r="J25" s="26" t="s">
        <v>21</v>
      </c>
      <c r="L25" s="33"/>
    </row>
    <row r="26" spans="2:12" s="1" customFormat="1" ht="18" customHeight="1">
      <c r="B26" s="33"/>
      <c r="E26" s="26" t="s">
        <v>968</v>
      </c>
      <c r="I26" s="28" t="s">
        <v>29</v>
      </c>
      <c r="J26" s="26" t="s">
        <v>21</v>
      </c>
      <c r="L26" s="33"/>
    </row>
    <row r="27" spans="2:12" s="1" customFormat="1" ht="6.9" customHeight="1">
      <c r="B27" s="33"/>
      <c r="L27" s="33"/>
    </row>
    <row r="28" spans="2:12" s="1" customFormat="1" ht="12" customHeight="1">
      <c r="B28" s="33"/>
      <c r="D28" s="28" t="s">
        <v>37</v>
      </c>
      <c r="L28" s="33"/>
    </row>
    <row r="29" spans="2:12" s="7" customFormat="1" ht="358.5" customHeight="1">
      <c r="B29" s="91"/>
      <c r="E29" s="308" t="s">
        <v>895</v>
      </c>
      <c r="F29" s="308"/>
      <c r="G29" s="308"/>
      <c r="H29" s="308"/>
      <c r="L29" s="91"/>
    </row>
    <row r="30" spans="2:12" s="1" customFormat="1" ht="6.9" customHeight="1">
      <c r="B30" s="33"/>
      <c r="L30" s="33"/>
    </row>
    <row r="31" spans="2:12" s="1" customFormat="1" ht="6.9" customHeight="1">
      <c r="B31" s="33"/>
      <c r="D31" s="50"/>
      <c r="E31" s="50"/>
      <c r="F31" s="50"/>
      <c r="G31" s="50"/>
      <c r="H31" s="50"/>
      <c r="I31" s="50"/>
      <c r="J31" s="50"/>
      <c r="K31" s="50"/>
      <c r="L31" s="33"/>
    </row>
    <row r="32" spans="2:12" s="1" customFormat="1" ht="25.35" customHeight="1">
      <c r="B32" s="33"/>
      <c r="D32" s="92" t="s">
        <v>39</v>
      </c>
      <c r="J32" s="62">
        <f>ROUND(J89,2)</f>
        <v>0</v>
      </c>
      <c r="L32" s="33"/>
    </row>
    <row r="33" spans="2:12" s="1" customFormat="1" ht="6.9" customHeight="1">
      <c r="B33" s="33"/>
      <c r="D33" s="50"/>
      <c r="E33" s="50"/>
      <c r="F33" s="50"/>
      <c r="G33" s="50"/>
      <c r="H33" s="50"/>
      <c r="I33" s="50"/>
      <c r="J33" s="50"/>
      <c r="K33" s="50"/>
      <c r="L33" s="33"/>
    </row>
    <row r="34" spans="2:12" s="1" customFormat="1" ht="14.4" customHeight="1">
      <c r="B34" s="33"/>
      <c r="F34" s="93" t="s">
        <v>41</v>
      </c>
      <c r="I34" s="93" t="s">
        <v>40</v>
      </c>
      <c r="J34" s="93" t="s">
        <v>42</v>
      </c>
      <c r="L34" s="33"/>
    </row>
    <row r="35" spans="2:12" s="1" customFormat="1" ht="14.4" customHeight="1">
      <c r="B35" s="33"/>
      <c r="D35" s="94" t="s">
        <v>43</v>
      </c>
      <c r="E35" s="28" t="s">
        <v>44</v>
      </c>
      <c r="F35" s="82">
        <f>ROUND((SUM(BE89:BE116)),2)</f>
        <v>0</v>
      </c>
      <c r="I35" s="95">
        <v>0.21</v>
      </c>
      <c r="J35" s="82">
        <f>ROUND(((SUM(BE89:BE116))*I35),2)</f>
        <v>0</v>
      </c>
      <c r="L35" s="33"/>
    </row>
    <row r="36" spans="2:12" s="1" customFormat="1" ht="14.4" customHeight="1">
      <c r="B36" s="33"/>
      <c r="E36" s="28" t="s">
        <v>45</v>
      </c>
      <c r="F36" s="82">
        <f>ROUND((SUM(BF89:BF116)),2)</f>
        <v>0</v>
      </c>
      <c r="I36" s="95">
        <v>0.12</v>
      </c>
      <c r="J36" s="82">
        <f>ROUND(((SUM(BF89:BF116))*I36),2)</f>
        <v>0</v>
      </c>
      <c r="L36" s="33"/>
    </row>
    <row r="37" spans="2:12" s="1" customFormat="1" ht="14.4" customHeight="1" hidden="1">
      <c r="B37" s="33"/>
      <c r="E37" s="28" t="s">
        <v>46</v>
      </c>
      <c r="F37" s="82">
        <f>ROUND((SUM(BG89:BG116)),2)</f>
        <v>0</v>
      </c>
      <c r="I37" s="95">
        <v>0.21</v>
      </c>
      <c r="J37" s="82">
        <f>0</f>
        <v>0</v>
      </c>
      <c r="L37" s="33"/>
    </row>
    <row r="38" spans="2:12" s="1" customFormat="1" ht="14.4" customHeight="1" hidden="1">
      <c r="B38" s="33"/>
      <c r="E38" s="28" t="s">
        <v>47</v>
      </c>
      <c r="F38" s="82">
        <f>ROUND((SUM(BH89:BH116)),2)</f>
        <v>0</v>
      </c>
      <c r="I38" s="95">
        <v>0.12</v>
      </c>
      <c r="J38" s="82">
        <f>0</f>
        <v>0</v>
      </c>
      <c r="L38" s="33"/>
    </row>
    <row r="39" spans="2:12" s="1" customFormat="1" ht="14.4" customHeight="1" hidden="1">
      <c r="B39" s="33"/>
      <c r="E39" s="28" t="s">
        <v>48</v>
      </c>
      <c r="F39" s="82">
        <f>ROUND((SUM(BI89:BI116)),2)</f>
        <v>0</v>
      </c>
      <c r="I39" s="95">
        <v>0</v>
      </c>
      <c r="J39" s="82">
        <f>0</f>
        <v>0</v>
      </c>
      <c r="L39" s="33"/>
    </row>
    <row r="40" spans="2:12" s="1" customFormat="1" ht="6.9" customHeight="1">
      <c r="B40" s="33"/>
      <c r="L40" s="33"/>
    </row>
    <row r="41" spans="2:12" s="1" customFormat="1" ht="25.35" customHeight="1">
      <c r="B41" s="33"/>
      <c r="C41" s="96"/>
      <c r="D41" s="97" t="s">
        <v>49</v>
      </c>
      <c r="E41" s="53"/>
      <c r="F41" s="53"/>
      <c r="G41" s="98" t="s">
        <v>50</v>
      </c>
      <c r="H41" s="99" t="s">
        <v>51</v>
      </c>
      <c r="I41" s="53"/>
      <c r="J41" s="100">
        <f>SUM(J32:J39)</f>
        <v>0</v>
      </c>
      <c r="K41" s="101"/>
      <c r="L41" s="33"/>
    </row>
    <row r="42" spans="2:12" s="1" customFormat="1" ht="14.4" customHeight="1">
      <c r="B42" s="41"/>
      <c r="C42" s="42"/>
      <c r="D42" s="42"/>
      <c r="E42" s="42"/>
      <c r="F42" s="42"/>
      <c r="G42" s="42"/>
      <c r="H42" s="42"/>
      <c r="I42" s="42"/>
      <c r="J42" s="42"/>
      <c r="K42" s="42"/>
      <c r="L42" s="33"/>
    </row>
    <row r="46" spans="2:12" s="1" customFormat="1" ht="6.9" customHeight="1">
      <c r="B46" s="43"/>
      <c r="C46" s="44"/>
      <c r="D46" s="44"/>
      <c r="E46" s="44"/>
      <c r="F46" s="44"/>
      <c r="G46" s="44"/>
      <c r="H46" s="44"/>
      <c r="I46" s="44"/>
      <c r="J46" s="44"/>
      <c r="K46" s="44"/>
      <c r="L46" s="33"/>
    </row>
    <row r="47" spans="2:12" s="1" customFormat="1" ht="24.9" customHeight="1">
      <c r="B47" s="33"/>
      <c r="C47" s="22" t="s">
        <v>134</v>
      </c>
      <c r="L47" s="33"/>
    </row>
    <row r="48" spans="2:12" s="1" customFormat="1" ht="6.9" customHeight="1">
      <c r="B48" s="33"/>
      <c r="L48" s="33"/>
    </row>
    <row r="49" spans="2:12" s="1" customFormat="1" ht="12" customHeight="1">
      <c r="B49" s="33"/>
      <c r="C49" s="28" t="s">
        <v>16</v>
      </c>
      <c r="L49" s="33"/>
    </row>
    <row r="50" spans="2:12" s="1" customFormat="1" ht="16.5" customHeight="1">
      <c r="B50" s="33"/>
      <c r="E50" s="335" t="str">
        <f>E7</f>
        <v>REVITALIZACE PROSTORU HROMADNÝCH ŠATEN BAZÉNU BOHUMÍN</v>
      </c>
      <c r="F50" s="336"/>
      <c r="G50" s="336"/>
      <c r="H50" s="336"/>
      <c r="L50" s="33"/>
    </row>
    <row r="51" spans="2:12" ht="12" customHeight="1">
      <c r="B51" s="21"/>
      <c r="C51" s="28" t="s">
        <v>131</v>
      </c>
      <c r="L51" s="21"/>
    </row>
    <row r="52" spans="2:12" s="1" customFormat="1" ht="16.5" customHeight="1">
      <c r="B52" s="33"/>
      <c r="E52" s="335" t="s">
        <v>891</v>
      </c>
      <c r="F52" s="334"/>
      <c r="G52" s="334"/>
      <c r="H52" s="334"/>
      <c r="L52" s="33"/>
    </row>
    <row r="53" spans="2:12" s="1" customFormat="1" ht="12" customHeight="1">
      <c r="B53" s="33"/>
      <c r="C53" s="28" t="s">
        <v>892</v>
      </c>
      <c r="L53" s="33"/>
    </row>
    <row r="54" spans="2:12" s="1" customFormat="1" ht="16.5" customHeight="1">
      <c r="B54" s="33"/>
      <c r="E54" s="325" t="str">
        <f>E11</f>
        <v>2024/OST/07-14-3 - D.1.4.3-Silnoproudé elektroinstalace</v>
      </c>
      <c r="F54" s="334"/>
      <c r="G54" s="334"/>
      <c r="H54" s="334"/>
      <c r="L54" s="33"/>
    </row>
    <row r="55" spans="2:12" s="1" customFormat="1" ht="6.9" customHeight="1">
      <c r="B55" s="33"/>
      <c r="L55" s="33"/>
    </row>
    <row r="56" spans="2:12" s="1" customFormat="1" ht="12" customHeight="1">
      <c r="B56" s="33"/>
      <c r="C56" s="28" t="s">
        <v>22</v>
      </c>
      <c r="F56" s="26" t="str">
        <f>F14</f>
        <v xml:space="preserve"> </v>
      </c>
      <c r="I56" s="28" t="s">
        <v>24</v>
      </c>
      <c r="J56" s="49" t="str">
        <f>IF(J14="","",J14)</f>
        <v>26. 3. 2024</v>
      </c>
      <c r="L56" s="33"/>
    </row>
    <row r="57" spans="2:12" s="1" customFormat="1" ht="6.9" customHeight="1">
      <c r="B57" s="33"/>
      <c r="L57" s="33"/>
    </row>
    <row r="58" spans="2:12" s="1" customFormat="1" ht="15.15" customHeight="1">
      <c r="B58" s="33"/>
      <c r="C58" s="28" t="s">
        <v>26</v>
      </c>
      <c r="F58" s="26" t="str">
        <f>E17</f>
        <v>BOSPOR, s.r.o. Bohumín</v>
      </c>
      <c r="I58" s="28" t="s">
        <v>32</v>
      </c>
      <c r="J58" s="31" t="str">
        <f>E23</f>
        <v>ARCH.Z.STUDIO</v>
      </c>
      <c r="L58" s="33"/>
    </row>
    <row r="59" spans="2:12" s="1" customFormat="1" ht="15.15" customHeight="1">
      <c r="B59" s="33"/>
      <c r="C59" s="28" t="s">
        <v>30</v>
      </c>
      <c r="F59" s="26" t="str">
        <f>IF(E20="","",E20)</f>
        <v>Vyplň údaj</v>
      </c>
      <c r="I59" s="28" t="s">
        <v>35</v>
      </c>
      <c r="J59" s="31" t="str">
        <f>E26</f>
        <v>Ing.J.Petlach</v>
      </c>
      <c r="L59" s="33"/>
    </row>
    <row r="60" spans="2:12" s="1" customFormat="1" ht="10.35" customHeight="1">
      <c r="B60" s="33"/>
      <c r="L60" s="33"/>
    </row>
    <row r="61" spans="2:12" s="1" customFormat="1" ht="29.25" customHeight="1">
      <c r="B61" s="33"/>
      <c r="C61" s="102" t="s">
        <v>135</v>
      </c>
      <c r="D61" s="96"/>
      <c r="E61" s="96"/>
      <c r="F61" s="96"/>
      <c r="G61" s="96"/>
      <c r="H61" s="96"/>
      <c r="I61" s="96"/>
      <c r="J61" s="103" t="s">
        <v>136</v>
      </c>
      <c r="K61" s="96"/>
      <c r="L61" s="33"/>
    </row>
    <row r="62" spans="2:12" s="1" customFormat="1" ht="10.35" customHeight="1">
      <c r="B62" s="33"/>
      <c r="L62" s="33"/>
    </row>
    <row r="63" spans="2:47" s="1" customFormat="1" ht="22.95" customHeight="1">
      <c r="B63" s="33"/>
      <c r="C63" s="104" t="s">
        <v>71</v>
      </c>
      <c r="J63" s="62">
        <f>J89</f>
        <v>0</v>
      </c>
      <c r="L63" s="33"/>
      <c r="AU63" s="18" t="s">
        <v>137</v>
      </c>
    </row>
    <row r="64" spans="2:12" s="8" customFormat="1" ht="24.9" customHeight="1">
      <c r="B64" s="105"/>
      <c r="D64" s="106" t="s">
        <v>969</v>
      </c>
      <c r="E64" s="107"/>
      <c r="F64" s="107"/>
      <c r="G64" s="107"/>
      <c r="H64" s="107"/>
      <c r="I64" s="107"/>
      <c r="J64" s="108">
        <f>J90</f>
        <v>0</v>
      </c>
      <c r="L64" s="105"/>
    </row>
    <row r="65" spans="2:12" s="8" customFormat="1" ht="24.9" customHeight="1">
      <c r="B65" s="105"/>
      <c r="D65" s="106" t="s">
        <v>970</v>
      </c>
      <c r="E65" s="107"/>
      <c r="F65" s="107"/>
      <c r="G65" s="107"/>
      <c r="H65" s="107"/>
      <c r="I65" s="107"/>
      <c r="J65" s="108">
        <f>J97</f>
        <v>0</v>
      </c>
      <c r="L65" s="105"/>
    </row>
    <row r="66" spans="2:12" s="8" customFormat="1" ht="24.9" customHeight="1">
      <c r="B66" s="105"/>
      <c r="D66" s="106" t="s">
        <v>971</v>
      </c>
      <c r="E66" s="107"/>
      <c r="F66" s="107"/>
      <c r="G66" s="107"/>
      <c r="H66" s="107"/>
      <c r="I66" s="107"/>
      <c r="J66" s="108">
        <f>J102</f>
        <v>0</v>
      </c>
      <c r="L66" s="105"/>
    </row>
    <row r="67" spans="2:12" s="8" customFormat="1" ht="24.9" customHeight="1">
      <c r="B67" s="105"/>
      <c r="D67" s="106" t="s">
        <v>972</v>
      </c>
      <c r="E67" s="107"/>
      <c r="F67" s="107"/>
      <c r="G67" s="107"/>
      <c r="H67" s="107"/>
      <c r="I67" s="107"/>
      <c r="J67" s="108">
        <f>J115</f>
        <v>0</v>
      </c>
      <c r="L67" s="105"/>
    </row>
    <row r="68" spans="2:12" s="1" customFormat="1" ht="21.75" customHeight="1">
      <c r="B68" s="33"/>
      <c r="L68" s="33"/>
    </row>
    <row r="69" spans="2:12" s="1" customFormat="1" ht="6.9" customHeight="1">
      <c r="B69" s="41"/>
      <c r="C69" s="42"/>
      <c r="D69" s="42"/>
      <c r="E69" s="42"/>
      <c r="F69" s="42"/>
      <c r="G69" s="42"/>
      <c r="H69" s="42"/>
      <c r="I69" s="42"/>
      <c r="J69" s="42"/>
      <c r="K69" s="42"/>
      <c r="L69" s="33"/>
    </row>
    <row r="73" spans="2:12" s="1" customFormat="1" ht="6.9" customHeight="1">
      <c r="B73" s="43"/>
      <c r="C73" s="44"/>
      <c r="D73" s="44"/>
      <c r="E73" s="44"/>
      <c r="F73" s="44"/>
      <c r="G73" s="44"/>
      <c r="H73" s="44"/>
      <c r="I73" s="44"/>
      <c r="J73" s="44"/>
      <c r="K73" s="44"/>
      <c r="L73" s="33"/>
    </row>
    <row r="74" spans="2:12" s="1" customFormat="1" ht="24.9" customHeight="1">
      <c r="B74" s="33"/>
      <c r="C74" s="22" t="s">
        <v>155</v>
      </c>
      <c r="L74" s="33"/>
    </row>
    <row r="75" spans="2:12" s="1" customFormat="1" ht="6.9" customHeight="1">
      <c r="B75" s="33"/>
      <c r="L75" s="33"/>
    </row>
    <row r="76" spans="2:12" s="1" customFormat="1" ht="12" customHeight="1">
      <c r="B76" s="33"/>
      <c r="C76" s="28" t="s">
        <v>16</v>
      </c>
      <c r="L76" s="33"/>
    </row>
    <row r="77" spans="2:12" s="1" customFormat="1" ht="16.5" customHeight="1">
      <c r="B77" s="33"/>
      <c r="E77" s="335" t="str">
        <f>E7</f>
        <v>REVITALIZACE PROSTORU HROMADNÝCH ŠATEN BAZÉNU BOHUMÍN</v>
      </c>
      <c r="F77" s="336"/>
      <c r="G77" s="336"/>
      <c r="H77" s="336"/>
      <c r="L77" s="33"/>
    </row>
    <row r="78" spans="2:12" ht="12" customHeight="1">
      <c r="B78" s="21"/>
      <c r="C78" s="28" t="s">
        <v>131</v>
      </c>
      <c r="L78" s="21"/>
    </row>
    <row r="79" spans="2:12" s="1" customFormat="1" ht="16.5" customHeight="1">
      <c r="B79" s="33"/>
      <c r="E79" s="335" t="s">
        <v>891</v>
      </c>
      <c r="F79" s="334"/>
      <c r="G79" s="334"/>
      <c r="H79" s="334"/>
      <c r="L79" s="33"/>
    </row>
    <row r="80" spans="2:12" s="1" customFormat="1" ht="12" customHeight="1">
      <c r="B80" s="33"/>
      <c r="C80" s="28" t="s">
        <v>892</v>
      </c>
      <c r="L80" s="33"/>
    </row>
    <row r="81" spans="2:12" s="1" customFormat="1" ht="16.5" customHeight="1">
      <c r="B81" s="33"/>
      <c r="E81" s="325" t="str">
        <f>E11</f>
        <v>2024/OST/07-14-3 - D.1.4.3-Silnoproudé elektroinstalace</v>
      </c>
      <c r="F81" s="334"/>
      <c r="G81" s="334"/>
      <c r="H81" s="334"/>
      <c r="L81" s="33"/>
    </row>
    <row r="82" spans="2:12" s="1" customFormat="1" ht="6.9" customHeight="1">
      <c r="B82" s="33"/>
      <c r="L82" s="33"/>
    </row>
    <row r="83" spans="2:12" s="1" customFormat="1" ht="12" customHeight="1">
      <c r="B83" s="33"/>
      <c r="C83" s="28" t="s">
        <v>22</v>
      </c>
      <c r="F83" s="26" t="str">
        <f>F14</f>
        <v xml:space="preserve"> </v>
      </c>
      <c r="I83" s="28" t="s">
        <v>24</v>
      </c>
      <c r="J83" s="49" t="str">
        <f>IF(J14="","",J14)</f>
        <v>26. 3. 2024</v>
      </c>
      <c r="L83" s="33"/>
    </row>
    <row r="84" spans="2:12" s="1" customFormat="1" ht="6.9" customHeight="1">
      <c r="B84" s="33"/>
      <c r="L84" s="33"/>
    </row>
    <row r="85" spans="2:12" s="1" customFormat="1" ht="15.15" customHeight="1">
      <c r="B85" s="33"/>
      <c r="C85" s="28" t="s">
        <v>26</v>
      </c>
      <c r="F85" s="26" t="str">
        <f>E17</f>
        <v>BOSPOR, s.r.o. Bohumín</v>
      </c>
      <c r="I85" s="28" t="s">
        <v>32</v>
      </c>
      <c r="J85" s="31" t="str">
        <f>E23</f>
        <v>ARCH.Z.STUDIO</v>
      </c>
      <c r="L85" s="33"/>
    </row>
    <row r="86" spans="2:12" s="1" customFormat="1" ht="15.15" customHeight="1">
      <c r="B86" s="33"/>
      <c r="C86" s="28" t="s">
        <v>30</v>
      </c>
      <c r="F86" s="26" t="str">
        <f>IF(E20="","",E20)</f>
        <v>Vyplň údaj</v>
      </c>
      <c r="I86" s="28" t="s">
        <v>35</v>
      </c>
      <c r="J86" s="31" t="str">
        <f>E26</f>
        <v>Ing.J.Petlach</v>
      </c>
      <c r="L86" s="33"/>
    </row>
    <row r="87" spans="2:12" s="1" customFormat="1" ht="10.35" customHeight="1">
      <c r="B87" s="33"/>
      <c r="L87" s="33"/>
    </row>
    <row r="88" spans="2:20" s="10" customFormat="1" ht="29.25" customHeight="1">
      <c r="B88" s="113"/>
      <c r="C88" s="114" t="s">
        <v>156</v>
      </c>
      <c r="D88" s="115" t="s">
        <v>58</v>
      </c>
      <c r="E88" s="115" t="s">
        <v>54</v>
      </c>
      <c r="F88" s="115" t="s">
        <v>55</v>
      </c>
      <c r="G88" s="115" t="s">
        <v>157</v>
      </c>
      <c r="H88" s="115" t="s">
        <v>158</v>
      </c>
      <c r="I88" s="115" t="s">
        <v>159</v>
      </c>
      <c r="J88" s="115" t="s">
        <v>136</v>
      </c>
      <c r="K88" s="116" t="s">
        <v>160</v>
      </c>
      <c r="L88" s="113"/>
      <c r="M88" s="55" t="s">
        <v>21</v>
      </c>
      <c r="N88" s="56" t="s">
        <v>43</v>
      </c>
      <c r="O88" s="56" t="s">
        <v>161</v>
      </c>
      <c r="P88" s="56" t="s">
        <v>162</v>
      </c>
      <c r="Q88" s="56" t="s">
        <v>163</v>
      </c>
      <c r="R88" s="56" t="s">
        <v>164</v>
      </c>
      <c r="S88" s="56" t="s">
        <v>165</v>
      </c>
      <c r="T88" s="57" t="s">
        <v>166</v>
      </c>
    </row>
    <row r="89" spans="2:63" s="1" customFormat="1" ht="22.95" customHeight="1">
      <c r="B89" s="33"/>
      <c r="C89" s="60" t="s">
        <v>167</v>
      </c>
      <c r="J89" s="117">
        <f>BK89</f>
        <v>0</v>
      </c>
      <c r="L89" s="33"/>
      <c r="M89" s="58"/>
      <c r="N89" s="50"/>
      <c r="O89" s="50"/>
      <c r="P89" s="118">
        <f>P90+P97+P102+P115</f>
        <v>0</v>
      </c>
      <c r="Q89" s="50"/>
      <c r="R89" s="118">
        <f>R90+R97+R102+R115</f>
        <v>0</v>
      </c>
      <c r="S89" s="50"/>
      <c r="T89" s="119">
        <f>T90+T97+T102+T115</f>
        <v>0</v>
      </c>
      <c r="AT89" s="18" t="s">
        <v>72</v>
      </c>
      <c r="AU89" s="18" t="s">
        <v>137</v>
      </c>
      <c r="BK89" s="120">
        <f>BK90+BK97+BK102+BK115</f>
        <v>0</v>
      </c>
    </row>
    <row r="90" spans="2:63" s="11" customFormat="1" ht="25.95" customHeight="1">
      <c r="B90" s="121"/>
      <c r="D90" s="122" t="s">
        <v>72</v>
      </c>
      <c r="E90" s="123" t="s">
        <v>973</v>
      </c>
      <c r="F90" s="123" t="s">
        <v>974</v>
      </c>
      <c r="I90" s="124"/>
      <c r="J90" s="125">
        <f>BK90</f>
        <v>0</v>
      </c>
      <c r="L90" s="121"/>
      <c r="M90" s="126"/>
      <c r="P90" s="127">
        <f>SUM(P91:P96)</f>
        <v>0</v>
      </c>
      <c r="R90" s="127">
        <f>SUM(R91:R96)</f>
        <v>0</v>
      </c>
      <c r="T90" s="128">
        <f>SUM(T91:T96)</f>
        <v>0</v>
      </c>
      <c r="AR90" s="122" t="s">
        <v>81</v>
      </c>
      <c r="AT90" s="129" t="s">
        <v>72</v>
      </c>
      <c r="AU90" s="129" t="s">
        <v>73</v>
      </c>
      <c r="AY90" s="122" t="s">
        <v>170</v>
      </c>
      <c r="BK90" s="130">
        <f>SUM(BK91:BK96)</f>
        <v>0</v>
      </c>
    </row>
    <row r="91" spans="2:65" s="1" customFormat="1" ht="16.5" customHeight="1">
      <c r="B91" s="33"/>
      <c r="C91" s="133" t="s">
        <v>81</v>
      </c>
      <c r="D91" s="133" t="s">
        <v>173</v>
      </c>
      <c r="E91" s="134" t="s">
        <v>975</v>
      </c>
      <c r="F91" s="135" t="s">
        <v>976</v>
      </c>
      <c r="G91" s="136" t="s">
        <v>120</v>
      </c>
      <c r="H91" s="137">
        <v>125</v>
      </c>
      <c r="I91" s="138"/>
      <c r="J91" s="139">
        <f aca="true" t="shared" si="0" ref="J91:J96">ROUND(I91*H91,2)</f>
        <v>0</v>
      </c>
      <c r="K91" s="135" t="s">
        <v>304</v>
      </c>
      <c r="L91" s="33"/>
      <c r="M91" s="140" t="s">
        <v>21</v>
      </c>
      <c r="N91" s="141" t="s">
        <v>44</v>
      </c>
      <c r="P91" s="142">
        <f aca="true" t="shared" si="1" ref="P91:P96">O91*H91</f>
        <v>0</v>
      </c>
      <c r="Q91" s="142">
        <v>0</v>
      </c>
      <c r="R91" s="142">
        <f aca="true" t="shared" si="2" ref="R91:R96">Q91*H91</f>
        <v>0</v>
      </c>
      <c r="S91" s="142">
        <v>0</v>
      </c>
      <c r="T91" s="143">
        <f aca="true" t="shared" si="3" ref="T91:T96">S91*H91</f>
        <v>0</v>
      </c>
      <c r="AR91" s="144" t="s">
        <v>282</v>
      </c>
      <c r="AT91" s="144" t="s">
        <v>173</v>
      </c>
      <c r="AU91" s="144" t="s">
        <v>81</v>
      </c>
      <c r="AY91" s="18" t="s">
        <v>170</v>
      </c>
      <c r="BE91" s="145">
        <f aca="true" t="shared" si="4" ref="BE91:BE96">IF(N91="základní",J91,0)</f>
        <v>0</v>
      </c>
      <c r="BF91" s="145">
        <f aca="true" t="shared" si="5" ref="BF91:BF96">IF(N91="snížená",J91,0)</f>
        <v>0</v>
      </c>
      <c r="BG91" s="145">
        <f aca="true" t="shared" si="6" ref="BG91:BG96">IF(N91="zákl. přenesená",J91,0)</f>
        <v>0</v>
      </c>
      <c r="BH91" s="145">
        <f aca="true" t="shared" si="7" ref="BH91:BH96">IF(N91="sníž. přenesená",J91,0)</f>
        <v>0</v>
      </c>
      <c r="BI91" s="145">
        <f aca="true" t="shared" si="8" ref="BI91:BI96">IF(N91="nulová",J91,0)</f>
        <v>0</v>
      </c>
      <c r="BJ91" s="18" t="s">
        <v>81</v>
      </c>
      <c r="BK91" s="145">
        <f aca="true" t="shared" si="9" ref="BK91:BK96">ROUND(I91*H91,2)</f>
        <v>0</v>
      </c>
      <c r="BL91" s="18" t="s">
        <v>282</v>
      </c>
      <c r="BM91" s="144" t="s">
        <v>83</v>
      </c>
    </row>
    <row r="92" spans="2:65" s="1" customFormat="1" ht="16.5" customHeight="1">
      <c r="B92" s="33"/>
      <c r="C92" s="133" t="s">
        <v>83</v>
      </c>
      <c r="D92" s="133" t="s">
        <v>173</v>
      </c>
      <c r="E92" s="134" t="s">
        <v>977</v>
      </c>
      <c r="F92" s="135" t="s">
        <v>978</v>
      </c>
      <c r="G92" s="136" t="s">
        <v>538</v>
      </c>
      <c r="H92" s="137">
        <v>8</v>
      </c>
      <c r="I92" s="138"/>
      <c r="J92" s="139">
        <f t="shared" si="0"/>
        <v>0</v>
      </c>
      <c r="K92" s="135" t="s">
        <v>304</v>
      </c>
      <c r="L92" s="33"/>
      <c r="M92" s="140" t="s">
        <v>21</v>
      </c>
      <c r="N92" s="141" t="s">
        <v>44</v>
      </c>
      <c r="P92" s="142">
        <f t="shared" si="1"/>
        <v>0</v>
      </c>
      <c r="Q92" s="142">
        <v>0</v>
      </c>
      <c r="R92" s="142">
        <f t="shared" si="2"/>
        <v>0</v>
      </c>
      <c r="S92" s="142">
        <v>0</v>
      </c>
      <c r="T92" s="143">
        <f t="shared" si="3"/>
        <v>0</v>
      </c>
      <c r="AR92" s="144" t="s">
        <v>282</v>
      </c>
      <c r="AT92" s="144" t="s">
        <v>173</v>
      </c>
      <c r="AU92" s="144" t="s">
        <v>81</v>
      </c>
      <c r="AY92" s="18" t="s">
        <v>170</v>
      </c>
      <c r="BE92" s="145">
        <f t="shared" si="4"/>
        <v>0</v>
      </c>
      <c r="BF92" s="145">
        <f t="shared" si="5"/>
        <v>0</v>
      </c>
      <c r="BG92" s="145">
        <f t="shared" si="6"/>
        <v>0</v>
      </c>
      <c r="BH92" s="145">
        <f t="shared" si="7"/>
        <v>0</v>
      </c>
      <c r="BI92" s="145">
        <f t="shared" si="8"/>
        <v>0</v>
      </c>
      <c r="BJ92" s="18" t="s">
        <v>81</v>
      </c>
      <c r="BK92" s="145">
        <f t="shared" si="9"/>
        <v>0</v>
      </c>
      <c r="BL92" s="18" t="s">
        <v>282</v>
      </c>
      <c r="BM92" s="144" t="s">
        <v>177</v>
      </c>
    </row>
    <row r="93" spans="2:65" s="1" customFormat="1" ht="16.5" customHeight="1">
      <c r="B93" s="33"/>
      <c r="C93" s="133" t="s">
        <v>171</v>
      </c>
      <c r="D93" s="133" t="s">
        <v>173</v>
      </c>
      <c r="E93" s="134" t="s">
        <v>979</v>
      </c>
      <c r="F93" s="135" t="s">
        <v>980</v>
      </c>
      <c r="G93" s="136" t="s">
        <v>538</v>
      </c>
      <c r="H93" s="137">
        <v>5</v>
      </c>
      <c r="I93" s="138"/>
      <c r="J93" s="139">
        <f t="shared" si="0"/>
        <v>0</v>
      </c>
      <c r="K93" s="135" t="s">
        <v>304</v>
      </c>
      <c r="L93" s="33"/>
      <c r="M93" s="140" t="s">
        <v>21</v>
      </c>
      <c r="N93" s="141" t="s">
        <v>44</v>
      </c>
      <c r="P93" s="142">
        <f t="shared" si="1"/>
        <v>0</v>
      </c>
      <c r="Q93" s="142">
        <v>0</v>
      </c>
      <c r="R93" s="142">
        <f t="shared" si="2"/>
        <v>0</v>
      </c>
      <c r="S93" s="142">
        <v>0</v>
      </c>
      <c r="T93" s="143">
        <f t="shared" si="3"/>
        <v>0</v>
      </c>
      <c r="AR93" s="144" t="s">
        <v>282</v>
      </c>
      <c r="AT93" s="144" t="s">
        <v>173</v>
      </c>
      <c r="AU93" s="144" t="s">
        <v>81</v>
      </c>
      <c r="AY93" s="18" t="s">
        <v>170</v>
      </c>
      <c r="BE93" s="145">
        <f t="shared" si="4"/>
        <v>0</v>
      </c>
      <c r="BF93" s="145">
        <f t="shared" si="5"/>
        <v>0</v>
      </c>
      <c r="BG93" s="145">
        <f t="shared" si="6"/>
        <v>0</v>
      </c>
      <c r="BH93" s="145">
        <f t="shared" si="7"/>
        <v>0</v>
      </c>
      <c r="BI93" s="145">
        <f t="shared" si="8"/>
        <v>0</v>
      </c>
      <c r="BJ93" s="18" t="s">
        <v>81</v>
      </c>
      <c r="BK93" s="145">
        <f t="shared" si="9"/>
        <v>0</v>
      </c>
      <c r="BL93" s="18" t="s">
        <v>282</v>
      </c>
      <c r="BM93" s="144" t="s">
        <v>194</v>
      </c>
    </row>
    <row r="94" spans="2:65" s="1" customFormat="1" ht="16.5" customHeight="1">
      <c r="B94" s="33"/>
      <c r="C94" s="133" t="s">
        <v>177</v>
      </c>
      <c r="D94" s="133" t="s">
        <v>173</v>
      </c>
      <c r="E94" s="134" t="s">
        <v>981</v>
      </c>
      <c r="F94" s="135" t="s">
        <v>982</v>
      </c>
      <c r="G94" s="136" t="s">
        <v>538</v>
      </c>
      <c r="H94" s="137">
        <v>19</v>
      </c>
      <c r="I94" s="138"/>
      <c r="J94" s="139">
        <f t="shared" si="0"/>
        <v>0</v>
      </c>
      <c r="K94" s="135" t="s">
        <v>304</v>
      </c>
      <c r="L94" s="33"/>
      <c r="M94" s="140" t="s">
        <v>21</v>
      </c>
      <c r="N94" s="141" t="s">
        <v>44</v>
      </c>
      <c r="P94" s="142">
        <f t="shared" si="1"/>
        <v>0</v>
      </c>
      <c r="Q94" s="142">
        <v>0</v>
      </c>
      <c r="R94" s="142">
        <f t="shared" si="2"/>
        <v>0</v>
      </c>
      <c r="S94" s="142">
        <v>0</v>
      </c>
      <c r="T94" s="143">
        <f t="shared" si="3"/>
        <v>0</v>
      </c>
      <c r="AR94" s="144" t="s">
        <v>282</v>
      </c>
      <c r="AT94" s="144" t="s">
        <v>173</v>
      </c>
      <c r="AU94" s="144" t="s">
        <v>81</v>
      </c>
      <c r="AY94" s="18" t="s">
        <v>170</v>
      </c>
      <c r="BE94" s="145">
        <f t="shared" si="4"/>
        <v>0</v>
      </c>
      <c r="BF94" s="145">
        <f t="shared" si="5"/>
        <v>0</v>
      </c>
      <c r="BG94" s="145">
        <f t="shared" si="6"/>
        <v>0</v>
      </c>
      <c r="BH94" s="145">
        <f t="shared" si="7"/>
        <v>0</v>
      </c>
      <c r="BI94" s="145">
        <f t="shared" si="8"/>
        <v>0</v>
      </c>
      <c r="BJ94" s="18" t="s">
        <v>81</v>
      </c>
      <c r="BK94" s="145">
        <f t="shared" si="9"/>
        <v>0</v>
      </c>
      <c r="BL94" s="18" t="s">
        <v>282</v>
      </c>
      <c r="BM94" s="144" t="s">
        <v>224</v>
      </c>
    </row>
    <row r="95" spans="2:65" s="1" customFormat="1" ht="16.5" customHeight="1">
      <c r="B95" s="33"/>
      <c r="C95" s="133" t="s">
        <v>201</v>
      </c>
      <c r="D95" s="133" t="s">
        <v>173</v>
      </c>
      <c r="E95" s="134" t="s">
        <v>983</v>
      </c>
      <c r="F95" s="135" t="s">
        <v>984</v>
      </c>
      <c r="G95" s="136" t="s">
        <v>538</v>
      </c>
      <c r="H95" s="137">
        <v>2</v>
      </c>
      <c r="I95" s="138"/>
      <c r="J95" s="139">
        <f t="shared" si="0"/>
        <v>0</v>
      </c>
      <c r="K95" s="135" t="s">
        <v>304</v>
      </c>
      <c r="L95" s="33"/>
      <c r="M95" s="140" t="s">
        <v>21</v>
      </c>
      <c r="N95" s="141" t="s">
        <v>44</v>
      </c>
      <c r="P95" s="142">
        <f t="shared" si="1"/>
        <v>0</v>
      </c>
      <c r="Q95" s="142">
        <v>0</v>
      </c>
      <c r="R95" s="142">
        <f t="shared" si="2"/>
        <v>0</v>
      </c>
      <c r="S95" s="142">
        <v>0</v>
      </c>
      <c r="T95" s="143">
        <f t="shared" si="3"/>
        <v>0</v>
      </c>
      <c r="AR95" s="144" t="s">
        <v>282</v>
      </c>
      <c r="AT95" s="144" t="s">
        <v>173</v>
      </c>
      <c r="AU95" s="144" t="s">
        <v>81</v>
      </c>
      <c r="AY95" s="18" t="s">
        <v>170</v>
      </c>
      <c r="BE95" s="145">
        <f t="shared" si="4"/>
        <v>0</v>
      </c>
      <c r="BF95" s="145">
        <f t="shared" si="5"/>
        <v>0</v>
      </c>
      <c r="BG95" s="145">
        <f t="shared" si="6"/>
        <v>0</v>
      </c>
      <c r="BH95" s="145">
        <f t="shared" si="7"/>
        <v>0</v>
      </c>
      <c r="BI95" s="145">
        <f t="shared" si="8"/>
        <v>0</v>
      </c>
      <c r="BJ95" s="18" t="s">
        <v>81</v>
      </c>
      <c r="BK95" s="145">
        <f t="shared" si="9"/>
        <v>0</v>
      </c>
      <c r="BL95" s="18" t="s">
        <v>282</v>
      </c>
      <c r="BM95" s="144" t="s">
        <v>245</v>
      </c>
    </row>
    <row r="96" spans="2:65" s="1" customFormat="1" ht="16.5" customHeight="1">
      <c r="B96" s="33"/>
      <c r="C96" s="133" t="s">
        <v>194</v>
      </c>
      <c r="D96" s="133" t="s">
        <v>173</v>
      </c>
      <c r="E96" s="134" t="s">
        <v>985</v>
      </c>
      <c r="F96" s="135" t="s">
        <v>986</v>
      </c>
      <c r="G96" s="136" t="s">
        <v>538</v>
      </c>
      <c r="H96" s="137">
        <v>5</v>
      </c>
      <c r="I96" s="138"/>
      <c r="J96" s="139">
        <f t="shared" si="0"/>
        <v>0</v>
      </c>
      <c r="K96" s="135" t="s">
        <v>304</v>
      </c>
      <c r="L96" s="33"/>
      <c r="M96" s="140" t="s">
        <v>21</v>
      </c>
      <c r="N96" s="141" t="s">
        <v>44</v>
      </c>
      <c r="P96" s="142">
        <f t="shared" si="1"/>
        <v>0</v>
      </c>
      <c r="Q96" s="142">
        <v>0</v>
      </c>
      <c r="R96" s="142">
        <f t="shared" si="2"/>
        <v>0</v>
      </c>
      <c r="S96" s="142">
        <v>0</v>
      </c>
      <c r="T96" s="143">
        <f t="shared" si="3"/>
        <v>0</v>
      </c>
      <c r="AR96" s="144" t="s">
        <v>282</v>
      </c>
      <c r="AT96" s="144" t="s">
        <v>173</v>
      </c>
      <c r="AU96" s="144" t="s">
        <v>81</v>
      </c>
      <c r="AY96" s="18" t="s">
        <v>170</v>
      </c>
      <c r="BE96" s="145">
        <f t="shared" si="4"/>
        <v>0</v>
      </c>
      <c r="BF96" s="145">
        <f t="shared" si="5"/>
        <v>0</v>
      </c>
      <c r="BG96" s="145">
        <f t="shared" si="6"/>
        <v>0</v>
      </c>
      <c r="BH96" s="145">
        <f t="shared" si="7"/>
        <v>0</v>
      </c>
      <c r="BI96" s="145">
        <f t="shared" si="8"/>
        <v>0</v>
      </c>
      <c r="BJ96" s="18" t="s">
        <v>81</v>
      </c>
      <c r="BK96" s="145">
        <f t="shared" si="9"/>
        <v>0</v>
      </c>
      <c r="BL96" s="18" t="s">
        <v>282</v>
      </c>
      <c r="BM96" s="144" t="s">
        <v>8</v>
      </c>
    </row>
    <row r="97" spans="2:63" s="11" customFormat="1" ht="25.95" customHeight="1">
      <c r="B97" s="121"/>
      <c r="D97" s="122" t="s">
        <v>72</v>
      </c>
      <c r="E97" s="123" t="s">
        <v>987</v>
      </c>
      <c r="F97" s="123" t="s">
        <v>988</v>
      </c>
      <c r="I97" s="124"/>
      <c r="J97" s="125">
        <f>BK97</f>
        <v>0</v>
      </c>
      <c r="L97" s="121"/>
      <c r="M97" s="126"/>
      <c r="P97" s="127">
        <f>SUM(P98:P101)</f>
        <v>0</v>
      </c>
      <c r="R97" s="127">
        <f>SUM(R98:R101)</f>
        <v>0</v>
      </c>
      <c r="T97" s="128">
        <f>SUM(T98:T101)</f>
        <v>0</v>
      </c>
      <c r="AR97" s="122" t="s">
        <v>81</v>
      </c>
      <c r="AT97" s="129" t="s">
        <v>72</v>
      </c>
      <c r="AU97" s="129" t="s">
        <v>73</v>
      </c>
      <c r="AY97" s="122" t="s">
        <v>170</v>
      </c>
      <c r="BK97" s="130">
        <f>SUM(BK98:BK101)</f>
        <v>0</v>
      </c>
    </row>
    <row r="98" spans="2:65" s="1" customFormat="1" ht="16.5" customHeight="1">
      <c r="B98" s="33"/>
      <c r="C98" s="133" t="s">
        <v>216</v>
      </c>
      <c r="D98" s="133" t="s">
        <v>173</v>
      </c>
      <c r="E98" s="134" t="s">
        <v>989</v>
      </c>
      <c r="F98" s="135" t="s">
        <v>990</v>
      </c>
      <c r="G98" s="136" t="s">
        <v>538</v>
      </c>
      <c r="H98" s="137">
        <v>19</v>
      </c>
      <c r="I98" s="138"/>
      <c r="J98" s="139">
        <f>ROUND(I98*H98,2)</f>
        <v>0</v>
      </c>
      <c r="K98" s="135" t="s">
        <v>304</v>
      </c>
      <c r="L98" s="33"/>
      <c r="M98" s="140" t="s">
        <v>21</v>
      </c>
      <c r="N98" s="141" t="s">
        <v>44</v>
      </c>
      <c r="P98" s="142">
        <f>O98*H98</f>
        <v>0</v>
      </c>
      <c r="Q98" s="142">
        <v>0</v>
      </c>
      <c r="R98" s="142">
        <f>Q98*H98</f>
        <v>0</v>
      </c>
      <c r="S98" s="142">
        <v>0</v>
      </c>
      <c r="T98" s="143">
        <f>S98*H98</f>
        <v>0</v>
      </c>
      <c r="AR98" s="144" t="s">
        <v>282</v>
      </c>
      <c r="AT98" s="144" t="s">
        <v>173</v>
      </c>
      <c r="AU98" s="144" t="s">
        <v>81</v>
      </c>
      <c r="AY98" s="18" t="s">
        <v>170</v>
      </c>
      <c r="BE98" s="145">
        <f>IF(N98="základní",J98,0)</f>
        <v>0</v>
      </c>
      <c r="BF98" s="145">
        <f>IF(N98="snížená",J98,0)</f>
        <v>0</v>
      </c>
      <c r="BG98" s="145">
        <f>IF(N98="zákl. přenesená",J98,0)</f>
        <v>0</v>
      </c>
      <c r="BH98" s="145">
        <f>IF(N98="sníž. přenesená",J98,0)</f>
        <v>0</v>
      </c>
      <c r="BI98" s="145">
        <f>IF(N98="nulová",J98,0)</f>
        <v>0</v>
      </c>
      <c r="BJ98" s="18" t="s">
        <v>81</v>
      </c>
      <c r="BK98" s="145">
        <f>ROUND(I98*H98,2)</f>
        <v>0</v>
      </c>
      <c r="BL98" s="18" t="s">
        <v>282</v>
      </c>
      <c r="BM98" s="144" t="s">
        <v>270</v>
      </c>
    </row>
    <row r="99" spans="2:65" s="1" customFormat="1" ht="16.5" customHeight="1">
      <c r="B99" s="33"/>
      <c r="C99" s="133" t="s">
        <v>224</v>
      </c>
      <c r="D99" s="133" t="s">
        <v>173</v>
      </c>
      <c r="E99" s="134" t="s">
        <v>991</v>
      </c>
      <c r="F99" s="135" t="s">
        <v>992</v>
      </c>
      <c r="G99" s="136" t="s">
        <v>538</v>
      </c>
      <c r="H99" s="137">
        <v>3</v>
      </c>
      <c r="I99" s="138"/>
      <c r="J99" s="139">
        <f>ROUND(I99*H99,2)</f>
        <v>0</v>
      </c>
      <c r="K99" s="135" t="s">
        <v>304</v>
      </c>
      <c r="L99" s="33"/>
      <c r="M99" s="140" t="s">
        <v>21</v>
      </c>
      <c r="N99" s="141" t="s">
        <v>44</v>
      </c>
      <c r="P99" s="142">
        <f>O99*H99</f>
        <v>0</v>
      </c>
      <c r="Q99" s="142">
        <v>0</v>
      </c>
      <c r="R99" s="142">
        <f>Q99*H99</f>
        <v>0</v>
      </c>
      <c r="S99" s="142">
        <v>0</v>
      </c>
      <c r="T99" s="143">
        <f>S99*H99</f>
        <v>0</v>
      </c>
      <c r="AR99" s="144" t="s">
        <v>282</v>
      </c>
      <c r="AT99" s="144" t="s">
        <v>173</v>
      </c>
      <c r="AU99" s="144" t="s">
        <v>81</v>
      </c>
      <c r="AY99" s="18" t="s">
        <v>170</v>
      </c>
      <c r="BE99" s="145">
        <f>IF(N99="základní",J99,0)</f>
        <v>0</v>
      </c>
      <c r="BF99" s="145">
        <f>IF(N99="snížená",J99,0)</f>
        <v>0</v>
      </c>
      <c r="BG99" s="145">
        <f>IF(N99="zákl. přenesená",J99,0)</f>
        <v>0</v>
      </c>
      <c r="BH99" s="145">
        <f>IF(N99="sníž. přenesená",J99,0)</f>
        <v>0</v>
      </c>
      <c r="BI99" s="145">
        <f>IF(N99="nulová",J99,0)</f>
        <v>0</v>
      </c>
      <c r="BJ99" s="18" t="s">
        <v>81</v>
      </c>
      <c r="BK99" s="145">
        <f>ROUND(I99*H99,2)</f>
        <v>0</v>
      </c>
      <c r="BL99" s="18" t="s">
        <v>282</v>
      </c>
      <c r="BM99" s="144" t="s">
        <v>282</v>
      </c>
    </row>
    <row r="100" spans="2:65" s="1" customFormat="1" ht="16.5" customHeight="1">
      <c r="B100" s="33"/>
      <c r="C100" s="133" t="s">
        <v>236</v>
      </c>
      <c r="D100" s="133" t="s">
        <v>173</v>
      </c>
      <c r="E100" s="134" t="s">
        <v>993</v>
      </c>
      <c r="F100" s="135" t="s">
        <v>994</v>
      </c>
      <c r="G100" s="136" t="s">
        <v>538</v>
      </c>
      <c r="H100" s="137">
        <v>2</v>
      </c>
      <c r="I100" s="138"/>
      <c r="J100" s="139">
        <f>ROUND(I100*H100,2)</f>
        <v>0</v>
      </c>
      <c r="K100" s="135" t="s">
        <v>304</v>
      </c>
      <c r="L100" s="33"/>
      <c r="M100" s="140" t="s">
        <v>21</v>
      </c>
      <c r="N100" s="141" t="s">
        <v>44</v>
      </c>
      <c r="P100" s="142">
        <f>O100*H100</f>
        <v>0</v>
      </c>
      <c r="Q100" s="142">
        <v>0</v>
      </c>
      <c r="R100" s="142">
        <f>Q100*H100</f>
        <v>0</v>
      </c>
      <c r="S100" s="142">
        <v>0</v>
      </c>
      <c r="T100" s="143">
        <f>S100*H100</f>
        <v>0</v>
      </c>
      <c r="AR100" s="144" t="s">
        <v>282</v>
      </c>
      <c r="AT100" s="144" t="s">
        <v>173</v>
      </c>
      <c r="AU100" s="144" t="s">
        <v>81</v>
      </c>
      <c r="AY100" s="18" t="s">
        <v>170</v>
      </c>
      <c r="BE100" s="145">
        <f>IF(N100="základní",J100,0)</f>
        <v>0</v>
      </c>
      <c r="BF100" s="145">
        <f>IF(N100="snížená",J100,0)</f>
        <v>0</v>
      </c>
      <c r="BG100" s="145">
        <f>IF(N100="zákl. přenesená",J100,0)</f>
        <v>0</v>
      </c>
      <c r="BH100" s="145">
        <f>IF(N100="sníž. přenesená",J100,0)</f>
        <v>0</v>
      </c>
      <c r="BI100" s="145">
        <f>IF(N100="nulová",J100,0)</f>
        <v>0</v>
      </c>
      <c r="BJ100" s="18" t="s">
        <v>81</v>
      </c>
      <c r="BK100" s="145">
        <f>ROUND(I100*H100,2)</f>
        <v>0</v>
      </c>
      <c r="BL100" s="18" t="s">
        <v>282</v>
      </c>
      <c r="BM100" s="144" t="s">
        <v>295</v>
      </c>
    </row>
    <row r="101" spans="2:65" s="1" customFormat="1" ht="16.5" customHeight="1">
      <c r="B101" s="33"/>
      <c r="C101" s="133" t="s">
        <v>245</v>
      </c>
      <c r="D101" s="133" t="s">
        <v>173</v>
      </c>
      <c r="E101" s="134" t="s">
        <v>995</v>
      </c>
      <c r="F101" s="135" t="s">
        <v>996</v>
      </c>
      <c r="G101" s="136" t="s">
        <v>538</v>
      </c>
      <c r="H101" s="137">
        <v>5</v>
      </c>
      <c r="I101" s="138"/>
      <c r="J101" s="139">
        <f>ROUND(I101*H101,2)</f>
        <v>0</v>
      </c>
      <c r="K101" s="135" t="s">
        <v>304</v>
      </c>
      <c r="L101" s="33"/>
      <c r="M101" s="140" t="s">
        <v>21</v>
      </c>
      <c r="N101" s="141" t="s">
        <v>44</v>
      </c>
      <c r="P101" s="142">
        <f>O101*H101</f>
        <v>0</v>
      </c>
      <c r="Q101" s="142">
        <v>0</v>
      </c>
      <c r="R101" s="142">
        <f>Q101*H101</f>
        <v>0</v>
      </c>
      <c r="S101" s="142">
        <v>0</v>
      </c>
      <c r="T101" s="143">
        <f>S101*H101</f>
        <v>0</v>
      </c>
      <c r="AR101" s="144" t="s">
        <v>282</v>
      </c>
      <c r="AT101" s="144" t="s">
        <v>173</v>
      </c>
      <c r="AU101" s="144" t="s">
        <v>81</v>
      </c>
      <c r="AY101" s="18" t="s">
        <v>170</v>
      </c>
      <c r="BE101" s="145">
        <f>IF(N101="základní",J101,0)</f>
        <v>0</v>
      </c>
      <c r="BF101" s="145">
        <f>IF(N101="snížená",J101,0)</f>
        <v>0</v>
      </c>
      <c r="BG101" s="145">
        <f>IF(N101="zákl. přenesená",J101,0)</f>
        <v>0</v>
      </c>
      <c r="BH101" s="145">
        <f>IF(N101="sníž. přenesená",J101,0)</f>
        <v>0</v>
      </c>
      <c r="BI101" s="145">
        <f>IF(N101="nulová",J101,0)</f>
        <v>0</v>
      </c>
      <c r="BJ101" s="18" t="s">
        <v>81</v>
      </c>
      <c r="BK101" s="145">
        <f>ROUND(I101*H101,2)</f>
        <v>0</v>
      </c>
      <c r="BL101" s="18" t="s">
        <v>282</v>
      </c>
      <c r="BM101" s="144" t="s">
        <v>306</v>
      </c>
    </row>
    <row r="102" spans="2:63" s="11" customFormat="1" ht="25.95" customHeight="1">
      <c r="B102" s="121"/>
      <c r="D102" s="122" t="s">
        <v>72</v>
      </c>
      <c r="E102" s="123" t="s">
        <v>997</v>
      </c>
      <c r="F102" s="123" t="s">
        <v>998</v>
      </c>
      <c r="I102" s="124"/>
      <c r="J102" s="125">
        <f>BK102</f>
        <v>0</v>
      </c>
      <c r="L102" s="121"/>
      <c r="M102" s="126"/>
      <c r="P102" s="127">
        <f>SUM(P103:P114)</f>
        <v>0</v>
      </c>
      <c r="R102" s="127">
        <f>SUM(R103:R114)</f>
        <v>0</v>
      </c>
      <c r="T102" s="128">
        <f>SUM(T103:T114)</f>
        <v>0</v>
      </c>
      <c r="AR102" s="122" t="s">
        <v>81</v>
      </c>
      <c r="AT102" s="129" t="s">
        <v>72</v>
      </c>
      <c r="AU102" s="129" t="s">
        <v>73</v>
      </c>
      <c r="AY102" s="122" t="s">
        <v>170</v>
      </c>
      <c r="BK102" s="130">
        <f>SUM(BK103:BK114)</f>
        <v>0</v>
      </c>
    </row>
    <row r="103" spans="2:65" s="1" customFormat="1" ht="16.5" customHeight="1">
      <c r="B103" s="33"/>
      <c r="C103" s="133" t="s">
        <v>252</v>
      </c>
      <c r="D103" s="133" t="s">
        <v>173</v>
      </c>
      <c r="E103" s="134" t="s">
        <v>999</v>
      </c>
      <c r="F103" s="135" t="s">
        <v>1000</v>
      </c>
      <c r="G103" s="136" t="s">
        <v>538</v>
      </c>
      <c r="H103" s="137">
        <v>2</v>
      </c>
      <c r="I103" s="138"/>
      <c r="J103" s="139">
        <f aca="true" t="shared" si="10" ref="J103:J114">ROUND(I103*H103,2)</f>
        <v>0</v>
      </c>
      <c r="K103" s="135" t="s">
        <v>304</v>
      </c>
      <c r="L103" s="33"/>
      <c r="M103" s="140" t="s">
        <v>21</v>
      </c>
      <c r="N103" s="141" t="s">
        <v>44</v>
      </c>
      <c r="P103" s="142">
        <f aca="true" t="shared" si="11" ref="P103:P114">O103*H103</f>
        <v>0</v>
      </c>
      <c r="Q103" s="142">
        <v>0</v>
      </c>
      <c r="R103" s="142">
        <f aca="true" t="shared" si="12" ref="R103:R114">Q103*H103</f>
        <v>0</v>
      </c>
      <c r="S103" s="142">
        <v>0</v>
      </c>
      <c r="T103" s="143">
        <f aca="true" t="shared" si="13" ref="T103:T114">S103*H103</f>
        <v>0</v>
      </c>
      <c r="AR103" s="144" t="s">
        <v>282</v>
      </c>
      <c r="AT103" s="144" t="s">
        <v>173</v>
      </c>
      <c r="AU103" s="144" t="s">
        <v>81</v>
      </c>
      <c r="AY103" s="18" t="s">
        <v>170</v>
      </c>
      <c r="BE103" s="145">
        <f aca="true" t="shared" si="14" ref="BE103:BE114">IF(N103="základní",J103,0)</f>
        <v>0</v>
      </c>
      <c r="BF103" s="145">
        <f aca="true" t="shared" si="15" ref="BF103:BF114">IF(N103="snížená",J103,0)</f>
        <v>0</v>
      </c>
      <c r="BG103" s="145">
        <f aca="true" t="shared" si="16" ref="BG103:BG114">IF(N103="zákl. přenesená",J103,0)</f>
        <v>0</v>
      </c>
      <c r="BH103" s="145">
        <f aca="true" t="shared" si="17" ref="BH103:BH114">IF(N103="sníž. přenesená",J103,0)</f>
        <v>0</v>
      </c>
      <c r="BI103" s="145">
        <f aca="true" t="shared" si="18" ref="BI103:BI114">IF(N103="nulová",J103,0)</f>
        <v>0</v>
      </c>
      <c r="BJ103" s="18" t="s">
        <v>81</v>
      </c>
      <c r="BK103" s="145">
        <f aca="true" t="shared" si="19" ref="BK103:BK114">ROUND(I103*H103,2)</f>
        <v>0</v>
      </c>
      <c r="BL103" s="18" t="s">
        <v>282</v>
      </c>
      <c r="BM103" s="144" t="s">
        <v>316</v>
      </c>
    </row>
    <row r="104" spans="2:65" s="1" customFormat="1" ht="21.75" customHeight="1">
      <c r="B104" s="33"/>
      <c r="C104" s="133" t="s">
        <v>8</v>
      </c>
      <c r="D104" s="133" t="s">
        <v>173</v>
      </c>
      <c r="E104" s="134" t="s">
        <v>1001</v>
      </c>
      <c r="F104" s="135" t="s">
        <v>1002</v>
      </c>
      <c r="G104" s="136" t="s">
        <v>538</v>
      </c>
      <c r="H104" s="137">
        <v>5</v>
      </c>
      <c r="I104" s="138"/>
      <c r="J104" s="139">
        <f t="shared" si="10"/>
        <v>0</v>
      </c>
      <c r="K104" s="135" t="s">
        <v>304</v>
      </c>
      <c r="L104" s="33"/>
      <c r="M104" s="140" t="s">
        <v>21</v>
      </c>
      <c r="N104" s="141" t="s">
        <v>44</v>
      </c>
      <c r="P104" s="142">
        <f t="shared" si="11"/>
        <v>0</v>
      </c>
      <c r="Q104" s="142">
        <v>0</v>
      </c>
      <c r="R104" s="142">
        <f t="shared" si="12"/>
        <v>0</v>
      </c>
      <c r="S104" s="142">
        <v>0</v>
      </c>
      <c r="T104" s="143">
        <f t="shared" si="13"/>
        <v>0</v>
      </c>
      <c r="AR104" s="144" t="s">
        <v>282</v>
      </c>
      <c r="AT104" s="144" t="s">
        <v>173</v>
      </c>
      <c r="AU104" s="144" t="s">
        <v>81</v>
      </c>
      <c r="AY104" s="18" t="s">
        <v>170</v>
      </c>
      <c r="BE104" s="145">
        <f t="shared" si="14"/>
        <v>0</v>
      </c>
      <c r="BF104" s="145">
        <f t="shared" si="15"/>
        <v>0</v>
      </c>
      <c r="BG104" s="145">
        <f t="shared" si="16"/>
        <v>0</v>
      </c>
      <c r="BH104" s="145">
        <f t="shared" si="17"/>
        <v>0</v>
      </c>
      <c r="BI104" s="145">
        <f t="shared" si="18"/>
        <v>0</v>
      </c>
      <c r="BJ104" s="18" t="s">
        <v>81</v>
      </c>
      <c r="BK104" s="145">
        <f t="shared" si="19"/>
        <v>0</v>
      </c>
      <c r="BL104" s="18" t="s">
        <v>282</v>
      </c>
      <c r="BM104" s="144" t="s">
        <v>327</v>
      </c>
    </row>
    <row r="105" spans="2:65" s="1" customFormat="1" ht="16.5" customHeight="1">
      <c r="B105" s="33"/>
      <c r="C105" s="133" t="s">
        <v>264</v>
      </c>
      <c r="D105" s="133" t="s">
        <v>173</v>
      </c>
      <c r="E105" s="134" t="s">
        <v>1003</v>
      </c>
      <c r="F105" s="135" t="s">
        <v>1004</v>
      </c>
      <c r="G105" s="136" t="s">
        <v>538</v>
      </c>
      <c r="H105" s="137">
        <v>5</v>
      </c>
      <c r="I105" s="138"/>
      <c r="J105" s="139">
        <f t="shared" si="10"/>
        <v>0</v>
      </c>
      <c r="K105" s="135" t="s">
        <v>304</v>
      </c>
      <c r="L105" s="33"/>
      <c r="M105" s="140" t="s">
        <v>21</v>
      </c>
      <c r="N105" s="141" t="s">
        <v>44</v>
      </c>
      <c r="P105" s="142">
        <f t="shared" si="11"/>
        <v>0</v>
      </c>
      <c r="Q105" s="142">
        <v>0</v>
      </c>
      <c r="R105" s="142">
        <f t="shared" si="12"/>
        <v>0</v>
      </c>
      <c r="S105" s="142">
        <v>0</v>
      </c>
      <c r="T105" s="143">
        <f t="shared" si="13"/>
        <v>0</v>
      </c>
      <c r="AR105" s="144" t="s">
        <v>282</v>
      </c>
      <c r="AT105" s="144" t="s">
        <v>173</v>
      </c>
      <c r="AU105" s="144" t="s">
        <v>81</v>
      </c>
      <c r="AY105" s="18" t="s">
        <v>170</v>
      </c>
      <c r="BE105" s="145">
        <f t="shared" si="14"/>
        <v>0</v>
      </c>
      <c r="BF105" s="145">
        <f t="shared" si="15"/>
        <v>0</v>
      </c>
      <c r="BG105" s="145">
        <f t="shared" si="16"/>
        <v>0</v>
      </c>
      <c r="BH105" s="145">
        <f t="shared" si="17"/>
        <v>0</v>
      </c>
      <c r="BI105" s="145">
        <f t="shared" si="18"/>
        <v>0</v>
      </c>
      <c r="BJ105" s="18" t="s">
        <v>81</v>
      </c>
      <c r="BK105" s="145">
        <f t="shared" si="19"/>
        <v>0</v>
      </c>
      <c r="BL105" s="18" t="s">
        <v>282</v>
      </c>
      <c r="BM105" s="144" t="s">
        <v>339</v>
      </c>
    </row>
    <row r="106" spans="2:65" s="1" customFormat="1" ht="16.5" customHeight="1">
      <c r="B106" s="33"/>
      <c r="C106" s="133" t="s">
        <v>270</v>
      </c>
      <c r="D106" s="133" t="s">
        <v>173</v>
      </c>
      <c r="E106" s="134" t="s">
        <v>1005</v>
      </c>
      <c r="F106" s="135" t="s">
        <v>1006</v>
      </c>
      <c r="G106" s="136" t="s">
        <v>538</v>
      </c>
      <c r="H106" s="137">
        <v>4</v>
      </c>
      <c r="I106" s="138"/>
      <c r="J106" s="139">
        <f t="shared" si="10"/>
        <v>0</v>
      </c>
      <c r="K106" s="135" t="s">
        <v>304</v>
      </c>
      <c r="L106" s="33"/>
      <c r="M106" s="140" t="s">
        <v>21</v>
      </c>
      <c r="N106" s="141" t="s">
        <v>44</v>
      </c>
      <c r="P106" s="142">
        <f t="shared" si="11"/>
        <v>0</v>
      </c>
      <c r="Q106" s="142">
        <v>0</v>
      </c>
      <c r="R106" s="142">
        <f t="shared" si="12"/>
        <v>0</v>
      </c>
      <c r="S106" s="142">
        <v>0</v>
      </c>
      <c r="T106" s="143">
        <f t="shared" si="13"/>
        <v>0</v>
      </c>
      <c r="AR106" s="144" t="s">
        <v>282</v>
      </c>
      <c r="AT106" s="144" t="s">
        <v>173</v>
      </c>
      <c r="AU106" s="144" t="s">
        <v>81</v>
      </c>
      <c r="AY106" s="18" t="s">
        <v>170</v>
      </c>
      <c r="BE106" s="145">
        <f t="shared" si="14"/>
        <v>0</v>
      </c>
      <c r="BF106" s="145">
        <f t="shared" si="15"/>
        <v>0</v>
      </c>
      <c r="BG106" s="145">
        <f t="shared" si="16"/>
        <v>0</v>
      </c>
      <c r="BH106" s="145">
        <f t="shared" si="17"/>
        <v>0</v>
      </c>
      <c r="BI106" s="145">
        <f t="shared" si="18"/>
        <v>0</v>
      </c>
      <c r="BJ106" s="18" t="s">
        <v>81</v>
      </c>
      <c r="BK106" s="145">
        <f t="shared" si="19"/>
        <v>0</v>
      </c>
      <c r="BL106" s="18" t="s">
        <v>282</v>
      </c>
      <c r="BM106" s="144" t="s">
        <v>351</v>
      </c>
    </row>
    <row r="107" spans="2:65" s="1" customFormat="1" ht="16.5" customHeight="1">
      <c r="B107" s="33"/>
      <c r="C107" s="133" t="s">
        <v>275</v>
      </c>
      <c r="D107" s="133" t="s">
        <v>173</v>
      </c>
      <c r="E107" s="134" t="s">
        <v>1007</v>
      </c>
      <c r="F107" s="135" t="s">
        <v>1008</v>
      </c>
      <c r="G107" s="136" t="s">
        <v>538</v>
      </c>
      <c r="H107" s="137">
        <v>2</v>
      </c>
      <c r="I107" s="138"/>
      <c r="J107" s="139">
        <f t="shared" si="10"/>
        <v>0</v>
      </c>
      <c r="K107" s="135" t="s">
        <v>304</v>
      </c>
      <c r="L107" s="33"/>
      <c r="M107" s="140" t="s">
        <v>21</v>
      </c>
      <c r="N107" s="141" t="s">
        <v>44</v>
      </c>
      <c r="P107" s="142">
        <f t="shared" si="11"/>
        <v>0</v>
      </c>
      <c r="Q107" s="142">
        <v>0</v>
      </c>
      <c r="R107" s="142">
        <f t="shared" si="12"/>
        <v>0</v>
      </c>
      <c r="S107" s="142">
        <v>0</v>
      </c>
      <c r="T107" s="143">
        <f t="shared" si="13"/>
        <v>0</v>
      </c>
      <c r="AR107" s="144" t="s">
        <v>282</v>
      </c>
      <c r="AT107" s="144" t="s">
        <v>173</v>
      </c>
      <c r="AU107" s="144" t="s">
        <v>81</v>
      </c>
      <c r="AY107" s="18" t="s">
        <v>170</v>
      </c>
      <c r="BE107" s="145">
        <f t="shared" si="14"/>
        <v>0</v>
      </c>
      <c r="BF107" s="145">
        <f t="shared" si="15"/>
        <v>0</v>
      </c>
      <c r="BG107" s="145">
        <f t="shared" si="16"/>
        <v>0</v>
      </c>
      <c r="BH107" s="145">
        <f t="shared" si="17"/>
        <v>0</v>
      </c>
      <c r="BI107" s="145">
        <f t="shared" si="18"/>
        <v>0</v>
      </c>
      <c r="BJ107" s="18" t="s">
        <v>81</v>
      </c>
      <c r="BK107" s="145">
        <f t="shared" si="19"/>
        <v>0</v>
      </c>
      <c r="BL107" s="18" t="s">
        <v>282</v>
      </c>
      <c r="BM107" s="144" t="s">
        <v>364</v>
      </c>
    </row>
    <row r="108" spans="2:65" s="1" customFormat="1" ht="24.15" customHeight="1">
      <c r="B108" s="33"/>
      <c r="C108" s="133" t="s">
        <v>282</v>
      </c>
      <c r="D108" s="133" t="s">
        <v>173</v>
      </c>
      <c r="E108" s="134" t="s">
        <v>1009</v>
      </c>
      <c r="F108" s="135" t="s">
        <v>1010</v>
      </c>
      <c r="G108" s="136" t="s">
        <v>120</v>
      </c>
      <c r="H108" s="137">
        <v>250</v>
      </c>
      <c r="I108" s="138"/>
      <c r="J108" s="139">
        <f t="shared" si="10"/>
        <v>0</v>
      </c>
      <c r="K108" s="135" t="s">
        <v>304</v>
      </c>
      <c r="L108" s="33"/>
      <c r="M108" s="140" t="s">
        <v>21</v>
      </c>
      <c r="N108" s="141" t="s">
        <v>44</v>
      </c>
      <c r="P108" s="142">
        <f t="shared" si="11"/>
        <v>0</v>
      </c>
      <c r="Q108" s="142">
        <v>0</v>
      </c>
      <c r="R108" s="142">
        <f t="shared" si="12"/>
        <v>0</v>
      </c>
      <c r="S108" s="142">
        <v>0</v>
      </c>
      <c r="T108" s="143">
        <f t="shared" si="13"/>
        <v>0</v>
      </c>
      <c r="AR108" s="144" t="s">
        <v>282</v>
      </c>
      <c r="AT108" s="144" t="s">
        <v>173</v>
      </c>
      <c r="AU108" s="144" t="s">
        <v>81</v>
      </c>
      <c r="AY108" s="18" t="s">
        <v>170</v>
      </c>
      <c r="BE108" s="145">
        <f t="shared" si="14"/>
        <v>0</v>
      </c>
      <c r="BF108" s="145">
        <f t="shared" si="15"/>
        <v>0</v>
      </c>
      <c r="BG108" s="145">
        <f t="shared" si="16"/>
        <v>0</v>
      </c>
      <c r="BH108" s="145">
        <f t="shared" si="17"/>
        <v>0</v>
      </c>
      <c r="BI108" s="145">
        <f t="shared" si="18"/>
        <v>0</v>
      </c>
      <c r="BJ108" s="18" t="s">
        <v>81</v>
      </c>
      <c r="BK108" s="145">
        <f t="shared" si="19"/>
        <v>0</v>
      </c>
      <c r="BL108" s="18" t="s">
        <v>282</v>
      </c>
      <c r="BM108" s="144" t="s">
        <v>376</v>
      </c>
    </row>
    <row r="109" spans="2:65" s="1" customFormat="1" ht="24.15" customHeight="1">
      <c r="B109" s="33"/>
      <c r="C109" s="133" t="s">
        <v>288</v>
      </c>
      <c r="D109" s="133" t="s">
        <v>173</v>
      </c>
      <c r="E109" s="134" t="s">
        <v>1011</v>
      </c>
      <c r="F109" s="135" t="s">
        <v>1012</v>
      </c>
      <c r="G109" s="136" t="s">
        <v>120</v>
      </c>
      <c r="H109" s="137">
        <v>125</v>
      </c>
      <c r="I109" s="138"/>
      <c r="J109" s="139">
        <f t="shared" si="10"/>
        <v>0</v>
      </c>
      <c r="K109" s="135" t="s">
        <v>304</v>
      </c>
      <c r="L109" s="33"/>
      <c r="M109" s="140" t="s">
        <v>21</v>
      </c>
      <c r="N109" s="141" t="s">
        <v>44</v>
      </c>
      <c r="P109" s="142">
        <f t="shared" si="11"/>
        <v>0</v>
      </c>
      <c r="Q109" s="142">
        <v>0</v>
      </c>
      <c r="R109" s="142">
        <f t="shared" si="12"/>
        <v>0</v>
      </c>
      <c r="S109" s="142">
        <v>0</v>
      </c>
      <c r="T109" s="143">
        <f t="shared" si="13"/>
        <v>0</v>
      </c>
      <c r="AR109" s="144" t="s">
        <v>282</v>
      </c>
      <c r="AT109" s="144" t="s">
        <v>173</v>
      </c>
      <c r="AU109" s="144" t="s">
        <v>81</v>
      </c>
      <c r="AY109" s="18" t="s">
        <v>170</v>
      </c>
      <c r="BE109" s="145">
        <f t="shared" si="14"/>
        <v>0</v>
      </c>
      <c r="BF109" s="145">
        <f t="shared" si="15"/>
        <v>0</v>
      </c>
      <c r="BG109" s="145">
        <f t="shared" si="16"/>
        <v>0</v>
      </c>
      <c r="BH109" s="145">
        <f t="shared" si="17"/>
        <v>0</v>
      </c>
      <c r="BI109" s="145">
        <f t="shared" si="18"/>
        <v>0</v>
      </c>
      <c r="BJ109" s="18" t="s">
        <v>81</v>
      </c>
      <c r="BK109" s="145">
        <f t="shared" si="19"/>
        <v>0</v>
      </c>
      <c r="BL109" s="18" t="s">
        <v>282</v>
      </c>
      <c r="BM109" s="144" t="s">
        <v>389</v>
      </c>
    </row>
    <row r="110" spans="2:65" s="1" customFormat="1" ht="24.15" customHeight="1">
      <c r="B110" s="33"/>
      <c r="C110" s="133" t="s">
        <v>295</v>
      </c>
      <c r="D110" s="133" t="s">
        <v>173</v>
      </c>
      <c r="E110" s="134" t="s">
        <v>1013</v>
      </c>
      <c r="F110" s="135" t="s">
        <v>1014</v>
      </c>
      <c r="G110" s="136" t="s">
        <v>120</v>
      </c>
      <c r="H110" s="137">
        <v>130</v>
      </c>
      <c r="I110" s="138"/>
      <c r="J110" s="139">
        <f t="shared" si="10"/>
        <v>0</v>
      </c>
      <c r="K110" s="135" t="s">
        <v>304</v>
      </c>
      <c r="L110" s="33"/>
      <c r="M110" s="140" t="s">
        <v>21</v>
      </c>
      <c r="N110" s="141" t="s">
        <v>44</v>
      </c>
      <c r="P110" s="142">
        <f t="shared" si="11"/>
        <v>0</v>
      </c>
      <c r="Q110" s="142">
        <v>0</v>
      </c>
      <c r="R110" s="142">
        <f t="shared" si="12"/>
        <v>0</v>
      </c>
      <c r="S110" s="142">
        <v>0</v>
      </c>
      <c r="T110" s="143">
        <f t="shared" si="13"/>
        <v>0</v>
      </c>
      <c r="AR110" s="144" t="s">
        <v>282</v>
      </c>
      <c r="AT110" s="144" t="s">
        <v>173</v>
      </c>
      <c r="AU110" s="144" t="s">
        <v>81</v>
      </c>
      <c r="AY110" s="18" t="s">
        <v>170</v>
      </c>
      <c r="BE110" s="145">
        <f t="shared" si="14"/>
        <v>0</v>
      </c>
      <c r="BF110" s="145">
        <f t="shared" si="15"/>
        <v>0</v>
      </c>
      <c r="BG110" s="145">
        <f t="shared" si="16"/>
        <v>0</v>
      </c>
      <c r="BH110" s="145">
        <f t="shared" si="17"/>
        <v>0</v>
      </c>
      <c r="BI110" s="145">
        <f t="shared" si="18"/>
        <v>0</v>
      </c>
      <c r="BJ110" s="18" t="s">
        <v>81</v>
      </c>
      <c r="BK110" s="145">
        <f t="shared" si="19"/>
        <v>0</v>
      </c>
      <c r="BL110" s="18" t="s">
        <v>282</v>
      </c>
      <c r="BM110" s="144" t="s">
        <v>401</v>
      </c>
    </row>
    <row r="111" spans="2:65" s="1" customFormat="1" ht="16.5" customHeight="1">
      <c r="B111" s="33"/>
      <c r="C111" s="133" t="s">
        <v>300</v>
      </c>
      <c r="D111" s="133" t="s">
        <v>173</v>
      </c>
      <c r="E111" s="134" t="s">
        <v>1015</v>
      </c>
      <c r="F111" s="135" t="s">
        <v>1016</v>
      </c>
      <c r="G111" s="136" t="s">
        <v>120</v>
      </c>
      <c r="H111" s="137">
        <v>30</v>
      </c>
      <c r="I111" s="138"/>
      <c r="J111" s="139">
        <f t="shared" si="10"/>
        <v>0</v>
      </c>
      <c r="K111" s="135" t="s">
        <v>304</v>
      </c>
      <c r="L111" s="33"/>
      <c r="M111" s="140" t="s">
        <v>21</v>
      </c>
      <c r="N111" s="141" t="s">
        <v>44</v>
      </c>
      <c r="P111" s="142">
        <f t="shared" si="11"/>
        <v>0</v>
      </c>
      <c r="Q111" s="142">
        <v>0</v>
      </c>
      <c r="R111" s="142">
        <f t="shared" si="12"/>
        <v>0</v>
      </c>
      <c r="S111" s="142">
        <v>0</v>
      </c>
      <c r="T111" s="143">
        <f t="shared" si="13"/>
        <v>0</v>
      </c>
      <c r="AR111" s="144" t="s">
        <v>282</v>
      </c>
      <c r="AT111" s="144" t="s">
        <v>173</v>
      </c>
      <c r="AU111" s="144" t="s">
        <v>81</v>
      </c>
      <c r="AY111" s="18" t="s">
        <v>170</v>
      </c>
      <c r="BE111" s="145">
        <f t="shared" si="14"/>
        <v>0</v>
      </c>
      <c r="BF111" s="145">
        <f t="shared" si="15"/>
        <v>0</v>
      </c>
      <c r="BG111" s="145">
        <f t="shared" si="16"/>
        <v>0</v>
      </c>
      <c r="BH111" s="145">
        <f t="shared" si="17"/>
        <v>0</v>
      </c>
      <c r="BI111" s="145">
        <f t="shared" si="18"/>
        <v>0</v>
      </c>
      <c r="BJ111" s="18" t="s">
        <v>81</v>
      </c>
      <c r="BK111" s="145">
        <f t="shared" si="19"/>
        <v>0</v>
      </c>
      <c r="BL111" s="18" t="s">
        <v>282</v>
      </c>
      <c r="BM111" s="144" t="s">
        <v>417</v>
      </c>
    </row>
    <row r="112" spans="2:65" s="1" customFormat="1" ht="16.5" customHeight="1">
      <c r="B112" s="33"/>
      <c r="C112" s="133" t="s">
        <v>306</v>
      </c>
      <c r="D112" s="133" t="s">
        <v>173</v>
      </c>
      <c r="E112" s="134" t="s">
        <v>1017</v>
      </c>
      <c r="F112" s="135" t="s">
        <v>1018</v>
      </c>
      <c r="G112" s="136" t="s">
        <v>538</v>
      </c>
      <c r="H112" s="137">
        <v>54</v>
      </c>
      <c r="I112" s="138"/>
      <c r="J112" s="139">
        <f t="shared" si="10"/>
        <v>0</v>
      </c>
      <c r="K112" s="135" t="s">
        <v>304</v>
      </c>
      <c r="L112" s="33"/>
      <c r="M112" s="140" t="s">
        <v>21</v>
      </c>
      <c r="N112" s="141" t="s">
        <v>44</v>
      </c>
      <c r="P112" s="142">
        <f t="shared" si="11"/>
        <v>0</v>
      </c>
      <c r="Q112" s="142">
        <v>0</v>
      </c>
      <c r="R112" s="142">
        <f t="shared" si="12"/>
        <v>0</v>
      </c>
      <c r="S112" s="142">
        <v>0</v>
      </c>
      <c r="T112" s="143">
        <f t="shared" si="13"/>
        <v>0</v>
      </c>
      <c r="AR112" s="144" t="s">
        <v>282</v>
      </c>
      <c r="AT112" s="144" t="s">
        <v>173</v>
      </c>
      <c r="AU112" s="144" t="s">
        <v>81</v>
      </c>
      <c r="AY112" s="18" t="s">
        <v>170</v>
      </c>
      <c r="BE112" s="145">
        <f t="shared" si="14"/>
        <v>0</v>
      </c>
      <c r="BF112" s="145">
        <f t="shared" si="15"/>
        <v>0</v>
      </c>
      <c r="BG112" s="145">
        <f t="shared" si="16"/>
        <v>0</v>
      </c>
      <c r="BH112" s="145">
        <f t="shared" si="17"/>
        <v>0</v>
      </c>
      <c r="BI112" s="145">
        <f t="shared" si="18"/>
        <v>0</v>
      </c>
      <c r="BJ112" s="18" t="s">
        <v>81</v>
      </c>
      <c r="BK112" s="145">
        <f t="shared" si="19"/>
        <v>0</v>
      </c>
      <c r="BL112" s="18" t="s">
        <v>282</v>
      </c>
      <c r="BM112" s="144" t="s">
        <v>428</v>
      </c>
    </row>
    <row r="113" spans="2:65" s="1" customFormat="1" ht="16.5" customHeight="1">
      <c r="B113" s="33"/>
      <c r="C113" s="133" t="s">
        <v>7</v>
      </c>
      <c r="D113" s="133" t="s">
        <v>173</v>
      </c>
      <c r="E113" s="134" t="s">
        <v>1019</v>
      </c>
      <c r="F113" s="135" t="s">
        <v>1020</v>
      </c>
      <c r="G113" s="136" t="s">
        <v>538</v>
      </c>
      <c r="H113" s="137">
        <v>148</v>
      </c>
      <c r="I113" s="138"/>
      <c r="J113" s="139">
        <f t="shared" si="10"/>
        <v>0</v>
      </c>
      <c r="K113" s="135" t="s">
        <v>304</v>
      </c>
      <c r="L113" s="33"/>
      <c r="M113" s="140" t="s">
        <v>21</v>
      </c>
      <c r="N113" s="141" t="s">
        <v>44</v>
      </c>
      <c r="P113" s="142">
        <f t="shared" si="11"/>
        <v>0</v>
      </c>
      <c r="Q113" s="142">
        <v>0</v>
      </c>
      <c r="R113" s="142">
        <f t="shared" si="12"/>
        <v>0</v>
      </c>
      <c r="S113" s="142">
        <v>0</v>
      </c>
      <c r="T113" s="143">
        <f t="shared" si="13"/>
        <v>0</v>
      </c>
      <c r="AR113" s="144" t="s">
        <v>282</v>
      </c>
      <c r="AT113" s="144" t="s">
        <v>173</v>
      </c>
      <c r="AU113" s="144" t="s">
        <v>81</v>
      </c>
      <c r="AY113" s="18" t="s">
        <v>170</v>
      </c>
      <c r="BE113" s="145">
        <f t="shared" si="14"/>
        <v>0</v>
      </c>
      <c r="BF113" s="145">
        <f t="shared" si="15"/>
        <v>0</v>
      </c>
      <c r="BG113" s="145">
        <f t="shared" si="16"/>
        <v>0</v>
      </c>
      <c r="BH113" s="145">
        <f t="shared" si="17"/>
        <v>0</v>
      </c>
      <c r="BI113" s="145">
        <f t="shared" si="18"/>
        <v>0</v>
      </c>
      <c r="BJ113" s="18" t="s">
        <v>81</v>
      </c>
      <c r="BK113" s="145">
        <f t="shared" si="19"/>
        <v>0</v>
      </c>
      <c r="BL113" s="18" t="s">
        <v>282</v>
      </c>
      <c r="BM113" s="144" t="s">
        <v>437</v>
      </c>
    </row>
    <row r="114" spans="2:65" s="1" customFormat="1" ht="16.5" customHeight="1">
      <c r="B114" s="33"/>
      <c r="C114" s="133" t="s">
        <v>316</v>
      </c>
      <c r="D114" s="133" t="s">
        <v>173</v>
      </c>
      <c r="E114" s="134" t="s">
        <v>1021</v>
      </c>
      <c r="F114" s="135" t="s">
        <v>1022</v>
      </c>
      <c r="G114" s="136" t="s">
        <v>538</v>
      </c>
      <c r="H114" s="137">
        <v>6</v>
      </c>
      <c r="I114" s="138"/>
      <c r="J114" s="139">
        <f t="shared" si="10"/>
        <v>0</v>
      </c>
      <c r="K114" s="135" t="s">
        <v>304</v>
      </c>
      <c r="L114" s="33"/>
      <c r="M114" s="140" t="s">
        <v>21</v>
      </c>
      <c r="N114" s="141" t="s">
        <v>44</v>
      </c>
      <c r="P114" s="142">
        <f t="shared" si="11"/>
        <v>0</v>
      </c>
      <c r="Q114" s="142">
        <v>0</v>
      </c>
      <c r="R114" s="142">
        <f t="shared" si="12"/>
        <v>0</v>
      </c>
      <c r="S114" s="142">
        <v>0</v>
      </c>
      <c r="T114" s="143">
        <f t="shared" si="13"/>
        <v>0</v>
      </c>
      <c r="AR114" s="144" t="s">
        <v>282</v>
      </c>
      <c r="AT114" s="144" t="s">
        <v>173</v>
      </c>
      <c r="AU114" s="144" t="s">
        <v>81</v>
      </c>
      <c r="AY114" s="18" t="s">
        <v>170</v>
      </c>
      <c r="BE114" s="145">
        <f t="shared" si="14"/>
        <v>0</v>
      </c>
      <c r="BF114" s="145">
        <f t="shared" si="15"/>
        <v>0</v>
      </c>
      <c r="BG114" s="145">
        <f t="shared" si="16"/>
        <v>0</v>
      </c>
      <c r="BH114" s="145">
        <f t="shared" si="17"/>
        <v>0</v>
      </c>
      <c r="BI114" s="145">
        <f t="shared" si="18"/>
        <v>0</v>
      </c>
      <c r="BJ114" s="18" t="s">
        <v>81</v>
      </c>
      <c r="BK114" s="145">
        <f t="shared" si="19"/>
        <v>0</v>
      </c>
      <c r="BL114" s="18" t="s">
        <v>282</v>
      </c>
      <c r="BM114" s="144" t="s">
        <v>450</v>
      </c>
    </row>
    <row r="115" spans="2:63" s="11" customFormat="1" ht="25.95" customHeight="1">
      <c r="B115" s="121"/>
      <c r="D115" s="122" t="s">
        <v>72</v>
      </c>
      <c r="E115" s="123" t="s">
        <v>1023</v>
      </c>
      <c r="F115" s="123" t="s">
        <v>1024</v>
      </c>
      <c r="I115" s="124"/>
      <c r="J115" s="125">
        <f>BK115</f>
        <v>0</v>
      </c>
      <c r="L115" s="121"/>
      <c r="M115" s="126"/>
      <c r="P115" s="127">
        <f>P116</f>
        <v>0</v>
      </c>
      <c r="R115" s="127">
        <f>R116</f>
        <v>0</v>
      </c>
      <c r="T115" s="128">
        <f>T116</f>
        <v>0</v>
      </c>
      <c r="AR115" s="122" t="s">
        <v>81</v>
      </c>
      <c r="AT115" s="129" t="s">
        <v>72</v>
      </c>
      <c r="AU115" s="129" t="s">
        <v>73</v>
      </c>
      <c r="AY115" s="122" t="s">
        <v>170</v>
      </c>
      <c r="BK115" s="130">
        <f>BK116</f>
        <v>0</v>
      </c>
    </row>
    <row r="116" spans="2:65" s="1" customFormat="1" ht="16.5" customHeight="1">
      <c r="B116" s="33"/>
      <c r="C116" s="133" t="s">
        <v>322</v>
      </c>
      <c r="D116" s="133" t="s">
        <v>173</v>
      </c>
      <c r="E116" s="134" t="s">
        <v>1025</v>
      </c>
      <c r="F116" s="135" t="s">
        <v>1026</v>
      </c>
      <c r="G116" s="136" t="s">
        <v>303</v>
      </c>
      <c r="H116" s="137">
        <v>8</v>
      </c>
      <c r="I116" s="138"/>
      <c r="J116" s="139">
        <f>ROUND(I116*H116,2)</f>
        <v>0</v>
      </c>
      <c r="K116" s="135" t="s">
        <v>304</v>
      </c>
      <c r="L116" s="33"/>
      <c r="M116" s="193" t="s">
        <v>21</v>
      </c>
      <c r="N116" s="194" t="s">
        <v>44</v>
      </c>
      <c r="O116" s="195"/>
      <c r="P116" s="196">
        <f>O116*H116</f>
        <v>0</v>
      </c>
      <c r="Q116" s="196">
        <v>0</v>
      </c>
      <c r="R116" s="196">
        <f>Q116*H116</f>
        <v>0</v>
      </c>
      <c r="S116" s="196">
        <v>0</v>
      </c>
      <c r="T116" s="197">
        <f>S116*H116</f>
        <v>0</v>
      </c>
      <c r="AR116" s="144" t="s">
        <v>1027</v>
      </c>
      <c r="AT116" s="144" t="s">
        <v>173</v>
      </c>
      <c r="AU116" s="144" t="s">
        <v>81</v>
      </c>
      <c r="AY116" s="18" t="s">
        <v>170</v>
      </c>
      <c r="BE116" s="145">
        <f>IF(N116="základní",J116,0)</f>
        <v>0</v>
      </c>
      <c r="BF116" s="145">
        <f>IF(N116="snížená",J116,0)</f>
        <v>0</v>
      </c>
      <c r="BG116" s="145">
        <f>IF(N116="zákl. přenesená",J116,0)</f>
        <v>0</v>
      </c>
      <c r="BH116" s="145">
        <f>IF(N116="sníž. přenesená",J116,0)</f>
        <v>0</v>
      </c>
      <c r="BI116" s="145">
        <f>IF(N116="nulová",J116,0)</f>
        <v>0</v>
      </c>
      <c r="BJ116" s="18" t="s">
        <v>81</v>
      </c>
      <c r="BK116" s="145">
        <f>ROUND(I116*H116,2)</f>
        <v>0</v>
      </c>
      <c r="BL116" s="18" t="s">
        <v>1027</v>
      </c>
      <c r="BM116" s="144" t="s">
        <v>462</v>
      </c>
    </row>
    <row r="117" spans="2:12" s="1" customFormat="1" ht="6.9" customHeight="1">
      <c r="B117" s="41"/>
      <c r="C117" s="42"/>
      <c r="D117" s="42"/>
      <c r="E117" s="42"/>
      <c r="F117" s="42"/>
      <c r="G117" s="42"/>
      <c r="H117" s="42"/>
      <c r="I117" s="42"/>
      <c r="J117" s="42"/>
      <c r="K117" s="42"/>
      <c r="L117" s="33"/>
    </row>
  </sheetData>
  <sheetProtection algorithmName="SHA-512" hashValue="Q4E+rDJpit88R9CkcogE1bJQDwkyANHVXbR2mfAM+9ol5S9cAreKwqTPqtCE31FyXbl1FlGjRxbiGphIKcC7Qg==" saltValue="tQNLThyFNIoQWgTlzqN3wXcZWr4YiBa7ZIYRuLWMCLPoS8+iiocsm/Tl0tTnCdN0I5c5W8bSLEUOuG/9Adcqhg==" spinCount="100000" sheet="1" objects="1" scenarios="1" formatColumns="0" formatRows="0" autoFilter="0"/>
  <autoFilter ref="C88:K116"/>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2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93"/>
      <c r="M2" s="293"/>
      <c r="N2" s="293"/>
      <c r="O2" s="293"/>
      <c r="P2" s="293"/>
      <c r="Q2" s="293"/>
      <c r="R2" s="293"/>
      <c r="S2" s="293"/>
      <c r="T2" s="293"/>
      <c r="U2" s="293"/>
      <c r="V2" s="293"/>
      <c r="AT2" s="18" t="s">
        <v>96</v>
      </c>
    </row>
    <row r="3" spans="2:46" ht="6.9" customHeight="1">
      <c r="B3" s="19"/>
      <c r="C3" s="20"/>
      <c r="D3" s="20"/>
      <c r="E3" s="20"/>
      <c r="F3" s="20"/>
      <c r="G3" s="20"/>
      <c r="H3" s="20"/>
      <c r="I3" s="20"/>
      <c r="J3" s="20"/>
      <c r="K3" s="20"/>
      <c r="L3" s="21"/>
      <c r="AT3" s="18" t="s">
        <v>83</v>
      </c>
    </row>
    <row r="4" spans="2:46" ht="24.9" customHeight="1">
      <c r="B4" s="21"/>
      <c r="D4" s="22" t="s">
        <v>117</v>
      </c>
      <c r="L4" s="21"/>
      <c r="M4" s="90" t="s">
        <v>10</v>
      </c>
      <c r="AT4" s="18" t="s">
        <v>4</v>
      </c>
    </row>
    <row r="5" spans="2:12" ht="6.9" customHeight="1">
      <c r="B5" s="21"/>
      <c r="L5" s="21"/>
    </row>
    <row r="6" spans="2:12" ht="12" customHeight="1">
      <c r="B6" s="21"/>
      <c r="D6" s="28" t="s">
        <v>16</v>
      </c>
      <c r="L6" s="21"/>
    </row>
    <row r="7" spans="2:12" ht="16.5" customHeight="1">
      <c r="B7" s="21"/>
      <c r="E7" s="335" t="str">
        <f>'Rekapitulace stavby'!K6</f>
        <v>REVITALIZACE PROSTORU HROMADNÝCH ŠATEN BAZÉNU BOHUMÍN</v>
      </c>
      <c r="F7" s="336"/>
      <c r="G7" s="336"/>
      <c r="H7" s="336"/>
      <c r="L7" s="21"/>
    </row>
    <row r="8" spans="2:12" ht="12" customHeight="1">
      <c r="B8" s="21"/>
      <c r="D8" s="28" t="s">
        <v>131</v>
      </c>
      <c r="L8" s="21"/>
    </row>
    <row r="9" spans="2:12" s="1" customFormat="1" ht="16.5" customHeight="1">
      <c r="B9" s="33"/>
      <c r="E9" s="335" t="s">
        <v>891</v>
      </c>
      <c r="F9" s="334"/>
      <c r="G9" s="334"/>
      <c r="H9" s="334"/>
      <c r="L9" s="33"/>
    </row>
    <row r="10" spans="2:12" s="1" customFormat="1" ht="12" customHeight="1">
      <c r="B10" s="33"/>
      <c r="D10" s="28" t="s">
        <v>892</v>
      </c>
      <c r="L10" s="33"/>
    </row>
    <row r="11" spans="2:12" s="1" customFormat="1" ht="16.5" customHeight="1">
      <c r="B11" s="33"/>
      <c r="E11" s="325" t="s">
        <v>1028</v>
      </c>
      <c r="F11" s="334"/>
      <c r="G11" s="334"/>
      <c r="H11" s="334"/>
      <c r="L11" s="33"/>
    </row>
    <row r="12" spans="2:12" s="1" customFormat="1" ht="12">
      <c r="B12" s="33"/>
      <c r="L12" s="33"/>
    </row>
    <row r="13" spans="2:12" s="1" customFormat="1" ht="12" customHeight="1">
      <c r="B13" s="33"/>
      <c r="D13" s="28" t="s">
        <v>18</v>
      </c>
      <c r="F13" s="26" t="s">
        <v>19</v>
      </c>
      <c r="I13" s="28" t="s">
        <v>20</v>
      </c>
      <c r="J13" s="26" t="s">
        <v>21</v>
      </c>
      <c r="L13" s="33"/>
    </row>
    <row r="14" spans="2:12" s="1" customFormat="1" ht="12" customHeight="1">
      <c r="B14" s="33"/>
      <c r="D14" s="28" t="s">
        <v>22</v>
      </c>
      <c r="F14" s="26" t="s">
        <v>23</v>
      </c>
      <c r="I14" s="28" t="s">
        <v>24</v>
      </c>
      <c r="J14" s="49" t="str">
        <f>'Rekapitulace stavby'!AN8</f>
        <v>26. 3. 2024</v>
      </c>
      <c r="L14" s="33"/>
    </row>
    <row r="15" spans="2:12" s="1" customFormat="1" ht="10.95" customHeight="1">
      <c r="B15" s="33"/>
      <c r="L15" s="33"/>
    </row>
    <row r="16" spans="2:12" s="1" customFormat="1" ht="12" customHeight="1">
      <c r="B16" s="33"/>
      <c r="D16" s="28" t="s">
        <v>26</v>
      </c>
      <c r="I16" s="28" t="s">
        <v>27</v>
      </c>
      <c r="J16" s="26" t="s">
        <v>21</v>
      </c>
      <c r="L16" s="33"/>
    </row>
    <row r="17" spans="2:12" s="1" customFormat="1" ht="18" customHeight="1">
      <c r="B17" s="33"/>
      <c r="E17" s="26" t="s">
        <v>28</v>
      </c>
      <c r="I17" s="28" t="s">
        <v>29</v>
      </c>
      <c r="J17" s="26" t="s">
        <v>21</v>
      </c>
      <c r="L17" s="33"/>
    </row>
    <row r="18" spans="2:12" s="1" customFormat="1" ht="6.9" customHeight="1">
      <c r="B18" s="33"/>
      <c r="L18" s="33"/>
    </row>
    <row r="19" spans="2:12" s="1" customFormat="1" ht="12" customHeight="1">
      <c r="B19" s="33"/>
      <c r="D19" s="28" t="s">
        <v>30</v>
      </c>
      <c r="I19" s="28" t="s">
        <v>27</v>
      </c>
      <c r="J19" s="29" t="str">
        <f>'Rekapitulace stavby'!AN13</f>
        <v>Vyplň údaj</v>
      </c>
      <c r="L19" s="33"/>
    </row>
    <row r="20" spans="2:12" s="1" customFormat="1" ht="18" customHeight="1">
      <c r="B20" s="33"/>
      <c r="E20" s="337" t="str">
        <f>'Rekapitulace stavby'!E14</f>
        <v>Vyplň údaj</v>
      </c>
      <c r="F20" s="304"/>
      <c r="G20" s="304"/>
      <c r="H20" s="304"/>
      <c r="I20" s="28" t="s">
        <v>29</v>
      </c>
      <c r="J20" s="29" t="str">
        <f>'Rekapitulace stavby'!AN14</f>
        <v>Vyplň údaj</v>
      </c>
      <c r="L20" s="33"/>
    </row>
    <row r="21" spans="2:12" s="1" customFormat="1" ht="6.9" customHeight="1">
      <c r="B21" s="33"/>
      <c r="L21" s="33"/>
    </row>
    <row r="22" spans="2:12" s="1" customFormat="1" ht="12" customHeight="1">
      <c r="B22" s="33"/>
      <c r="D22" s="28" t="s">
        <v>32</v>
      </c>
      <c r="I22" s="28" t="s">
        <v>27</v>
      </c>
      <c r="J22" s="26" t="s">
        <v>21</v>
      </c>
      <c r="L22" s="33"/>
    </row>
    <row r="23" spans="2:12" s="1" customFormat="1" ht="18" customHeight="1">
      <c r="B23" s="33"/>
      <c r="E23" s="26" t="s">
        <v>33</v>
      </c>
      <c r="I23" s="28" t="s">
        <v>29</v>
      </c>
      <c r="J23" s="26" t="s">
        <v>21</v>
      </c>
      <c r="L23" s="33"/>
    </row>
    <row r="24" spans="2:12" s="1" customFormat="1" ht="6.9" customHeight="1">
      <c r="B24" s="33"/>
      <c r="L24" s="33"/>
    </row>
    <row r="25" spans="2:12" s="1" customFormat="1" ht="12" customHeight="1">
      <c r="B25" s="33"/>
      <c r="D25" s="28" t="s">
        <v>35</v>
      </c>
      <c r="I25" s="28" t="s">
        <v>27</v>
      </c>
      <c r="J25" s="26" t="s">
        <v>21</v>
      </c>
      <c r="L25" s="33"/>
    </row>
    <row r="26" spans="2:12" s="1" customFormat="1" ht="18" customHeight="1">
      <c r="B26" s="33"/>
      <c r="E26" s="26" t="s">
        <v>1029</v>
      </c>
      <c r="I26" s="28" t="s">
        <v>29</v>
      </c>
      <c r="J26" s="26" t="s">
        <v>21</v>
      </c>
      <c r="L26" s="33"/>
    </row>
    <row r="27" spans="2:12" s="1" customFormat="1" ht="6.9" customHeight="1">
      <c r="B27" s="33"/>
      <c r="L27" s="33"/>
    </row>
    <row r="28" spans="2:12" s="1" customFormat="1" ht="12" customHeight="1">
      <c r="B28" s="33"/>
      <c r="D28" s="28" t="s">
        <v>37</v>
      </c>
      <c r="L28" s="33"/>
    </row>
    <row r="29" spans="2:12" s="7" customFormat="1" ht="358.5" customHeight="1">
      <c r="B29" s="91"/>
      <c r="E29" s="308" t="s">
        <v>895</v>
      </c>
      <c r="F29" s="308"/>
      <c r="G29" s="308"/>
      <c r="H29" s="308"/>
      <c r="L29" s="91"/>
    </row>
    <row r="30" spans="2:12" s="1" customFormat="1" ht="6.9" customHeight="1">
      <c r="B30" s="33"/>
      <c r="L30" s="33"/>
    </row>
    <row r="31" spans="2:12" s="1" customFormat="1" ht="6.9" customHeight="1">
      <c r="B31" s="33"/>
      <c r="D31" s="50"/>
      <c r="E31" s="50"/>
      <c r="F31" s="50"/>
      <c r="G31" s="50"/>
      <c r="H31" s="50"/>
      <c r="I31" s="50"/>
      <c r="J31" s="50"/>
      <c r="K31" s="50"/>
      <c r="L31" s="33"/>
    </row>
    <row r="32" spans="2:12" s="1" customFormat="1" ht="25.35" customHeight="1">
      <c r="B32" s="33"/>
      <c r="D32" s="92" t="s">
        <v>39</v>
      </c>
      <c r="J32" s="62">
        <f>ROUND(J93,2)</f>
        <v>0</v>
      </c>
      <c r="L32" s="33"/>
    </row>
    <row r="33" spans="2:12" s="1" customFormat="1" ht="6.9" customHeight="1">
      <c r="B33" s="33"/>
      <c r="D33" s="50"/>
      <c r="E33" s="50"/>
      <c r="F33" s="50"/>
      <c r="G33" s="50"/>
      <c r="H33" s="50"/>
      <c r="I33" s="50"/>
      <c r="J33" s="50"/>
      <c r="K33" s="50"/>
      <c r="L33" s="33"/>
    </row>
    <row r="34" spans="2:12" s="1" customFormat="1" ht="14.4" customHeight="1">
      <c r="B34" s="33"/>
      <c r="F34" s="93" t="s">
        <v>41</v>
      </c>
      <c r="I34" s="93" t="s">
        <v>40</v>
      </c>
      <c r="J34" s="93" t="s">
        <v>42</v>
      </c>
      <c r="L34" s="33"/>
    </row>
    <row r="35" spans="2:12" s="1" customFormat="1" ht="14.4" customHeight="1">
      <c r="B35" s="33"/>
      <c r="D35" s="94" t="s">
        <v>43</v>
      </c>
      <c r="E35" s="28" t="s">
        <v>44</v>
      </c>
      <c r="F35" s="82">
        <f>ROUND((SUM(BE93:BE128)),2)</f>
        <v>0</v>
      </c>
      <c r="I35" s="95">
        <v>0.21</v>
      </c>
      <c r="J35" s="82">
        <f>ROUND(((SUM(BE93:BE128))*I35),2)</f>
        <v>0</v>
      </c>
      <c r="L35" s="33"/>
    </row>
    <row r="36" spans="2:12" s="1" customFormat="1" ht="14.4" customHeight="1">
      <c r="B36" s="33"/>
      <c r="E36" s="28" t="s">
        <v>45</v>
      </c>
      <c r="F36" s="82">
        <f>ROUND((SUM(BF93:BF128)),2)</f>
        <v>0</v>
      </c>
      <c r="I36" s="95">
        <v>0.12</v>
      </c>
      <c r="J36" s="82">
        <f>ROUND(((SUM(BF93:BF128))*I36),2)</f>
        <v>0</v>
      </c>
      <c r="L36" s="33"/>
    </row>
    <row r="37" spans="2:12" s="1" customFormat="1" ht="14.4" customHeight="1" hidden="1">
      <c r="B37" s="33"/>
      <c r="E37" s="28" t="s">
        <v>46</v>
      </c>
      <c r="F37" s="82">
        <f>ROUND((SUM(BG93:BG128)),2)</f>
        <v>0</v>
      </c>
      <c r="I37" s="95">
        <v>0.21</v>
      </c>
      <c r="J37" s="82">
        <f>0</f>
        <v>0</v>
      </c>
      <c r="L37" s="33"/>
    </row>
    <row r="38" spans="2:12" s="1" customFormat="1" ht="14.4" customHeight="1" hidden="1">
      <c r="B38" s="33"/>
      <c r="E38" s="28" t="s">
        <v>47</v>
      </c>
      <c r="F38" s="82">
        <f>ROUND((SUM(BH93:BH128)),2)</f>
        <v>0</v>
      </c>
      <c r="I38" s="95">
        <v>0.12</v>
      </c>
      <c r="J38" s="82">
        <f>0</f>
        <v>0</v>
      </c>
      <c r="L38" s="33"/>
    </row>
    <row r="39" spans="2:12" s="1" customFormat="1" ht="14.4" customHeight="1" hidden="1">
      <c r="B39" s="33"/>
      <c r="E39" s="28" t="s">
        <v>48</v>
      </c>
      <c r="F39" s="82">
        <f>ROUND((SUM(BI93:BI128)),2)</f>
        <v>0</v>
      </c>
      <c r="I39" s="95">
        <v>0</v>
      </c>
      <c r="J39" s="82">
        <f>0</f>
        <v>0</v>
      </c>
      <c r="L39" s="33"/>
    </row>
    <row r="40" spans="2:12" s="1" customFormat="1" ht="6.9" customHeight="1">
      <c r="B40" s="33"/>
      <c r="L40" s="33"/>
    </row>
    <row r="41" spans="2:12" s="1" customFormat="1" ht="25.35" customHeight="1">
      <c r="B41" s="33"/>
      <c r="C41" s="96"/>
      <c r="D41" s="97" t="s">
        <v>49</v>
      </c>
      <c r="E41" s="53"/>
      <c r="F41" s="53"/>
      <c r="G41" s="98" t="s">
        <v>50</v>
      </c>
      <c r="H41" s="99" t="s">
        <v>51</v>
      </c>
      <c r="I41" s="53"/>
      <c r="J41" s="100">
        <f>SUM(J32:J39)</f>
        <v>0</v>
      </c>
      <c r="K41" s="101"/>
      <c r="L41" s="33"/>
    </row>
    <row r="42" spans="2:12" s="1" customFormat="1" ht="14.4" customHeight="1">
      <c r="B42" s="41"/>
      <c r="C42" s="42"/>
      <c r="D42" s="42"/>
      <c r="E42" s="42"/>
      <c r="F42" s="42"/>
      <c r="G42" s="42"/>
      <c r="H42" s="42"/>
      <c r="I42" s="42"/>
      <c r="J42" s="42"/>
      <c r="K42" s="42"/>
      <c r="L42" s="33"/>
    </row>
    <row r="46" spans="2:12" s="1" customFormat="1" ht="6.9" customHeight="1">
      <c r="B46" s="43"/>
      <c r="C46" s="44"/>
      <c r="D46" s="44"/>
      <c r="E46" s="44"/>
      <c r="F46" s="44"/>
      <c r="G46" s="44"/>
      <c r="H46" s="44"/>
      <c r="I46" s="44"/>
      <c r="J46" s="44"/>
      <c r="K46" s="44"/>
      <c r="L46" s="33"/>
    </row>
    <row r="47" spans="2:12" s="1" customFormat="1" ht="24.9" customHeight="1">
      <c r="B47" s="33"/>
      <c r="C47" s="22" t="s">
        <v>134</v>
      </c>
      <c r="L47" s="33"/>
    </row>
    <row r="48" spans="2:12" s="1" customFormat="1" ht="6.9" customHeight="1">
      <c r="B48" s="33"/>
      <c r="L48" s="33"/>
    </row>
    <row r="49" spans="2:12" s="1" customFormat="1" ht="12" customHeight="1">
      <c r="B49" s="33"/>
      <c r="C49" s="28" t="s">
        <v>16</v>
      </c>
      <c r="L49" s="33"/>
    </row>
    <row r="50" spans="2:12" s="1" customFormat="1" ht="16.5" customHeight="1">
      <c r="B50" s="33"/>
      <c r="E50" s="335" t="str">
        <f>E7</f>
        <v>REVITALIZACE PROSTORU HROMADNÝCH ŠATEN BAZÉNU BOHUMÍN</v>
      </c>
      <c r="F50" s="336"/>
      <c r="G50" s="336"/>
      <c r="H50" s="336"/>
      <c r="L50" s="33"/>
    </row>
    <row r="51" spans="2:12" ht="12" customHeight="1">
      <c r="B51" s="21"/>
      <c r="C51" s="28" t="s">
        <v>131</v>
      </c>
      <c r="L51" s="21"/>
    </row>
    <row r="52" spans="2:12" s="1" customFormat="1" ht="16.5" customHeight="1">
      <c r="B52" s="33"/>
      <c r="E52" s="335" t="s">
        <v>891</v>
      </c>
      <c r="F52" s="334"/>
      <c r="G52" s="334"/>
      <c r="H52" s="334"/>
      <c r="L52" s="33"/>
    </row>
    <row r="53" spans="2:12" s="1" customFormat="1" ht="12" customHeight="1">
      <c r="B53" s="33"/>
      <c r="C53" s="28" t="s">
        <v>892</v>
      </c>
      <c r="L53" s="33"/>
    </row>
    <row r="54" spans="2:12" s="1" customFormat="1" ht="16.5" customHeight="1">
      <c r="B54" s="33"/>
      <c r="E54" s="325" t="str">
        <f>E11</f>
        <v>2024/OST/07-14-4 - D.1.4.4-Slaboporudé elektroinstalace</v>
      </c>
      <c r="F54" s="334"/>
      <c r="G54" s="334"/>
      <c r="H54" s="334"/>
      <c r="L54" s="33"/>
    </row>
    <row r="55" spans="2:12" s="1" customFormat="1" ht="6.9" customHeight="1">
      <c r="B55" s="33"/>
      <c r="L55" s="33"/>
    </row>
    <row r="56" spans="2:12" s="1" customFormat="1" ht="12" customHeight="1">
      <c r="B56" s="33"/>
      <c r="C56" s="28" t="s">
        <v>22</v>
      </c>
      <c r="F56" s="26" t="str">
        <f>F14</f>
        <v xml:space="preserve"> </v>
      </c>
      <c r="I56" s="28" t="s">
        <v>24</v>
      </c>
      <c r="J56" s="49" t="str">
        <f>IF(J14="","",J14)</f>
        <v>26. 3. 2024</v>
      </c>
      <c r="L56" s="33"/>
    </row>
    <row r="57" spans="2:12" s="1" customFormat="1" ht="6.9" customHeight="1">
      <c r="B57" s="33"/>
      <c r="L57" s="33"/>
    </row>
    <row r="58" spans="2:12" s="1" customFormat="1" ht="15.15" customHeight="1">
      <c r="B58" s="33"/>
      <c r="C58" s="28" t="s">
        <v>26</v>
      </c>
      <c r="F58" s="26" t="str">
        <f>E17</f>
        <v>BOSPOR, s.r.o. Bohumín</v>
      </c>
      <c r="I58" s="28" t="s">
        <v>32</v>
      </c>
      <c r="J58" s="31" t="str">
        <f>E23</f>
        <v>ARCH.Z.STUDIO</v>
      </c>
      <c r="L58" s="33"/>
    </row>
    <row r="59" spans="2:12" s="1" customFormat="1" ht="15.15" customHeight="1">
      <c r="B59" s="33"/>
      <c r="C59" s="28" t="s">
        <v>30</v>
      </c>
      <c r="F59" s="26" t="str">
        <f>IF(E20="","",E20)</f>
        <v>Vyplň údaj</v>
      </c>
      <c r="I59" s="28" t="s">
        <v>35</v>
      </c>
      <c r="J59" s="31" t="str">
        <f>E26</f>
        <v>Ing.S.Adamíková</v>
      </c>
      <c r="L59" s="33"/>
    </row>
    <row r="60" spans="2:12" s="1" customFormat="1" ht="10.35" customHeight="1">
      <c r="B60" s="33"/>
      <c r="L60" s="33"/>
    </row>
    <row r="61" spans="2:12" s="1" customFormat="1" ht="29.25" customHeight="1">
      <c r="B61" s="33"/>
      <c r="C61" s="102" t="s">
        <v>135</v>
      </c>
      <c r="D61" s="96"/>
      <c r="E61" s="96"/>
      <c r="F61" s="96"/>
      <c r="G61" s="96"/>
      <c r="H61" s="96"/>
      <c r="I61" s="96"/>
      <c r="J61" s="103" t="s">
        <v>136</v>
      </c>
      <c r="K61" s="96"/>
      <c r="L61" s="33"/>
    </row>
    <row r="62" spans="2:12" s="1" customFormat="1" ht="10.35" customHeight="1">
      <c r="B62" s="33"/>
      <c r="L62" s="33"/>
    </row>
    <row r="63" spans="2:47" s="1" customFormat="1" ht="22.95" customHeight="1">
      <c r="B63" s="33"/>
      <c r="C63" s="104" t="s">
        <v>71</v>
      </c>
      <c r="J63" s="62">
        <f>J93</f>
        <v>0</v>
      </c>
      <c r="L63" s="33"/>
      <c r="AU63" s="18" t="s">
        <v>137</v>
      </c>
    </row>
    <row r="64" spans="2:12" s="8" customFormat="1" ht="24.9" customHeight="1">
      <c r="B64" s="105"/>
      <c r="D64" s="106" t="s">
        <v>1030</v>
      </c>
      <c r="E64" s="107"/>
      <c r="F64" s="107"/>
      <c r="G64" s="107"/>
      <c r="H64" s="107"/>
      <c r="I64" s="107"/>
      <c r="J64" s="108">
        <f>J94</f>
        <v>0</v>
      </c>
      <c r="L64" s="105"/>
    </row>
    <row r="65" spans="2:12" s="9" customFormat="1" ht="19.95" customHeight="1">
      <c r="B65" s="109"/>
      <c r="D65" s="110" t="s">
        <v>1031</v>
      </c>
      <c r="E65" s="111"/>
      <c r="F65" s="111"/>
      <c r="G65" s="111"/>
      <c r="H65" s="111"/>
      <c r="I65" s="111"/>
      <c r="J65" s="112">
        <f>J95</f>
        <v>0</v>
      </c>
      <c r="L65" s="109"/>
    </row>
    <row r="66" spans="2:12" s="9" customFormat="1" ht="19.95" customHeight="1">
      <c r="B66" s="109"/>
      <c r="D66" s="110" t="s">
        <v>1032</v>
      </c>
      <c r="E66" s="111"/>
      <c r="F66" s="111"/>
      <c r="G66" s="111"/>
      <c r="H66" s="111"/>
      <c r="I66" s="111"/>
      <c r="J66" s="112">
        <f>J97</f>
        <v>0</v>
      </c>
      <c r="L66" s="109"/>
    </row>
    <row r="67" spans="2:12" s="8" customFormat="1" ht="24.9" customHeight="1">
      <c r="B67" s="105"/>
      <c r="D67" s="106" t="s">
        <v>1033</v>
      </c>
      <c r="E67" s="107"/>
      <c r="F67" s="107"/>
      <c r="G67" s="107"/>
      <c r="H67" s="107"/>
      <c r="I67" s="107"/>
      <c r="J67" s="108">
        <f>J101</f>
        <v>0</v>
      </c>
      <c r="L67" s="105"/>
    </row>
    <row r="68" spans="2:12" s="9" customFormat="1" ht="19.95" customHeight="1">
      <c r="B68" s="109"/>
      <c r="D68" s="110" t="s">
        <v>1031</v>
      </c>
      <c r="E68" s="111"/>
      <c r="F68" s="111"/>
      <c r="G68" s="111"/>
      <c r="H68" s="111"/>
      <c r="I68" s="111"/>
      <c r="J68" s="112">
        <f>J102</f>
        <v>0</v>
      </c>
      <c r="L68" s="109"/>
    </row>
    <row r="69" spans="2:12" s="9" customFormat="1" ht="19.95" customHeight="1">
      <c r="B69" s="109"/>
      <c r="D69" s="110" t="s">
        <v>1032</v>
      </c>
      <c r="E69" s="111"/>
      <c r="F69" s="111"/>
      <c r="G69" s="111"/>
      <c r="H69" s="111"/>
      <c r="I69" s="111"/>
      <c r="J69" s="112">
        <f>J110</f>
        <v>0</v>
      </c>
      <c r="L69" s="109"/>
    </row>
    <row r="70" spans="2:12" s="9" customFormat="1" ht="19.95" customHeight="1">
      <c r="B70" s="109"/>
      <c r="D70" s="110" t="s">
        <v>1034</v>
      </c>
      <c r="E70" s="111"/>
      <c r="F70" s="111"/>
      <c r="G70" s="111"/>
      <c r="H70" s="111"/>
      <c r="I70" s="111"/>
      <c r="J70" s="112">
        <f>J116</f>
        <v>0</v>
      </c>
      <c r="L70" s="109"/>
    </row>
    <row r="71" spans="2:12" s="9" customFormat="1" ht="19.95" customHeight="1">
      <c r="B71" s="109"/>
      <c r="D71" s="110" t="s">
        <v>1035</v>
      </c>
      <c r="E71" s="111"/>
      <c r="F71" s="111"/>
      <c r="G71" s="111"/>
      <c r="H71" s="111"/>
      <c r="I71" s="111"/>
      <c r="J71" s="112">
        <f>J121</f>
        <v>0</v>
      </c>
      <c r="L71" s="109"/>
    </row>
    <row r="72" spans="2:12" s="1" customFormat="1" ht="21.75" customHeight="1">
      <c r="B72" s="33"/>
      <c r="L72" s="33"/>
    </row>
    <row r="73" spans="2:12" s="1" customFormat="1" ht="6.9" customHeight="1">
      <c r="B73" s="41"/>
      <c r="C73" s="42"/>
      <c r="D73" s="42"/>
      <c r="E73" s="42"/>
      <c r="F73" s="42"/>
      <c r="G73" s="42"/>
      <c r="H73" s="42"/>
      <c r="I73" s="42"/>
      <c r="J73" s="42"/>
      <c r="K73" s="42"/>
      <c r="L73" s="33"/>
    </row>
    <row r="77" spans="2:12" s="1" customFormat="1" ht="6.9" customHeight="1">
      <c r="B77" s="43"/>
      <c r="C77" s="44"/>
      <c r="D77" s="44"/>
      <c r="E77" s="44"/>
      <c r="F77" s="44"/>
      <c r="G77" s="44"/>
      <c r="H77" s="44"/>
      <c r="I77" s="44"/>
      <c r="J77" s="44"/>
      <c r="K77" s="44"/>
      <c r="L77" s="33"/>
    </row>
    <row r="78" spans="2:12" s="1" customFormat="1" ht="24.9" customHeight="1">
      <c r="B78" s="33"/>
      <c r="C78" s="22" t="s">
        <v>155</v>
      </c>
      <c r="L78" s="33"/>
    </row>
    <row r="79" spans="2:12" s="1" customFormat="1" ht="6.9" customHeight="1">
      <c r="B79" s="33"/>
      <c r="L79" s="33"/>
    </row>
    <row r="80" spans="2:12" s="1" customFormat="1" ht="12" customHeight="1">
      <c r="B80" s="33"/>
      <c r="C80" s="28" t="s">
        <v>16</v>
      </c>
      <c r="L80" s="33"/>
    </row>
    <row r="81" spans="2:12" s="1" customFormat="1" ht="16.5" customHeight="1">
      <c r="B81" s="33"/>
      <c r="E81" s="335" t="str">
        <f>E7</f>
        <v>REVITALIZACE PROSTORU HROMADNÝCH ŠATEN BAZÉNU BOHUMÍN</v>
      </c>
      <c r="F81" s="336"/>
      <c r="G81" s="336"/>
      <c r="H81" s="336"/>
      <c r="L81" s="33"/>
    </row>
    <row r="82" spans="2:12" ht="12" customHeight="1">
      <c r="B82" s="21"/>
      <c r="C82" s="28" t="s">
        <v>131</v>
      </c>
      <c r="L82" s="21"/>
    </row>
    <row r="83" spans="2:12" s="1" customFormat="1" ht="16.5" customHeight="1">
      <c r="B83" s="33"/>
      <c r="E83" s="335" t="s">
        <v>891</v>
      </c>
      <c r="F83" s="334"/>
      <c r="G83" s="334"/>
      <c r="H83" s="334"/>
      <c r="L83" s="33"/>
    </row>
    <row r="84" spans="2:12" s="1" customFormat="1" ht="12" customHeight="1">
      <c r="B84" s="33"/>
      <c r="C84" s="28" t="s">
        <v>892</v>
      </c>
      <c r="L84" s="33"/>
    </row>
    <row r="85" spans="2:12" s="1" customFormat="1" ht="16.5" customHeight="1">
      <c r="B85" s="33"/>
      <c r="E85" s="325" t="str">
        <f>E11</f>
        <v>2024/OST/07-14-4 - D.1.4.4-Slaboporudé elektroinstalace</v>
      </c>
      <c r="F85" s="334"/>
      <c r="G85" s="334"/>
      <c r="H85" s="334"/>
      <c r="L85" s="33"/>
    </row>
    <row r="86" spans="2:12" s="1" customFormat="1" ht="6.9" customHeight="1">
      <c r="B86" s="33"/>
      <c r="L86" s="33"/>
    </row>
    <row r="87" spans="2:12" s="1" customFormat="1" ht="12" customHeight="1">
      <c r="B87" s="33"/>
      <c r="C87" s="28" t="s">
        <v>22</v>
      </c>
      <c r="F87" s="26" t="str">
        <f>F14</f>
        <v xml:space="preserve"> </v>
      </c>
      <c r="I87" s="28" t="s">
        <v>24</v>
      </c>
      <c r="J87" s="49" t="str">
        <f>IF(J14="","",J14)</f>
        <v>26. 3. 2024</v>
      </c>
      <c r="L87" s="33"/>
    </row>
    <row r="88" spans="2:12" s="1" customFormat="1" ht="6.9" customHeight="1">
      <c r="B88" s="33"/>
      <c r="L88" s="33"/>
    </row>
    <row r="89" spans="2:12" s="1" customFormat="1" ht="15.15" customHeight="1">
      <c r="B89" s="33"/>
      <c r="C89" s="28" t="s">
        <v>26</v>
      </c>
      <c r="F89" s="26" t="str">
        <f>E17</f>
        <v>BOSPOR, s.r.o. Bohumín</v>
      </c>
      <c r="I89" s="28" t="s">
        <v>32</v>
      </c>
      <c r="J89" s="31" t="str">
        <f>E23</f>
        <v>ARCH.Z.STUDIO</v>
      </c>
      <c r="L89" s="33"/>
    </row>
    <row r="90" spans="2:12" s="1" customFormat="1" ht="15.15" customHeight="1">
      <c r="B90" s="33"/>
      <c r="C90" s="28" t="s">
        <v>30</v>
      </c>
      <c r="F90" s="26" t="str">
        <f>IF(E20="","",E20)</f>
        <v>Vyplň údaj</v>
      </c>
      <c r="I90" s="28" t="s">
        <v>35</v>
      </c>
      <c r="J90" s="31" t="str">
        <f>E26</f>
        <v>Ing.S.Adamíková</v>
      </c>
      <c r="L90" s="33"/>
    </row>
    <row r="91" spans="2:12" s="1" customFormat="1" ht="10.35" customHeight="1">
      <c r="B91" s="33"/>
      <c r="L91" s="33"/>
    </row>
    <row r="92" spans="2:20" s="10" customFormat="1" ht="29.25" customHeight="1">
      <c r="B92" s="113"/>
      <c r="C92" s="114" t="s">
        <v>156</v>
      </c>
      <c r="D92" s="115" t="s">
        <v>58</v>
      </c>
      <c r="E92" s="115" t="s">
        <v>54</v>
      </c>
      <c r="F92" s="115" t="s">
        <v>55</v>
      </c>
      <c r="G92" s="115" t="s">
        <v>157</v>
      </c>
      <c r="H92" s="115" t="s">
        <v>158</v>
      </c>
      <c r="I92" s="115" t="s">
        <v>159</v>
      </c>
      <c r="J92" s="115" t="s">
        <v>136</v>
      </c>
      <c r="K92" s="116" t="s">
        <v>160</v>
      </c>
      <c r="L92" s="113"/>
      <c r="M92" s="55" t="s">
        <v>21</v>
      </c>
      <c r="N92" s="56" t="s">
        <v>43</v>
      </c>
      <c r="O92" s="56" t="s">
        <v>161</v>
      </c>
      <c r="P92" s="56" t="s">
        <v>162</v>
      </c>
      <c r="Q92" s="56" t="s">
        <v>163</v>
      </c>
      <c r="R92" s="56" t="s">
        <v>164</v>
      </c>
      <c r="S92" s="56" t="s">
        <v>165</v>
      </c>
      <c r="T92" s="57" t="s">
        <v>166</v>
      </c>
    </row>
    <row r="93" spans="2:63" s="1" customFormat="1" ht="22.95" customHeight="1">
      <c r="B93" s="33"/>
      <c r="C93" s="60" t="s">
        <v>167</v>
      </c>
      <c r="J93" s="117">
        <f>BK93</f>
        <v>0</v>
      </c>
      <c r="L93" s="33"/>
      <c r="M93" s="58"/>
      <c r="N93" s="50"/>
      <c r="O93" s="50"/>
      <c r="P93" s="118">
        <f>P94+P101</f>
        <v>0</v>
      </c>
      <c r="Q93" s="50"/>
      <c r="R93" s="118">
        <f>R94+R101</f>
        <v>0</v>
      </c>
      <c r="S93" s="50"/>
      <c r="T93" s="119">
        <f>T94+T101</f>
        <v>0</v>
      </c>
      <c r="AT93" s="18" t="s">
        <v>72</v>
      </c>
      <c r="AU93" s="18" t="s">
        <v>137</v>
      </c>
      <c r="BK93" s="120">
        <f>BK94+BK101</f>
        <v>0</v>
      </c>
    </row>
    <row r="94" spans="2:63" s="11" customFormat="1" ht="25.95" customHeight="1">
      <c r="B94" s="121"/>
      <c r="D94" s="122" t="s">
        <v>72</v>
      </c>
      <c r="E94" s="123" t="s">
        <v>908</v>
      </c>
      <c r="F94" s="123" t="s">
        <v>1036</v>
      </c>
      <c r="I94" s="124"/>
      <c r="J94" s="125">
        <f>BK94</f>
        <v>0</v>
      </c>
      <c r="L94" s="121"/>
      <c r="M94" s="126"/>
      <c r="P94" s="127">
        <f>P95+P97</f>
        <v>0</v>
      </c>
      <c r="R94" s="127">
        <f>R95+R97</f>
        <v>0</v>
      </c>
      <c r="T94" s="128">
        <f>T95+T97</f>
        <v>0</v>
      </c>
      <c r="AR94" s="122" t="s">
        <v>81</v>
      </c>
      <c r="AT94" s="129" t="s">
        <v>72</v>
      </c>
      <c r="AU94" s="129" t="s">
        <v>73</v>
      </c>
      <c r="AY94" s="122" t="s">
        <v>170</v>
      </c>
      <c r="BK94" s="130">
        <f>BK95+BK97</f>
        <v>0</v>
      </c>
    </row>
    <row r="95" spans="2:63" s="11" customFormat="1" ht="22.95" customHeight="1">
      <c r="B95" s="121"/>
      <c r="D95" s="122" t="s">
        <v>72</v>
      </c>
      <c r="E95" s="131" t="s">
        <v>910</v>
      </c>
      <c r="F95" s="131" t="s">
        <v>1037</v>
      </c>
      <c r="I95" s="124"/>
      <c r="J95" s="132">
        <f>BK95</f>
        <v>0</v>
      </c>
      <c r="L95" s="121"/>
      <c r="M95" s="126"/>
      <c r="P95" s="127">
        <f>P96</f>
        <v>0</v>
      </c>
      <c r="R95" s="127">
        <f>R96</f>
        <v>0</v>
      </c>
      <c r="T95" s="128">
        <f>T96</f>
        <v>0</v>
      </c>
      <c r="AR95" s="122" t="s">
        <v>81</v>
      </c>
      <c r="AT95" s="129" t="s">
        <v>72</v>
      </c>
      <c r="AU95" s="129" t="s">
        <v>81</v>
      </c>
      <c r="AY95" s="122" t="s">
        <v>170</v>
      </c>
      <c r="BK95" s="130">
        <f>BK96</f>
        <v>0</v>
      </c>
    </row>
    <row r="96" spans="2:65" s="1" customFormat="1" ht="24.15" customHeight="1">
      <c r="B96" s="33"/>
      <c r="C96" s="133" t="s">
        <v>81</v>
      </c>
      <c r="D96" s="133" t="s">
        <v>173</v>
      </c>
      <c r="E96" s="134" t="s">
        <v>81</v>
      </c>
      <c r="F96" s="135" t="s">
        <v>1038</v>
      </c>
      <c r="G96" s="136" t="s">
        <v>538</v>
      </c>
      <c r="H96" s="137">
        <v>3</v>
      </c>
      <c r="I96" s="138"/>
      <c r="J96" s="139">
        <f>ROUND(I96*H96,2)</f>
        <v>0</v>
      </c>
      <c r="K96" s="135" t="s">
        <v>304</v>
      </c>
      <c r="L96" s="33"/>
      <c r="M96" s="140" t="s">
        <v>21</v>
      </c>
      <c r="N96" s="141" t="s">
        <v>44</v>
      </c>
      <c r="P96" s="142">
        <f>O96*H96</f>
        <v>0</v>
      </c>
      <c r="Q96" s="142">
        <v>0</v>
      </c>
      <c r="R96" s="142">
        <f>Q96*H96</f>
        <v>0</v>
      </c>
      <c r="S96" s="142">
        <v>0</v>
      </c>
      <c r="T96" s="143">
        <f>S96*H96</f>
        <v>0</v>
      </c>
      <c r="AR96" s="144" t="s">
        <v>282</v>
      </c>
      <c r="AT96" s="144" t="s">
        <v>173</v>
      </c>
      <c r="AU96" s="144" t="s">
        <v>83</v>
      </c>
      <c r="AY96" s="18" t="s">
        <v>170</v>
      </c>
      <c r="BE96" s="145">
        <f>IF(N96="základní",J96,0)</f>
        <v>0</v>
      </c>
      <c r="BF96" s="145">
        <f>IF(N96="snížená",J96,0)</f>
        <v>0</v>
      </c>
      <c r="BG96" s="145">
        <f>IF(N96="zákl. přenesená",J96,0)</f>
        <v>0</v>
      </c>
      <c r="BH96" s="145">
        <f>IF(N96="sníž. přenesená",J96,0)</f>
        <v>0</v>
      </c>
      <c r="BI96" s="145">
        <f>IF(N96="nulová",J96,0)</f>
        <v>0</v>
      </c>
      <c r="BJ96" s="18" t="s">
        <v>81</v>
      </c>
      <c r="BK96" s="145">
        <f>ROUND(I96*H96,2)</f>
        <v>0</v>
      </c>
      <c r="BL96" s="18" t="s">
        <v>282</v>
      </c>
      <c r="BM96" s="144" t="s">
        <v>83</v>
      </c>
    </row>
    <row r="97" spans="2:63" s="11" customFormat="1" ht="22.95" customHeight="1">
      <c r="B97" s="121"/>
      <c r="D97" s="122" t="s">
        <v>72</v>
      </c>
      <c r="E97" s="131" t="s">
        <v>914</v>
      </c>
      <c r="F97" s="131" t="s">
        <v>1039</v>
      </c>
      <c r="I97" s="124"/>
      <c r="J97" s="132">
        <f>BK97</f>
        <v>0</v>
      </c>
      <c r="L97" s="121"/>
      <c r="M97" s="126"/>
      <c r="P97" s="127">
        <f>SUM(P98:P100)</f>
        <v>0</v>
      </c>
      <c r="R97" s="127">
        <f>SUM(R98:R100)</f>
        <v>0</v>
      </c>
      <c r="T97" s="128">
        <f>SUM(T98:T100)</f>
        <v>0</v>
      </c>
      <c r="AR97" s="122" t="s">
        <v>81</v>
      </c>
      <c r="AT97" s="129" t="s">
        <v>72</v>
      </c>
      <c r="AU97" s="129" t="s">
        <v>81</v>
      </c>
      <c r="AY97" s="122" t="s">
        <v>170</v>
      </c>
      <c r="BK97" s="130">
        <f>SUM(BK98:BK100)</f>
        <v>0</v>
      </c>
    </row>
    <row r="98" spans="2:65" s="1" customFormat="1" ht="16.5" customHeight="1">
      <c r="B98" s="33"/>
      <c r="C98" s="133" t="s">
        <v>83</v>
      </c>
      <c r="D98" s="133" t="s">
        <v>173</v>
      </c>
      <c r="E98" s="134" t="s">
        <v>83</v>
      </c>
      <c r="F98" s="135" t="s">
        <v>1040</v>
      </c>
      <c r="G98" s="136" t="s">
        <v>538</v>
      </c>
      <c r="H98" s="137">
        <v>1</v>
      </c>
      <c r="I98" s="138"/>
      <c r="J98" s="139">
        <f>ROUND(I98*H98,2)</f>
        <v>0</v>
      </c>
      <c r="K98" s="135" t="s">
        <v>304</v>
      </c>
      <c r="L98" s="33"/>
      <c r="M98" s="140" t="s">
        <v>21</v>
      </c>
      <c r="N98" s="141" t="s">
        <v>44</v>
      </c>
      <c r="P98" s="142">
        <f>O98*H98</f>
        <v>0</v>
      </c>
      <c r="Q98" s="142">
        <v>0</v>
      </c>
      <c r="R98" s="142">
        <f>Q98*H98</f>
        <v>0</v>
      </c>
      <c r="S98" s="142">
        <v>0</v>
      </c>
      <c r="T98" s="143">
        <f>S98*H98</f>
        <v>0</v>
      </c>
      <c r="AR98" s="144" t="s">
        <v>282</v>
      </c>
      <c r="AT98" s="144" t="s">
        <v>173</v>
      </c>
      <c r="AU98" s="144" t="s">
        <v>83</v>
      </c>
      <c r="AY98" s="18" t="s">
        <v>170</v>
      </c>
      <c r="BE98" s="145">
        <f>IF(N98="základní",J98,0)</f>
        <v>0</v>
      </c>
      <c r="BF98" s="145">
        <f>IF(N98="snížená",J98,0)</f>
        <v>0</v>
      </c>
      <c r="BG98" s="145">
        <f>IF(N98="zákl. přenesená",J98,0)</f>
        <v>0</v>
      </c>
      <c r="BH98" s="145">
        <f>IF(N98="sníž. přenesená",J98,0)</f>
        <v>0</v>
      </c>
      <c r="BI98" s="145">
        <f>IF(N98="nulová",J98,0)</f>
        <v>0</v>
      </c>
      <c r="BJ98" s="18" t="s">
        <v>81</v>
      </c>
      <c r="BK98" s="145">
        <f>ROUND(I98*H98,2)</f>
        <v>0</v>
      </c>
      <c r="BL98" s="18" t="s">
        <v>282</v>
      </c>
      <c r="BM98" s="144" t="s">
        <v>177</v>
      </c>
    </row>
    <row r="99" spans="2:65" s="1" customFormat="1" ht="24.15" customHeight="1">
      <c r="B99" s="33"/>
      <c r="C99" s="133" t="s">
        <v>171</v>
      </c>
      <c r="D99" s="133" t="s">
        <v>173</v>
      </c>
      <c r="E99" s="134" t="s">
        <v>171</v>
      </c>
      <c r="F99" s="135" t="s">
        <v>1041</v>
      </c>
      <c r="G99" s="136" t="s">
        <v>538</v>
      </c>
      <c r="H99" s="137">
        <v>8</v>
      </c>
      <c r="I99" s="138"/>
      <c r="J99" s="139">
        <f>ROUND(I99*H99,2)</f>
        <v>0</v>
      </c>
      <c r="K99" s="135" t="s">
        <v>304</v>
      </c>
      <c r="L99" s="33"/>
      <c r="M99" s="140" t="s">
        <v>21</v>
      </c>
      <c r="N99" s="141" t="s">
        <v>44</v>
      </c>
      <c r="P99" s="142">
        <f>O99*H99</f>
        <v>0</v>
      </c>
      <c r="Q99" s="142">
        <v>0</v>
      </c>
      <c r="R99" s="142">
        <f>Q99*H99</f>
        <v>0</v>
      </c>
      <c r="S99" s="142">
        <v>0</v>
      </c>
      <c r="T99" s="143">
        <f>S99*H99</f>
        <v>0</v>
      </c>
      <c r="AR99" s="144" t="s">
        <v>282</v>
      </c>
      <c r="AT99" s="144" t="s">
        <v>173</v>
      </c>
      <c r="AU99" s="144" t="s">
        <v>83</v>
      </c>
      <c r="AY99" s="18" t="s">
        <v>170</v>
      </c>
      <c r="BE99" s="145">
        <f>IF(N99="základní",J99,0)</f>
        <v>0</v>
      </c>
      <c r="BF99" s="145">
        <f>IF(N99="snížená",J99,0)</f>
        <v>0</v>
      </c>
      <c r="BG99" s="145">
        <f>IF(N99="zákl. přenesená",J99,0)</f>
        <v>0</v>
      </c>
      <c r="BH99" s="145">
        <f>IF(N99="sníž. přenesená",J99,0)</f>
        <v>0</v>
      </c>
      <c r="BI99" s="145">
        <f>IF(N99="nulová",J99,0)</f>
        <v>0</v>
      </c>
      <c r="BJ99" s="18" t="s">
        <v>81</v>
      </c>
      <c r="BK99" s="145">
        <f>ROUND(I99*H99,2)</f>
        <v>0</v>
      </c>
      <c r="BL99" s="18" t="s">
        <v>282</v>
      </c>
      <c r="BM99" s="144" t="s">
        <v>194</v>
      </c>
    </row>
    <row r="100" spans="2:47" s="1" customFormat="1" ht="19.2">
      <c r="B100" s="33"/>
      <c r="D100" s="151" t="s">
        <v>310</v>
      </c>
      <c r="F100" s="178" t="s">
        <v>1042</v>
      </c>
      <c r="I100" s="148"/>
      <c r="L100" s="33"/>
      <c r="M100" s="149"/>
      <c r="T100" s="52"/>
      <c r="AT100" s="18" t="s">
        <v>310</v>
      </c>
      <c r="AU100" s="18" t="s">
        <v>83</v>
      </c>
    </row>
    <row r="101" spans="2:63" s="11" customFormat="1" ht="25.95" customHeight="1">
      <c r="B101" s="121"/>
      <c r="D101" s="122" t="s">
        <v>72</v>
      </c>
      <c r="E101" s="123" t="s">
        <v>918</v>
      </c>
      <c r="F101" s="123" t="s">
        <v>1043</v>
      </c>
      <c r="I101" s="124"/>
      <c r="J101" s="125">
        <f>BK101</f>
        <v>0</v>
      </c>
      <c r="L101" s="121"/>
      <c r="M101" s="126"/>
      <c r="P101" s="127">
        <f>P102+P110+P116+P121</f>
        <v>0</v>
      </c>
      <c r="R101" s="127">
        <f>R102+R110+R116+R121</f>
        <v>0</v>
      </c>
      <c r="T101" s="128">
        <f>T102+T110+T116+T121</f>
        <v>0</v>
      </c>
      <c r="AR101" s="122" t="s">
        <v>81</v>
      </c>
      <c r="AT101" s="129" t="s">
        <v>72</v>
      </c>
      <c r="AU101" s="129" t="s">
        <v>73</v>
      </c>
      <c r="AY101" s="122" t="s">
        <v>170</v>
      </c>
      <c r="BK101" s="130">
        <f>BK102+BK110+BK116+BK121</f>
        <v>0</v>
      </c>
    </row>
    <row r="102" spans="2:63" s="11" customFormat="1" ht="22.95" customHeight="1">
      <c r="B102" s="121"/>
      <c r="D102" s="122" t="s">
        <v>72</v>
      </c>
      <c r="E102" s="131" t="s">
        <v>910</v>
      </c>
      <c r="F102" s="131" t="s">
        <v>1037</v>
      </c>
      <c r="I102" s="124"/>
      <c r="J102" s="132">
        <f>BK102</f>
        <v>0</v>
      </c>
      <c r="L102" s="121"/>
      <c r="M102" s="126"/>
      <c r="P102" s="127">
        <f>SUM(P103:P109)</f>
        <v>0</v>
      </c>
      <c r="R102" s="127">
        <f>SUM(R103:R109)</f>
        <v>0</v>
      </c>
      <c r="T102" s="128">
        <f>SUM(T103:T109)</f>
        <v>0</v>
      </c>
      <c r="AR102" s="122" t="s">
        <v>81</v>
      </c>
      <c r="AT102" s="129" t="s">
        <v>72</v>
      </c>
      <c r="AU102" s="129" t="s">
        <v>81</v>
      </c>
      <c r="AY102" s="122" t="s">
        <v>170</v>
      </c>
      <c r="BK102" s="130">
        <f>SUM(BK103:BK109)</f>
        <v>0</v>
      </c>
    </row>
    <row r="103" spans="2:65" s="1" customFormat="1" ht="16.5" customHeight="1">
      <c r="B103" s="33"/>
      <c r="C103" s="133" t="s">
        <v>177</v>
      </c>
      <c r="D103" s="133" t="s">
        <v>173</v>
      </c>
      <c r="E103" s="134" t="s">
        <v>177</v>
      </c>
      <c r="F103" s="135" t="s">
        <v>1044</v>
      </c>
      <c r="G103" s="136" t="s">
        <v>538</v>
      </c>
      <c r="H103" s="137">
        <v>3</v>
      </c>
      <c r="I103" s="138"/>
      <c r="J103" s="139">
        <f aca="true" t="shared" si="0" ref="J103:J109">ROUND(I103*H103,2)</f>
        <v>0</v>
      </c>
      <c r="K103" s="135" t="s">
        <v>304</v>
      </c>
      <c r="L103" s="33"/>
      <c r="M103" s="140" t="s">
        <v>21</v>
      </c>
      <c r="N103" s="141" t="s">
        <v>44</v>
      </c>
      <c r="P103" s="142">
        <f aca="true" t="shared" si="1" ref="P103:P109">O103*H103</f>
        <v>0</v>
      </c>
      <c r="Q103" s="142">
        <v>0</v>
      </c>
      <c r="R103" s="142">
        <f aca="true" t="shared" si="2" ref="R103:R109">Q103*H103</f>
        <v>0</v>
      </c>
      <c r="S103" s="142">
        <v>0</v>
      </c>
      <c r="T103" s="143">
        <f aca="true" t="shared" si="3" ref="T103:T109">S103*H103</f>
        <v>0</v>
      </c>
      <c r="AR103" s="144" t="s">
        <v>282</v>
      </c>
      <c r="AT103" s="144" t="s">
        <v>173</v>
      </c>
      <c r="AU103" s="144" t="s">
        <v>83</v>
      </c>
      <c r="AY103" s="18" t="s">
        <v>170</v>
      </c>
      <c r="BE103" s="145">
        <f aca="true" t="shared" si="4" ref="BE103:BE109">IF(N103="základní",J103,0)</f>
        <v>0</v>
      </c>
      <c r="BF103" s="145">
        <f aca="true" t="shared" si="5" ref="BF103:BF109">IF(N103="snížená",J103,0)</f>
        <v>0</v>
      </c>
      <c r="BG103" s="145">
        <f aca="true" t="shared" si="6" ref="BG103:BG109">IF(N103="zákl. přenesená",J103,0)</f>
        <v>0</v>
      </c>
      <c r="BH103" s="145">
        <f aca="true" t="shared" si="7" ref="BH103:BH109">IF(N103="sníž. přenesená",J103,0)</f>
        <v>0</v>
      </c>
      <c r="BI103" s="145">
        <f aca="true" t="shared" si="8" ref="BI103:BI109">IF(N103="nulová",J103,0)</f>
        <v>0</v>
      </c>
      <c r="BJ103" s="18" t="s">
        <v>81</v>
      </c>
      <c r="BK103" s="145">
        <f aca="true" t="shared" si="9" ref="BK103:BK109">ROUND(I103*H103,2)</f>
        <v>0</v>
      </c>
      <c r="BL103" s="18" t="s">
        <v>282</v>
      </c>
      <c r="BM103" s="144" t="s">
        <v>224</v>
      </c>
    </row>
    <row r="104" spans="2:65" s="1" customFormat="1" ht="16.5" customHeight="1">
      <c r="B104" s="33"/>
      <c r="C104" s="133" t="s">
        <v>201</v>
      </c>
      <c r="D104" s="133" t="s">
        <v>173</v>
      </c>
      <c r="E104" s="134" t="s">
        <v>201</v>
      </c>
      <c r="F104" s="135" t="s">
        <v>1045</v>
      </c>
      <c r="G104" s="136" t="s">
        <v>303</v>
      </c>
      <c r="H104" s="137">
        <v>1</v>
      </c>
      <c r="I104" s="138"/>
      <c r="J104" s="139">
        <f t="shared" si="0"/>
        <v>0</v>
      </c>
      <c r="K104" s="135" t="s">
        <v>304</v>
      </c>
      <c r="L104" s="33"/>
      <c r="M104" s="140" t="s">
        <v>21</v>
      </c>
      <c r="N104" s="141" t="s">
        <v>44</v>
      </c>
      <c r="P104" s="142">
        <f t="shared" si="1"/>
        <v>0</v>
      </c>
      <c r="Q104" s="142">
        <v>0</v>
      </c>
      <c r="R104" s="142">
        <f t="shared" si="2"/>
        <v>0</v>
      </c>
      <c r="S104" s="142">
        <v>0</v>
      </c>
      <c r="T104" s="143">
        <f t="shared" si="3"/>
        <v>0</v>
      </c>
      <c r="AR104" s="144" t="s">
        <v>282</v>
      </c>
      <c r="AT104" s="144" t="s">
        <v>173</v>
      </c>
      <c r="AU104" s="144" t="s">
        <v>83</v>
      </c>
      <c r="AY104" s="18" t="s">
        <v>170</v>
      </c>
      <c r="BE104" s="145">
        <f t="shared" si="4"/>
        <v>0</v>
      </c>
      <c r="BF104" s="145">
        <f t="shared" si="5"/>
        <v>0</v>
      </c>
      <c r="BG104" s="145">
        <f t="shared" si="6"/>
        <v>0</v>
      </c>
      <c r="BH104" s="145">
        <f t="shared" si="7"/>
        <v>0</v>
      </c>
      <c r="BI104" s="145">
        <f t="shared" si="8"/>
        <v>0</v>
      </c>
      <c r="BJ104" s="18" t="s">
        <v>81</v>
      </c>
      <c r="BK104" s="145">
        <f t="shared" si="9"/>
        <v>0</v>
      </c>
      <c r="BL104" s="18" t="s">
        <v>282</v>
      </c>
      <c r="BM104" s="144" t="s">
        <v>245</v>
      </c>
    </row>
    <row r="105" spans="2:65" s="1" customFormat="1" ht="16.5" customHeight="1">
      <c r="B105" s="33"/>
      <c r="C105" s="133" t="s">
        <v>194</v>
      </c>
      <c r="D105" s="133" t="s">
        <v>173</v>
      </c>
      <c r="E105" s="134" t="s">
        <v>194</v>
      </c>
      <c r="F105" s="135" t="s">
        <v>1046</v>
      </c>
      <c r="G105" s="136" t="s">
        <v>120</v>
      </c>
      <c r="H105" s="137">
        <v>15</v>
      </c>
      <c r="I105" s="138"/>
      <c r="J105" s="139">
        <f t="shared" si="0"/>
        <v>0</v>
      </c>
      <c r="K105" s="135" t="s">
        <v>304</v>
      </c>
      <c r="L105" s="33"/>
      <c r="M105" s="140" t="s">
        <v>21</v>
      </c>
      <c r="N105" s="141" t="s">
        <v>44</v>
      </c>
      <c r="P105" s="142">
        <f t="shared" si="1"/>
        <v>0</v>
      </c>
      <c r="Q105" s="142">
        <v>0</v>
      </c>
      <c r="R105" s="142">
        <f t="shared" si="2"/>
        <v>0</v>
      </c>
      <c r="S105" s="142">
        <v>0</v>
      </c>
      <c r="T105" s="143">
        <f t="shared" si="3"/>
        <v>0</v>
      </c>
      <c r="AR105" s="144" t="s">
        <v>282</v>
      </c>
      <c r="AT105" s="144" t="s">
        <v>173</v>
      </c>
      <c r="AU105" s="144" t="s">
        <v>83</v>
      </c>
      <c r="AY105" s="18" t="s">
        <v>170</v>
      </c>
      <c r="BE105" s="145">
        <f t="shared" si="4"/>
        <v>0</v>
      </c>
      <c r="BF105" s="145">
        <f t="shared" si="5"/>
        <v>0</v>
      </c>
      <c r="BG105" s="145">
        <f t="shared" si="6"/>
        <v>0</v>
      </c>
      <c r="BH105" s="145">
        <f t="shared" si="7"/>
        <v>0</v>
      </c>
      <c r="BI105" s="145">
        <f t="shared" si="8"/>
        <v>0</v>
      </c>
      <c r="BJ105" s="18" t="s">
        <v>81</v>
      </c>
      <c r="BK105" s="145">
        <f t="shared" si="9"/>
        <v>0</v>
      </c>
      <c r="BL105" s="18" t="s">
        <v>282</v>
      </c>
      <c r="BM105" s="144" t="s">
        <v>8</v>
      </c>
    </row>
    <row r="106" spans="2:65" s="1" customFormat="1" ht="16.5" customHeight="1">
      <c r="B106" s="33"/>
      <c r="C106" s="133" t="s">
        <v>216</v>
      </c>
      <c r="D106" s="133" t="s">
        <v>173</v>
      </c>
      <c r="E106" s="134" t="s">
        <v>216</v>
      </c>
      <c r="F106" s="135" t="s">
        <v>1047</v>
      </c>
      <c r="G106" s="136" t="s">
        <v>538</v>
      </c>
      <c r="H106" s="137">
        <v>1</v>
      </c>
      <c r="I106" s="138"/>
      <c r="J106" s="139">
        <f t="shared" si="0"/>
        <v>0</v>
      </c>
      <c r="K106" s="135" t="s">
        <v>304</v>
      </c>
      <c r="L106" s="33"/>
      <c r="M106" s="140" t="s">
        <v>21</v>
      </c>
      <c r="N106" s="141" t="s">
        <v>44</v>
      </c>
      <c r="P106" s="142">
        <f t="shared" si="1"/>
        <v>0</v>
      </c>
      <c r="Q106" s="142">
        <v>0</v>
      </c>
      <c r="R106" s="142">
        <f t="shared" si="2"/>
        <v>0</v>
      </c>
      <c r="S106" s="142">
        <v>0</v>
      </c>
      <c r="T106" s="143">
        <f t="shared" si="3"/>
        <v>0</v>
      </c>
      <c r="AR106" s="144" t="s">
        <v>282</v>
      </c>
      <c r="AT106" s="144" t="s">
        <v>173</v>
      </c>
      <c r="AU106" s="144" t="s">
        <v>83</v>
      </c>
      <c r="AY106" s="18" t="s">
        <v>170</v>
      </c>
      <c r="BE106" s="145">
        <f t="shared" si="4"/>
        <v>0</v>
      </c>
      <c r="BF106" s="145">
        <f t="shared" si="5"/>
        <v>0</v>
      </c>
      <c r="BG106" s="145">
        <f t="shared" si="6"/>
        <v>0</v>
      </c>
      <c r="BH106" s="145">
        <f t="shared" si="7"/>
        <v>0</v>
      </c>
      <c r="BI106" s="145">
        <f t="shared" si="8"/>
        <v>0</v>
      </c>
      <c r="BJ106" s="18" t="s">
        <v>81</v>
      </c>
      <c r="BK106" s="145">
        <f t="shared" si="9"/>
        <v>0</v>
      </c>
      <c r="BL106" s="18" t="s">
        <v>282</v>
      </c>
      <c r="BM106" s="144" t="s">
        <v>270</v>
      </c>
    </row>
    <row r="107" spans="2:65" s="1" customFormat="1" ht="16.5" customHeight="1">
      <c r="B107" s="33"/>
      <c r="C107" s="133" t="s">
        <v>224</v>
      </c>
      <c r="D107" s="133" t="s">
        <v>173</v>
      </c>
      <c r="E107" s="134" t="s">
        <v>224</v>
      </c>
      <c r="F107" s="135" t="s">
        <v>1048</v>
      </c>
      <c r="G107" s="136" t="s">
        <v>538</v>
      </c>
      <c r="H107" s="137">
        <v>4</v>
      </c>
      <c r="I107" s="138"/>
      <c r="J107" s="139">
        <f t="shared" si="0"/>
        <v>0</v>
      </c>
      <c r="K107" s="135" t="s">
        <v>304</v>
      </c>
      <c r="L107" s="33"/>
      <c r="M107" s="140" t="s">
        <v>21</v>
      </c>
      <c r="N107" s="141" t="s">
        <v>44</v>
      </c>
      <c r="P107" s="142">
        <f t="shared" si="1"/>
        <v>0</v>
      </c>
      <c r="Q107" s="142">
        <v>0</v>
      </c>
      <c r="R107" s="142">
        <f t="shared" si="2"/>
        <v>0</v>
      </c>
      <c r="S107" s="142">
        <v>0</v>
      </c>
      <c r="T107" s="143">
        <f t="shared" si="3"/>
        <v>0</v>
      </c>
      <c r="AR107" s="144" t="s">
        <v>282</v>
      </c>
      <c r="AT107" s="144" t="s">
        <v>173</v>
      </c>
      <c r="AU107" s="144" t="s">
        <v>83</v>
      </c>
      <c r="AY107" s="18" t="s">
        <v>170</v>
      </c>
      <c r="BE107" s="145">
        <f t="shared" si="4"/>
        <v>0</v>
      </c>
      <c r="BF107" s="145">
        <f t="shared" si="5"/>
        <v>0</v>
      </c>
      <c r="BG107" s="145">
        <f t="shared" si="6"/>
        <v>0</v>
      </c>
      <c r="BH107" s="145">
        <f t="shared" si="7"/>
        <v>0</v>
      </c>
      <c r="BI107" s="145">
        <f t="shared" si="8"/>
        <v>0</v>
      </c>
      <c r="BJ107" s="18" t="s">
        <v>81</v>
      </c>
      <c r="BK107" s="145">
        <f t="shared" si="9"/>
        <v>0</v>
      </c>
      <c r="BL107" s="18" t="s">
        <v>282</v>
      </c>
      <c r="BM107" s="144" t="s">
        <v>282</v>
      </c>
    </row>
    <row r="108" spans="2:65" s="1" customFormat="1" ht="16.5" customHeight="1">
      <c r="B108" s="33"/>
      <c r="C108" s="133" t="s">
        <v>236</v>
      </c>
      <c r="D108" s="133" t="s">
        <v>173</v>
      </c>
      <c r="E108" s="134" t="s">
        <v>236</v>
      </c>
      <c r="F108" s="135" t="s">
        <v>1049</v>
      </c>
      <c r="G108" s="136" t="s">
        <v>538</v>
      </c>
      <c r="H108" s="137">
        <v>1</v>
      </c>
      <c r="I108" s="138"/>
      <c r="J108" s="139">
        <f t="shared" si="0"/>
        <v>0</v>
      </c>
      <c r="K108" s="135" t="s">
        <v>304</v>
      </c>
      <c r="L108" s="33"/>
      <c r="M108" s="140" t="s">
        <v>21</v>
      </c>
      <c r="N108" s="141" t="s">
        <v>44</v>
      </c>
      <c r="P108" s="142">
        <f t="shared" si="1"/>
        <v>0</v>
      </c>
      <c r="Q108" s="142">
        <v>0</v>
      </c>
      <c r="R108" s="142">
        <f t="shared" si="2"/>
        <v>0</v>
      </c>
      <c r="S108" s="142">
        <v>0</v>
      </c>
      <c r="T108" s="143">
        <f t="shared" si="3"/>
        <v>0</v>
      </c>
      <c r="AR108" s="144" t="s">
        <v>282</v>
      </c>
      <c r="AT108" s="144" t="s">
        <v>173</v>
      </c>
      <c r="AU108" s="144" t="s">
        <v>83</v>
      </c>
      <c r="AY108" s="18" t="s">
        <v>170</v>
      </c>
      <c r="BE108" s="145">
        <f t="shared" si="4"/>
        <v>0</v>
      </c>
      <c r="BF108" s="145">
        <f t="shared" si="5"/>
        <v>0</v>
      </c>
      <c r="BG108" s="145">
        <f t="shared" si="6"/>
        <v>0</v>
      </c>
      <c r="BH108" s="145">
        <f t="shared" si="7"/>
        <v>0</v>
      </c>
      <c r="BI108" s="145">
        <f t="shared" si="8"/>
        <v>0</v>
      </c>
      <c r="BJ108" s="18" t="s">
        <v>81</v>
      </c>
      <c r="BK108" s="145">
        <f t="shared" si="9"/>
        <v>0</v>
      </c>
      <c r="BL108" s="18" t="s">
        <v>282</v>
      </c>
      <c r="BM108" s="144" t="s">
        <v>295</v>
      </c>
    </row>
    <row r="109" spans="2:65" s="1" customFormat="1" ht="16.5" customHeight="1">
      <c r="B109" s="33"/>
      <c r="C109" s="133" t="s">
        <v>245</v>
      </c>
      <c r="D109" s="133" t="s">
        <v>173</v>
      </c>
      <c r="E109" s="134" t="s">
        <v>245</v>
      </c>
      <c r="F109" s="135" t="s">
        <v>1050</v>
      </c>
      <c r="G109" s="136" t="s">
        <v>538</v>
      </c>
      <c r="H109" s="137">
        <v>1</v>
      </c>
      <c r="I109" s="138"/>
      <c r="J109" s="139">
        <f t="shared" si="0"/>
        <v>0</v>
      </c>
      <c r="K109" s="135" t="s">
        <v>304</v>
      </c>
      <c r="L109" s="33"/>
      <c r="M109" s="140" t="s">
        <v>21</v>
      </c>
      <c r="N109" s="141" t="s">
        <v>44</v>
      </c>
      <c r="P109" s="142">
        <f t="shared" si="1"/>
        <v>0</v>
      </c>
      <c r="Q109" s="142">
        <v>0</v>
      </c>
      <c r="R109" s="142">
        <f t="shared" si="2"/>
        <v>0</v>
      </c>
      <c r="S109" s="142">
        <v>0</v>
      </c>
      <c r="T109" s="143">
        <f t="shared" si="3"/>
        <v>0</v>
      </c>
      <c r="AR109" s="144" t="s">
        <v>282</v>
      </c>
      <c r="AT109" s="144" t="s">
        <v>173</v>
      </c>
      <c r="AU109" s="144" t="s">
        <v>83</v>
      </c>
      <c r="AY109" s="18" t="s">
        <v>170</v>
      </c>
      <c r="BE109" s="145">
        <f t="shared" si="4"/>
        <v>0</v>
      </c>
      <c r="BF109" s="145">
        <f t="shared" si="5"/>
        <v>0</v>
      </c>
      <c r="BG109" s="145">
        <f t="shared" si="6"/>
        <v>0</v>
      </c>
      <c r="BH109" s="145">
        <f t="shared" si="7"/>
        <v>0</v>
      </c>
      <c r="BI109" s="145">
        <f t="shared" si="8"/>
        <v>0</v>
      </c>
      <c r="BJ109" s="18" t="s">
        <v>81</v>
      </c>
      <c r="BK109" s="145">
        <f t="shared" si="9"/>
        <v>0</v>
      </c>
      <c r="BL109" s="18" t="s">
        <v>282</v>
      </c>
      <c r="BM109" s="144" t="s">
        <v>306</v>
      </c>
    </row>
    <row r="110" spans="2:63" s="11" customFormat="1" ht="22.95" customHeight="1">
      <c r="B110" s="121"/>
      <c r="D110" s="122" t="s">
        <v>72</v>
      </c>
      <c r="E110" s="131" t="s">
        <v>914</v>
      </c>
      <c r="F110" s="131" t="s">
        <v>1039</v>
      </c>
      <c r="I110" s="124"/>
      <c r="J110" s="132">
        <f>BK110</f>
        <v>0</v>
      </c>
      <c r="L110" s="121"/>
      <c r="M110" s="126"/>
      <c r="P110" s="127">
        <f>SUM(P111:P115)</f>
        <v>0</v>
      </c>
      <c r="R110" s="127">
        <f>SUM(R111:R115)</f>
        <v>0</v>
      </c>
      <c r="T110" s="128">
        <f>SUM(T111:T115)</f>
        <v>0</v>
      </c>
      <c r="AR110" s="122" t="s">
        <v>81</v>
      </c>
      <c r="AT110" s="129" t="s">
        <v>72</v>
      </c>
      <c r="AU110" s="129" t="s">
        <v>81</v>
      </c>
      <c r="AY110" s="122" t="s">
        <v>170</v>
      </c>
      <c r="BK110" s="130">
        <f>SUM(BK111:BK115)</f>
        <v>0</v>
      </c>
    </row>
    <row r="111" spans="2:65" s="1" customFormat="1" ht="16.5" customHeight="1">
      <c r="B111" s="33"/>
      <c r="C111" s="133" t="s">
        <v>252</v>
      </c>
      <c r="D111" s="133" t="s">
        <v>173</v>
      </c>
      <c r="E111" s="134" t="s">
        <v>252</v>
      </c>
      <c r="F111" s="135" t="s">
        <v>1051</v>
      </c>
      <c r="G111" s="136" t="s">
        <v>538</v>
      </c>
      <c r="H111" s="137">
        <v>8</v>
      </c>
      <c r="I111" s="138"/>
      <c r="J111" s="139">
        <f>ROUND(I111*H111,2)</f>
        <v>0</v>
      </c>
      <c r="K111" s="135" t="s">
        <v>304</v>
      </c>
      <c r="L111" s="33"/>
      <c r="M111" s="140" t="s">
        <v>21</v>
      </c>
      <c r="N111" s="141" t="s">
        <v>44</v>
      </c>
      <c r="P111" s="142">
        <f>O111*H111</f>
        <v>0</v>
      </c>
      <c r="Q111" s="142">
        <v>0</v>
      </c>
      <c r="R111" s="142">
        <f>Q111*H111</f>
        <v>0</v>
      </c>
      <c r="S111" s="142">
        <v>0</v>
      </c>
      <c r="T111" s="143">
        <f>S111*H111</f>
        <v>0</v>
      </c>
      <c r="AR111" s="144" t="s">
        <v>282</v>
      </c>
      <c r="AT111" s="144" t="s">
        <v>173</v>
      </c>
      <c r="AU111" s="144" t="s">
        <v>83</v>
      </c>
      <c r="AY111" s="18" t="s">
        <v>170</v>
      </c>
      <c r="BE111" s="145">
        <f>IF(N111="základní",J111,0)</f>
        <v>0</v>
      </c>
      <c r="BF111" s="145">
        <f>IF(N111="snížená",J111,0)</f>
        <v>0</v>
      </c>
      <c r="BG111" s="145">
        <f>IF(N111="zákl. přenesená",J111,0)</f>
        <v>0</v>
      </c>
      <c r="BH111" s="145">
        <f>IF(N111="sníž. přenesená",J111,0)</f>
        <v>0</v>
      </c>
      <c r="BI111" s="145">
        <f>IF(N111="nulová",J111,0)</f>
        <v>0</v>
      </c>
      <c r="BJ111" s="18" t="s">
        <v>81</v>
      </c>
      <c r="BK111" s="145">
        <f>ROUND(I111*H111,2)</f>
        <v>0</v>
      </c>
      <c r="BL111" s="18" t="s">
        <v>282</v>
      </c>
      <c r="BM111" s="144" t="s">
        <v>316</v>
      </c>
    </row>
    <row r="112" spans="2:65" s="1" customFormat="1" ht="16.5" customHeight="1">
      <c r="B112" s="33"/>
      <c r="C112" s="133" t="s">
        <v>8</v>
      </c>
      <c r="D112" s="133" t="s">
        <v>173</v>
      </c>
      <c r="E112" s="134" t="s">
        <v>8</v>
      </c>
      <c r="F112" s="135" t="s">
        <v>1052</v>
      </c>
      <c r="G112" s="136" t="s">
        <v>1053</v>
      </c>
      <c r="H112" s="137">
        <v>1</v>
      </c>
      <c r="I112" s="138"/>
      <c r="J112" s="139">
        <f>ROUND(I112*H112,2)</f>
        <v>0</v>
      </c>
      <c r="K112" s="135" t="s">
        <v>304</v>
      </c>
      <c r="L112" s="33"/>
      <c r="M112" s="140" t="s">
        <v>21</v>
      </c>
      <c r="N112" s="141" t="s">
        <v>44</v>
      </c>
      <c r="P112" s="142">
        <f>O112*H112</f>
        <v>0</v>
      </c>
      <c r="Q112" s="142">
        <v>0</v>
      </c>
      <c r="R112" s="142">
        <f>Q112*H112</f>
        <v>0</v>
      </c>
      <c r="S112" s="142">
        <v>0</v>
      </c>
      <c r="T112" s="143">
        <f>S112*H112</f>
        <v>0</v>
      </c>
      <c r="AR112" s="144" t="s">
        <v>282</v>
      </c>
      <c r="AT112" s="144" t="s">
        <v>173</v>
      </c>
      <c r="AU112" s="144" t="s">
        <v>83</v>
      </c>
      <c r="AY112" s="18" t="s">
        <v>170</v>
      </c>
      <c r="BE112" s="145">
        <f>IF(N112="základní",J112,0)</f>
        <v>0</v>
      </c>
      <c r="BF112" s="145">
        <f>IF(N112="snížená",J112,0)</f>
        <v>0</v>
      </c>
      <c r="BG112" s="145">
        <f>IF(N112="zákl. přenesená",J112,0)</f>
        <v>0</v>
      </c>
      <c r="BH112" s="145">
        <f>IF(N112="sníž. přenesená",J112,0)</f>
        <v>0</v>
      </c>
      <c r="BI112" s="145">
        <f>IF(N112="nulová",J112,0)</f>
        <v>0</v>
      </c>
      <c r="BJ112" s="18" t="s">
        <v>81</v>
      </c>
      <c r="BK112" s="145">
        <f>ROUND(I112*H112,2)</f>
        <v>0</v>
      </c>
      <c r="BL112" s="18" t="s">
        <v>282</v>
      </c>
      <c r="BM112" s="144" t="s">
        <v>327</v>
      </c>
    </row>
    <row r="113" spans="2:65" s="1" customFormat="1" ht="16.5" customHeight="1">
      <c r="B113" s="33"/>
      <c r="C113" s="133" t="s">
        <v>264</v>
      </c>
      <c r="D113" s="133" t="s">
        <v>173</v>
      </c>
      <c r="E113" s="134" t="s">
        <v>264</v>
      </c>
      <c r="F113" s="135" t="s">
        <v>1054</v>
      </c>
      <c r="G113" s="136" t="s">
        <v>120</v>
      </c>
      <c r="H113" s="137">
        <v>30</v>
      </c>
      <c r="I113" s="138"/>
      <c r="J113" s="139">
        <f>ROUND(I113*H113,2)</f>
        <v>0</v>
      </c>
      <c r="K113" s="135" t="s">
        <v>304</v>
      </c>
      <c r="L113" s="33"/>
      <c r="M113" s="140" t="s">
        <v>21</v>
      </c>
      <c r="N113" s="141" t="s">
        <v>44</v>
      </c>
      <c r="P113" s="142">
        <f>O113*H113</f>
        <v>0</v>
      </c>
      <c r="Q113" s="142">
        <v>0</v>
      </c>
      <c r="R113" s="142">
        <f>Q113*H113</f>
        <v>0</v>
      </c>
      <c r="S113" s="142">
        <v>0</v>
      </c>
      <c r="T113" s="143">
        <f>S113*H113</f>
        <v>0</v>
      </c>
      <c r="AR113" s="144" t="s">
        <v>282</v>
      </c>
      <c r="AT113" s="144" t="s">
        <v>173</v>
      </c>
      <c r="AU113" s="144" t="s">
        <v>83</v>
      </c>
      <c r="AY113" s="18" t="s">
        <v>170</v>
      </c>
      <c r="BE113" s="145">
        <f>IF(N113="základní",J113,0)</f>
        <v>0</v>
      </c>
      <c r="BF113" s="145">
        <f>IF(N113="snížená",J113,0)</f>
        <v>0</v>
      </c>
      <c r="BG113" s="145">
        <f>IF(N113="zákl. přenesená",J113,0)</f>
        <v>0</v>
      </c>
      <c r="BH113" s="145">
        <f>IF(N113="sníž. přenesená",J113,0)</f>
        <v>0</v>
      </c>
      <c r="BI113" s="145">
        <f>IF(N113="nulová",J113,0)</f>
        <v>0</v>
      </c>
      <c r="BJ113" s="18" t="s">
        <v>81</v>
      </c>
      <c r="BK113" s="145">
        <f>ROUND(I113*H113,2)</f>
        <v>0</v>
      </c>
      <c r="BL113" s="18" t="s">
        <v>282</v>
      </c>
      <c r="BM113" s="144" t="s">
        <v>339</v>
      </c>
    </row>
    <row r="114" spans="2:65" s="1" customFormat="1" ht="24.15" customHeight="1">
      <c r="B114" s="33"/>
      <c r="C114" s="133" t="s">
        <v>270</v>
      </c>
      <c r="D114" s="133" t="s">
        <v>173</v>
      </c>
      <c r="E114" s="134" t="s">
        <v>270</v>
      </c>
      <c r="F114" s="135" t="s">
        <v>1055</v>
      </c>
      <c r="G114" s="136" t="s">
        <v>538</v>
      </c>
      <c r="H114" s="137">
        <v>1</v>
      </c>
      <c r="I114" s="138"/>
      <c r="J114" s="139">
        <f>ROUND(I114*H114,2)</f>
        <v>0</v>
      </c>
      <c r="K114" s="135" t="s">
        <v>304</v>
      </c>
      <c r="L114" s="33"/>
      <c r="M114" s="140" t="s">
        <v>21</v>
      </c>
      <c r="N114" s="141" t="s">
        <v>44</v>
      </c>
      <c r="P114" s="142">
        <f>O114*H114</f>
        <v>0</v>
      </c>
      <c r="Q114" s="142">
        <v>0</v>
      </c>
      <c r="R114" s="142">
        <f>Q114*H114</f>
        <v>0</v>
      </c>
      <c r="S114" s="142">
        <v>0</v>
      </c>
      <c r="T114" s="143">
        <f>S114*H114</f>
        <v>0</v>
      </c>
      <c r="AR114" s="144" t="s">
        <v>282</v>
      </c>
      <c r="AT114" s="144" t="s">
        <v>173</v>
      </c>
      <c r="AU114" s="144" t="s">
        <v>83</v>
      </c>
      <c r="AY114" s="18" t="s">
        <v>170</v>
      </c>
      <c r="BE114" s="145">
        <f>IF(N114="základní",J114,0)</f>
        <v>0</v>
      </c>
      <c r="BF114" s="145">
        <f>IF(N114="snížená",J114,0)</f>
        <v>0</v>
      </c>
      <c r="BG114" s="145">
        <f>IF(N114="zákl. přenesená",J114,0)</f>
        <v>0</v>
      </c>
      <c r="BH114" s="145">
        <f>IF(N114="sníž. přenesená",J114,0)</f>
        <v>0</v>
      </c>
      <c r="BI114" s="145">
        <f>IF(N114="nulová",J114,0)</f>
        <v>0</v>
      </c>
      <c r="BJ114" s="18" t="s">
        <v>81</v>
      </c>
      <c r="BK114" s="145">
        <f>ROUND(I114*H114,2)</f>
        <v>0</v>
      </c>
      <c r="BL114" s="18" t="s">
        <v>282</v>
      </c>
      <c r="BM114" s="144" t="s">
        <v>351</v>
      </c>
    </row>
    <row r="115" spans="2:65" s="1" customFormat="1" ht="33" customHeight="1">
      <c r="B115" s="33"/>
      <c r="C115" s="133" t="s">
        <v>275</v>
      </c>
      <c r="D115" s="133" t="s">
        <v>173</v>
      </c>
      <c r="E115" s="134" t="s">
        <v>275</v>
      </c>
      <c r="F115" s="135" t="s">
        <v>1056</v>
      </c>
      <c r="G115" s="136" t="s">
        <v>538</v>
      </c>
      <c r="H115" s="137">
        <v>40</v>
      </c>
      <c r="I115" s="138"/>
      <c r="J115" s="139">
        <f>ROUND(I115*H115,2)</f>
        <v>0</v>
      </c>
      <c r="K115" s="135" t="s">
        <v>304</v>
      </c>
      <c r="L115" s="33"/>
      <c r="M115" s="140" t="s">
        <v>21</v>
      </c>
      <c r="N115" s="141" t="s">
        <v>44</v>
      </c>
      <c r="P115" s="142">
        <f>O115*H115</f>
        <v>0</v>
      </c>
      <c r="Q115" s="142">
        <v>0</v>
      </c>
      <c r="R115" s="142">
        <f>Q115*H115</f>
        <v>0</v>
      </c>
      <c r="S115" s="142">
        <v>0</v>
      </c>
      <c r="T115" s="143">
        <f>S115*H115</f>
        <v>0</v>
      </c>
      <c r="AR115" s="144" t="s">
        <v>282</v>
      </c>
      <c r="AT115" s="144" t="s">
        <v>173</v>
      </c>
      <c r="AU115" s="144" t="s">
        <v>83</v>
      </c>
      <c r="AY115" s="18" t="s">
        <v>170</v>
      </c>
      <c r="BE115" s="145">
        <f>IF(N115="základní",J115,0)</f>
        <v>0</v>
      </c>
      <c r="BF115" s="145">
        <f>IF(N115="snížená",J115,0)</f>
        <v>0</v>
      </c>
      <c r="BG115" s="145">
        <f>IF(N115="zákl. přenesená",J115,0)</f>
        <v>0</v>
      </c>
      <c r="BH115" s="145">
        <f>IF(N115="sníž. přenesená",J115,0)</f>
        <v>0</v>
      </c>
      <c r="BI115" s="145">
        <f>IF(N115="nulová",J115,0)</f>
        <v>0</v>
      </c>
      <c r="BJ115" s="18" t="s">
        <v>81</v>
      </c>
      <c r="BK115" s="145">
        <f>ROUND(I115*H115,2)</f>
        <v>0</v>
      </c>
      <c r="BL115" s="18" t="s">
        <v>282</v>
      </c>
      <c r="BM115" s="144" t="s">
        <v>364</v>
      </c>
    </row>
    <row r="116" spans="2:63" s="11" customFormat="1" ht="22.95" customHeight="1">
      <c r="B116" s="121"/>
      <c r="D116" s="122" t="s">
        <v>72</v>
      </c>
      <c r="E116" s="131" t="s">
        <v>931</v>
      </c>
      <c r="F116" s="131" t="s">
        <v>1057</v>
      </c>
      <c r="I116" s="124"/>
      <c r="J116" s="132">
        <f>BK116</f>
        <v>0</v>
      </c>
      <c r="L116" s="121"/>
      <c r="M116" s="126"/>
      <c r="P116" s="127">
        <f>SUM(P117:P120)</f>
        <v>0</v>
      </c>
      <c r="R116" s="127">
        <f>SUM(R117:R120)</f>
        <v>0</v>
      </c>
      <c r="T116" s="128">
        <f>SUM(T117:T120)</f>
        <v>0</v>
      </c>
      <c r="AR116" s="122" t="s">
        <v>81</v>
      </c>
      <c r="AT116" s="129" t="s">
        <v>72</v>
      </c>
      <c r="AU116" s="129" t="s">
        <v>81</v>
      </c>
      <c r="AY116" s="122" t="s">
        <v>170</v>
      </c>
      <c r="BK116" s="130">
        <f>SUM(BK117:BK120)</f>
        <v>0</v>
      </c>
    </row>
    <row r="117" spans="2:65" s="1" customFormat="1" ht="24.15" customHeight="1">
      <c r="B117" s="33"/>
      <c r="C117" s="133" t="s">
        <v>282</v>
      </c>
      <c r="D117" s="133" t="s">
        <v>173</v>
      </c>
      <c r="E117" s="134" t="s">
        <v>282</v>
      </c>
      <c r="F117" s="135" t="s">
        <v>1058</v>
      </c>
      <c r="G117" s="136" t="s">
        <v>1053</v>
      </c>
      <c r="H117" s="137">
        <v>1</v>
      </c>
      <c r="I117" s="138"/>
      <c r="J117" s="139">
        <f>ROUND(I117*H117,2)</f>
        <v>0</v>
      </c>
      <c r="K117" s="135" t="s">
        <v>304</v>
      </c>
      <c r="L117" s="33"/>
      <c r="M117" s="140" t="s">
        <v>21</v>
      </c>
      <c r="N117" s="141" t="s">
        <v>44</v>
      </c>
      <c r="P117" s="142">
        <f>O117*H117</f>
        <v>0</v>
      </c>
      <c r="Q117" s="142">
        <v>0</v>
      </c>
      <c r="R117" s="142">
        <f>Q117*H117</f>
        <v>0</v>
      </c>
      <c r="S117" s="142">
        <v>0</v>
      </c>
      <c r="T117" s="143">
        <f>S117*H117</f>
        <v>0</v>
      </c>
      <c r="AR117" s="144" t="s">
        <v>282</v>
      </c>
      <c r="AT117" s="144" t="s">
        <v>173</v>
      </c>
      <c r="AU117" s="144" t="s">
        <v>83</v>
      </c>
      <c r="AY117" s="18" t="s">
        <v>170</v>
      </c>
      <c r="BE117" s="145">
        <f>IF(N117="základní",J117,0)</f>
        <v>0</v>
      </c>
      <c r="BF117" s="145">
        <f>IF(N117="snížená",J117,0)</f>
        <v>0</v>
      </c>
      <c r="BG117" s="145">
        <f>IF(N117="zákl. přenesená",J117,0)</f>
        <v>0</v>
      </c>
      <c r="BH117" s="145">
        <f>IF(N117="sníž. přenesená",J117,0)</f>
        <v>0</v>
      </c>
      <c r="BI117" s="145">
        <f>IF(N117="nulová",J117,0)</f>
        <v>0</v>
      </c>
      <c r="BJ117" s="18" t="s">
        <v>81</v>
      </c>
      <c r="BK117" s="145">
        <f>ROUND(I117*H117,2)</f>
        <v>0</v>
      </c>
      <c r="BL117" s="18" t="s">
        <v>282</v>
      </c>
      <c r="BM117" s="144" t="s">
        <v>376</v>
      </c>
    </row>
    <row r="118" spans="2:47" s="1" customFormat="1" ht="19.2">
      <c r="B118" s="33"/>
      <c r="D118" s="151" t="s">
        <v>310</v>
      </c>
      <c r="F118" s="178" t="s">
        <v>1059</v>
      </c>
      <c r="I118" s="148"/>
      <c r="L118" s="33"/>
      <c r="M118" s="149"/>
      <c r="T118" s="52"/>
      <c r="AT118" s="18" t="s">
        <v>310</v>
      </c>
      <c r="AU118" s="18" t="s">
        <v>83</v>
      </c>
    </row>
    <row r="119" spans="2:65" s="1" customFormat="1" ht="24.15" customHeight="1">
      <c r="B119" s="33"/>
      <c r="C119" s="133" t="s">
        <v>288</v>
      </c>
      <c r="D119" s="133" t="s">
        <v>173</v>
      </c>
      <c r="E119" s="134" t="s">
        <v>288</v>
      </c>
      <c r="F119" s="135" t="s">
        <v>1060</v>
      </c>
      <c r="G119" s="136" t="s">
        <v>1053</v>
      </c>
      <c r="H119" s="137">
        <v>1</v>
      </c>
      <c r="I119" s="138"/>
      <c r="J119" s="139">
        <f>ROUND(I119*H119,2)</f>
        <v>0</v>
      </c>
      <c r="K119" s="135" t="s">
        <v>304</v>
      </c>
      <c r="L119" s="33"/>
      <c r="M119" s="140" t="s">
        <v>21</v>
      </c>
      <c r="N119" s="141" t="s">
        <v>44</v>
      </c>
      <c r="P119" s="142">
        <f>O119*H119</f>
        <v>0</v>
      </c>
      <c r="Q119" s="142">
        <v>0</v>
      </c>
      <c r="R119" s="142">
        <f>Q119*H119</f>
        <v>0</v>
      </c>
      <c r="S119" s="142">
        <v>0</v>
      </c>
      <c r="T119" s="143">
        <f>S119*H119</f>
        <v>0</v>
      </c>
      <c r="AR119" s="144" t="s">
        <v>282</v>
      </c>
      <c r="AT119" s="144" t="s">
        <v>173</v>
      </c>
      <c r="AU119" s="144" t="s">
        <v>83</v>
      </c>
      <c r="AY119" s="18" t="s">
        <v>170</v>
      </c>
      <c r="BE119" s="145">
        <f>IF(N119="základní",J119,0)</f>
        <v>0</v>
      </c>
      <c r="BF119" s="145">
        <f>IF(N119="snížená",J119,0)</f>
        <v>0</v>
      </c>
      <c r="BG119" s="145">
        <f>IF(N119="zákl. přenesená",J119,0)</f>
        <v>0</v>
      </c>
      <c r="BH119" s="145">
        <f>IF(N119="sníž. přenesená",J119,0)</f>
        <v>0</v>
      </c>
      <c r="BI119" s="145">
        <f>IF(N119="nulová",J119,0)</f>
        <v>0</v>
      </c>
      <c r="BJ119" s="18" t="s">
        <v>81</v>
      </c>
      <c r="BK119" s="145">
        <f>ROUND(I119*H119,2)</f>
        <v>0</v>
      </c>
      <c r="BL119" s="18" t="s">
        <v>282</v>
      </c>
      <c r="BM119" s="144" t="s">
        <v>389</v>
      </c>
    </row>
    <row r="120" spans="2:47" s="1" customFormat="1" ht="19.2">
      <c r="B120" s="33"/>
      <c r="D120" s="151" t="s">
        <v>310</v>
      </c>
      <c r="F120" s="178" t="s">
        <v>1059</v>
      </c>
      <c r="I120" s="148"/>
      <c r="L120" s="33"/>
      <c r="M120" s="149"/>
      <c r="T120" s="52"/>
      <c r="AT120" s="18" t="s">
        <v>310</v>
      </c>
      <c r="AU120" s="18" t="s">
        <v>83</v>
      </c>
    </row>
    <row r="121" spans="2:63" s="11" customFormat="1" ht="22.95" customHeight="1">
      <c r="B121" s="121"/>
      <c r="D121" s="122" t="s">
        <v>72</v>
      </c>
      <c r="E121" s="131" t="s">
        <v>935</v>
      </c>
      <c r="F121" s="131" t="s">
        <v>1061</v>
      </c>
      <c r="I121" s="124"/>
      <c r="J121" s="132">
        <f>BK121</f>
        <v>0</v>
      </c>
      <c r="L121" s="121"/>
      <c r="M121" s="126"/>
      <c r="P121" s="127">
        <f>SUM(P122:P128)</f>
        <v>0</v>
      </c>
      <c r="R121" s="127">
        <f>SUM(R122:R128)</f>
        <v>0</v>
      </c>
      <c r="T121" s="128">
        <f>SUM(T122:T128)</f>
        <v>0</v>
      </c>
      <c r="AR121" s="122" t="s">
        <v>81</v>
      </c>
      <c r="AT121" s="129" t="s">
        <v>72</v>
      </c>
      <c r="AU121" s="129" t="s">
        <v>81</v>
      </c>
      <c r="AY121" s="122" t="s">
        <v>170</v>
      </c>
      <c r="BK121" s="130">
        <f>SUM(BK122:BK128)</f>
        <v>0</v>
      </c>
    </row>
    <row r="122" spans="2:65" s="1" customFormat="1" ht="16.5" customHeight="1">
      <c r="B122" s="33"/>
      <c r="C122" s="133" t="s">
        <v>295</v>
      </c>
      <c r="D122" s="133" t="s">
        <v>173</v>
      </c>
      <c r="E122" s="134" t="s">
        <v>295</v>
      </c>
      <c r="F122" s="135" t="s">
        <v>1062</v>
      </c>
      <c r="G122" s="136" t="s">
        <v>303</v>
      </c>
      <c r="H122" s="137">
        <v>10</v>
      </c>
      <c r="I122" s="138"/>
      <c r="J122" s="139">
        <f aca="true" t="shared" si="10" ref="J122:J128">ROUND(I122*H122,2)</f>
        <v>0</v>
      </c>
      <c r="K122" s="135" t="s">
        <v>304</v>
      </c>
      <c r="L122" s="33"/>
      <c r="M122" s="140" t="s">
        <v>21</v>
      </c>
      <c r="N122" s="141" t="s">
        <v>44</v>
      </c>
      <c r="P122" s="142">
        <f aca="true" t="shared" si="11" ref="P122:P128">O122*H122</f>
        <v>0</v>
      </c>
      <c r="Q122" s="142">
        <v>0</v>
      </c>
      <c r="R122" s="142">
        <f aca="true" t="shared" si="12" ref="R122:R128">Q122*H122</f>
        <v>0</v>
      </c>
      <c r="S122" s="142">
        <v>0</v>
      </c>
      <c r="T122" s="143">
        <f aca="true" t="shared" si="13" ref="T122:T128">S122*H122</f>
        <v>0</v>
      </c>
      <c r="AR122" s="144" t="s">
        <v>1027</v>
      </c>
      <c r="AT122" s="144" t="s">
        <v>173</v>
      </c>
      <c r="AU122" s="144" t="s">
        <v>83</v>
      </c>
      <c r="AY122" s="18" t="s">
        <v>170</v>
      </c>
      <c r="BE122" s="145">
        <f aca="true" t="shared" si="14" ref="BE122:BE128">IF(N122="základní",J122,0)</f>
        <v>0</v>
      </c>
      <c r="BF122" s="145">
        <f aca="true" t="shared" si="15" ref="BF122:BF128">IF(N122="snížená",J122,0)</f>
        <v>0</v>
      </c>
      <c r="BG122" s="145">
        <f aca="true" t="shared" si="16" ref="BG122:BG128">IF(N122="zákl. přenesená",J122,0)</f>
        <v>0</v>
      </c>
      <c r="BH122" s="145">
        <f aca="true" t="shared" si="17" ref="BH122:BH128">IF(N122="sníž. přenesená",J122,0)</f>
        <v>0</v>
      </c>
      <c r="BI122" s="145">
        <f aca="true" t="shared" si="18" ref="BI122:BI128">IF(N122="nulová",J122,0)</f>
        <v>0</v>
      </c>
      <c r="BJ122" s="18" t="s">
        <v>81</v>
      </c>
      <c r="BK122" s="145">
        <f aca="true" t="shared" si="19" ref="BK122:BK128">ROUND(I122*H122,2)</f>
        <v>0</v>
      </c>
      <c r="BL122" s="18" t="s">
        <v>1027</v>
      </c>
      <c r="BM122" s="144" t="s">
        <v>401</v>
      </c>
    </row>
    <row r="123" spans="2:65" s="1" customFormat="1" ht="24.15" customHeight="1">
      <c r="B123" s="33"/>
      <c r="C123" s="133" t="s">
        <v>300</v>
      </c>
      <c r="D123" s="133" t="s">
        <v>173</v>
      </c>
      <c r="E123" s="134" t="s">
        <v>300</v>
      </c>
      <c r="F123" s="135" t="s">
        <v>1063</v>
      </c>
      <c r="G123" s="136" t="s">
        <v>303</v>
      </c>
      <c r="H123" s="137">
        <v>5</v>
      </c>
      <c r="I123" s="138"/>
      <c r="J123" s="139">
        <f t="shared" si="10"/>
        <v>0</v>
      </c>
      <c r="K123" s="135" t="s">
        <v>304</v>
      </c>
      <c r="L123" s="33"/>
      <c r="M123" s="140" t="s">
        <v>21</v>
      </c>
      <c r="N123" s="141" t="s">
        <v>44</v>
      </c>
      <c r="P123" s="142">
        <f t="shared" si="11"/>
        <v>0</v>
      </c>
      <c r="Q123" s="142">
        <v>0</v>
      </c>
      <c r="R123" s="142">
        <f t="shared" si="12"/>
        <v>0</v>
      </c>
      <c r="S123" s="142">
        <v>0</v>
      </c>
      <c r="T123" s="143">
        <f t="shared" si="13"/>
        <v>0</v>
      </c>
      <c r="AR123" s="144" t="s">
        <v>1027</v>
      </c>
      <c r="AT123" s="144" t="s">
        <v>173</v>
      </c>
      <c r="AU123" s="144" t="s">
        <v>83</v>
      </c>
      <c r="AY123" s="18" t="s">
        <v>170</v>
      </c>
      <c r="BE123" s="145">
        <f t="shared" si="14"/>
        <v>0</v>
      </c>
      <c r="BF123" s="145">
        <f t="shared" si="15"/>
        <v>0</v>
      </c>
      <c r="BG123" s="145">
        <f t="shared" si="16"/>
        <v>0</v>
      </c>
      <c r="BH123" s="145">
        <f t="shared" si="17"/>
        <v>0</v>
      </c>
      <c r="BI123" s="145">
        <f t="shared" si="18"/>
        <v>0</v>
      </c>
      <c r="BJ123" s="18" t="s">
        <v>81</v>
      </c>
      <c r="BK123" s="145">
        <f t="shared" si="19"/>
        <v>0</v>
      </c>
      <c r="BL123" s="18" t="s">
        <v>1027</v>
      </c>
      <c r="BM123" s="144" t="s">
        <v>417</v>
      </c>
    </row>
    <row r="124" spans="2:65" s="1" customFormat="1" ht="16.5" customHeight="1">
      <c r="B124" s="33"/>
      <c r="C124" s="133" t="s">
        <v>306</v>
      </c>
      <c r="D124" s="133" t="s">
        <v>173</v>
      </c>
      <c r="E124" s="134" t="s">
        <v>306</v>
      </c>
      <c r="F124" s="135" t="s">
        <v>1064</v>
      </c>
      <c r="G124" s="136" t="s">
        <v>303</v>
      </c>
      <c r="H124" s="137">
        <v>2</v>
      </c>
      <c r="I124" s="138"/>
      <c r="J124" s="139">
        <f t="shared" si="10"/>
        <v>0</v>
      </c>
      <c r="K124" s="135" t="s">
        <v>304</v>
      </c>
      <c r="L124" s="33"/>
      <c r="M124" s="140" t="s">
        <v>21</v>
      </c>
      <c r="N124" s="141" t="s">
        <v>44</v>
      </c>
      <c r="P124" s="142">
        <f t="shared" si="11"/>
        <v>0</v>
      </c>
      <c r="Q124" s="142">
        <v>0</v>
      </c>
      <c r="R124" s="142">
        <f t="shared" si="12"/>
        <v>0</v>
      </c>
      <c r="S124" s="142">
        <v>0</v>
      </c>
      <c r="T124" s="143">
        <f t="shared" si="13"/>
        <v>0</v>
      </c>
      <c r="AR124" s="144" t="s">
        <v>1027</v>
      </c>
      <c r="AT124" s="144" t="s">
        <v>173</v>
      </c>
      <c r="AU124" s="144" t="s">
        <v>83</v>
      </c>
      <c r="AY124" s="18" t="s">
        <v>170</v>
      </c>
      <c r="BE124" s="145">
        <f t="shared" si="14"/>
        <v>0</v>
      </c>
      <c r="BF124" s="145">
        <f t="shared" si="15"/>
        <v>0</v>
      </c>
      <c r="BG124" s="145">
        <f t="shared" si="16"/>
        <v>0</v>
      </c>
      <c r="BH124" s="145">
        <f t="shared" si="17"/>
        <v>0</v>
      </c>
      <c r="BI124" s="145">
        <f t="shared" si="18"/>
        <v>0</v>
      </c>
      <c r="BJ124" s="18" t="s">
        <v>81</v>
      </c>
      <c r="BK124" s="145">
        <f t="shared" si="19"/>
        <v>0</v>
      </c>
      <c r="BL124" s="18" t="s">
        <v>1027</v>
      </c>
      <c r="BM124" s="144" t="s">
        <v>428</v>
      </c>
    </row>
    <row r="125" spans="2:65" s="1" customFormat="1" ht="16.5" customHeight="1">
      <c r="B125" s="33"/>
      <c r="C125" s="133" t="s">
        <v>7</v>
      </c>
      <c r="D125" s="133" t="s">
        <v>173</v>
      </c>
      <c r="E125" s="134" t="s">
        <v>7</v>
      </c>
      <c r="F125" s="135" t="s">
        <v>1065</v>
      </c>
      <c r="G125" s="136" t="s">
        <v>303</v>
      </c>
      <c r="H125" s="137">
        <v>2</v>
      </c>
      <c r="I125" s="138"/>
      <c r="J125" s="139">
        <f t="shared" si="10"/>
        <v>0</v>
      </c>
      <c r="K125" s="135" t="s">
        <v>304</v>
      </c>
      <c r="L125" s="33"/>
      <c r="M125" s="140" t="s">
        <v>21</v>
      </c>
      <c r="N125" s="141" t="s">
        <v>44</v>
      </c>
      <c r="P125" s="142">
        <f t="shared" si="11"/>
        <v>0</v>
      </c>
      <c r="Q125" s="142">
        <v>0</v>
      </c>
      <c r="R125" s="142">
        <f t="shared" si="12"/>
        <v>0</v>
      </c>
      <c r="S125" s="142">
        <v>0</v>
      </c>
      <c r="T125" s="143">
        <f t="shared" si="13"/>
        <v>0</v>
      </c>
      <c r="AR125" s="144" t="s">
        <v>1027</v>
      </c>
      <c r="AT125" s="144" t="s">
        <v>173</v>
      </c>
      <c r="AU125" s="144" t="s">
        <v>83</v>
      </c>
      <c r="AY125" s="18" t="s">
        <v>170</v>
      </c>
      <c r="BE125" s="145">
        <f t="shared" si="14"/>
        <v>0</v>
      </c>
      <c r="BF125" s="145">
        <f t="shared" si="15"/>
        <v>0</v>
      </c>
      <c r="BG125" s="145">
        <f t="shared" si="16"/>
        <v>0</v>
      </c>
      <c r="BH125" s="145">
        <f t="shared" si="17"/>
        <v>0</v>
      </c>
      <c r="BI125" s="145">
        <f t="shared" si="18"/>
        <v>0</v>
      </c>
      <c r="BJ125" s="18" t="s">
        <v>81</v>
      </c>
      <c r="BK125" s="145">
        <f t="shared" si="19"/>
        <v>0</v>
      </c>
      <c r="BL125" s="18" t="s">
        <v>1027</v>
      </c>
      <c r="BM125" s="144" t="s">
        <v>437</v>
      </c>
    </row>
    <row r="126" spans="2:65" s="1" customFormat="1" ht="16.5" customHeight="1">
      <c r="B126" s="33"/>
      <c r="C126" s="133" t="s">
        <v>316</v>
      </c>
      <c r="D126" s="133" t="s">
        <v>173</v>
      </c>
      <c r="E126" s="134" t="s">
        <v>316</v>
      </c>
      <c r="F126" s="135" t="s">
        <v>1066</v>
      </c>
      <c r="G126" s="136" t="s">
        <v>303</v>
      </c>
      <c r="H126" s="137">
        <v>2</v>
      </c>
      <c r="I126" s="138"/>
      <c r="J126" s="139">
        <f t="shared" si="10"/>
        <v>0</v>
      </c>
      <c r="K126" s="135" t="s">
        <v>304</v>
      </c>
      <c r="L126" s="33"/>
      <c r="M126" s="140" t="s">
        <v>21</v>
      </c>
      <c r="N126" s="141" t="s">
        <v>44</v>
      </c>
      <c r="P126" s="142">
        <f t="shared" si="11"/>
        <v>0</v>
      </c>
      <c r="Q126" s="142">
        <v>0</v>
      </c>
      <c r="R126" s="142">
        <f t="shared" si="12"/>
        <v>0</v>
      </c>
      <c r="S126" s="142">
        <v>0</v>
      </c>
      <c r="T126" s="143">
        <f t="shared" si="13"/>
        <v>0</v>
      </c>
      <c r="AR126" s="144" t="s">
        <v>1027</v>
      </c>
      <c r="AT126" s="144" t="s">
        <v>173</v>
      </c>
      <c r="AU126" s="144" t="s">
        <v>83</v>
      </c>
      <c r="AY126" s="18" t="s">
        <v>170</v>
      </c>
      <c r="BE126" s="145">
        <f t="shared" si="14"/>
        <v>0</v>
      </c>
      <c r="BF126" s="145">
        <f t="shared" si="15"/>
        <v>0</v>
      </c>
      <c r="BG126" s="145">
        <f t="shared" si="16"/>
        <v>0</v>
      </c>
      <c r="BH126" s="145">
        <f t="shared" si="17"/>
        <v>0</v>
      </c>
      <c r="BI126" s="145">
        <f t="shared" si="18"/>
        <v>0</v>
      </c>
      <c r="BJ126" s="18" t="s">
        <v>81</v>
      </c>
      <c r="BK126" s="145">
        <f t="shared" si="19"/>
        <v>0</v>
      </c>
      <c r="BL126" s="18" t="s">
        <v>1027</v>
      </c>
      <c r="BM126" s="144" t="s">
        <v>450</v>
      </c>
    </row>
    <row r="127" spans="2:65" s="1" customFormat="1" ht="16.5" customHeight="1">
      <c r="B127" s="33"/>
      <c r="C127" s="133" t="s">
        <v>322</v>
      </c>
      <c r="D127" s="133" t="s">
        <v>173</v>
      </c>
      <c r="E127" s="134" t="s">
        <v>322</v>
      </c>
      <c r="F127" s="135" t="s">
        <v>1067</v>
      </c>
      <c r="G127" s="136" t="s">
        <v>600</v>
      </c>
      <c r="H127" s="137">
        <v>1</v>
      </c>
      <c r="I127" s="138"/>
      <c r="J127" s="139">
        <f t="shared" si="10"/>
        <v>0</v>
      </c>
      <c r="K127" s="135" t="s">
        <v>304</v>
      </c>
      <c r="L127" s="33"/>
      <c r="M127" s="140" t="s">
        <v>21</v>
      </c>
      <c r="N127" s="141" t="s">
        <v>44</v>
      </c>
      <c r="P127" s="142">
        <f t="shared" si="11"/>
        <v>0</v>
      </c>
      <c r="Q127" s="142">
        <v>0</v>
      </c>
      <c r="R127" s="142">
        <f t="shared" si="12"/>
        <v>0</v>
      </c>
      <c r="S127" s="142">
        <v>0</v>
      </c>
      <c r="T127" s="143">
        <f t="shared" si="13"/>
        <v>0</v>
      </c>
      <c r="AR127" s="144" t="s">
        <v>177</v>
      </c>
      <c r="AT127" s="144" t="s">
        <v>173</v>
      </c>
      <c r="AU127" s="144" t="s">
        <v>83</v>
      </c>
      <c r="AY127" s="18" t="s">
        <v>170</v>
      </c>
      <c r="BE127" s="145">
        <f t="shared" si="14"/>
        <v>0</v>
      </c>
      <c r="BF127" s="145">
        <f t="shared" si="15"/>
        <v>0</v>
      </c>
      <c r="BG127" s="145">
        <f t="shared" si="16"/>
        <v>0</v>
      </c>
      <c r="BH127" s="145">
        <f t="shared" si="17"/>
        <v>0</v>
      </c>
      <c r="BI127" s="145">
        <f t="shared" si="18"/>
        <v>0</v>
      </c>
      <c r="BJ127" s="18" t="s">
        <v>81</v>
      </c>
      <c r="BK127" s="145">
        <f t="shared" si="19"/>
        <v>0</v>
      </c>
      <c r="BL127" s="18" t="s">
        <v>177</v>
      </c>
      <c r="BM127" s="144" t="s">
        <v>1068</v>
      </c>
    </row>
    <row r="128" spans="2:65" s="1" customFormat="1" ht="16.5" customHeight="1">
      <c r="B128" s="33"/>
      <c r="C128" s="133" t="s">
        <v>327</v>
      </c>
      <c r="D128" s="133" t="s">
        <v>173</v>
      </c>
      <c r="E128" s="134" t="s">
        <v>327</v>
      </c>
      <c r="F128" s="135" t="s">
        <v>1069</v>
      </c>
      <c r="G128" s="136" t="s">
        <v>600</v>
      </c>
      <c r="H128" s="137">
        <v>1</v>
      </c>
      <c r="I128" s="138"/>
      <c r="J128" s="139">
        <f t="shared" si="10"/>
        <v>0</v>
      </c>
      <c r="K128" s="135" t="s">
        <v>304</v>
      </c>
      <c r="L128" s="33"/>
      <c r="M128" s="193" t="s">
        <v>21</v>
      </c>
      <c r="N128" s="194" t="s">
        <v>44</v>
      </c>
      <c r="O128" s="195"/>
      <c r="P128" s="196">
        <f t="shared" si="11"/>
        <v>0</v>
      </c>
      <c r="Q128" s="196">
        <v>0</v>
      </c>
      <c r="R128" s="196">
        <f t="shared" si="12"/>
        <v>0</v>
      </c>
      <c r="S128" s="196">
        <v>0</v>
      </c>
      <c r="T128" s="197">
        <f t="shared" si="13"/>
        <v>0</v>
      </c>
      <c r="AR128" s="144" t="s">
        <v>177</v>
      </c>
      <c r="AT128" s="144" t="s">
        <v>173</v>
      </c>
      <c r="AU128" s="144" t="s">
        <v>83</v>
      </c>
      <c r="AY128" s="18" t="s">
        <v>170</v>
      </c>
      <c r="BE128" s="145">
        <f t="shared" si="14"/>
        <v>0</v>
      </c>
      <c r="BF128" s="145">
        <f t="shared" si="15"/>
        <v>0</v>
      </c>
      <c r="BG128" s="145">
        <f t="shared" si="16"/>
        <v>0</v>
      </c>
      <c r="BH128" s="145">
        <f t="shared" si="17"/>
        <v>0</v>
      </c>
      <c r="BI128" s="145">
        <f t="shared" si="18"/>
        <v>0</v>
      </c>
      <c r="BJ128" s="18" t="s">
        <v>81</v>
      </c>
      <c r="BK128" s="145">
        <f t="shared" si="19"/>
        <v>0</v>
      </c>
      <c r="BL128" s="18" t="s">
        <v>177</v>
      </c>
      <c r="BM128" s="144" t="s">
        <v>1070</v>
      </c>
    </row>
    <row r="129" spans="2:12" s="1" customFormat="1" ht="6.9" customHeight="1">
      <c r="B129" s="41"/>
      <c r="C129" s="42"/>
      <c r="D129" s="42"/>
      <c r="E129" s="42"/>
      <c r="F129" s="42"/>
      <c r="G129" s="42"/>
      <c r="H129" s="42"/>
      <c r="I129" s="42"/>
      <c r="J129" s="42"/>
      <c r="K129" s="42"/>
      <c r="L129" s="33"/>
    </row>
  </sheetData>
  <sheetProtection algorithmName="SHA-512" hashValue="Dh0jfGMbH8CzbF5csXhqbBYakd5O3Pfy6tbnwZGnp3RG6ww6Ng/PcGhypZbuQAwsrqu+OiF3pfjaGpVIrdhkHA==" saltValue="yN5Xr3oUdDLHuSqh7L+luOnJu1qoN9Eik4wuJXXLqUbMsO1N5lW6l+w/ZCoH5MVqRVeoOyNpa+9EDpE2ecFDww==" spinCount="100000" sheet="1" objects="1" scenarios="1" formatColumns="0" formatRows="0" autoFilter="0"/>
  <autoFilter ref="C92:K128"/>
  <mergeCells count="12">
    <mergeCell ref="E85:H85"/>
    <mergeCell ref="L2:V2"/>
    <mergeCell ref="E50:H50"/>
    <mergeCell ref="E52:H52"/>
    <mergeCell ref="E54:H54"/>
    <mergeCell ref="E81:H81"/>
    <mergeCell ref="E83:H8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0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93"/>
      <c r="M2" s="293"/>
      <c r="N2" s="293"/>
      <c r="O2" s="293"/>
      <c r="P2" s="293"/>
      <c r="Q2" s="293"/>
      <c r="R2" s="293"/>
      <c r="S2" s="293"/>
      <c r="T2" s="293"/>
      <c r="U2" s="293"/>
      <c r="V2" s="293"/>
      <c r="AT2" s="18" t="s">
        <v>99</v>
      </c>
    </row>
    <row r="3" spans="2:46" ht="6.9" customHeight="1">
      <c r="B3" s="19"/>
      <c r="C3" s="20"/>
      <c r="D3" s="20"/>
      <c r="E3" s="20"/>
      <c r="F3" s="20"/>
      <c r="G3" s="20"/>
      <c r="H3" s="20"/>
      <c r="I3" s="20"/>
      <c r="J3" s="20"/>
      <c r="K3" s="20"/>
      <c r="L3" s="21"/>
      <c r="AT3" s="18" t="s">
        <v>83</v>
      </c>
    </row>
    <row r="4" spans="2:46" ht="24.9" customHeight="1">
      <c r="B4" s="21"/>
      <c r="D4" s="22" t="s">
        <v>117</v>
      </c>
      <c r="L4" s="21"/>
      <c r="M4" s="90" t="s">
        <v>10</v>
      </c>
      <c r="AT4" s="18" t="s">
        <v>4</v>
      </c>
    </row>
    <row r="5" spans="2:12" ht="6.9" customHeight="1">
      <c r="B5" s="21"/>
      <c r="L5" s="21"/>
    </row>
    <row r="6" spans="2:12" ht="12" customHeight="1">
      <c r="B6" s="21"/>
      <c r="D6" s="28" t="s">
        <v>16</v>
      </c>
      <c r="L6" s="21"/>
    </row>
    <row r="7" spans="2:12" ht="16.5" customHeight="1">
      <c r="B7" s="21"/>
      <c r="E7" s="335" t="str">
        <f>'Rekapitulace stavby'!K6</f>
        <v>REVITALIZACE PROSTORU HROMADNÝCH ŠATEN BAZÉNU BOHUMÍN</v>
      </c>
      <c r="F7" s="336"/>
      <c r="G7" s="336"/>
      <c r="H7" s="336"/>
      <c r="L7" s="21"/>
    </row>
    <row r="8" spans="2:12" ht="12" customHeight="1">
      <c r="B8" s="21"/>
      <c r="D8" s="28" t="s">
        <v>131</v>
      </c>
      <c r="L8" s="21"/>
    </row>
    <row r="9" spans="2:12" s="1" customFormat="1" ht="16.5" customHeight="1">
      <c r="B9" s="33"/>
      <c r="E9" s="335" t="s">
        <v>891</v>
      </c>
      <c r="F9" s="334"/>
      <c r="G9" s="334"/>
      <c r="H9" s="334"/>
      <c r="L9" s="33"/>
    </row>
    <row r="10" spans="2:12" s="1" customFormat="1" ht="12" customHeight="1">
      <c r="B10" s="33"/>
      <c r="D10" s="28" t="s">
        <v>892</v>
      </c>
      <c r="L10" s="33"/>
    </row>
    <row r="11" spans="2:12" s="1" customFormat="1" ht="16.5" customHeight="1">
      <c r="B11" s="33"/>
      <c r="E11" s="325" t="s">
        <v>1071</v>
      </c>
      <c r="F11" s="334"/>
      <c r="G11" s="334"/>
      <c r="H11" s="334"/>
      <c r="L11" s="33"/>
    </row>
    <row r="12" spans="2:12" s="1" customFormat="1" ht="12">
      <c r="B12" s="33"/>
      <c r="L12" s="33"/>
    </row>
    <row r="13" spans="2:12" s="1" customFormat="1" ht="12" customHeight="1">
      <c r="B13" s="33"/>
      <c r="D13" s="28" t="s">
        <v>18</v>
      </c>
      <c r="F13" s="26" t="s">
        <v>19</v>
      </c>
      <c r="I13" s="28" t="s">
        <v>20</v>
      </c>
      <c r="J13" s="26" t="s">
        <v>21</v>
      </c>
      <c r="L13" s="33"/>
    </row>
    <row r="14" spans="2:12" s="1" customFormat="1" ht="12" customHeight="1">
      <c r="B14" s="33"/>
      <c r="D14" s="28" t="s">
        <v>22</v>
      </c>
      <c r="F14" s="26" t="s">
        <v>23</v>
      </c>
      <c r="I14" s="28" t="s">
        <v>24</v>
      </c>
      <c r="J14" s="49" t="str">
        <f>'Rekapitulace stavby'!AN8</f>
        <v>26. 3. 2024</v>
      </c>
      <c r="L14" s="33"/>
    </row>
    <row r="15" spans="2:12" s="1" customFormat="1" ht="10.95" customHeight="1">
      <c r="B15" s="33"/>
      <c r="L15" s="33"/>
    </row>
    <row r="16" spans="2:12" s="1" customFormat="1" ht="12" customHeight="1">
      <c r="B16" s="33"/>
      <c r="D16" s="28" t="s">
        <v>26</v>
      </c>
      <c r="I16" s="28" t="s">
        <v>27</v>
      </c>
      <c r="J16" s="26" t="s">
        <v>21</v>
      </c>
      <c r="L16" s="33"/>
    </row>
    <row r="17" spans="2:12" s="1" customFormat="1" ht="18" customHeight="1">
      <c r="B17" s="33"/>
      <c r="E17" s="26" t="s">
        <v>28</v>
      </c>
      <c r="I17" s="28" t="s">
        <v>29</v>
      </c>
      <c r="J17" s="26" t="s">
        <v>21</v>
      </c>
      <c r="L17" s="33"/>
    </row>
    <row r="18" spans="2:12" s="1" customFormat="1" ht="6.9" customHeight="1">
      <c r="B18" s="33"/>
      <c r="L18" s="33"/>
    </row>
    <row r="19" spans="2:12" s="1" customFormat="1" ht="12" customHeight="1">
      <c r="B19" s="33"/>
      <c r="D19" s="28" t="s">
        <v>30</v>
      </c>
      <c r="I19" s="28" t="s">
        <v>27</v>
      </c>
      <c r="J19" s="29" t="str">
        <f>'Rekapitulace stavby'!AN13</f>
        <v>Vyplň údaj</v>
      </c>
      <c r="L19" s="33"/>
    </row>
    <row r="20" spans="2:12" s="1" customFormat="1" ht="18" customHeight="1">
      <c r="B20" s="33"/>
      <c r="E20" s="337" t="str">
        <f>'Rekapitulace stavby'!E14</f>
        <v>Vyplň údaj</v>
      </c>
      <c r="F20" s="304"/>
      <c r="G20" s="304"/>
      <c r="H20" s="304"/>
      <c r="I20" s="28" t="s">
        <v>29</v>
      </c>
      <c r="J20" s="29" t="str">
        <f>'Rekapitulace stavby'!AN14</f>
        <v>Vyplň údaj</v>
      </c>
      <c r="L20" s="33"/>
    </row>
    <row r="21" spans="2:12" s="1" customFormat="1" ht="6.9" customHeight="1">
      <c r="B21" s="33"/>
      <c r="L21" s="33"/>
    </row>
    <row r="22" spans="2:12" s="1" customFormat="1" ht="12" customHeight="1">
      <c r="B22" s="33"/>
      <c r="D22" s="28" t="s">
        <v>32</v>
      </c>
      <c r="I22" s="28" t="s">
        <v>27</v>
      </c>
      <c r="J22" s="26" t="s">
        <v>21</v>
      </c>
      <c r="L22" s="33"/>
    </row>
    <row r="23" spans="2:12" s="1" customFormat="1" ht="18" customHeight="1">
      <c r="B23" s="33"/>
      <c r="E23" s="26" t="s">
        <v>33</v>
      </c>
      <c r="I23" s="28" t="s">
        <v>29</v>
      </c>
      <c r="J23" s="26" t="s">
        <v>21</v>
      </c>
      <c r="L23" s="33"/>
    </row>
    <row r="24" spans="2:12" s="1" customFormat="1" ht="6.9" customHeight="1">
      <c r="B24" s="33"/>
      <c r="L24" s="33"/>
    </row>
    <row r="25" spans="2:12" s="1" customFormat="1" ht="12" customHeight="1">
      <c r="B25" s="33"/>
      <c r="D25" s="28" t="s">
        <v>35</v>
      </c>
      <c r="I25" s="28" t="s">
        <v>27</v>
      </c>
      <c r="J25" s="26" t="str">
        <f>IF('Rekapitulace stavby'!AN19="","",'Rekapitulace stavby'!AN19)</f>
        <v/>
      </c>
      <c r="L25" s="33"/>
    </row>
    <row r="26" spans="2:12" s="1" customFormat="1" ht="18" customHeight="1">
      <c r="B26" s="33"/>
      <c r="E26" s="26" t="str">
        <f>IF('Rekapitulace stavby'!E20="","",'Rekapitulace stavby'!E20)</f>
        <v>Ing.A.Hejmalová</v>
      </c>
      <c r="I26" s="28" t="s">
        <v>29</v>
      </c>
      <c r="J26" s="26" t="str">
        <f>IF('Rekapitulace stavby'!AN20="","",'Rekapitulace stavby'!AN20)</f>
        <v/>
      </c>
      <c r="L26" s="33"/>
    </row>
    <row r="27" spans="2:12" s="1" customFormat="1" ht="6.9" customHeight="1">
      <c r="B27" s="33"/>
      <c r="L27" s="33"/>
    </row>
    <row r="28" spans="2:12" s="1" customFormat="1" ht="12" customHeight="1">
      <c r="B28" s="33"/>
      <c r="D28" s="28" t="s">
        <v>37</v>
      </c>
      <c r="L28" s="33"/>
    </row>
    <row r="29" spans="2:12" s="7" customFormat="1" ht="358.5" customHeight="1">
      <c r="B29" s="91"/>
      <c r="E29" s="308" t="s">
        <v>895</v>
      </c>
      <c r="F29" s="308"/>
      <c r="G29" s="308"/>
      <c r="H29" s="308"/>
      <c r="L29" s="91"/>
    </row>
    <row r="30" spans="2:12" s="1" customFormat="1" ht="6.9" customHeight="1">
      <c r="B30" s="33"/>
      <c r="L30" s="33"/>
    </row>
    <row r="31" spans="2:12" s="1" customFormat="1" ht="6.9" customHeight="1">
      <c r="B31" s="33"/>
      <c r="D31" s="50"/>
      <c r="E31" s="50"/>
      <c r="F31" s="50"/>
      <c r="G31" s="50"/>
      <c r="H31" s="50"/>
      <c r="I31" s="50"/>
      <c r="J31" s="50"/>
      <c r="K31" s="50"/>
      <c r="L31" s="33"/>
    </row>
    <row r="32" spans="2:12" s="1" customFormat="1" ht="25.35" customHeight="1">
      <c r="B32" s="33"/>
      <c r="D32" s="92" t="s">
        <v>39</v>
      </c>
      <c r="J32" s="62">
        <f>ROUND(J87,2)</f>
        <v>0</v>
      </c>
      <c r="L32" s="33"/>
    </row>
    <row r="33" spans="2:12" s="1" customFormat="1" ht="6.9" customHeight="1">
      <c r="B33" s="33"/>
      <c r="D33" s="50"/>
      <c r="E33" s="50"/>
      <c r="F33" s="50"/>
      <c r="G33" s="50"/>
      <c r="H33" s="50"/>
      <c r="I33" s="50"/>
      <c r="J33" s="50"/>
      <c r="K33" s="50"/>
      <c r="L33" s="33"/>
    </row>
    <row r="34" spans="2:12" s="1" customFormat="1" ht="14.4" customHeight="1">
      <c r="B34" s="33"/>
      <c r="F34" s="93" t="s">
        <v>41</v>
      </c>
      <c r="I34" s="93" t="s">
        <v>40</v>
      </c>
      <c r="J34" s="93" t="s">
        <v>42</v>
      </c>
      <c r="L34" s="33"/>
    </row>
    <row r="35" spans="2:12" s="1" customFormat="1" ht="14.4" customHeight="1">
      <c r="B35" s="33"/>
      <c r="D35" s="94" t="s">
        <v>43</v>
      </c>
      <c r="E35" s="28" t="s">
        <v>44</v>
      </c>
      <c r="F35" s="82">
        <f>ROUND((SUM(BE87:BE100)),2)</f>
        <v>0</v>
      </c>
      <c r="I35" s="95">
        <v>0.21</v>
      </c>
      <c r="J35" s="82">
        <f>ROUND(((SUM(BE87:BE100))*I35),2)</f>
        <v>0</v>
      </c>
      <c r="L35" s="33"/>
    </row>
    <row r="36" spans="2:12" s="1" customFormat="1" ht="14.4" customHeight="1">
      <c r="B36" s="33"/>
      <c r="E36" s="28" t="s">
        <v>45</v>
      </c>
      <c r="F36" s="82">
        <f>ROUND((SUM(BF87:BF100)),2)</f>
        <v>0</v>
      </c>
      <c r="I36" s="95">
        <v>0.12</v>
      </c>
      <c r="J36" s="82">
        <f>ROUND(((SUM(BF87:BF100))*I36),2)</f>
        <v>0</v>
      </c>
      <c r="L36" s="33"/>
    </row>
    <row r="37" spans="2:12" s="1" customFormat="1" ht="14.4" customHeight="1" hidden="1">
      <c r="B37" s="33"/>
      <c r="E37" s="28" t="s">
        <v>46</v>
      </c>
      <c r="F37" s="82">
        <f>ROUND((SUM(BG87:BG100)),2)</f>
        <v>0</v>
      </c>
      <c r="I37" s="95">
        <v>0.21</v>
      </c>
      <c r="J37" s="82">
        <f>0</f>
        <v>0</v>
      </c>
      <c r="L37" s="33"/>
    </row>
    <row r="38" spans="2:12" s="1" customFormat="1" ht="14.4" customHeight="1" hidden="1">
      <c r="B38" s="33"/>
      <c r="E38" s="28" t="s">
        <v>47</v>
      </c>
      <c r="F38" s="82">
        <f>ROUND((SUM(BH87:BH100)),2)</f>
        <v>0</v>
      </c>
      <c r="I38" s="95">
        <v>0.12</v>
      </c>
      <c r="J38" s="82">
        <f>0</f>
        <v>0</v>
      </c>
      <c r="L38" s="33"/>
    </row>
    <row r="39" spans="2:12" s="1" customFormat="1" ht="14.4" customHeight="1" hidden="1">
      <c r="B39" s="33"/>
      <c r="E39" s="28" t="s">
        <v>48</v>
      </c>
      <c r="F39" s="82">
        <f>ROUND((SUM(BI87:BI100)),2)</f>
        <v>0</v>
      </c>
      <c r="I39" s="95">
        <v>0</v>
      </c>
      <c r="J39" s="82">
        <f>0</f>
        <v>0</v>
      </c>
      <c r="L39" s="33"/>
    </row>
    <row r="40" spans="2:12" s="1" customFormat="1" ht="6.9" customHeight="1">
      <c r="B40" s="33"/>
      <c r="L40" s="33"/>
    </row>
    <row r="41" spans="2:12" s="1" customFormat="1" ht="25.35" customHeight="1">
      <c r="B41" s="33"/>
      <c r="C41" s="96"/>
      <c r="D41" s="97" t="s">
        <v>49</v>
      </c>
      <c r="E41" s="53"/>
      <c r="F41" s="53"/>
      <c r="G41" s="98" t="s">
        <v>50</v>
      </c>
      <c r="H41" s="99" t="s">
        <v>51</v>
      </c>
      <c r="I41" s="53"/>
      <c r="J41" s="100">
        <f>SUM(J32:J39)</f>
        <v>0</v>
      </c>
      <c r="K41" s="101"/>
      <c r="L41" s="33"/>
    </row>
    <row r="42" spans="2:12" s="1" customFormat="1" ht="14.4" customHeight="1">
      <c r="B42" s="41"/>
      <c r="C42" s="42"/>
      <c r="D42" s="42"/>
      <c r="E42" s="42"/>
      <c r="F42" s="42"/>
      <c r="G42" s="42"/>
      <c r="H42" s="42"/>
      <c r="I42" s="42"/>
      <c r="J42" s="42"/>
      <c r="K42" s="42"/>
      <c r="L42" s="33"/>
    </row>
    <row r="46" spans="2:12" s="1" customFormat="1" ht="6.9" customHeight="1">
      <c r="B46" s="43"/>
      <c r="C46" s="44"/>
      <c r="D46" s="44"/>
      <c r="E46" s="44"/>
      <c r="F46" s="44"/>
      <c r="G46" s="44"/>
      <c r="H46" s="44"/>
      <c r="I46" s="44"/>
      <c r="J46" s="44"/>
      <c r="K46" s="44"/>
      <c r="L46" s="33"/>
    </row>
    <row r="47" spans="2:12" s="1" customFormat="1" ht="24.9" customHeight="1">
      <c r="B47" s="33"/>
      <c r="C47" s="22" t="s">
        <v>134</v>
      </c>
      <c r="L47" s="33"/>
    </row>
    <row r="48" spans="2:12" s="1" customFormat="1" ht="6.9" customHeight="1">
      <c r="B48" s="33"/>
      <c r="L48" s="33"/>
    </row>
    <row r="49" spans="2:12" s="1" customFormat="1" ht="12" customHeight="1">
      <c r="B49" s="33"/>
      <c r="C49" s="28" t="s">
        <v>16</v>
      </c>
      <c r="L49" s="33"/>
    </row>
    <row r="50" spans="2:12" s="1" customFormat="1" ht="16.5" customHeight="1">
      <c r="B50" s="33"/>
      <c r="E50" s="335" t="str">
        <f>E7</f>
        <v>REVITALIZACE PROSTORU HROMADNÝCH ŠATEN BAZÉNU BOHUMÍN</v>
      </c>
      <c r="F50" s="336"/>
      <c r="G50" s="336"/>
      <c r="H50" s="336"/>
      <c r="L50" s="33"/>
    </row>
    <row r="51" spans="2:12" ht="12" customHeight="1">
      <c r="B51" s="21"/>
      <c r="C51" s="28" t="s">
        <v>131</v>
      </c>
      <c r="L51" s="21"/>
    </row>
    <row r="52" spans="2:12" s="1" customFormat="1" ht="16.5" customHeight="1">
      <c r="B52" s="33"/>
      <c r="E52" s="335" t="s">
        <v>891</v>
      </c>
      <c r="F52" s="334"/>
      <c r="G52" s="334"/>
      <c r="H52" s="334"/>
      <c r="L52" s="33"/>
    </row>
    <row r="53" spans="2:12" s="1" customFormat="1" ht="12" customHeight="1">
      <c r="B53" s="33"/>
      <c r="C53" s="28" t="s">
        <v>892</v>
      </c>
      <c r="L53" s="33"/>
    </row>
    <row r="54" spans="2:12" s="1" customFormat="1" ht="16.5" customHeight="1">
      <c r="B54" s="33"/>
      <c r="E54" s="325" t="str">
        <f>E11</f>
        <v>2024/OST/07-14-5 - D.1.4.5-Vzduchotechnika</v>
      </c>
      <c r="F54" s="334"/>
      <c r="G54" s="334"/>
      <c r="H54" s="334"/>
      <c r="L54" s="33"/>
    </row>
    <row r="55" spans="2:12" s="1" customFormat="1" ht="6.9" customHeight="1">
      <c r="B55" s="33"/>
      <c r="L55" s="33"/>
    </row>
    <row r="56" spans="2:12" s="1" customFormat="1" ht="12" customHeight="1">
      <c r="B56" s="33"/>
      <c r="C56" s="28" t="s">
        <v>22</v>
      </c>
      <c r="F56" s="26" t="str">
        <f>F14</f>
        <v xml:space="preserve"> </v>
      </c>
      <c r="I56" s="28" t="s">
        <v>24</v>
      </c>
      <c r="J56" s="49" t="str">
        <f>IF(J14="","",J14)</f>
        <v>26. 3. 2024</v>
      </c>
      <c r="L56" s="33"/>
    </row>
    <row r="57" spans="2:12" s="1" customFormat="1" ht="6.9" customHeight="1">
      <c r="B57" s="33"/>
      <c r="L57" s="33"/>
    </row>
    <row r="58" spans="2:12" s="1" customFormat="1" ht="15.15" customHeight="1">
      <c r="B58" s="33"/>
      <c r="C58" s="28" t="s">
        <v>26</v>
      </c>
      <c r="F58" s="26" t="str">
        <f>E17</f>
        <v>BOSPOR, s.r.o. Bohumín</v>
      </c>
      <c r="I58" s="28" t="s">
        <v>32</v>
      </c>
      <c r="J58" s="31" t="str">
        <f>E23</f>
        <v>ARCH.Z.STUDIO</v>
      </c>
      <c r="L58" s="33"/>
    </row>
    <row r="59" spans="2:12" s="1" customFormat="1" ht="15.15" customHeight="1">
      <c r="B59" s="33"/>
      <c r="C59" s="28" t="s">
        <v>30</v>
      </c>
      <c r="F59" s="26" t="str">
        <f>IF(E20="","",E20)</f>
        <v>Vyplň údaj</v>
      </c>
      <c r="I59" s="28" t="s">
        <v>35</v>
      </c>
      <c r="J59" s="31" t="str">
        <f>E26</f>
        <v>Ing.A.Hejmalová</v>
      </c>
      <c r="L59" s="33"/>
    </row>
    <row r="60" spans="2:12" s="1" customFormat="1" ht="10.35" customHeight="1">
      <c r="B60" s="33"/>
      <c r="L60" s="33"/>
    </row>
    <row r="61" spans="2:12" s="1" customFormat="1" ht="29.25" customHeight="1">
      <c r="B61" s="33"/>
      <c r="C61" s="102" t="s">
        <v>135</v>
      </c>
      <c r="D61" s="96"/>
      <c r="E61" s="96"/>
      <c r="F61" s="96"/>
      <c r="G61" s="96"/>
      <c r="H61" s="96"/>
      <c r="I61" s="96"/>
      <c r="J61" s="103" t="s">
        <v>136</v>
      </c>
      <c r="K61" s="96"/>
      <c r="L61" s="33"/>
    </row>
    <row r="62" spans="2:12" s="1" customFormat="1" ht="10.35" customHeight="1">
      <c r="B62" s="33"/>
      <c r="L62" s="33"/>
    </row>
    <row r="63" spans="2:47" s="1" customFormat="1" ht="22.95" customHeight="1">
      <c r="B63" s="33"/>
      <c r="C63" s="104" t="s">
        <v>71</v>
      </c>
      <c r="J63" s="62">
        <f>J87</f>
        <v>0</v>
      </c>
      <c r="L63" s="33"/>
      <c r="AU63" s="18" t="s">
        <v>137</v>
      </c>
    </row>
    <row r="64" spans="2:12" s="8" customFormat="1" ht="24.9" customHeight="1">
      <c r="B64" s="105"/>
      <c r="D64" s="106" t="s">
        <v>144</v>
      </c>
      <c r="E64" s="107"/>
      <c r="F64" s="107"/>
      <c r="G64" s="107"/>
      <c r="H64" s="107"/>
      <c r="I64" s="107"/>
      <c r="J64" s="108">
        <f>J88</f>
        <v>0</v>
      </c>
      <c r="L64" s="105"/>
    </row>
    <row r="65" spans="2:12" s="9" customFormat="1" ht="19.95" customHeight="1">
      <c r="B65" s="109"/>
      <c r="D65" s="110" t="s">
        <v>1072</v>
      </c>
      <c r="E65" s="111"/>
      <c r="F65" s="111"/>
      <c r="G65" s="111"/>
      <c r="H65" s="111"/>
      <c r="I65" s="111"/>
      <c r="J65" s="112">
        <f>J89</f>
        <v>0</v>
      </c>
      <c r="L65" s="109"/>
    </row>
    <row r="66" spans="2:12" s="1" customFormat="1" ht="21.75" customHeight="1">
      <c r="B66" s="33"/>
      <c r="L66" s="33"/>
    </row>
    <row r="67" spans="2:12" s="1" customFormat="1" ht="6.9" customHeight="1">
      <c r="B67" s="41"/>
      <c r="C67" s="42"/>
      <c r="D67" s="42"/>
      <c r="E67" s="42"/>
      <c r="F67" s="42"/>
      <c r="G67" s="42"/>
      <c r="H67" s="42"/>
      <c r="I67" s="42"/>
      <c r="J67" s="42"/>
      <c r="K67" s="42"/>
      <c r="L67" s="33"/>
    </row>
    <row r="71" spans="2:12" s="1" customFormat="1" ht="6.9" customHeight="1">
      <c r="B71" s="43"/>
      <c r="C71" s="44"/>
      <c r="D71" s="44"/>
      <c r="E71" s="44"/>
      <c r="F71" s="44"/>
      <c r="G71" s="44"/>
      <c r="H71" s="44"/>
      <c r="I71" s="44"/>
      <c r="J71" s="44"/>
      <c r="K71" s="44"/>
      <c r="L71" s="33"/>
    </row>
    <row r="72" spans="2:12" s="1" customFormat="1" ht="24.9" customHeight="1">
      <c r="B72" s="33"/>
      <c r="C72" s="22" t="s">
        <v>155</v>
      </c>
      <c r="L72" s="33"/>
    </row>
    <row r="73" spans="2:12" s="1" customFormat="1" ht="6.9" customHeight="1">
      <c r="B73" s="33"/>
      <c r="L73" s="33"/>
    </row>
    <row r="74" spans="2:12" s="1" customFormat="1" ht="12" customHeight="1">
      <c r="B74" s="33"/>
      <c r="C74" s="28" t="s">
        <v>16</v>
      </c>
      <c r="L74" s="33"/>
    </row>
    <row r="75" spans="2:12" s="1" customFormat="1" ht="16.5" customHeight="1">
      <c r="B75" s="33"/>
      <c r="E75" s="335" t="str">
        <f>E7</f>
        <v>REVITALIZACE PROSTORU HROMADNÝCH ŠATEN BAZÉNU BOHUMÍN</v>
      </c>
      <c r="F75" s="336"/>
      <c r="G75" s="336"/>
      <c r="H75" s="336"/>
      <c r="L75" s="33"/>
    </row>
    <row r="76" spans="2:12" ht="12" customHeight="1">
      <c r="B76" s="21"/>
      <c r="C76" s="28" t="s">
        <v>131</v>
      </c>
      <c r="L76" s="21"/>
    </row>
    <row r="77" spans="2:12" s="1" customFormat="1" ht="16.5" customHeight="1">
      <c r="B77" s="33"/>
      <c r="E77" s="335" t="s">
        <v>891</v>
      </c>
      <c r="F77" s="334"/>
      <c r="G77" s="334"/>
      <c r="H77" s="334"/>
      <c r="L77" s="33"/>
    </row>
    <row r="78" spans="2:12" s="1" customFormat="1" ht="12" customHeight="1">
      <c r="B78" s="33"/>
      <c r="C78" s="28" t="s">
        <v>892</v>
      </c>
      <c r="L78" s="33"/>
    </row>
    <row r="79" spans="2:12" s="1" customFormat="1" ht="16.5" customHeight="1">
      <c r="B79" s="33"/>
      <c r="E79" s="325" t="str">
        <f>E11</f>
        <v>2024/OST/07-14-5 - D.1.4.5-Vzduchotechnika</v>
      </c>
      <c r="F79" s="334"/>
      <c r="G79" s="334"/>
      <c r="H79" s="334"/>
      <c r="L79" s="33"/>
    </row>
    <row r="80" spans="2:12" s="1" customFormat="1" ht="6.9" customHeight="1">
      <c r="B80" s="33"/>
      <c r="L80" s="33"/>
    </row>
    <row r="81" spans="2:12" s="1" customFormat="1" ht="12" customHeight="1">
      <c r="B81" s="33"/>
      <c r="C81" s="28" t="s">
        <v>22</v>
      </c>
      <c r="F81" s="26" t="str">
        <f>F14</f>
        <v xml:space="preserve"> </v>
      </c>
      <c r="I81" s="28" t="s">
        <v>24</v>
      </c>
      <c r="J81" s="49" t="str">
        <f>IF(J14="","",J14)</f>
        <v>26. 3. 2024</v>
      </c>
      <c r="L81" s="33"/>
    </row>
    <row r="82" spans="2:12" s="1" customFormat="1" ht="6.9" customHeight="1">
      <c r="B82" s="33"/>
      <c r="L82" s="33"/>
    </row>
    <row r="83" spans="2:12" s="1" customFormat="1" ht="15.15" customHeight="1">
      <c r="B83" s="33"/>
      <c r="C83" s="28" t="s">
        <v>26</v>
      </c>
      <c r="F83" s="26" t="str">
        <f>E17</f>
        <v>BOSPOR, s.r.o. Bohumín</v>
      </c>
      <c r="I83" s="28" t="s">
        <v>32</v>
      </c>
      <c r="J83" s="31" t="str">
        <f>E23</f>
        <v>ARCH.Z.STUDIO</v>
      </c>
      <c r="L83" s="33"/>
    </row>
    <row r="84" spans="2:12" s="1" customFormat="1" ht="15.15" customHeight="1">
      <c r="B84" s="33"/>
      <c r="C84" s="28" t="s">
        <v>30</v>
      </c>
      <c r="F84" s="26" t="str">
        <f>IF(E20="","",E20)</f>
        <v>Vyplň údaj</v>
      </c>
      <c r="I84" s="28" t="s">
        <v>35</v>
      </c>
      <c r="J84" s="31" t="str">
        <f>E26</f>
        <v>Ing.A.Hejmalová</v>
      </c>
      <c r="L84" s="33"/>
    </row>
    <row r="85" spans="2:12" s="1" customFormat="1" ht="10.35" customHeight="1">
      <c r="B85" s="33"/>
      <c r="L85" s="33"/>
    </row>
    <row r="86" spans="2:20" s="10" customFormat="1" ht="29.25" customHeight="1">
      <c r="B86" s="113"/>
      <c r="C86" s="114" t="s">
        <v>156</v>
      </c>
      <c r="D86" s="115" t="s">
        <v>58</v>
      </c>
      <c r="E86" s="115" t="s">
        <v>54</v>
      </c>
      <c r="F86" s="115" t="s">
        <v>55</v>
      </c>
      <c r="G86" s="115" t="s">
        <v>157</v>
      </c>
      <c r="H86" s="115" t="s">
        <v>158</v>
      </c>
      <c r="I86" s="115" t="s">
        <v>159</v>
      </c>
      <c r="J86" s="115" t="s">
        <v>136</v>
      </c>
      <c r="K86" s="116" t="s">
        <v>160</v>
      </c>
      <c r="L86" s="113"/>
      <c r="M86" s="55" t="s">
        <v>21</v>
      </c>
      <c r="N86" s="56" t="s">
        <v>43</v>
      </c>
      <c r="O86" s="56" t="s">
        <v>161</v>
      </c>
      <c r="P86" s="56" t="s">
        <v>162</v>
      </c>
      <c r="Q86" s="56" t="s">
        <v>163</v>
      </c>
      <c r="R86" s="56" t="s">
        <v>164</v>
      </c>
      <c r="S86" s="56" t="s">
        <v>165</v>
      </c>
      <c r="T86" s="57" t="s">
        <v>166</v>
      </c>
    </row>
    <row r="87" spans="2:63" s="1" customFormat="1" ht="22.95" customHeight="1">
      <c r="B87" s="33"/>
      <c r="C87" s="60" t="s">
        <v>167</v>
      </c>
      <c r="J87" s="117">
        <f>BK87</f>
        <v>0</v>
      </c>
      <c r="L87" s="33"/>
      <c r="M87" s="58"/>
      <c r="N87" s="50"/>
      <c r="O87" s="50"/>
      <c r="P87" s="118">
        <f>P88</f>
        <v>0</v>
      </c>
      <c r="Q87" s="50"/>
      <c r="R87" s="118">
        <f>R88</f>
        <v>0</v>
      </c>
      <c r="S87" s="50"/>
      <c r="T87" s="119">
        <f>T88</f>
        <v>0</v>
      </c>
      <c r="AT87" s="18" t="s">
        <v>72</v>
      </c>
      <c r="AU87" s="18" t="s">
        <v>137</v>
      </c>
      <c r="BK87" s="120">
        <f>BK88</f>
        <v>0</v>
      </c>
    </row>
    <row r="88" spans="2:63" s="11" customFormat="1" ht="25.95" customHeight="1">
      <c r="B88" s="121"/>
      <c r="D88" s="122" t="s">
        <v>72</v>
      </c>
      <c r="E88" s="123" t="s">
        <v>413</v>
      </c>
      <c r="F88" s="123" t="s">
        <v>414</v>
      </c>
      <c r="I88" s="124"/>
      <c r="J88" s="125">
        <f>BK88</f>
        <v>0</v>
      </c>
      <c r="L88" s="121"/>
      <c r="M88" s="126"/>
      <c r="P88" s="127">
        <f>P89</f>
        <v>0</v>
      </c>
      <c r="R88" s="127">
        <f>R89</f>
        <v>0</v>
      </c>
      <c r="T88" s="128">
        <f>T89</f>
        <v>0</v>
      </c>
      <c r="AR88" s="122" t="s">
        <v>83</v>
      </c>
      <c r="AT88" s="129" t="s">
        <v>72</v>
      </c>
      <c r="AU88" s="129" t="s">
        <v>73</v>
      </c>
      <c r="AY88" s="122" t="s">
        <v>170</v>
      </c>
      <c r="BK88" s="130">
        <f>BK89</f>
        <v>0</v>
      </c>
    </row>
    <row r="89" spans="2:63" s="11" customFormat="1" ht="22.95" customHeight="1">
      <c r="B89" s="121"/>
      <c r="D89" s="122" t="s">
        <v>72</v>
      </c>
      <c r="E89" s="131" t="s">
        <v>1073</v>
      </c>
      <c r="F89" s="131" t="s">
        <v>1074</v>
      </c>
      <c r="I89" s="124"/>
      <c r="J89" s="132">
        <f>BK89</f>
        <v>0</v>
      </c>
      <c r="L89" s="121"/>
      <c r="M89" s="126"/>
      <c r="P89" s="127">
        <f>SUM(P90:P100)</f>
        <v>0</v>
      </c>
      <c r="R89" s="127">
        <f>SUM(R90:R100)</f>
        <v>0</v>
      </c>
      <c r="T89" s="128">
        <f>SUM(T90:T100)</f>
        <v>0</v>
      </c>
      <c r="AR89" s="122" t="s">
        <v>83</v>
      </c>
      <c r="AT89" s="129" t="s">
        <v>72</v>
      </c>
      <c r="AU89" s="129" t="s">
        <v>81</v>
      </c>
      <c r="AY89" s="122" t="s">
        <v>170</v>
      </c>
      <c r="BK89" s="130">
        <f>SUM(BK90:BK100)</f>
        <v>0</v>
      </c>
    </row>
    <row r="90" spans="2:65" s="1" customFormat="1" ht="16.5" customHeight="1">
      <c r="B90" s="33"/>
      <c r="C90" s="133" t="s">
        <v>81</v>
      </c>
      <c r="D90" s="133" t="s">
        <v>173</v>
      </c>
      <c r="E90" s="134" t="s">
        <v>1075</v>
      </c>
      <c r="F90" s="135" t="s">
        <v>1076</v>
      </c>
      <c r="G90" s="136" t="s">
        <v>600</v>
      </c>
      <c r="H90" s="137">
        <v>2</v>
      </c>
      <c r="I90" s="138"/>
      <c r="J90" s="139">
        <f aca="true" t="shared" si="0" ref="J90:J100">ROUND(I90*H90,2)</f>
        <v>0</v>
      </c>
      <c r="K90" s="135" t="s">
        <v>304</v>
      </c>
      <c r="L90" s="33"/>
      <c r="M90" s="140" t="s">
        <v>21</v>
      </c>
      <c r="N90" s="141" t="s">
        <v>44</v>
      </c>
      <c r="P90" s="142">
        <f aca="true" t="shared" si="1" ref="P90:P100">O90*H90</f>
        <v>0</v>
      </c>
      <c r="Q90" s="142">
        <v>0</v>
      </c>
      <c r="R90" s="142">
        <f aca="true" t="shared" si="2" ref="R90:R100">Q90*H90</f>
        <v>0</v>
      </c>
      <c r="S90" s="142">
        <v>0</v>
      </c>
      <c r="T90" s="143">
        <f aca="true" t="shared" si="3" ref="T90:T100">S90*H90</f>
        <v>0</v>
      </c>
      <c r="AR90" s="144" t="s">
        <v>282</v>
      </c>
      <c r="AT90" s="144" t="s">
        <v>173</v>
      </c>
      <c r="AU90" s="144" t="s">
        <v>83</v>
      </c>
      <c r="AY90" s="18" t="s">
        <v>170</v>
      </c>
      <c r="BE90" s="145">
        <f aca="true" t="shared" si="4" ref="BE90:BE100">IF(N90="základní",J90,0)</f>
        <v>0</v>
      </c>
      <c r="BF90" s="145">
        <f aca="true" t="shared" si="5" ref="BF90:BF100">IF(N90="snížená",J90,0)</f>
        <v>0</v>
      </c>
      <c r="BG90" s="145">
        <f aca="true" t="shared" si="6" ref="BG90:BG100">IF(N90="zákl. přenesená",J90,0)</f>
        <v>0</v>
      </c>
      <c r="BH90" s="145">
        <f aca="true" t="shared" si="7" ref="BH90:BH100">IF(N90="sníž. přenesená",J90,0)</f>
        <v>0</v>
      </c>
      <c r="BI90" s="145">
        <f aca="true" t="shared" si="8" ref="BI90:BI100">IF(N90="nulová",J90,0)</f>
        <v>0</v>
      </c>
      <c r="BJ90" s="18" t="s">
        <v>81</v>
      </c>
      <c r="BK90" s="145">
        <f aca="true" t="shared" si="9" ref="BK90:BK100">ROUND(I90*H90,2)</f>
        <v>0</v>
      </c>
      <c r="BL90" s="18" t="s">
        <v>282</v>
      </c>
      <c r="BM90" s="144" t="s">
        <v>1077</v>
      </c>
    </row>
    <row r="91" spans="2:65" s="1" customFormat="1" ht="24.15" customHeight="1">
      <c r="B91" s="33"/>
      <c r="C91" s="133" t="s">
        <v>83</v>
      </c>
      <c r="D91" s="133" t="s">
        <v>173</v>
      </c>
      <c r="E91" s="134" t="s">
        <v>1078</v>
      </c>
      <c r="F91" s="135" t="s">
        <v>1079</v>
      </c>
      <c r="G91" s="136" t="s">
        <v>600</v>
      </c>
      <c r="H91" s="137">
        <v>2</v>
      </c>
      <c r="I91" s="138"/>
      <c r="J91" s="139">
        <f t="shared" si="0"/>
        <v>0</v>
      </c>
      <c r="K91" s="135" t="s">
        <v>304</v>
      </c>
      <c r="L91" s="33"/>
      <c r="M91" s="140" t="s">
        <v>21</v>
      </c>
      <c r="N91" s="141" t="s">
        <v>44</v>
      </c>
      <c r="P91" s="142">
        <f t="shared" si="1"/>
        <v>0</v>
      </c>
      <c r="Q91" s="142">
        <v>0</v>
      </c>
      <c r="R91" s="142">
        <f t="shared" si="2"/>
        <v>0</v>
      </c>
      <c r="S91" s="142">
        <v>0</v>
      </c>
      <c r="T91" s="143">
        <f t="shared" si="3"/>
        <v>0</v>
      </c>
      <c r="AR91" s="144" t="s">
        <v>282</v>
      </c>
      <c r="AT91" s="144" t="s">
        <v>173</v>
      </c>
      <c r="AU91" s="144" t="s">
        <v>83</v>
      </c>
      <c r="AY91" s="18" t="s">
        <v>170</v>
      </c>
      <c r="BE91" s="145">
        <f t="shared" si="4"/>
        <v>0</v>
      </c>
      <c r="BF91" s="145">
        <f t="shared" si="5"/>
        <v>0</v>
      </c>
      <c r="BG91" s="145">
        <f t="shared" si="6"/>
        <v>0</v>
      </c>
      <c r="BH91" s="145">
        <f t="shared" si="7"/>
        <v>0</v>
      </c>
      <c r="BI91" s="145">
        <f t="shared" si="8"/>
        <v>0</v>
      </c>
      <c r="BJ91" s="18" t="s">
        <v>81</v>
      </c>
      <c r="BK91" s="145">
        <f t="shared" si="9"/>
        <v>0</v>
      </c>
      <c r="BL91" s="18" t="s">
        <v>282</v>
      </c>
      <c r="BM91" s="144" t="s">
        <v>1080</v>
      </c>
    </row>
    <row r="92" spans="2:65" s="1" customFormat="1" ht="24.15" customHeight="1">
      <c r="B92" s="33"/>
      <c r="C92" s="133" t="s">
        <v>171</v>
      </c>
      <c r="D92" s="133" t="s">
        <v>173</v>
      </c>
      <c r="E92" s="134" t="s">
        <v>1081</v>
      </c>
      <c r="F92" s="135" t="s">
        <v>1082</v>
      </c>
      <c r="G92" s="136" t="s">
        <v>538</v>
      </c>
      <c r="H92" s="137">
        <v>30</v>
      </c>
      <c r="I92" s="138"/>
      <c r="J92" s="139">
        <f t="shared" si="0"/>
        <v>0</v>
      </c>
      <c r="K92" s="135" t="s">
        <v>304</v>
      </c>
      <c r="L92" s="33"/>
      <c r="M92" s="140" t="s">
        <v>21</v>
      </c>
      <c r="N92" s="141" t="s">
        <v>44</v>
      </c>
      <c r="P92" s="142">
        <f t="shared" si="1"/>
        <v>0</v>
      </c>
      <c r="Q92" s="142">
        <v>0</v>
      </c>
      <c r="R92" s="142">
        <f t="shared" si="2"/>
        <v>0</v>
      </c>
      <c r="S92" s="142">
        <v>0</v>
      </c>
      <c r="T92" s="143">
        <f t="shared" si="3"/>
        <v>0</v>
      </c>
      <c r="AR92" s="144" t="s">
        <v>282</v>
      </c>
      <c r="AT92" s="144" t="s">
        <v>173</v>
      </c>
      <c r="AU92" s="144" t="s">
        <v>83</v>
      </c>
      <c r="AY92" s="18" t="s">
        <v>170</v>
      </c>
      <c r="BE92" s="145">
        <f t="shared" si="4"/>
        <v>0</v>
      </c>
      <c r="BF92" s="145">
        <f t="shared" si="5"/>
        <v>0</v>
      </c>
      <c r="BG92" s="145">
        <f t="shared" si="6"/>
        <v>0</v>
      </c>
      <c r="BH92" s="145">
        <f t="shared" si="7"/>
        <v>0</v>
      </c>
      <c r="BI92" s="145">
        <f t="shared" si="8"/>
        <v>0</v>
      </c>
      <c r="BJ92" s="18" t="s">
        <v>81</v>
      </c>
      <c r="BK92" s="145">
        <f t="shared" si="9"/>
        <v>0</v>
      </c>
      <c r="BL92" s="18" t="s">
        <v>282</v>
      </c>
      <c r="BM92" s="144" t="s">
        <v>1083</v>
      </c>
    </row>
    <row r="93" spans="2:65" s="1" customFormat="1" ht="16.5" customHeight="1">
      <c r="B93" s="33"/>
      <c r="C93" s="133" t="s">
        <v>177</v>
      </c>
      <c r="D93" s="133" t="s">
        <v>173</v>
      </c>
      <c r="E93" s="134" t="s">
        <v>1084</v>
      </c>
      <c r="F93" s="135" t="s">
        <v>1085</v>
      </c>
      <c r="G93" s="136" t="s">
        <v>538</v>
      </c>
      <c r="H93" s="137">
        <v>30</v>
      </c>
      <c r="I93" s="138"/>
      <c r="J93" s="139">
        <f t="shared" si="0"/>
        <v>0</v>
      </c>
      <c r="K93" s="135" t="s">
        <v>304</v>
      </c>
      <c r="L93" s="33"/>
      <c r="M93" s="140" t="s">
        <v>21</v>
      </c>
      <c r="N93" s="141" t="s">
        <v>44</v>
      </c>
      <c r="P93" s="142">
        <f t="shared" si="1"/>
        <v>0</v>
      </c>
      <c r="Q93" s="142">
        <v>0</v>
      </c>
      <c r="R93" s="142">
        <f t="shared" si="2"/>
        <v>0</v>
      </c>
      <c r="S93" s="142">
        <v>0</v>
      </c>
      <c r="T93" s="143">
        <f t="shared" si="3"/>
        <v>0</v>
      </c>
      <c r="AR93" s="144" t="s">
        <v>282</v>
      </c>
      <c r="AT93" s="144" t="s">
        <v>173</v>
      </c>
      <c r="AU93" s="144" t="s">
        <v>83</v>
      </c>
      <c r="AY93" s="18" t="s">
        <v>170</v>
      </c>
      <c r="BE93" s="145">
        <f t="shared" si="4"/>
        <v>0</v>
      </c>
      <c r="BF93" s="145">
        <f t="shared" si="5"/>
        <v>0</v>
      </c>
      <c r="BG93" s="145">
        <f t="shared" si="6"/>
        <v>0</v>
      </c>
      <c r="BH93" s="145">
        <f t="shared" si="7"/>
        <v>0</v>
      </c>
      <c r="BI93" s="145">
        <f t="shared" si="8"/>
        <v>0</v>
      </c>
      <c r="BJ93" s="18" t="s">
        <v>81</v>
      </c>
      <c r="BK93" s="145">
        <f t="shared" si="9"/>
        <v>0</v>
      </c>
      <c r="BL93" s="18" t="s">
        <v>282</v>
      </c>
      <c r="BM93" s="144" t="s">
        <v>1086</v>
      </c>
    </row>
    <row r="94" spans="2:65" s="1" customFormat="1" ht="24.15" customHeight="1">
      <c r="B94" s="33"/>
      <c r="C94" s="133" t="s">
        <v>201</v>
      </c>
      <c r="D94" s="133" t="s">
        <v>173</v>
      </c>
      <c r="E94" s="134" t="s">
        <v>1087</v>
      </c>
      <c r="F94" s="135" t="s">
        <v>1088</v>
      </c>
      <c r="G94" s="136" t="s">
        <v>538</v>
      </c>
      <c r="H94" s="137">
        <v>30</v>
      </c>
      <c r="I94" s="138"/>
      <c r="J94" s="139">
        <f t="shared" si="0"/>
        <v>0</v>
      </c>
      <c r="K94" s="135" t="s">
        <v>304</v>
      </c>
      <c r="L94" s="33"/>
      <c r="M94" s="140" t="s">
        <v>21</v>
      </c>
      <c r="N94" s="141" t="s">
        <v>44</v>
      </c>
      <c r="P94" s="142">
        <f t="shared" si="1"/>
        <v>0</v>
      </c>
      <c r="Q94" s="142">
        <v>0</v>
      </c>
      <c r="R94" s="142">
        <f t="shared" si="2"/>
        <v>0</v>
      </c>
      <c r="S94" s="142">
        <v>0</v>
      </c>
      <c r="T94" s="143">
        <f t="shared" si="3"/>
        <v>0</v>
      </c>
      <c r="AR94" s="144" t="s">
        <v>282</v>
      </c>
      <c r="AT94" s="144" t="s">
        <v>173</v>
      </c>
      <c r="AU94" s="144" t="s">
        <v>83</v>
      </c>
      <c r="AY94" s="18" t="s">
        <v>170</v>
      </c>
      <c r="BE94" s="145">
        <f t="shared" si="4"/>
        <v>0</v>
      </c>
      <c r="BF94" s="145">
        <f t="shared" si="5"/>
        <v>0</v>
      </c>
      <c r="BG94" s="145">
        <f t="shared" si="6"/>
        <v>0</v>
      </c>
      <c r="BH94" s="145">
        <f t="shared" si="7"/>
        <v>0</v>
      </c>
      <c r="BI94" s="145">
        <f t="shared" si="8"/>
        <v>0</v>
      </c>
      <c r="BJ94" s="18" t="s">
        <v>81</v>
      </c>
      <c r="BK94" s="145">
        <f t="shared" si="9"/>
        <v>0</v>
      </c>
      <c r="BL94" s="18" t="s">
        <v>282</v>
      </c>
      <c r="BM94" s="144" t="s">
        <v>1089</v>
      </c>
    </row>
    <row r="95" spans="2:65" s="1" customFormat="1" ht="16.5" customHeight="1">
      <c r="B95" s="33"/>
      <c r="C95" s="133" t="s">
        <v>194</v>
      </c>
      <c r="D95" s="133" t="s">
        <v>173</v>
      </c>
      <c r="E95" s="134" t="s">
        <v>1090</v>
      </c>
      <c r="F95" s="135" t="s">
        <v>1091</v>
      </c>
      <c r="G95" s="136" t="s">
        <v>538</v>
      </c>
      <c r="H95" s="137">
        <v>30</v>
      </c>
      <c r="I95" s="138"/>
      <c r="J95" s="139">
        <f t="shared" si="0"/>
        <v>0</v>
      </c>
      <c r="K95" s="135" t="s">
        <v>304</v>
      </c>
      <c r="L95" s="33"/>
      <c r="M95" s="140" t="s">
        <v>21</v>
      </c>
      <c r="N95" s="141" t="s">
        <v>44</v>
      </c>
      <c r="P95" s="142">
        <f t="shared" si="1"/>
        <v>0</v>
      </c>
      <c r="Q95" s="142">
        <v>0</v>
      </c>
      <c r="R95" s="142">
        <f t="shared" si="2"/>
        <v>0</v>
      </c>
      <c r="S95" s="142">
        <v>0</v>
      </c>
      <c r="T95" s="143">
        <f t="shared" si="3"/>
        <v>0</v>
      </c>
      <c r="AR95" s="144" t="s">
        <v>282</v>
      </c>
      <c r="AT95" s="144" t="s">
        <v>173</v>
      </c>
      <c r="AU95" s="144" t="s">
        <v>83</v>
      </c>
      <c r="AY95" s="18" t="s">
        <v>170</v>
      </c>
      <c r="BE95" s="145">
        <f t="shared" si="4"/>
        <v>0</v>
      </c>
      <c r="BF95" s="145">
        <f t="shared" si="5"/>
        <v>0</v>
      </c>
      <c r="BG95" s="145">
        <f t="shared" si="6"/>
        <v>0</v>
      </c>
      <c r="BH95" s="145">
        <f t="shared" si="7"/>
        <v>0</v>
      </c>
      <c r="BI95" s="145">
        <f t="shared" si="8"/>
        <v>0</v>
      </c>
      <c r="BJ95" s="18" t="s">
        <v>81</v>
      </c>
      <c r="BK95" s="145">
        <f t="shared" si="9"/>
        <v>0</v>
      </c>
      <c r="BL95" s="18" t="s">
        <v>282</v>
      </c>
      <c r="BM95" s="144" t="s">
        <v>1092</v>
      </c>
    </row>
    <row r="96" spans="2:65" s="1" customFormat="1" ht="16.5" customHeight="1">
      <c r="B96" s="33"/>
      <c r="C96" s="133" t="s">
        <v>216</v>
      </c>
      <c r="D96" s="133" t="s">
        <v>173</v>
      </c>
      <c r="E96" s="134" t="s">
        <v>1093</v>
      </c>
      <c r="F96" s="135" t="s">
        <v>1094</v>
      </c>
      <c r="G96" s="136" t="s">
        <v>538</v>
      </c>
      <c r="H96" s="137">
        <v>30</v>
      </c>
      <c r="I96" s="138"/>
      <c r="J96" s="139">
        <f t="shared" si="0"/>
        <v>0</v>
      </c>
      <c r="K96" s="135" t="s">
        <v>304</v>
      </c>
      <c r="L96" s="33"/>
      <c r="M96" s="140" t="s">
        <v>21</v>
      </c>
      <c r="N96" s="141" t="s">
        <v>44</v>
      </c>
      <c r="P96" s="142">
        <f t="shared" si="1"/>
        <v>0</v>
      </c>
      <c r="Q96" s="142">
        <v>0</v>
      </c>
      <c r="R96" s="142">
        <f t="shared" si="2"/>
        <v>0</v>
      </c>
      <c r="S96" s="142">
        <v>0</v>
      </c>
      <c r="T96" s="143">
        <f t="shared" si="3"/>
        <v>0</v>
      </c>
      <c r="AR96" s="144" t="s">
        <v>282</v>
      </c>
      <c r="AT96" s="144" t="s">
        <v>173</v>
      </c>
      <c r="AU96" s="144" t="s">
        <v>83</v>
      </c>
      <c r="AY96" s="18" t="s">
        <v>170</v>
      </c>
      <c r="BE96" s="145">
        <f t="shared" si="4"/>
        <v>0</v>
      </c>
      <c r="BF96" s="145">
        <f t="shared" si="5"/>
        <v>0</v>
      </c>
      <c r="BG96" s="145">
        <f t="shared" si="6"/>
        <v>0</v>
      </c>
      <c r="BH96" s="145">
        <f t="shared" si="7"/>
        <v>0</v>
      </c>
      <c r="BI96" s="145">
        <f t="shared" si="8"/>
        <v>0</v>
      </c>
      <c r="BJ96" s="18" t="s">
        <v>81</v>
      </c>
      <c r="BK96" s="145">
        <f t="shared" si="9"/>
        <v>0</v>
      </c>
      <c r="BL96" s="18" t="s">
        <v>282</v>
      </c>
      <c r="BM96" s="144" t="s">
        <v>1095</v>
      </c>
    </row>
    <row r="97" spans="2:65" s="1" customFormat="1" ht="16.5" customHeight="1">
      <c r="B97" s="33"/>
      <c r="C97" s="133" t="s">
        <v>224</v>
      </c>
      <c r="D97" s="133" t="s">
        <v>173</v>
      </c>
      <c r="E97" s="134" t="s">
        <v>1096</v>
      </c>
      <c r="F97" s="135" t="s">
        <v>1097</v>
      </c>
      <c r="G97" s="136" t="s">
        <v>538</v>
      </c>
      <c r="H97" s="137">
        <v>30</v>
      </c>
      <c r="I97" s="138"/>
      <c r="J97" s="139">
        <f t="shared" si="0"/>
        <v>0</v>
      </c>
      <c r="K97" s="135" t="s">
        <v>304</v>
      </c>
      <c r="L97" s="33"/>
      <c r="M97" s="140" t="s">
        <v>21</v>
      </c>
      <c r="N97" s="141" t="s">
        <v>44</v>
      </c>
      <c r="P97" s="142">
        <f t="shared" si="1"/>
        <v>0</v>
      </c>
      <c r="Q97" s="142">
        <v>0</v>
      </c>
      <c r="R97" s="142">
        <f t="shared" si="2"/>
        <v>0</v>
      </c>
      <c r="S97" s="142">
        <v>0</v>
      </c>
      <c r="T97" s="143">
        <f t="shared" si="3"/>
        <v>0</v>
      </c>
      <c r="AR97" s="144" t="s">
        <v>282</v>
      </c>
      <c r="AT97" s="144" t="s">
        <v>173</v>
      </c>
      <c r="AU97" s="144" t="s">
        <v>83</v>
      </c>
      <c r="AY97" s="18" t="s">
        <v>170</v>
      </c>
      <c r="BE97" s="145">
        <f t="shared" si="4"/>
        <v>0</v>
      </c>
      <c r="BF97" s="145">
        <f t="shared" si="5"/>
        <v>0</v>
      </c>
      <c r="BG97" s="145">
        <f t="shared" si="6"/>
        <v>0</v>
      </c>
      <c r="BH97" s="145">
        <f t="shared" si="7"/>
        <v>0</v>
      </c>
      <c r="BI97" s="145">
        <f t="shared" si="8"/>
        <v>0</v>
      </c>
      <c r="BJ97" s="18" t="s">
        <v>81</v>
      </c>
      <c r="BK97" s="145">
        <f t="shared" si="9"/>
        <v>0</v>
      </c>
      <c r="BL97" s="18" t="s">
        <v>282</v>
      </c>
      <c r="BM97" s="144" t="s">
        <v>1098</v>
      </c>
    </row>
    <row r="98" spans="2:65" s="1" customFormat="1" ht="16.5" customHeight="1">
      <c r="B98" s="33"/>
      <c r="C98" s="133" t="s">
        <v>236</v>
      </c>
      <c r="D98" s="133" t="s">
        <v>173</v>
      </c>
      <c r="E98" s="134" t="s">
        <v>1099</v>
      </c>
      <c r="F98" s="135" t="s">
        <v>1100</v>
      </c>
      <c r="G98" s="136" t="s">
        <v>1101</v>
      </c>
      <c r="H98" s="137">
        <v>3</v>
      </c>
      <c r="I98" s="138"/>
      <c r="J98" s="139">
        <f t="shared" si="0"/>
        <v>0</v>
      </c>
      <c r="K98" s="135" t="s">
        <v>304</v>
      </c>
      <c r="L98" s="33"/>
      <c r="M98" s="140" t="s">
        <v>21</v>
      </c>
      <c r="N98" s="141" t="s">
        <v>44</v>
      </c>
      <c r="P98" s="142">
        <f t="shared" si="1"/>
        <v>0</v>
      </c>
      <c r="Q98" s="142">
        <v>0</v>
      </c>
      <c r="R98" s="142">
        <f t="shared" si="2"/>
        <v>0</v>
      </c>
      <c r="S98" s="142">
        <v>0</v>
      </c>
      <c r="T98" s="143">
        <f t="shared" si="3"/>
        <v>0</v>
      </c>
      <c r="AR98" s="144" t="s">
        <v>282</v>
      </c>
      <c r="AT98" s="144" t="s">
        <v>173</v>
      </c>
      <c r="AU98" s="144" t="s">
        <v>83</v>
      </c>
      <c r="AY98" s="18" t="s">
        <v>170</v>
      </c>
      <c r="BE98" s="145">
        <f t="shared" si="4"/>
        <v>0</v>
      </c>
      <c r="BF98" s="145">
        <f t="shared" si="5"/>
        <v>0</v>
      </c>
      <c r="BG98" s="145">
        <f t="shared" si="6"/>
        <v>0</v>
      </c>
      <c r="BH98" s="145">
        <f t="shared" si="7"/>
        <v>0</v>
      </c>
      <c r="BI98" s="145">
        <f t="shared" si="8"/>
        <v>0</v>
      </c>
      <c r="BJ98" s="18" t="s">
        <v>81</v>
      </c>
      <c r="BK98" s="145">
        <f t="shared" si="9"/>
        <v>0</v>
      </c>
      <c r="BL98" s="18" t="s">
        <v>282</v>
      </c>
      <c r="BM98" s="144" t="s">
        <v>1102</v>
      </c>
    </row>
    <row r="99" spans="2:65" s="1" customFormat="1" ht="16.5" customHeight="1">
      <c r="B99" s="33"/>
      <c r="C99" s="133" t="s">
        <v>245</v>
      </c>
      <c r="D99" s="133" t="s">
        <v>173</v>
      </c>
      <c r="E99" s="134" t="s">
        <v>1103</v>
      </c>
      <c r="F99" s="135" t="s">
        <v>1104</v>
      </c>
      <c r="G99" s="136" t="s">
        <v>600</v>
      </c>
      <c r="H99" s="137">
        <v>1</v>
      </c>
      <c r="I99" s="138"/>
      <c r="J99" s="139">
        <f t="shared" si="0"/>
        <v>0</v>
      </c>
      <c r="K99" s="135" t="s">
        <v>304</v>
      </c>
      <c r="L99" s="33"/>
      <c r="M99" s="140" t="s">
        <v>21</v>
      </c>
      <c r="N99" s="141" t="s">
        <v>44</v>
      </c>
      <c r="P99" s="142">
        <f t="shared" si="1"/>
        <v>0</v>
      </c>
      <c r="Q99" s="142">
        <v>0</v>
      </c>
      <c r="R99" s="142">
        <f t="shared" si="2"/>
        <v>0</v>
      </c>
      <c r="S99" s="142">
        <v>0</v>
      </c>
      <c r="T99" s="143">
        <f t="shared" si="3"/>
        <v>0</v>
      </c>
      <c r="AR99" s="144" t="s">
        <v>282</v>
      </c>
      <c r="AT99" s="144" t="s">
        <v>173</v>
      </c>
      <c r="AU99" s="144" t="s">
        <v>83</v>
      </c>
      <c r="AY99" s="18" t="s">
        <v>170</v>
      </c>
      <c r="BE99" s="145">
        <f t="shared" si="4"/>
        <v>0</v>
      </c>
      <c r="BF99" s="145">
        <f t="shared" si="5"/>
        <v>0</v>
      </c>
      <c r="BG99" s="145">
        <f t="shared" si="6"/>
        <v>0</v>
      </c>
      <c r="BH99" s="145">
        <f t="shared" si="7"/>
        <v>0</v>
      </c>
      <c r="BI99" s="145">
        <f t="shared" si="8"/>
        <v>0</v>
      </c>
      <c r="BJ99" s="18" t="s">
        <v>81</v>
      </c>
      <c r="BK99" s="145">
        <f t="shared" si="9"/>
        <v>0</v>
      </c>
      <c r="BL99" s="18" t="s">
        <v>282</v>
      </c>
      <c r="BM99" s="144" t="s">
        <v>1105</v>
      </c>
    </row>
    <row r="100" spans="2:65" s="1" customFormat="1" ht="24.15" customHeight="1">
      <c r="B100" s="33"/>
      <c r="C100" s="133" t="s">
        <v>252</v>
      </c>
      <c r="D100" s="133" t="s">
        <v>173</v>
      </c>
      <c r="E100" s="134" t="s">
        <v>1106</v>
      </c>
      <c r="F100" s="135" t="s">
        <v>1107</v>
      </c>
      <c r="G100" s="136" t="s">
        <v>574</v>
      </c>
      <c r="H100" s="189"/>
      <c r="I100" s="138"/>
      <c r="J100" s="139">
        <f t="shared" si="0"/>
        <v>0</v>
      </c>
      <c r="K100" s="135" t="s">
        <v>304</v>
      </c>
      <c r="L100" s="33"/>
      <c r="M100" s="193" t="s">
        <v>21</v>
      </c>
      <c r="N100" s="194" t="s">
        <v>44</v>
      </c>
      <c r="O100" s="195"/>
      <c r="P100" s="196">
        <f t="shared" si="1"/>
        <v>0</v>
      </c>
      <c r="Q100" s="196">
        <v>0</v>
      </c>
      <c r="R100" s="196">
        <f t="shared" si="2"/>
        <v>0</v>
      </c>
      <c r="S100" s="196">
        <v>0</v>
      </c>
      <c r="T100" s="197">
        <f t="shared" si="3"/>
        <v>0</v>
      </c>
      <c r="AR100" s="144" t="s">
        <v>282</v>
      </c>
      <c r="AT100" s="144" t="s">
        <v>173</v>
      </c>
      <c r="AU100" s="144" t="s">
        <v>83</v>
      </c>
      <c r="AY100" s="18" t="s">
        <v>170</v>
      </c>
      <c r="BE100" s="145">
        <f t="shared" si="4"/>
        <v>0</v>
      </c>
      <c r="BF100" s="145">
        <f t="shared" si="5"/>
        <v>0</v>
      </c>
      <c r="BG100" s="145">
        <f t="shared" si="6"/>
        <v>0</v>
      </c>
      <c r="BH100" s="145">
        <f t="shared" si="7"/>
        <v>0</v>
      </c>
      <c r="BI100" s="145">
        <f t="shared" si="8"/>
        <v>0</v>
      </c>
      <c r="BJ100" s="18" t="s">
        <v>81</v>
      </c>
      <c r="BK100" s="145">
        <f t="shared" si="9"/>
        <v>0</v>
      </c>
      <c r="BL100" s="18" t="s">
        <v>282</v>
      </c>
      <c r="BM100" s="144" t="s">
        <v>1108</v>
      </c>
    </row>
    <row r="101" spans="2:12" s="1" customFormat="1" ht="6.9" customHeight="1">
      <c r="B101" s="41"/>
      <c r="C101" s="42"/>
      <c r="D101" s="42"/>
      <c r="E101" s="42"/>
      <c r="F101" s="42"/>
      <c r="G101" s="42"/>
      <c r="H101" s="42"/>
      <c r="I101" s="42"/>
      <c r="J101" s="42"/>
      <c r="K101" s="42"/>
      <c r="L101" s="33"/>
    </row>
  </sheetData>
  <sheetProtection algorithmName="SHA-512" hashValue="jSWd40zt/zFOgqlL/U0PhilQid6xuahrN7vkmTTYSSUhPqFKuLHg4WFIq29GZPWjcsAwxyQai1E5IDX29dQjIw==" saltValue="1K4DaHaiFfqYK2nIFg4MXrA+ra7dlBcjpfOBD7yl4dtk7SC9PkuhOSBp+0AZ3i1jgSxqXePAJKtTZK89v0grbw==" spinCount="100000" sheet="1" objects="1" scenarios="1" formatColumns="0" formatRows="0" autoFilter="0"/>
  <autoFilter ref="C86:K100"/>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3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93"/>
      <c r="M2" s="293"/>
      <c r="N2" s="293"/>
      <c r="O2" s="293"/>
      <c r="P2" s="293"/>
      <c r="Q2" s="293"/>
      <c r="R2" s="293"/>
      <c r="S2" s="293"/>
      <c r="T2" s="293"/>
      <c r="U2" s="293"/>
      <c r="V2" s="293"/>
      <c r="AT2" s="18" t="s">
        <v>102</v>
      </c>
    </row>
    <row r="3" spans="2:46" ht="6.9" customHeight="1">
      <c r="B3" s="19"/>
      <c r="C3" s="20"/>
      <c r="D3" s="20"/>
      <c r="E3" s="20"/>
      <c r="F3" s="20"/>
      <c r="G3" s="20"/>
      <c r="H3" s="20"/>
      <c r="I3" s="20"/>
      <c r="J3" s="20"/>
      <c r="K3" s="20"/>
      <c r="L3" s="21"/>
      <c r="AT3" s="18" t="s">
        <v>83</v>
      </c>
    </row>
    <row r="4" spans="2:46" ht="24.9" customHeight="1">
      <c r="B4" s="21"/>
      <c r="D4" s="22" t="s">
        <v>117</v>
      </c>
      <c r="L4" s="21"/>
      <c r="M4" s="90" t="s">
        <v>10</v>
      </c>
      <c r="AT4" s="18" t="s">
        <v>4</v>
      </c>
    </row>
    <row r="5" spans="2:12" ht="6.9" customHeight="1">
      <c r="B5" s="21"/>
      <c r="L5" s="21"/>
    </row>
    <row r="6" spans="2:12" ht="12" customHeight="1">
      <c r="B6" s="21"/>
      <c r="D6" s="28" t="s">
        <v>16</v>
      </c>
      <c r="L6" s="21"/>
    </row>
    <row r="7" spans="2:12" ht="16.5" customHeight="1">
      <c r="B7" s="21"/>
      <c r="E7" s="335" t="str">
        <f>'Rekapitulace stavby'!K6</f>
        <v>REVITALIZACE PROSTORU HROMADNÝCH ŠATEN BAZÉNU BOHUMÍN</v>
      </c>
      <c r="F7" s="336"/>
      <c r="G7" s="336"/>
      <c r="H7" s="336"/>
      <c r="L7" s="21"/>
    </row>
    <row r="8" spans="2:12" ht="12" customHeight="1">
      <c r="B8" s="21"/>
      <c r="D8" s="28" t="s">
        <v>131</v>
      </c>
      <c r="L8" s="21"/>
    </row>
    <row r="9" spans="2:12" s="1" customFormat="1" ht="16.5" customHeight="1">
      <c r="B9" s="33"/>
      <c r="E9" s="335" t="s">
        <v>891</v>
      </c>
      <c r="F9" s="334"/>
      <c r="G9" s="334"/>
      <c r="H9" s="334"/>
      <c r="L9" s="33"/>
    </row>
    <row r="10" spans="2:12" s="1" customFormat="1" ht="12" customHeight="1">
      <c r="B10" s="33"/>
      <c r="D10" s="28" t="s">
        <v>892</v>
      </c>
      <c r="L10" s="33"/>
    </row>
    <row r="11" spans="2:12" s="1" customFormat="1" ht="16.5" customHeight="1">
      <c r="B11" s="33"/>
      <c r="E11" s="325" t="s">
        <v>1109</v>
      </c>
      <c r="F11" s="334"/>
      <c r="G11" s="334"/>
      <c r="H11" s="334"/>
      <c r="L11" s="33"/>
    </row>
    <row r="12" spans="2:12" s="1" customFormat="1" ht="12">
      <c r="B12" s="33"/>
      <c r="L12" s="33"/>
    </row>
    <row r="13" spans="2:12" s="1" customFormat="1" ht="12" customHeight="1">
      <c r="B13" s="33"/>
      <c r="D13" s="28" t="s">
        <v>18</v>
      </c>
      <c r="F13" s="26" t="s">
        <v>19</v>
      </c>
      <c r="I13" s="28" t="s">
        <v>20</v>
      </c>
      <c r="J13" s="26" t="s">
        <v>21</v>
      </c>
      <c r="L13" s="33"/>
    </row>
    <row r="14" spans="2:12" s="1" customFormat="1" ht="12" customHeight="1">
      <c r="B14" s="33"/>
      <c r="D14" s="28" t="s">
        <v>22</v>
      </c>
      <c r="F14" s="26" t="s">
        <v>23</v>
      </c>
      <c r="I14" s="28" t="s">
        <v>24</v>
      </c>
      <c r="J14" s="49" t="str">
        <f>'Rekapitulace stavby'!AN8</f>
        <v>26. 3. 2024</v>
      </c>
      <c r="L14" s="33"/>
    </row>
    <row r="15" spans="2:12" s="1" customFormat="1" ht="10.95" customHeight="1">
      <c r="B15" s="33"/>
      <c r="L15" s="33"/>
    </row>
    <row r="16" spans="2:12" s="1" customFormat="1" ht="12" customHeight="1">
      <c r="B16" s="33"/>
      <c r="D16" s="28" t="s">
        <v>26</v>
      </c>
      <c r="I16" s="28" t="s">
        <v>27</v>
      </c>
      <c r="J16" s="26" t="s">
        <v>21</v>
      </c>
      <c r="L16" s="33"/>
    </row>
    <row r="17" spans="2:12" s="1" customFormat="1" ht="18" customHeight="1">
      <c r="B17" s="33"/>
      <c r="E17" s="26" t="s">
        <v>28</v>
      </c>
      <c r="I17" s="28" t="s">
        <v>29</v>
      </c>
      <c r="J17" s="26" t="s">
        <v>21</v>
      </c>
      <c r="L17" s="33"/>
    </row>
    <row r="18" spans="2:12" s="1" customFormat="1" ht="6.9" customHeight="1">
      <c r="B18" s="33"/>
      <c r="L18" s="33"/>
    </row>
    <row r="19" spans="2:12" s="1" customFormat="1" ht="12" customHeight="1">
      <c r="B19" s="33"/>
      <c r="D19" s="28" t="s">
        <v>30</v>
      </c>
      <c r="I19" s="28" t="s">
        <v>27</v>
      </c>
      <c r="J19" s="29" t="str">
        <f>'Rekapitulace stavby'!AN13</f>
        <v>Vyplň údaj</v>
      </c>
      <c r="L19" s="33"/>
    </row>
    <row r="20" spans="2:12" s="1" customFormat="1" ht="18" customHeight="1">
      <c r="B20" s="33"/>
      <c r="E20" s="337" t="str">
        <f>'Rekapitulace stavby'!E14</f>
        <v>Vyplň údaj</v>
      </c>
      <c r="F20" s="304"/>
      <c r="G20" s="304"/>
      <c r="H20" s="304"/>
      <c r="I20" s="28" t="s">
        <v>29</v>
      </c>
      <c r="J20" s="29" t="str">
        <f>'Rekapitulace stavby'!AN14</f>
        <v>Vyplň údaj</v>
      </c>
      <c r="L20" s="33"/>
    </row>
    <row r="21" spans="2:12" s="1" customFormat="1" ht="6.9" customHeight="1">
      <c r="B21" s="33"/>
      <c r="L21" s="33"/>
    </row>
    <row r="22" spans="2:12" s="1" customFormat="1" ht="12" customHeight="1">
      <c r="B22" s="33"/>
      <c r="D22" s="28" t="s">
        <v>32</v>
      </c>
      <c r="I22" s="28" t="s">
        <v>27</v>
      </c>
      <c r="J22" s="26" t="s">
        <v>21</v>
      </c>
      <c r="L22" s="33"/>
    </row>
    <row r="23" spans="2:12" s="1" customFormat="1" ht="18" customHeight="1">
      <c r="B23" s="33"/>
      <c r="E23" s="26" t="s">
        <v>33</v>
      </c>
      <c r="I23" s="28" t="s">
        <v>29</v>
      </c>
      <c r="J23" s="26" t="s">
        <v>21</v>
      </c>
      <c r="L23" s="33"/>
    </row>
    <row r="24" spans="2:12" s="1" customFormat="1" ht="6.9" customHeight="1">
      <c r="B24" s="33"/>
      <c r="L24" s="33"/>
    </row>
    <row r="25" spans="2:12" s="1" customFormat="1" ht="12" customHeight="1">
      <c r="B25" s="33"/>
      <c r="D25" s="28" t="s">
        <v>35</v>
      </c>
      <c r="I25" s="28" t="s">
        <v>27</v>
      </c>
      <c r="J25" s="26" t="s">
        <v>21</v>
      </c>
      <c r="L25" s="33"/>
    </row>
    <row r="26" spans="2:12" s="1" customFormat="1" ht="18" customHeight="1">
      <c r="B26" s="33"/>
      <c r="E26" s="26" t="s">
        <v>1110</v>
      </c>
      <c r="I26" s="28" t="s">
        <v>29</v>
      </c>
      <c r="J26" s="26" t="s">
        <v>21</v>
      </c>
      <c r="L26" s="33"/>
    </row>
    <row r="27" spans="2:12" s="1" customFormat="1" ht="6.9" customHeight="1">
      <c r="B27" s="33"/>
      <c r="L27" s="33"/>
    </row>
    <row r="28" spans="2:12" s="1" customFormat="1" ht="12" customHeight="1">
      <c r="B28" s="33"/>
      <c r="D28" s="28" t="s">
        <v>37</v>
      </c>
      <c r="L28" s="33"/>
    </row>
    <row r="29" spans="2:12" s="7" customFormat="1" ht="59.25" customHeight="1">
      <c r="B29" s="91"/>
      <c r="E29" s="308" t="s">
        <v>1111</v>
      </c>
      <c r="F29" s="308"/>
      <c r="G29" s="308"/>
      <c r="H29" s="308"/>
      <c r="L29" s="91"/>
    </row>
    <row r="30" spans="2:12" s="1" customFormat="1" ht="6.9" customHeight="1">
      <c r="B30" s="33"/>
      <c r="L30" s="33"/>
    </row>
    <row r="31" spans="2:12" s="1" customFormat="1" ht="6.9" customHeight="1">
      <c r="B31" s="33"/>
      <c r="D31" s="50"/>
      <c r="E31" s="50"/>
      <c r="F31" s="50"/>
      <c r="G31" s="50"/>
      <c r="H31" s="50"/>
      <c r="I31" s="50"/>
      <c r="J31" s="50"/>
      <c r="K31" s="50"/>
      <c r="L31" s="33"/>
    </row>
    <row r="32" spans="2:12" s="1" customFormat="1" ht="25.35" customHeight="1">
      <c r="B32" s="33"/>
      <c r="D32" s="92" t="s">
        <v>39</v>
      </c>
      <c r="J32" s="62">
        <f>ROUND(J86,2)</f>
        <v>0</v>
      </c>
      <c r="L32" s="33"/>
    </row>
    <row r="33" spans="2:12" s="1" customFormat="1" ht="6.9" customHeight="1">
      <c r="B33" s="33"/>
      <c r="D33" s="50"/>
      <c r="E33" s="50"/>
      <c r="F33" s="50"/>
      <c r="G33" s="50"/>
      <c r="H33" s="50"/>
      <c r="I33" s="50"/>
      <c r="J33" s="50"/>
      <c r="K33" s="50"/>
      <c r="L33" s="33"/>
    </row>
    <row r="34" spans="2:12" s="1" customFormat="1" ht="14.4" customHeight="1">
      <c r="B34" s="33"/>
      <c r="F34" s="93" t="s">
        <v>41</v>
      </c>
      <c r="I34" s="93" t="s">
        <v>40</v>
      </c>
      <c r="J34" s="93" t="s">
        <v>42</v>
      </c>
      <c r="L34" s="33"/>
    </row>
    <row r="35" spans="2:12" s="1" customFormat="1" ht="14.4" customHeight="1">
      <c r="B35" s="33"/>
      <c r="D35" s="94" t="s">
        <v>43</v>
      </c>
      <c r="E35" s="28" t="s">
        <v>44</v>
      </c>
      <c r="F35" s="82">
        <f>ROUND((SUM(BE86:BE130)),2)</f>
        <v>0</v>
      </c>
      <c r="I35" s="95">
        <v>0.21</v>
      </c>
      <c r="J35" s="82">
        <f>ROUND(((SUM(BE86:BE130))*I35),2)</f>
        <v>0</v>
      </c>
      <c r="L35" s="33"/>
    </row>
    <row r="36" spans="2:12" s="1" customFormat="1" ht="14.4" customHeight="1">
      <c r="B36" s="33"/>
      <c r="E36" s="28" t="s">
        <v>45</v>
      </c>
      <c r="F36" s="82">
        <f>ROUND((SUM(BF86:BF130)),2)</f>
        <v>0</v>
      </c>
      <c r="I36" s="95">
        <v>0.12</v>
      </c>
      <c r="J36" s="82">
        <f>ROUND(((SUM(BF86:BF130))*I36),2)</f>
        <v>0</v>
      </c>
      <c r="L36" s="33"/>
    </row>
    <row r="37" spans="2:12" s="1" customFormat="1" ht="14.4" customHeight="1" hidden="1">
      <c r="B37" s="33"/>
      <c r="E37" s="28" t="s">
        <v>46</v>
      </c>
      <c r="F37" s="82">
        <f>ROUND((SUM(BG86:BG130)),2)</f>
        <v>0</v>
      </c>
      <c r="I37" s="95">
        <v>0.21</v>
      </c>
      <c r="J37" s="82">
        <f>0</f>
        <v>0</v>
      </c>
      <c r="L37" s="33"/>
    </row>
    <row r="38" spans="2:12" s="1" customFormat="1" ht="14.4" customHeight="1" hidden="1">
      <c r="B38" s="33"/>
      <c r="E38" s="28" t="s">
        <v>47</v>
      </c>
      <c r="F38" s="82">
        <f>ROUND((SUM(BH86:BH130)),2)</f>
        <v>0</v>
      </c>
      <c r="I38" s="95">
        <v>0.12</v>
      </c>
      <c r="J38" s="82">
        <f>0</f>
        <v>0</v>
      </c>
      <c r="L38" s="33"/>
    </row>
    <row r="39" spans="2:12" s="1" customFormat="1" ht="14.4" customHeight="1" hidden="1">
      <c r="B39" s="33"/>
      <c r="E39" s="28" t="s">
        <v>48</v>
      </c>
      <c r="F39" s="82">
        <f>ROUND((SUM(BI86:BI130)),2)</f>
        <v>0</v>
      </c>
      <c r="I39" s="95">
        <v>0</v>
      </c>
      <c r="J39" s="82">
        <f>0</f>
        <v>0</v>
      </c>
      <c r="L39" s="33"/>
    </row>
    <row r="40" spans="2:12" s="1" customFormat="1" ht="6.9" customHeight="1">
      <c r="B40" s="33"/>
      <c r="L40" s="33"/>
    </row>
    <row r="41" spans="2:12" s="1" customFormat="1" ht="25.35" customHeight="1">
      <c r="B41" s="33"/>
      <c r="C41" s="96"/>
      <c r="D41" s="97" t="s">
        <v>49</v>
      </c>
      <c r="E41" s="53"/>
      <c r="F41" s="53"/>
      <c r="G41" s="98" t="s">
        <v>50</v>
      </c>
      <c r="H41" s="99" t="s">
        <v>51</v>
      </c>
      <c r="I41" s="53"/>
      <c r="J41" s="100">
        <f>SUM(J32:J39)</f>
        <v>0</v>
      </c>
      <c r="K41" s="101"/>
      <c r="L41" s="33"/>
    </row>
    <row r="42" spans="2:12" s="1" customFormat="1" ht="14.4" customHeight="1">
      <c r="B42" s="41"/>
      <c r="C42" s="42"/>
      <c r="D42" s="42"/>
      <c r="E42" s="42"/>
      <c r="F42" s="42"/>
      <c r="G42" s="42"/>
      <c r="H42" s="42"/>
      <c r="I42" s="42"/>
      <c r="J42" s="42"/>
      <c r="K42" s="42"/>
      <c r="L42" s="33"/>
    </row>
    <row r="46" spans="2:12" s="1" customFormat="1" ht="6.9" customHeight="1">
      <c r="B46" s="43"/>
      <c r="C46" s="44"/>
      <c r="D46" s="44"/>
      <c r="E46" s="44"/>
      <c r="F46" s="44"/>
      <c r="G46" s="44"/>
      <c r="H46" s="44"/>
      <c r="I46" s="44"/>
      <c r="J46" s="44"/>
      <c r="K46" s="44"/>
      <c r="L46" s="33"/>
    </row>
    <row r="47" spans="2:12" s="1" customFormat="1" ht="24.9" customHeight="1">
      <c r="B47" s="33"/>
      <c r="C47" s="22" t="s">
        <v>134</v>
      </c>
      <c r="L47" s="33"/>
    </row>
    <row r="48" spans="2:12" s="1" customFormat="1" ht="6.9" customHeight="1">
      <c r="B48" s="33"/>
      <c r="L48" s="33"/>
    </row>
    <row r="49" spans="2:12" s="1" customFormat="1" ht="12" customHeight="1">
      <c r="B49" s="33"/>
      <c r="C49" s="28" t="s">
        <v>16</v>
      </c>
      <c r="L49" s="33"/>
    </row>
    <row r="50" spans="2:12" s="1" customFormat="1" ht="16.5" customHeight="1">
      <c r="B50" s="33"/>
      <c r="E50" s="335" t="str">
        <f>E7</f>
        <v>REVITALIZACE PROSTORU HROMADNÝCH ŠATEN BAZÉNU BOHUMÍN</v>
      </c>
      <c r="F50" s="336"/>
      <c r="G50" s="336"/>
      <c r="H50" s="336"/>
      <c r="L50" s="33"/>
    </row>
    <row r="51" spans="2:12" ht="12" customHeight="1">
      <c r="B51" s="21"/>
      <c r="C51" s="28" t="s">
        <v>131</v>
      </c>
      <c r="L51" s="21"/>
    </row>
    <row r="52" spans="2:12" s="1" customFormat="1" ht="16.5" customHeight="1">
      <c r="B52" s="33"/>
      <c r="E52" s="335" t="s">
        <v>891</v>
      </c>
      <c r="F52" s="334"/>
      <c r="G52" s="334"/>
      <c r="H52" s="334"/>
      <c r="L52" s="33"/>
    </row>
    <row r="53" spans="2:12" s="1" customFormat="1" ht="12" customHeight="1">
      <c r="B53" s="33"/>
      <c r="C53" s="28" t="s">
        <v>892</v>
      </c>
      <c r="L53" s="33"/>
    </row>
    <row r="54" spans="2:12" s="1" customFormat="1" ht="16.5" customHeight="1">
      <c r="B54" s="33"/>
      <c r="E54" s="325" t="str">
        <f>E11</f>
        <v>2024/OST/07-14-6 - D.1.4.6-Interiér</v>
      </c>
      <c r="F54" s="334"/>
      <c r="G54" s="334"/>
      <c r="H54" s="334"/>
      <c r="L54" s="33"/>
    </row>
    <row r="55" spans="2:12" s="1" customFormat="1" ht="6.9" customHeight="1">
      <c r="B55" s="33"/>
      <c r="L55" s="33"/>
    </row>
    <row r="56" spans="2:12" s="1" customFormat="1" ht="12" customHeight="1">
      <c r="B56" s="33"/>
      <c r="C56" s="28" t="s">
        <v>22</v>
      </c>
      <c r="F56" s="26" t="str">
        <f>F14</f>
        <v xml:space="preserve"> </v>
      </c>
      <c r="I56" s="28" t="s">
        <v>24</v>
      </c>
      <c r="J56" s="49" t="str">
        <f>IF(J14="","",J14)</f>
        <v>26. 3. 2024</v>
      </c>
      <c r="L56" s="33"/>
    </row>
    <row r="57" spans="2:12" s="1" customFormat="1" ht="6.9" customHeight="1">
      <c r="B57" s="33"/>
      <c r="L57" s="33"/>
    </row>
    <row r="58" spans="2:12" s="1" customFormat="1" ht="15.15" customHeight="1">
      <c r="B58" s="33"/>
      <c r="C58" s="28" t="s">
        <v>26</v>
      </c>
      <c r="F58" s="26" t="str">
        <f>E17</f>
        <v>BOSPOR, s.r.o. Bohumín</v>
      </c>
      <c r="I58" s="28" t="s">
        <v>32</v>
      </c>
      <c r="J58" s="31" t="str">
        <f>E23</f>
        <v>ARCH.Z.STUDIO</v>
      </c>
      <c r="L58" s="33"/>
    </row>
    <row r="59" spans="2:12" s="1" customFormat="1" ht="15.15" customHeight="1">
      <c r="B59" s="33"/>
      <c r="C59" s="28" t="s">
        <v>30</v>
      </c>
      <c r="F59" s="26" t="str">
        <f>IF(E20="","",E20)</f>
        <v>Vyplň údaj</v>
      </c>
      <c r="I59" s="28" t="s">
        <v>35</v>
      </c>
      <c r="J59" s="31" t="str">
        <f>E26</f>
        <v>P.Baran</v>
      </c>
      <c r="L59" s="33"/>
    </row>
    <row r="60" spans="2:12" s="1" customFormat="1" ht="10.35" customHeight="1">
      <c r="B60" s="33"/>
      <c r="L60" s="33"/>
    </row>
    <row r="61" spans="2:12" s="1" customFormat="1" ht="29.25" customHeight="1">
      <c r="B61" s="33"/>
      <c r="C61" s="102" t="s">
        <v>135</v>
      </c>
      <c r="D61" s="96"/>
      <c r="E61" s="96"/>
      <c r="F61" s="96"/>
      <c r="G61" s="96"/>
      <c r="H61" s="96"/>
      <c r="I61" s="96"/>
      <c r="J61" s="103" t="s">
        <v>136</v>
      </c>
      <c r="K61" s="96"/>
      <c r="L61" s="33"/>
    </row>
    <row r="62" spans="2:12" s="1" customFormat="1" ht="10.35" customHeight="1">
      <c r="B62" s="33"/>
      <c r="L62" s="33"/>
    </row>
    <row r="63" spans="2:47" s="1" customFormat="1" ht="22.95" customHeight="1">
      <c r="B63" s="33"/>
      <c r="C63" s="104" t="s">
        <v>71</v>
      </c>
      <c r="J63" s="62">
        <f>J86</f>
        <v>0</v>
      </c>
      <c r="L63" s="33"/>
      <c r="AU63" s="18" t="s">
        <v>137</v>
      </c>
    </row>
    <row r="64" spans="2:12" s="8" customFormat="1" ht="24.9" customHeight="1">
      <c r="B64" s="105"/>
      <c r="D64" s="106" t="s">
        <v>1112</v>
      </c>
      <c r="E64" s="107"/>
      <c r="F64" s="107"/>
      <c r="G64" s="107"/>
      <c r="H64" s="107"/>
      <c r="I64" s="107"/>
      <c r="J64" s="108">
        <f>J87</f>
        <v>0</v>
      </c>
      <c r="L64" s="105"/>
    </row>
    <row r="65" spans="2:12" s="1" customFormat="1" ht="21.75" customHeight="1">
      <c r="B65" s="33"/>
      <c r="L65" s="33"/>
    </row>
    <row r="66" spans="2:12" s="1" customFormat="1" ht="6.9" customHeight="1">
      <c r="B66" s="41"/>
      <c r="C66" s="42"/>
      <c r="D66" s="42"/>
      <c r="E66" s="42"/>
      <c r="F66" s="42"/>
      <c r="G66" s="42"/>
      <c r="H66" s="42"/>
      <c r="I66" s="42"/>
      <c r="J66" s="42"/>
      <c r="K66" s="42"/>
      <c r="L66" s="33"/>
    </row>
    <row r="70" spans="2:12" s="1" customFormat="1" ht="6.9" customHeight="1">
      <c r="B70" s="43"/>
      <c r="C70" s="44"/>
      <c r="D70" s="44"/>
      <c r="E70" s="44"/>
      <c r="F70" s="44"/>
      <c r="G70" s="44"/>
      <c r="H70" s="44"/>
      <c r="I70" s="44"/>
      <c r="J70" s="44"/>
      <c r="K70" s="44"/>
      <c r="L70" s="33"/>
    </row>
    <row r="71" spans="2:12" s="1" customFormat="1" ht="24.9" customHeight="1">
      <c r="B71" s="33"/>
      <c r="C71" s="22" t="s">
        <v>155</v>
      </c>
      <c r="L71" s="33"/>
    </row>
    <row r="72" spans="2:12" s="1" customFormat="1" ht="6.9" customHeight="1">
      <c r="B72" s="33"/>
      <c r="L72" s="33"/>
    </row>
    <row r="73" spans="2:12" s="1" customFormat="1" ht="12" customHeight="1">
      <c r="B73" s="33"/>
      <c r="C73" s="28" t="s">
        <v>16</v>
      </c>
      <c r="L73" s="33"/>
    </row>
    <row r="74" spans="2:12" s="1" customFormat="1" ht="16.5" customHeight="1">
      <c r="B74" s="33"/>
      <c r="E74" s="335" t="str">
        <f>E7</f>
        <v>REVITALIZACE PROSTORU HROMADNÝCH ŠATEN BAZÉNU BOHUMÍN</v>
      </c>
      <c r="F74" s="336"/>
      <c r="G74" s="336"/>
      <c r="H74" s="336"/>
      <c r="L74" s="33"/>
    </row>
    <row r="75" spans="2:12" ht="12" customHeight="1">
      <c r="B75" s="21"/>
      <c r="C75" s="28" t="s">
        <v>131</v>
      </c>
      <c r="L75" s="21"/>
    </row>
    <row r="76" spans="2:12" s="1" customFormat="1" ht="16.5" customHeight="1">
      <c r="B76" s="33"/>
      <c r="E76" s="335" t="s">
        <v>891</v>
      </c>
      <c r="F76" s="334"/>
      <c r="G76" s="334"/>
      <c r="H76" s="334"/>
      <c r="L76" s="33"/>
    </row>
    <row r="77" spans="2:12" s="1" customFormat="1" ht="12" customHeight="1">
      <c r="B77" s="33"/>
      <c r="C77" s="28" t="s">
        <v>892</v>
      </c>
      <c r="L77" s="33"/>
    </row>
    <row r="78" spans="2:12" s="1" customFormat="1" ht="16.5" customHeight="1">
      <c r="B78" s="33"/>
      <c r="E78" s="325" t="str">
        <f>E11</f>
        <v>2024/OST/07-14-6 - D.1.4.6-Interiér</v>
      </c>
      <c r="F78" s="334"/>
      <c r="G78" s="334"/>
      <c r="H78" s="334"/>
      <c r="L78" s="33"/>
    </row>
    <row r="79" spans="2:12" s="1" customFormat="1" ht="6.9" customHeight="1">
      <c r="B79" s="33"/>
      <c r="L79" s="33"/>
    </row>
    <row r="80" spans="2:12" s="1" customFormat="1" ht="12" customHeight="1">
      <c r="B80" s="33"/>
      <c r="C80" s="28" t="s">
        <v>22</v>
      </c>
      <c r="F80" s="26" t="str">
        <f>F14</f>
        <v xml:space="preserve"> </v>
      </c>
      <c r="I80" s="28" t="s">
        <v>24</v>
      </c>
      <c r="J80" s="49" t="str">
        <f>IF(J14="","",J14)</f>
        <v>26. 3. 2024</v>
      </c>
      <c r="L80" s="33"/>
    </row>
    <row r="81" spans="2:12" s="1" customFormat="1" ht="6.9" customHeight="1">
      <c r="B81" s="33"/>
      <c r="L81" s="33"/>
    </row>
    <row r="82" spans="2:12" s="1" customFormat="1" ht="15.15" customHeight="1">
      <c r="B82" s="33"/>
      <c r="C82" s="28" t="s">
        <v>26</v>
      </c>
      <c r="F82" s="26" t="str">
        <f>E17</f>
        <v>BOSPOR, s.r.o. Bohumín</v>
      </c>
      <c r="I82" s="28" t="s">
        <v>32</v>
      </c>
      <c r="J82" s="31" t="str">
        <f>E23</f>
        <v>ARCH.Z.STUDIO</v>
      </c>
      <c r="L82" s="33"/>
    </row>
    <row r="83" spans="2:12" s="1" customFormat="1" ht="15.15" customHeight="1">
      <c r="B83" s="33"/>
      <c r="C83" s="28" t="s">
        <v>30</v>
      </c>
      <c r="F83" s="26" t="str">
        <f>IF(E20="","",E20)</f>
        <v>Vyplň údaj</v>
      </c>
      <c r="I83" s="28" t="s">
        <v>35</v>
      </c>
      <c r="J83" s="31" t="str">
        <f>E26</f>
        <v>P.Baran</v>
      </c>
      <c r="L83" s="33"/>
    </row>
    <row r="84" spans="2:12" s="1" customFormat="1" ht="10.35" customHeight="1">
      <c r="B84" s="33"/>
      <c r="L84" s="33"/>
    </row>
    <row r="85" spans="2:20" s="10" customFormat="1" ht="29.25" customHeight="1">
      <c r="B85" s="113"/>
      <c r="C85" s="114" t="s">
        <v>156</v>
      </c>
      <c r="D85" s="115" t="s">
        <v>58</v>
      </c>
      <c r="E85" s="115" t="s">
        <v>54</v>
      </c>
      <c r="F85" s="115" t="s">
        <v>55</v>
      </c>
      <c r="G85" s="115" t="s">
        <v>157</v>
      </c>
      <c r="H85" s="115" t="s">
        <v>158</v>
      </c>
      <c r="I85" s="115" t="s">
        <v>159</v>
      </c>
      <c r="J85" s="115" t="s">
        <v>136</v>
      </c>
      <c r="K85" s="116" t="s">
        <v>160</v>
      </c>
      <c r="L85" s="113"/>
      <c r="M85" s="55" t="s">
        <v>21</v>
      </c>
      <c r="N85" s="56" t="s">
        <v>43</v>
      </c>
      <c r="O85" s="56" t="s">
        <v>161</v>
      </c>
      <c r="P85" s="56" t="s">
        <v>162</v>
      </c>
      <c r="Q85" s="56" t="s">
        <v>163</v>
      </c>
      <c r="R85" s="56" t="s">
        <v>164</v>
      </c>
      <c r="S85" s="56" t="s">
        <v>165</v>
      </c>
      <c r="T85" s="57" t="s">
        <v>166</v>
      </c>
    </row>
    <row r="86" spans="2:63" s="1" customFormat="1" ht="22.95" customHeight="1">
      <c r="B86" s="33"/>
      <c r="C86" s="60" t="s">
        <v>167</v>
      </c>
      <c r="J86" s="117">
        <f>BK86</f>
        <v>0</v>
      </c>
      <c r="L86" s="33"/>
      <c r="M86" s="58"/>
      <c r="N86" s="50"/>
      <c r="O86" s="50"/>
      <c r="P86" s="118">
        <f>P87</f>
        <v>0</v>
      </c>
      <c r="Q86" s="50"/>
      <c r="R86" s="118">
        <f>R87</f>
        <v>0</v>
      </c>
      <c r="S86" s="50"/>
      <c r="T86" s="119">
        <f>T87</f>
        <v>0</v>
      </c>
      <c r="AT86" s="18" t="s">
        <v>72</v>
      </c>
      <c r="AU86" s="18" t="s">
        <v>137</v>
      </c>
      <c r="BK86" s="120">
        <f>BK87</f>
        <v>0</v>
      </c>
    </row>
    <row r="87" spans="2:63" s="11" customFormat="1" ht="25.95" customHeight="1">
      <c r="B87" s="121"/>
      <c r="D87" s="122" t="s">
        <v>72</v>
      </c>
      <c r="E87" s="123" t="s">
        <v>908</v>
      </c>
      <c r="F87" s="123" t="s">
        <v>1113</v>
      </c>
      <c r="I87" s="124"/>
      <c r="J87" s="125">
        <f>BK87</f>
        <v>0</v>
      </c>
      <c r="L87" s="121"/>
      <c r="M87" s="126"/>
      <c r="P87" s="127">
        <f>SUM(P88:P130)</f>
        <v>0</v>
      </c>
      <c r="R87" s="127">
        <f>SUM(R88:R130)</f>
        <v>0</v>
      </c>
      <c r="T87" s="128">
        <f>SUM(T88:T130)</f>
        <v>0</v>
      </c>
      <c r="AR87" s="122" t="s">
        <v>81</v>
      </c>
      <c r="AT87" s="129" t="s">
        <v>72</v>
      </c>
      <c r="AU87" s="129" t="s">
        <v>73</v>
      </c>
      <c r="AY87" s="122" t="s">
        <v>170</v>
      </c>
      <c r="BK87" s="130">
        <f>SUM(BK88:BK130)</f>
        <v>0</v>
      </c>
    </row>
    <row r="88" spans="2:65" s="1" customFormat="1" ht="24.15" customHeight="1">
      <c r="B88" s="33"/>
      <c r="C88" s="179" t="s">
        <v>81</v>
      </c>
      <c r="D88" s="179" t="s">
        <v>122</v>
      </c>
      <c r="E88" s="180" t="s">
        <v>1114</v>
      </c>
      <c r="F88" s="181" t="s">
        <v>1115</v>
      </c>
      <c r="G88" s="182" t="s">
        <v>1116</v>
      </c>
      <c r="H88" s="183">
        <v>3</v>
      </c>
      <c r="I88" s="184"/>
      <c r="J88" s="185">
        <f>ROUND(I88*H88,2)</f>
        <v>0</v>
      </c>
      <c r="K88" s="181" t="s">
        <v>304</v>
      </c>
      <c r="L88" s="186"/>
      <c r="M88" s="187" t="s">
        <v>21</v>
      </c>
      <c r="N88" s="188" t="s">
        <v>44</v>
      </c>
      <c r="P88" s="142">
        <f>O88*H88</f>
        <v>0</v>
      </c>
      <c r="Q88" s="142">
        <v>0</v>
      </c>
      <c r="R88" s="142">
        <f>Q88*H88</f>
        <v>0</v>
      </c>
      <c r="S88" s="142">
        <v>0</v>
      </c>
      <c r="T88" s="143">
        <f>S88*H88</f>
        <v>0</v>
      </c>
      <c r="AR88" s="144" t="s">
        <v>376</v>
      </c>
      <c r="AT88" s="144" t="s">
        <v>122</v>
      </c>
      <c r="AU88" s="144" t="s">
        <v>81</v>
      </c>
      <c r="AY88" s="18" t="s">
        <v>170</v>
      </c>
      <c r="BE88" s="145">
        <f>IF(N88="základní",J88,0)</f>
        <v>0</v>
      </c>
      <c r="BF88" s="145">
        <f>IF(N88="snížená",J88,0)</f>
        <v>0</v>
      </c>
      <c r="BG88" s="145">
        <f>IF(N88="zákl. přenesená",J88,0)</f>
        <v>0</v>
      </c>
      <c r="BH88" s="145">
        <f>IF(N88="sníž. přenesená",J88,0)</f>
        <v>0</v>
      </c>
      <c r="BI88" s="145">
        <f>IF(N88="nulová",J88,0)</f>
        <v>0</v>
      </c>
      <c r="BJ88" s="18" t="s">
        <v>81</v>
      </c>
      <c r="BK88" s="145">
        <f>ROUND(I88*H88,2)</f>
        <v>0</v>
      </c>
      <c r="BL88" s="18" t="s">
        <v>282</v>
      </c>
      <c r="BM88" s="144" t="s">
        <v>1117</v>
      </c>
    </row>
    <row r="89" spans="2:47" s="1" customFormat="1" ht="48">
      <c r="B89" s="33"/>
      <c r="D89" s="151" t="s">
        <v>310</v>
      </c>
      <c r="F89" s="178" t="s">
        <v>1118</v>
      </c>
      <c r="I89" s="148"/>
      <c r="L89" s="33"/>
      <c r="M89" s="149"/>
      <c r="T89" s="52"/>
      <c r="AT89" s="18" t="s">
        <v>310</v>
      </c>
      <c r="AU89" s="18" t="s">
        <v>81</v>
      </c>
    </row>
    <row r="90" spans="2:65" s="1" customFormat="1" ht="24.15" customHeight="1">
      <c r="B90" s="33"/>
      <c r="C90" s="179" t="s">
        <v>83</v>
      </c>
      <c r="D90" s="179" t="s">
        <v>122</v>
      </c>
      <c r="E90" s="180" t="s">
        <v>1119</v>
      </c>
      <c r="F90" s="181" t="s">
        <v>1120</v>
      </c>
      <c r="G90" s="182" t="s">
        <v>1116</v>
      </c>
      <c r="H90" s="183">
        <v>1</v>
      </c>
      <c r="I90" s="184"/>
      <c r="J90" s="185">
        <f>ROUND(I90*H90,2)</f>
        <v>0</v>
      </c>
      <c r="K90" s="181" t="s">
        <v>304</v>
      </c>
      <c r="L90" s="186"/>
      <c r="M90" s="187" t="s">
        <v>21</v>
      </c>
      <c r="N90" s="188" t="s">
        <v>44</v>
      </c>
      <c r="P90" s="142">
        <f>O90*H90</f>
        <v>0</v>
      </c>
      <c r="Q90" s="142">
        <v>0</v>
      </c>
      <c r="R90" s="142">
        <f>Q90*H90</f>
        <v>0</v>
      </c>
      <c r="S90" s="142">
        <v>0</v>
      </c>
      <c r="T90" s="143">
        <f>S90*H90</f>
        <v>0</v>
      </c>
      <c r="AR90" s="144" t="s">
        <v>376</v>
      </c>
      <c r="AT90" s="144" t="s">
        <v>122</v>
      </c>
      <c r="AU90" s="144" t="s">
        <v>81</v>
      </c>
      <c r="AY90" s="18" t="s">
        <v>170</v>
      </c>
      <c r="BE90" s="145">
        <f>IF(N90="základní",J90,0)</f>
        <v>0</v>
      </c>
      <c r="BF90" s="145">
        <f>IF(N90="snížená",J90,0)</f>
        <v>0</v>
      </c>
      <c r="BG90" s="145">
        <f>IF(N90="zákl. přenesená",J90,0)</f>
        <v>0</v>
      </c>
      <c r="BH90" s="145">
        <f>IF(N90="sníž. přenesená",J90,0)</f>
        <v>0</v>
      </c>
      <c r="BI90" s="145">
        <f>IF(N90="nulová",J90,0)</f>
        <v>0</v>
      </c>
      <c r="BJ90" s="18" t="s">
        <v>81</v>
      </c>
      <c r="BK90" s="145">
        <f>ROUND(I90*H90,2)</f>
        <v>0</v>
      </c>
      <c r="BL90" s="18" t="s">
        <v>282</v>
      </c>
      <c r="BM90" s="144" t="s">
        <v>1121</v>
      </c>
    </row>
    <row r="91" spans="2:47" s="1" customFormat="1" ht="86.4">
      <c r="B91" s="33"/>
      <c r="D91" s="151" t="s">
        <v>310</v>
      </c>
      <c r="F91" s="178" t="s">
        <v>1122</v>
      </c>
      <c r="I91" s="148"/>
      <c r="L91" s="33"/>
      <c r="M91" s="149"/>
      <c r="T91" s="52"/>
      <c r="AT91" s="18" t="s">
        <v>310</v>
      </c>
      <c r="AU91" s="18" t="s">
        <v>81</v>
      </c>
    </row>
    <row r="92" spans="2:65" s="1" customFormat="1" ht="16.5" customHeight="1">
      <c r="B92" s="33"/>
      <c r="C92" s="179" t="s">
        <v>171</v>
      </c>
      <c r="D92" s="179" t="s">
        <v>122</v>
      </c>
      <c r="E92" s="180" t="s">
        <v>1123</v>
      </c>
      <c r="F92" s="181" t="s">
        <v>1124</v>
      </c>
      <c r="G92" s="182" t="s">
        <v>538</v>
      </c>
      <c r="H92" s="183">
        <v>1</v>
      </c>
      <c r="I92" s="184"/>
      <c r="J92" s="185">
        <f>ROUND(I92*H92,2)</f>
        <v>0</v>
      </c>
      <c r="K92" s="181" t="s">
        <v>304</v>
      </c>
      <c r="L92" s="186"/>
      <c r="M92" s="187" t="s">
        <v>21</v>
      </c>
      <c r="N92" s="188" t="s">
        <v>44</v>
      </c>
      <c r="P92" s="142">
        <f>O92*H92</f>
        <v>0</v>
      </c>
      <c r="Q92" s="142">
        <v>0</v>
      </c>
      <c r="R92" s="142">
        <f>Q92*H92</f>
        <v>0</v>
      </c>
      <c r="S92" s="142">
        <v>0</v>
      </c>
      <c r="T92" s="143">
        <f>S92*H92</f>
        <v>0</v>
      </c>
      <c r="AR92" s="144" t="s">
        <v>376</v>
      </c>
      <c r="AT92" s="144" t="s">
        <v>122</v>
      </c>
      <c r="AU92" s="144" t="s">
        <v>81</v>
      </c>
      <c r="AY92" s="18" t="s">
        <v>170</v>
      </c>
      <c r="BE92" s="145">
        <f>IF(N92="základní",J92,0)</f>
        <v>0</v>
      </c>
      <c r="BF92" s="145">
        <f>IF(N92="snížená",J92,0)</f>
        <v>0</v>
      </c>
      <c r="BG92" s="145">
        <f>IF(N92="zákl. přenesená",J92,0)</f>
        <v>0</v>
      </c>
      <c r="BH92" s="145">
        <f>IF(N92="sníž. přenesená",J92,0)</f>
        <v>0</v>
      </c>
      <c r="BI92" s="145">
        <f>IF(N92="nulová",J92,0)</f>
        <v>0</v>
      </c>
      <c r="BJ92" s="18" t="s">
        <v>81</v>
      </c>
      <c r="BK92" s="145">
        <f>ROUND(I92*H92,2)</f>
        <v>0</v>
      </c>
      <c r="BL92" s="18" t="s">
        <v>282</v>
      </c>
      <c r="BM92" s="144" t="s">
        <v>1125</v>
      </c>
    </row>
    <row r="93" spans="2:47" s="1" customFormat="1" ht="19.2">
      <c r="B93" s="33"/>
      <c r="D93" s="151" t="s">
        <v>310</v>
      </c>
      <c r="F93" s="178" t="s">
        <v>1126</v>
      </c>
      <c r="I93" s="148"/>
      <c r="L93" s="33"/>
      <c r="M93" s="149"/>
      <c r="T93" s="52"/>
      <c r="AT93" s="18" t="s">
        <v>310</v>
      </c>
      <c r="AU93" s="18" t="s">
        <v>81</v>
      </c>
    </row>
    <row r="94" spans="2:65" s="1" customFormat="1" ht="16.5" customHeight="1">
      <c r="B94" s="33"/>
      <c r="C94" s="179" t="s">
        <v>177</v>
      </c>
      <c r="D94" s="179" t="s">
        <v>122</v>
      </c>
      <c r="E94" s="180" t="s">
        <v>1127</v>
      </c>
      <c r="F94" s="181" t="s">
        <v>1128</v>
      </c>
      <c r="G94" s="182" t="s">
        <v>538</v>
      </c>
      <c r="H94" s="183">
        <v>1</v>
      </c>
      <c r="I94" s="184"/>
      <c r="J94" s="185">
        <f>ROUND(I94*H94,2)</f>
        <v>0</v>
      </c>
      <c r="K94" s="181" t="s">
        <v>304</v>
      </c>
      <c r="L94" s="186"/>
      <c r="M94" s="187" t="s">
        <v>21</v>
      </c>
      <c r="N94" s="188" t="s">
        <v>44</v>
      </c>
      <c r="P94" s="142">
        <f>O94*H94</f>
        <v>0</v>
      </c>
      <c r="Q94" s="142">
        <v>0</v>
      </c>
      <c r="R94" s="142">
        <f>Q94*H94</f>
        <v>0</v>
      </c>
      <c r="S94" s="142">
        <v>0</v>
      </c>
      <c r="T94" s="143">
        <f>S94*H94</f>
        <v>0</v>
      </c>
      <c r="AR94" s="144" t="s">
        <v>376</v>
      </c>
      <c r="AT94" s="144" t="s">
        <v>122</v>
      </c>
      <c r="AU94" s="144" t="s">
        <v>81</v>
      </c>
      <c r="AY94" s="18" t="s">
        <v>170</v>
      </c>
      <c r="BE94" s="145">
        <f>IF(N94="základní",J94,0)</f>
        <v>0</v>
      </c>
      <c r="BF94" s="145">
        <f>IF(N94="snížená",J94,0)</f>
        <v>0</v>
      </c>
      <c r="BG94" s="145">
        <f>IF(N94="zákl. přenesená",J94,0)</f>
        <v>0</v>
      </c>
      <c r="BH94" s="145">
        <f>IF(N94="sníž. přenesená",J94,0)</f>
        <v>0</v>
      </c>
      <c r="BI94" s="145">
        <f>IF(N94="nulová",J94,0)</f>
        <v>0</v>
      </c>
      <c r="BJ94" s="18" t="s">
        <v>81</v>
      </c>
      <c r="BK94" s="145">
        <f>ROUND(I94*H94,2)</f>
        <v>0</v>
      </c>
      <c r="BL94" s="18" t="s">
        <v>282</v>
      </c>
      <c r="BM94" s="144" t="s">
        <v>1129</v>
      </c>
    </row>
    <row r="95" spans="2:47" s="1" customFormat="1" ht="19.2">
      <c r="B95" s="33"/>
      <c r="D95" s="151" t="s">
        <v>310</v>
      </c>
      <c r="F95" s="178" t="s">
        <v>1130</v>
      </c>
      <c r="I95" s="148"/>
      <c r="L95" s="33"/>
      <c r="M95" s="149"/>
      <c r="T95" s="52"/>
      <c r="AT95" s="18" t="s">
        <v>310</v>
      </c>
      <c r="AU95" s="18" t="s">
        <v>81</v>
      </c>
    </row>
    <row r="96" spans="2:65" s="1" customFormat="1" ht="16.5" customHeight="1">
      <c r="B96" s="33"/>
      <c r="C96" s="179" t="s">
        <v>201</v>
      </c>
      <c r="D96" s="179" t="s">
        <v>122</v>
      </c>
      <c r="E96" s="180" t="s">
        <v>1131</v>
      </c>
      <c r="F96" s="181" t="s">
        <v>1132</v>
      </c>
      <c r="G96" s="182" t="s">
        <v>1133</v>
      </c>
      <c r="H96" s="183">
        <v>3.86</v>
      </c>
      <c r="I96" s="184"/>
      <c r="J96" s="185">
        <f>ROUND(I96*H96,2)</f>
        <v>0</v>
      </c>
      <c r="K96" s="181" t="s">
        <v>304</v>
      </c>
      <c r="L96" s="186"/>
      <c r="M96" s="187" t="s">
        <v>21</v>
      </c>
      <c r="N96" s="188" t="s">
        <v>44</v>
      </c>
      <c r="P96" s="142">
        <f>O96*H96</f>
        <v>0</v>
      </c>
      <c r="Q96" s="142">
        <v>0</v>
      </c>
      <c r="R96" s="142">
        <f>Q96*H96</f>
        <v>0</v>
      </c>
      <c r="S96" s="142">
        <v>0</v>
      </c>
      <c r="T96" s="143">
        <f>S96*H96</f>
        <v>0</v>
      </c>
      <c r="AR96" s="144" t="s">
        <v>376</v>
      </c>
      <c r="AT96" s="144" t="s">
        <v>122</v>
      </c>
      <c r="AU96" s="144" t="s">
        <v>81</v>
      </c>
      <c r="AY96" s="18" t="s">
        <v>170</v>
      </c>
      <c r="BE96" s="145">
        <f>IF(N96="základní",J96,0)</f>
        <v>0</v>
      </c>
      <c r="BF96" s="145">
        <f>IF(N96="snížená",J96,0)</f>
        <v>0</v>
      </c>
      <c r="BG96" s="145">
        <f>IF(N96="zákl. přenesená",J96,0)</f>
        <v>0</v>
      </c>
      <c r="BH96" s="145">
        <f>IF(N96="sníž. přenesená",J96,0)</f>
        <v>0</v>
      </c>
      <c r="BI96" s="145">
        <f>IF(N96="nulová",J96,0)</f>
        <v>0</v>
      </c>
      <c r="BJ96" s="18" t="s">
        <v>81</v>
      </c>
      <c r="BK96" s="145">
        <f>ROUND(I96*H96,2)</f>
        <v>0</v>
      </c>
      <c r="BL96" s="18" t="s">
        <v>282</v>
      </c>
      <c r="BM96" s="144" t="s">
        <v>1134</v>
      </c>
    </row>
    <row r="97" spans="2:65" s="1" customFormat="1" ht="16.5" customHeight="1">
      <c r="B97" s="33"/>
      <c r="C97" s="179" t="s">
        <v>194</v>
      </c>
      <c r="D97" s="179" t="s">
        <v>122</v>
      </c>
      <c r="E97" s="180" t="s">
        <v>1135</v>
      </c>
      <c r="F97" s="181" t="s">
        <v>1136</v>
      </c>
      <c r="G97" s="182" t="s">
        <v>538</v>
      </c>
      <c r="H97" s="183">
        <v>8</v>
      </c>
      <c r="I97" s="184"/>
      <c r="J97" s="185">
        <f>ROUND(I97*H97,2)</f>
        <v>0</v>
      </c>
      <c r="K97" s="181" t="s">
        <v>304</v>
      </c>
      <c r="L97" s="186"/>
      <c r="M97" s="187" t="s">
        <v>21</v>
      </c>
      <c r="N97" s="188" t="s">
        <v>44</v>
      </c>
      <c r="P97" s="142">
        <f>O97*H97</f>
        <v>0</v>
      </c>
      <c r="Q97" s="142">
        <v>0</v>
      </c>
      <c r="R97" s="142">
        <f>Q97*H97</f>
        <v>0</v>
      </c>
      <c r="S97" s="142">
        <v>0</v>
      </c>
      <c r="T97" s="143">
        <f>S97*H97</f>
        <v>0</v>
      </c>
      <c r="AR97" s="144" t="s">
        <v>376</v>
      </c>
      <c r="AT97" s="144" t="s">
        <v>122</v>
      </c>
      <c r="AU97" s="144" t="s">
        <v>81</v>
      </c>
      <c r="AY97" s="18" t="s">
        <v>170</v>
      </c>
      <c r="BE97" s="145">
        <f>IF(N97="základní",J97,0)</f>
        <v>0</v>
      </c>
      <c r="BF97" s="145">
        <f>IF(N97="snížená",J97,0)</f>
        <v>0</v>
      </c>
      <c r="BG97" s="145">
        <f>IF(N97="zákl. přenesená",J97,0)</f>
        <v>0</v>
      </c>
      <c r="BH97" s="145">
        <f>IF(N97="sníž. přenesená",J97,0)</f>
        <v>0</v>
      </c>
      <c r="BI97" s="145">
        <f>IF(N97="nulová",J97,0)</f>
        <v>0</v>
      </c>
      <c r="BJ97" s="18" t="s">
        <v>81</v>
      </c>
      <c r="BK97" s="145">
        <f>ROUND(I97*H97,2)</f>
        <v>0</v>
      </c>
      <c r="BL97" s="18" t="s">
        <v>282</v>
      </c>
      <c r="BM97" s="144" t="s">
        <v>1137</v>
      </c>
    </row>
    <row r="98" spans="2:47" s="1" customFormat="1" ht="19.2">
      <c r="B98" s="33"/>
      <c r="D98" s="151" t="s">
        <v>310</v>
      </c>
      <c r="F98" s="178" t="s">
        <v>1138</v>
      </c>
      <c r="I98" s="148"/>
      <c r="L98" s="33"/>
      <c r="M98" s="149"/>
      <c r="T98" s="52"/>
      <c r="AT98" s="18" t="s">
        <v>310</v>
      </c>
      <c r="AU98" s="18" t="s">
        <v>81</v>
      </c>
    </row>
    <row r="99" spans="2:65" s="1" customFormat="1" ht="16.5" customHeight="1">
      <c r="B99" s="33"/>
      <c r="C99" s="179" t="s">
        <v>216</v>
      </c>
      <c r="D99" s="179" t="s">
        <v>122</v>
      </c>
      <c r="E99" s="180" t="s">
        <v>1139</v>
      </c>
      <c r="F99" s="181" t="s">
        <v>1140</v>
      </c>
      <c r="G99" s="182" t="s">
        <v>1141</v>
      </c>
      <c r="H99" s="183">
        <v>70</v>
      </c>
      <c r="I99" s="184"/>
      <c r="J99" s="185">
        <f>ROUND(I99*H99,2)</f>
        <v>0</v>
      </c>
      <c r="K99" s="181" t="s">
        <v>304</v>
      </c>
      <c r="L99" s="186"/>
      <c r="M99" s="187" t="s">
        <v>21</v>
      </c>
      <c r="N99" s="188" t="s">
        <v>44</v>
      </c>
      <c r="P99" s="142">
        <f>O99*H99</f>
        <v>0</v>
      </c>
      <c r="Q99" s="142">
        <v>0</v>
      </c>
      <c r="R99" s="142">
        <f>Q99*H99</f>
        <v>0</v>
      </c>
      <c r="S99" s="142">
        <v>0</v>
      </c>
      <c r="T99" s="143">
        <f>S99*H99</f>
        <v>0</v>
      </c>
      <c r="AR99" s="144" t="s">
        <v>376</v>
      </c>
      <c r="AT99" s="144" t="s">
        <v>122</v>
      </c>
      <c r="AU99" s="144" t="s">
        <v>81</v>
      </c>
      <c r="AY99" s="18" t="s">
        <v>170</v>
      </c>
      <c r="BE99" s="145">
        <f>IF(N99="základní",J99,0)</f>
        <v>0</v>
      </c>
      <c r="BF99" s="145">
        <f>IF(N99="snížená",J99,0)</f>
        <v>0</v>
      </c>
      <c r="BG99" s="145">
        <f>IF(N99="zákl. přenesená",J99,0)</f>
        <v>0</v>
      </c>
      <c r="BH99" s="145">
        <f>IF(N99="sníž. přenesená",J99,0)</f>
        <v>0</v>
      </c>
      <c r="BI99" s="145">
        <f>IF(N99="nulová",J99,0)</f>
        <v>0</v>
      </c>
      <c r="BJ99" s="18" t="s">
        <v>81</v>
      </c>
      <c r="BK99" s="145">
        <f>ROUND(I99*H99,2)</f>
        <v>0</v>
      </c>
      <c r="BL99" s="18" t="s">
        <v>282</v>
      </c>
      <c r="BM99" s="144" t="s">
        <v>1142</v>
      </c>
    </row>
    <row r="100" spans="2:47" s="1" customFormat="1" ht="19.2">
      <c r="B100" s="33"/>
      <c r="D100" s="151" t="s">
        <v>310</v>
      </c>
      <c r="F100" s="178" t="s">
        <v>1143</v>
      </c>
      <c r="I100" s="148"/>
      <c r="L100" s="33"/>
      <c r="M100" s="149"/>
      <c r="T100" s="52"/>
      <c r="AT100" s="18" t="s">
        <v>310</v>
      </c>
      <c r="AU100" s="18" t="s">
        <v>81</v>
      </c>
    </row>
    <row r="101" spans="2:65" s="1" customFormat="1" ht="16.5" customHeight="1">
      <c r="B101" s="33"/>
      <c r="C101" s="179" t="s">
        <v>224</v>
      </c>
      <c r="D101" s="179" t="s">
        <v>122</v>
      </c>
      <c r="E101" s="180" t="s">
        <v>1144</v>
      </c>
      <c r="F101" s="181" t="s">
        <v>1145</v>
      </c>
      <c r="G101" s="182" t="s">
        <v>1141</v>
      </c>
      <c r="H101" s="183">
        <v>186</v>
      </c>
      <c r="I101" s="184"/>
      <c r="J101" s="185">
        <f>ROUND(I101*H101,2)</f>
        <v>0</v>
      </c>
      <c r="K101" s="181" t="s">
        <v>304</v>
      </c>
      <c r="L101" s="186"/>
      <c r="M101" s="187" t="s">
        <v>21</v>
      </c>
      <c r="N101" s="188" t="s">
        <v>44</v>
      </c>
      <c r="P101" s="142">
        <f>O101*H101</f>
        <v>0</v>
      </c>
      <c r="Q101" s="142">
        <v>0</v>
      </c>
      <c r="R101" s="142">
        <f>Q101*H101</f>
        <v>0</v>
      </c>
      <c r="S101" s="142">
        <v>0</v>
      </c>
      <c r="T101" s="143">
        <f>S101*H101</f>
        <v>0</v>
      </c>
      <c r="AR101" s="144" t="s">
        <v>376</v>
      </c>
      <c r="AT101" s="144" t="s">
        <v>122</v>
      </c>
      <c r="AU101" s="144" t="s">
        <v>81</v>
      </c>
      <c r="AY101" s="18" t="s">
        <v>170</v>
      </c>
      <c r="BE101" s="145">
        <f>IF(N101="základní",J101,0)</f>
        <v>0</v>
      </c>
      <c r="BF101" s="145">
        <f>IF(N101="snížená",J101,0)</f>
        <v>0</v>
      </c>
      <c r="BG101" s="145">
        <f>IF(N101="zákl. přenesená",J101,0)</f>
        <v>0</v>
      </c>
      <c r="BH101" s="145">
        <f>IF(N101="sníž. přenesená",J101,0)</f>
        <v>0</v>
      </c>
      <c r="BI101" s="145">
        <f>IF(N101="nulová",J101,0)</f>
        <v>0</v>
      </c>
      <c r="BJ101" s="18" t="s">
        <v>81</v>
      </c>
      <c r="BK101" s="145">
        <f>ROUND(I101*H101,2)</f>
        <v>0</v>
      </c>
      <c r="BL101" s="18" t="s">
        <v>282</v>
      </c>
      <c r="BM101" s="144" t="s">
        <v>1146</v>
      </c>
    </row>
    <row r="102" spans="2:47" s="1" customFormat="1" ht="19.2">
      <c r="B102" s="33"/>
      <c r="D102" s="151" t="s">
        <v>310</v>
      </c>
      <c r="F102" s="178" t="s">
        <v>1147</v>
      </c>
      <c r="I102" s="148"/>
      <c r="L102" s="33"/>
      <c r="M102" s="149"/>
      <c r="T102" s="52"/>
      <c r="AT102" s="18" t="s">
        <v>310</v>
      </c>
      <c r="AU102" s="18" t="s">
        <v>81</v>
      </c>
    </row>
    <row r="103" spans="2:65" s="1" customFormat="1" ht="16.5" customHeight="1">
      <c r="B103" s="33"/>
      <c r="C103" s="179" t="s">
        <v>236</v>
      </c>
      <c r="D103" s="179" t="s">
        <v>122</v>
      </c>
      <c r="E103" s="180" t="s">
        <v>1148</v>
      </c>
      <c r="F103" s="181" t="s">
        <v>1145</v>
      </c>
      <c r="G103" s="182" t="s">
        <v>1141</v>
      </c>
      <c r="H103" s="183">
        <v>4</v>
      </c>
      <c r="I103" s="184"/>
      <c r="J103" s="185">
        <f>ROUND(I103*H103,2)</f>
        <v>0</v>
      </c>
      <c r="K103" s="181" t="s">
        <v>304</v>
      </c>
      <c r="L103" s="186"/>
      <c r="M103" s="187" t="s">
        <v>21</v>
      </c>
      <c r="N103" s="188" t="s">
        <v>44</v>
      </c>
      <c r="P103" s="142">
        <f>O103*H103</f>
        <v>0</v>
      </c>
      <c r="Q103" s="142">
        <v>0</v>
      </c>
      <c r="R103" s="142">
        <f>Q103*H103</f>
        <v>0</v>
      </c>
      <c r="S103" s="142">
        <v>0</v>
      </c>
      <c r="T103" s="143">
        <f>S103*H103</f>
        <v>0</v>
      </c>
      <c r="AR103" s="144" t="s">
        <v>376</v>
      </c>
      <c r="AT103" s="144" t="s">
        <v>122</v>
      </c>
      <c r="AU103" s="144" t="s">
        <v>81</v>
      </c>
      <c r="AY103" s="18" t="s">
        <v>170</v>
      </c>
      <c r="BE103" s="145">
        <f>IF(N103="základní",J103,0)</f>
        <v>0</v>
      </c>
      <c r="BF103" s="145">
        <f>IF(N103="snížená",J103,0)</f>
        <v>0</v>
      </c>
      <c r="BG103" s="145">
        <f>IF(N103="zákl. přenesená",J103,0)</f>
        <v>0</v>
      </c>
      <c r="BH103" s="145">
        <f>IF(N103="sníž. přenesená",J103,0)</f>
        <v>0</v>
      </c>
      <c r="BI103" s="145">
        <f>IF(N103="nulová",J103,0)</f>
        <v>0</v>
      </c>
      <c r="BJ103" s="18" t="s">
        <v>81</v>
      </c>
      <c r="BK103" s="145">
        <f>ROUND(I103*H103,2)</f>
        <v>0</v>
      </c>
      <c r="BL103" s="18" t="s">
        <v>282</v>
      </c>
      <c r="BM103" s="144" t="s">
        <v>1149</v>
      </c>
    </row>
    <row r="104" spans="2:47" s="1" customFormat="1" ht="19.2">
      <c r="B104" s="33"/>
      <c r="D104" s="151" t="s">
        <v>310</v>
      </c>
      <c r="F104" s="178" t="s">
        <v>1150</v>
      </c>
      <c r="I104" s="148"/>
      <c r="L104" s="33"/>
      <c r="M104" s="149"/>
      <c r="T104" s="52"/>
      <c r="AT104" s="18" t="s">
        <v>310</v>
      </c>
      <c r="AU104" s="18" t="s">
        <v>81</v>
      </c>
    </row>
    <row r="105" spans="2:65" s="1" customFormat="1" ht="16.5" customHeight="1">
      <c r="B105" s="33"/>
      <c r="C105" s="179" t="s">
        <v>245</v>
      </c>
      <c r="D105" s="179" t="s">
        <v>122</v>
      </c>
      <c r="E105" s="180" t="s">
        <v>1151</v>
      </c>
      <c r="F105" s="181" t="s">
        <v>1152</v>
      </c>
      <c r="G105" s="182" t="s">
        <v>538</v>
      </c>
      <c r="H105" s="183">
        <v>260</v>
      </c>
      <c r="I105" s="184"/>
      <c r="J105" s="185">
        <f>ROUND(I105*H105,2)</f>
        <v>0</v>
      </c>
      <c r="K105" s="181" t="s">
        <v>304</v>
      </c>
      <c r="L105" s="186"/>
      <c r="M105" s="187" t="s">
        <v>21</v>
      </c>
      <c r="N105" s="188" t="s">
        <v>44</v>
      </c>
      <c r="P105" s="142">
        <f>O105*H105</f>
        <v>0</v>
      </c>
      <c r="Q105" s="142">
        <v>0</v>
      </c>
      <c r="R105" s="142">
        <f>Q105*H105</f>
        <v>0</v>
      </c>
      <c r="S105" s="142">
        <v>0</v>
      </c>
      <c r="T105" s="143">
        <f>S105*H105</f>
        <v>0</v>
      </c>
      <c r="AR105" s="144" t="s">
        <v>376</v>
      </c>
      <c r="AT105" s="144" t="s">
        <v>122</v>
      </c>
      <c r="AU105" s="144" t="s">
        <v>81</v>
      </c>
      <c r="AY105" s="18" t="s">
        <v>170</v>
      </c>
      <c r="BE105" s="145">
        <f>IF(N105="základní",J105,0)</f>
        <v>0</v>
      </c>
      <c r="BF105" s="145">
        <f>IF(N105="snížená",J105,0)</f>
        <v>0</v>
      </c>
      <c r="BG105" s="145">
        <f>IF(N105="zákl. přenesená",J105,0)</f>
        <v>0</v>
      </c>
      <c r="BH105" s="145">
        <f>IF(N105="sníž. přenesená",J105,0)</f>
        <v>0</v>
      </c>
      <c r="BI105" s="145">
        <f>IF(N105="nulová",J105,0)</f>
        <v>0</v>
      </c>
      <c r="BJ105" s="18" t="s">
        <v>81</v>
      </c>
      <c r="BK105" s="145">
        <f>ROUND(I105*H105,2)</f>
        <v>0</v>
      </c>
      <c r="BL105" s="18" t="s">
        <v>282</v>
      </c>
      <c r="BM105" s="144" t="s">
        <v>1153</v>
      </c>
    </row>
    <row r="106" spans="2:65" s="1" customFormat="1" ht="16.5" customHeight="1">
      <c r="B106" s="33"/>
      <c r="C106" s="179" t="s">
        <v>252</v>
      </c>
      <c r="D106" s="179" t="s">
        <v>122</v>
      </c>
      <c r="E106" s="180" t="s">
        <v>1154</v>
      </c>
      <c r="F106" s="181" t="s">
        <v>1155</v>
      </c>
      <c r="G106" s="182" t="s">
        <v>538</v>
      </c>
      <c r="H106" s="183">
        <v>260</v>
      </c>
      <c r="I106" s="184"/>
      <c r="J106" s="185">
        <f>ROUND(I106*H106,2)</f>
        <v>0</v>
      </c>
      <c r="K106" s="181" t="s">
        <v>304</v>
      </c>
      <c r="L106" s="186"/>
      <c r="M106" s="187" t="s">
        <v>21</v>
      </c>
      <c r="N106" s="188" t="s">
        <v>44</v>
      </c>
      <c r="P106" s="142">
        <f>O106*H106</f>
        <v>0</v>
      </c>
      <c r="Q106" s="142">
        <v>0</v>
      </c>
      <c r="R106" s="142">
        <f>Q106*H106</f>
        <v>0</v>
      </c>
      <c r="S106" s="142">
        <v>0</v>
      </c>
      <c r="T106" s="143">
        <f>S106*H106</f>
        <v>0</v>
      </c>
      <c r="AR106" s="144" t="s">
        <v>376</v>
      </c>
      <c r="AT106" s="144" t="s">
        <v>122</v>
      </c>
      <c r="AU106" s="144" t="s">
        <v>81</v>
      </c>
      <c r="AY106" s="18" t="s">
        <v>170</v>
      </c>
      <c r="BE106" s="145">
        <f>IF(N106="základní",J106,0)</f>
        <v>0</v>
      </c>
      <c r="BF106" s="145">
        <f>IF(N106="snížená",J106,0)</f>
        <v>0</v>
      </c>
      <c r="BG106" s="145">
        <f>IF(N106="zákl. přenesená",J106,0)</f>
        <v>0</v>
      </c>
      <c r="BH106" s="145">
        <f>IF(N106="sníž. přenesená",J106,0)</f>
        <v>0</v>
      </c>
      <c r="BI106" s="145">
        <f>IF(N106="nulová",J106,0)</f>
        <v>0</v>
      </c>
      <c r="BJ106" s="18" t="s">
        <v>81</v>
      </c>
      <c r="BK106" s="145">
        <f>ROUND(I106*H106,2)</f>
        <v>0</v>
      </c>
      <c r="BL106" s="18" t="s">
        <v>282</v>
      </c>
      <c r="BM106" s="144" t="s">
        <v>1156</v>
      </c>
    </row>
    <row r="107" spans="2:65" s="1" customFormat="1" ht="16.5" customHeight="1">
      <c r="B107" s="33"/>
      <c r="C107" s="179" t="s">
        <v>8</v>
      </c>
      <c r="D107" s="179" t="s">
        <v>122</v>
      </c>
      <c r="E107" s="180" t="s">
        <v>1157</v>
      </c>
      <c r="F107" s="181" t="s">
        <v>1158</v>
      </c>
      <c r="G107" s="182" t="s">
        <v>538</v>
      </c>
      <c r="H107" s="183">
        <v>1</v>
      </c>
      <c r="I107" s="184"/>
      <c r="J107" s="185">
        <f>ROUND(I107*H107,2)</f>
        <v>0</v>
      </c>
      <c r="K107" s="181" t="s">
        <v>304</v>
      </c>
      <c r="L107" s="186"/>
      <c r="M107" s="187" t="s">
        <v>21</v>
      </c>
      <c r="N107" s="188" t="s">
        <v>44</v>
      </c>
      <c r="P107" s="142">
        <f>O107*H107</f>
        <v>0</v>
      </c>
      <c r="Q107" s="142">
        <v>0</v>
      </c>
      <c r="R107" s="142">
        <f>Q107*H107</f>
        <v>0</v>
      </c>
      <c r="S107" s="142">
        <v>0</v>
      </c>
      <c r="T107" s="143">
        <f>S107*H107</f>
        <v>0</v>
      </c>
      <c r="AR107" s="144" t="s">
        <v>376</v>
      </c>
      <c r="AT107" s="144" t="s">
        <v>122</v>
      </c>
      <c r="AU107" s="144" t="s">
        <v>81</v>
      </c>
      <c r="AY107" s="18" t="s">
        <v>170</v>
      </c>
      <c r="BE107" s="145">
        <f>IF(N107="základní",J107,0)</f>
        <v>0</v>
      </c>
      <c r="BF107" s="145">
        <f>IF(N107="snížená",J107,0)</f>
        <v>0</v>
      </c>
      <c r="BG107" s="145">
        <f>IF(N107="zákl. přenesená",J107,0)</f>
        <v>0</v>
      </c>
      <c r="BH107" s="145">
        <f>IF(N107="sníž. přenesená",J107,0)</f>
        <v>0</v>
      </c>
      <c r="BI107" s="145">
        <f>IF(N107="nulová",J107,0)</f>
        <v>0</v>
      </c>
      <c r="BJ107" s="18" t="s">
        <v>81</v>
      </c>
      <c r="BK107" s="145">
        <f>ROUND(I107*H107,2)</f>
        <v>0</v>
      </c>
      <c r="BL107" s="18" t="s">
        <v>282</v>
      </c>
      <c r="BM107" s="144" t="s">
        <v>1159</v>
      </c>
    </row>
    <row r="108" spans="2:47" s="1" customFormat="1" ht="19.2">
      <c r="B108" s="33"/>
      <c r="D108" s="151" t="s">
        <v>310</v>
      </c>
      <c r="F108" s="178" t="s">
        <v>1160</v>
      </c>
      <c r="I108" s="148"/>
      <c r="L108" s="33"/>
      <c r="M108" s="149"/>
      <c r="T108" s="52"/>
      <c r="AT108" s="18" t="s">
        <v>310</v>
      </c>
      <c r="AU108" s="18" t="s">
        <v>81</v>
      </c>
    </row>
    <row r="109" spans="2:65" s="1" customFormat="1" ht="16.5" customHeight="1">
      <c r="B109" s="33"/>
      <c r="C109" s="179" t="s">
        <v>264</v>
      </c>
      <c r="D109" s="179" t="s">
        <v>122</v>
      </c>
      <c r="E109" s="180" t="s">
        <v>1161</v>
      </c>
      <c r="F109" s="181" t="s">
        <v>1162</v>
      </c>
      <c r="G109" s="182" t="s">
        <v>600</v>
      </c>
      <c r="H109" s="183">
        <v>1</v>
      </c>
      <c r="I109" s="184"/>
      <c r="J109" s="185">
        <f>ROUND(I109*H109,2)</f>
        <v>0</v>
      </c>
      <c r="K109" s="181" t="s">
        <v>304</v>
      </c>
      <c r="L109" s="186"/>
      <c r="M109" s="187" t="s">
        <v>21</v>
      </c>
      <c r="N109" s="188" t="s">
        <v>44</v>
      </c>
      <c r="P109" s="142">
        <f>O109*H109</f>
        <v>0</v>
      </c>
      <c r="Q109" s="142">
        <v>0</v>
      </c>
      <c r="R109" s="142">
        <f>Q109*H109</f>
        <v>0</v>
      </c>
      <c r="S109" s="142">
        <v>0</v>
      </c>
      <c r="T109" s="143">
        <f>S109*H109</f>
        <v>0</v>
      </c>
      <c r="AR109" s="144" t="s">
        <v>376</v>
      </c>
      <c r="AT109" s="144" t="s">
        <v>122</v>
      </c>
      <c r="AU109" s="144" t="s">
        <v>81</v>
      </c>
      <c r="AY109" s="18" t="s">
        <v>170</v>
      </c>
      <c r="BE109" s="145">
        <f>IF(N109="základní",J109,0)</f>
        <v>0</v>
      </c>
      <c r="BF109" s="145">
        <f>IF(N109="snížená",J109,0)</f>
        <v>0</v>
      </c>
      <c r="BG109" s="145">
        <f>IF(N109="zákl. přenesená",J109,0)</f>
        <v>0</v>
      </c>
      <c r="BH109" s="145">
        <f>IF(N109="sníž. přenesená",J109,0)</f>
        <v>0</v>
      </c>
      <c r="BI109" s="145">
        <f>IF(N109="nulová",J109,0)</f>
        <v>0</v>
      </c>
      <c r="BJ109" s="18" t="s">
        <v>81</v>
      </c>
      <c r="BK109" s="145">
        <f>ROUND(I109*H109,2)</f>
        <v>0</v>
      </c>
      <c r="BL109" s="18" t="s">
        <v>282</v>
      </c>
      <c r="BM109" s="144" t="s">
        <v>1163</v>
      </c>
    </row>
    <row r="110" spans="2:47" s="1" customFormat="1" ht="19.2">
      <c r="B110" s="33"/>
      <c r="D110" s="151" t="s">
        <v>310</v>
      </c>
      <c r="F110" s="178" t="s">
        <v>1164</v>
      </c>
      <c r="I110" s="148"/>
      <c r="L110" s="33"/>
      <c r="M110" s="149"/>
      <c r="T110" s="52"/>
      <c r="AT110" s="18" t="s">
        <v>310</v>
      </c>
      <c r="AU110" s="18" t="s">
        <v>81</v>
      </c>
    </row>
    <row r="111" spans="2:65" s="1" customFormat="1" ht="16.5" customHeight="1">
      <c r="B111" s="33"/>
      <c r="C111" s="179" t="s">
        <v>270</v>
      </c>
      <c r="D111" s="179" t="s">
        <v>122</v>
      </c>
      <c r="E111" s="180" t="s">
        <v>1165</v>
      </c>
      <c r="F111" s="181" t="s">
        <v>1162</v>
      </c>
      <c r="G111" s="182" t="s">
        <v>600</v>
      </c>
      <c r="H111" s="183">
        <v>2</v>
      </c>
      <c r="I111" s="184"/>
      <c r="J111" s="185">
        <f>ROUND(I111*H111,2)</f>
        <v>0</v>
      </c>
      <c r="K111" s="181" t="s">
        <v>304</v>
      </c>
      <c r="L111" s="186"/>
      <c r="M111" s="187" t="s">
        <v>21</v>
      </c>
      <c r="N111" s="188" t="s">
        <v>44</v>
      </c>
      <c r="P111" s="142">
        <f>O111*H111</f>
        <v>0</v>
      </c>
      <c r="Q111" s="142">
        <v>0</v>
      </c>
      <c r="R111" s="142">
        <f>Q111*H111</f>
        <v>0</v>
      </c>
      <c r="S111" s="142">
        <v>0</v>
      </c>
      <c r="T111" s="143">
        <f>S111*H111</f>
        <v>0</v>
      </c>
      <c r="AR111" s="144" t="s">
        <v>376</v>
      </c>
      <c r="AT111" s="144" t="s">
        <v>122</v>
      </c>
      <c r="AU111" s="144" t="s">
        <v>81</v>
      </c>
      <c r="AY111" s="18" t="s">
        <v>170</v>
      </c>
      <c r="BE111" s="145">
        <f>IF(N111="základní",J111,0)</f>
        <v>0</v>
      </c>
      <c r="BF111" s="145">
        <f>IF(N111="snížená",J111,0)</f>
        <v>0</v>
      </c>
      <c r="BG111" s="145">
        <f>IF(N111="zákl. přenesená",J111,0)</f>
        <v>0</v>
      </c>
      <c r="BH111" s="145">
        <f>IF(N111="sníž. přenesená",J111,0)</f>
        <v>0</v>
      </c>
      <c r="BI111" s="145">
        <f>IF(N111="nulová",J111,0)</f>
        <v>0</v>
      </c>
      <c r="BJ111" s="18" t="s">
        <v>81</v>
      </c>
      <c r="BK111" s="145">
        <f>ROUND(I111*H111,2)</f>
        <v>0</v>
      </c>
      <c r="BL111" s="18" t="s">
        <v>282</v>
      </c>
      <c r="BM111" s="144" t="s">
        <v>1166</v>
      </c>
    </row>
    <row r="112" spans="2:47" s="1" customFormat="1" ht="19.2">
      <c r="B112" s="33"/>
      <c r="D112" s="151" t="s">
        <v>310</v>
      </c>
      <c r="F112" s="178" t="s">
        <v>1167</v>
      </c>
      <c r="I112" s="148"/>
      <c r="L112" s="33"/>
      <c r="M112" s="149"/>
      <c r="T112" s="52"/>
      <c r="AT112" s="18" t="s">
        <v>310</v>
      </c>
      <c r="AU112" s="18" t="s">
        <v>81</v>
      </c>
    </row>
    <row r="113" spans="2:65" s="1" customFormat="1" ht="16.5" customHeight="1">
      <c r="B113" s="33"/>
      <c r="C113" s="179" t="s">
        <v>275</v>
      </c>
      <c r="D113" s="179" t="s">
        <v>122</v>
      </c>
      <c r="E113" s="180" t="s">
        <v>1168</v>
      </c>
      <c r="F113" s="181" t="s">
        <v>1162</v>
      </c>
      <c r="G113" s="182" t="s">
        <v>600</v>
      </c>
      <c r="H113" s="183">
        <v>1</v>
      </c>
      <c r="I113" s="184"/>
      <c r="J113" s="185">
        <f>ROUND(I113*H113,2)</f>
        <v>0</v>
      </c>
      <c r="K113" s="181" t="s">
        <v>304</v>
      </c>
      <c r="L113" s="186"/>
      <c r="M113" s="187" t="s">
        <v>21</v>
      </c>
      <c r="N113" s="188" t="s">
        <v>44</v>
      </c>
      <c r="P113" s="142">
        <f>O113*H113</f>
        <v>0</v>
      </c>
      <c r="Q113" s="142">
        <v>0</v>
      </c>
      <c r="R113" s="142">
        <f>Q113*H113</f>
        <v>0</v>
      </c>
      <c r="S113" s="142">
        <v>0</v>
      </c>
      <c r="T113" s="143">
        <f>S113*H113</f>
        <v>0</v>
      </c>
      <c r="AR113" s="144" t="s">
        <v>376</v>
      </c>
      <c r="AT113" s="144" t="s">
        <v>122</v>
      </c>
      <c r="AU113" s="144" t="s">
        <v>81</v>
      </c>
      <c r="AY113" s="18" t="s">
        <v>170</v>
      </c>
      <c r="BE113" s="145">
        <f>IF(N113="základní",J113,0)</f>
        <v>0</v>
      </c>
      <c r="BF113" s="145">
        <f>IF(N113="snížená",J113,0)</f>
        <v>0</v>
      </c>
      <c r="BG113" s="145">
        <f>IF(N113="zákl. přenesená",J113,0)</f>
        <v>0</v>
      </c>
      <c r="BH113" s="145">
        <f>IF(N113="sníž. přenesená",J113,0)</f>
        <v>0</v>
      </c>
      <c r="BI113" s="145">
        <f>IF(N113="nulová",J113,0)</f>
        <v>0</v>
      </c>
      <c r="BJ113" s="18" t="s">
        <v>81</v>
      </c>
      <c r="BK113" s="145">
        <f>ROUND(I113*H113,2)</f>
        <v>0</v>
      </c>
      <c r="BL113" s="18" t="s">
        <v>282</v>
      </c>
      <c r="BM113" s="144" t="s">
        <v>1169</v>
      </c>
    </row>
    <row r="114" spans="2:47" s="1" customFormat="1" ht="19.2">
      <c r="B114" s="33"/>
      <c r="D114" s="151" t="s">
        <v>310</v>
      </c>
      <c r="F114" s="178" t="s">
        <v>1170</v>
      </c>
      <c r="I114" s="148"/>
      <c r="L114" s="33"/>
      <c r="M114" s="149"/>
      <c r="T114" s="52"/>
      <c r="AT114" s="18" t="s">
        <v>310</v>
      </c>
      <c r="AU114" s="18" t="s">
        <v>81</v>
      </c>
    </row>
    <row r="115" spans="2:65" s="1" customFormat="1" ht="16.5" customHeight="1">
      <c r="B115" s="33"/>
      <c r="C115" s="179" t="s">
        <v>282</v>
      </c>
      <c r="D115" s="179" t="s">
        <v>122</v>
      </c>
      <c r="E115" s="180" t="s">
        <v>1171</v>
      </c>
      <c r="F115" s="181" t="s">
        <v>1172</v>
      </c>
      <c r="G115" s="182" t="s">
        <v>600</v>
      </c>
      <c r="H115" s="183">
        <v>1</v>
      </c>
      <c r="I115" s="184"/>
      <c r="J115" s="185">
        <f>ROUND(I115*H115,2)</f>
        <v>0</v>
      </c>
      <c r="K115" s="181" t="s">
        <v>304</v>
      </c>
      <c r="L115" s="186"/>
      <c r="M115" s="187" t="s">
        <v>21</v>
      </c>
      <c r="N115" s="188" t="s">
        <v>44</v>
      </c>
      <c r="P115" s="142">
        <f>O115*H115</f>
        <v>0</v>
      </c>
      <c r="Q115" s="142">
        <v>0</v>
      </c>
      <c r="R115" s="142">
        <f>Q115*H115</f>
        <v>0</v>
      </c>
      <c r="S115" s="142">
        <v>0</v>
      </c>
      <c r="T115" s="143">
        <f>S115*H115</f>
        <v>0</v>
      </c>
      <c r="AR115" s="144" t="s">
        <v>376</v>
      </c>
      <c r="AT115" s="144" t="s">
        <v>122</v>
      </c>
      <c r="AU115" s="144" t="s">
        <v>81</v>
      </c>
      <c r="AY115" s="18" t="s">
        <v>170</v>
      </c>
      <c r="BE115" s="145">
        <f>IF(N115="základní",J115,0)</f>
        <v>0</v>
      </c>
      <c r="BF115" s="145">
        <f>IF(N115="snížená",J115,0)</f>
        <v>0</v>
      </c>
      <c r="BG115" s="145">
        <f>IF(N115="zákl. přenesená",J115,0)</f>
        <v>0</v>
      </c>
      <c r="BH115" s="145">
        <f>IF(N115="sníž. přenesená",J115,0)</f>
        <v>0</v>
      </c>
      <c r="BI115" s="145">
        <f>IF(N115="nulová",J115,0)</f>
        <v>0</v>
      </c>
      <c r="BJ115" s="18" t="s">
        <v>81</v>
      </c>
      <c r="BK115" s="145">
        <f>ROUND(I115*H115,2)</f>
        <v>0</v>
      </c>
      <c r="BL115" s="18" t="s">
        <v>282</v>
      </c>
      <c r="BM115" s="144" t="s">
        <v>1173</v>
      </c>
    </row>
    <row r="116" spans="2:47" s="1" customFormat="1" ht="19.2">
      <c r="B116" s="33"/>
      <c r="D116" s="151" t="s">
        <v>310</v>
      </c>
      <c r="F116" s="178" t="s">
        <v>1174</v>
      </c>
      <c r="I116" s="148"/>
      <c r="L116" s="33"/>
      <c r="M116" s="149"/>
      <c r="T116" s="52"/>
      <c r="AT116" s="18" t="s">
        <v>310</v>
      </c>
      <c r="AU116" s="18" t="s">
        <v>81</v>
      </c>
    </row>
    <row r="117" spans="2:65" s="1" customFormat="1" ht="16.5" customHeight="1">
      <c r="B117" s="33"/>
      <c r="C117" s="179" t="s">
        <v>288</v>
      </c>
      <c r="D117" s="179" t="s">
        <v>122</v>
      </c>
      <c r="E117" s="180" t="s">
        <v>1175</v>
      </c>
      <c r="F117" s="181" t="s">
        <v>1176</v>
      </c>
      <c r="G117" s="182" t="s">
        <v>600</v>
      </c>
      <c r="H117" s="183">
        <v>1</v>
      </c>
      <c r="I117" s="184"/>
      <c r="J117" s="185">
        <f>ROUND(I117*H117,2)</f>
        <v>0</v>
      </c>
      <c r="K117" s="181" t="s">
        <v>304</v>
      </c>
      <c r="L117" s="186"/>
      <c r="M117" s="187" t="s">
        <v>21</v>
      </c>
      <c r="N117" s="188" t="s">
        <v>44</v>
      </c>
      <c r="P117" s="142">
        <f>O117*H117</f>
        <v>0</v>
      </c>
      <c r="Q117" s="142">
        <v>0</v>
      </c>
      <c r="R117" s="142">
        <f>Q117*H117</f>
        <v>0</v>
      </c>
      <c r="S117" s="142">
        <v>0</v>
      </c>
      <c r="T117" s="143">
        <f>S117*H117</f>
        <v>0</v>
      </c>
      <c r="AR117" s="144" t="s">
        <v>376</v>
      </c>
      <c r="AT117" s="144" t="s">
        <v>122</v>
      </c>
      <c r="AU117" s="144" t="s">
        <v>81</v>
      </c>
      <c r="AY117" s="18" t="s">
        <v>170</v>
      </c>
      <c r="BE117" s="145">
        <f>IF(N117="základní",J117,0)</f>
        <v>0</v>
      </c>
      <c r="BF117" s="145">
        <f>IF(N117="snížená",J117,0)</f>
        <v>0</v>
      </c>
      <c r="BG117" s="145">
        <f>IF(N117="zákl. přenesená",J117,0)</f>
        <v>0</v>
      </c>
      <c r="BH117" s="145">
        <f>IF(N117="sníž. přenesená",J117,0)</f>
        <v>0</v>
      </c>
      <c r="BI117" s="145">
        <f>IF(N117="nulová",J117,0)</f>
        <v>0</v>
      </c>
      <c r="BJ117" s="18" t="s">
        <v>81</v>
      </c>
      <c r="BK117" s="145">
        <f>ROUND(I117*H117,2)</f>
        <v>0</v>
      </c>
      <c r="BL117" s="18" t="s">
        <v>282</v>
      </c>
      <c r="BM117" s="144" t="s">
        <v>1177</v>
      </c>
    </row>
    <row r="118" spans="2:47" s="1" customFormat="1" ht="19.2">
      <c r="B118" s="33"/>
      <c r="D118" s="151" t="s">
        <v>310</v>
      </c>
      <c r="F118" s="178" t="s">
        <v>1178</v>
      </c>
      <c r="I118" s="148"/>
      <c r="L118" s="33"/>
      <c r="M118" s="149"/>
      <c r="T118" s="52"/>
      <c r="AT118" s="18" t="s">
        <v>310</v>
      </c>
      <c r="AU118" s="18" t="s">
        <v>81</v>
      </c>
    </row>
    <row r="119" spans="2:65" s="1" customFormat="1" ht="16.5" customHeight="1">
      <c r="B119" s="33"/>
      <c r="C119" s="179" t="s">
        <v>295</v>
      </c>
      <c r="D119" s="179" t="s">
        <v>122</v>
      </c>
      <c r="E119" s="180" t="s">
        <v>1179</v>
      </c>
      <c r="F119" s="181" t="s">
        <v>1124</v>
      </c>
      <c r="G119" s="182" t="s">
        <v>538</v>
      </c>
      <c r="H119" s="183">
        <v>6</v>
      </c>
      <c r="I119" s="184"/>
      <c r="J119" s="185">
        <f>ROUND(I119*H119,2)</f>
        <v>0</v>
      </c>
      <c r="K119" s="181" t="s">
        <v>304</v>
      </c>
      <c r="L119" s="186"/>
      <c r="M119" s="187" t="s">
        <v>21</v>
      </c>
      <c r="N119" s="188" t="s">
        <v>44</v>
      </c>
      <c r="P119" s="142">
        <f>O119*H119</f>
        <v>0</v>
      </c>
      <c r="Q119" s="142">
        <v>0</v>
      </c>
      <c r="R119" s="142">
        <f>Q119*H119</f>
        <v>0</v>
      </c>
      <c r="S119" s="142">
        <v>0</v>
      </c>
      <c r="T119" s="143">
        <f>S119*H119</f>
        <v>0</v>
      </c>
      <c r="AR119" s="144" t="s">
        <v>376</v>
      </c>
      <c r="AT119" s="144" t="s">
        <v>122</v>
      </c>
      <c r="AU119" s="144" t="s">
        <v>81</v>
      </c>
      <c r="AY119" s="18" t="s">
        <v>170</v>
      </c>
      <c r="BE119" s="145">
        <f>IF(N119="základní",J119,0)</f>
        <v>0</v>
      </c>
      <c r="BF119" s="145">
        <f>IF(N119="snížená",J119,0)</f>
        <v>0</v>
      </c>
      <c r="BG119" s="145">
        <f>IF(N119="zákl. přenesená",J119,0)</f>
        <v>0</v>
      </c>
      <c r="BH119" s="145">
        <f>IF(N119="sníž. přenesená",J119,0)</f>
        <v>0</v>
      </c>
      <c r="BI119" s="145">
        <f>IF(N119="nulová",J119,0)</f>
        <v>0</v>
      </c>
      <c r="BJ119" s="18" t="s">
        <v>81</v>
      </c>
      <c r="BK119" s="145">
        <f>ROUND(I119*H119,2)</f>
        <v>0</v>
      </c>
      <c r="BL119" s="18" t="s">
        <v>282</v>
      </c>
      <c r="BM119" s="144" t="s">
        <v>1180</v>
      </c>
    </row>
    <row r="120" spans="2:47" s="1" customFormat="1" ht="19.2">
      <c r="B120" s="33"/>
      <c r="D120" s="151" t="s">
        <v>310</v>
      </c>
      <c r="F120" s="178" t="s">
        <v>1178</v>
      </c>
      <c r="I120" s="148"/>
      <c r="L120" s="33"/>
      <c r="M120" s="149"/>
      <c r="T120" s="52"/>
      <c r="AT120" s="18" t="s">
        <v>310</v>
      </c>
      <c r="AU120" s="18" t="s">
        <v>81</v>
      </c>
    </row>
    <row r="121" spans="2:65" s="1" customFormat="1" ht="16.5" customHeight="1">
      <c r="B121" s="33"/>
      <c r="C121" s="179" t="s">
        <v>300</v>
      </c>
      <c r="D121" s="179" t="s">
        <v>122</v>
      </c>
      <c r="E121" s="180" t="s">
        <v>1181</v>
      </c>
      <c r="F121" s="181" t="s">
        <v>1182</v>
      </c>
      <c r="G121" s="182" t="s">
        <v>538</v>
      </c>
      <c r="H121" s="183">
        <v>2.4</v>
      </c>
      <c r="I121" s="184"/>
      <c r="J121" s="185">
        <f>ROUND(I121*H121,2)</f>
        <v>0</v>
      </c>
      <c r="K121" s="181" t="s">
        <v>304</v>
      </c>
      <c r="L121" s="186"/>
      <c r="M121" s="187" t="s">
        <v>21</v>
      </c>
      <c r="N121" s="188" t="s">
        <v>44</v>
      </c>
      <c r="P121" s="142">
        <f>O121*H121</f>
        <v>0</v>
      </c>
      <c r="Q121" s="142">
        <v>0</v>
      </c>
      <c r="R121" s="142">
        <f>Q121*H121</f>
        <v>0</v>
      </c>
      <c r="S121" s="142">
        <v>0</v>
      </c>
      <c r="T121" s="143">
        <f>S121*H121</f>
        <v>0</v>
      </c>
      <c r="AR121" s="144" t="s">
        <v>376</v>
      </c>
      <c r="AT121" s="144" t="s">
        <v>122</v>
      </c>
      <c r="AU121" s="144" t="s">
        <v>81</v>
      </c>
      <c r="AY121" s="18" t="s">
        <v>170</v>
      </c>
      <c r="BE121" s="145">
        <f>IF(N121="základní",J121,0)</f>
        <v>0</v>
      </c>
      <c r="BF121" s="145">
        <f>IF(N121="snížená",J121,0)</f>
        <v>0</v>
      </c>
      <c r="BG121" s="145">
        <f>IF(N121="zákl. přenesená",J121,0)</f>
        <v>0</v>
      </c>
      <c r="BH121" s="145">
        <f>IF(N121="sníž. přenesená",J121,0)</f>
        <v>0</v>
      </c>
      <c r="BI121" s="145">
        <f>IF(N121="nulová",J121,0)</f>
        <v>0</v>
      </c>
      <c r="BJ121" s="18" t="s">
        <v>81</v>
      </c>
      <c r="BK121" s="145">
        <f>ROUND(I121*H121,2)</f>
        <v>0</v>
      </c>
      <c r="BL121" s="18" t="s">
        <v>282</v>
      </c>
      <c r="BM121" s="144" t="s">
        <v>1183</v>
      </c>
    </row>
    <row r="122" spans="2:65" s="1" customFormat="1" ht="16.5" customHeight="1">
      <c r="B122" s="33"/>
      <c r="C122" s="179" t="s">
        <v>306</v>
      </c>
      <c r="D122" s="179" t="s">
        <v>122</v>
      </c>
      <c r="E122" s="180" t="s">
        <v>1184</v>
      </c>
      <c r="F122" s="181" t="s">
        <v>1185</v>
      </c>
      <c r="G122" s="182" t="s">
        <v>538</v>
      </c>
      <c r="H122" s="183">
        <v>3</v>
      </c>
      <c r="I122" s="184"/>
      <c r="J122" s="185">
        <f>ROUND(I122*H122,2)</f>
        <v>0</v>
      </c>
      <c r="K122" s="181" t="s">
        <v>304</v>
      </c>
      <c r="L122" s="186"/>
      <c r="M122" s="187" t="s">
        <v>21</v>
      </c>
      <c r="N122" s="188" t="s">
        <v>44</v>
      </c>
      <c r="P122" s="142">
        <f>O122*H122</f>
        <v>0</v>
      </c>
      <c r="Q122" s="142">
        <v>0</v>
      </c>
      <c r="R122" s="142">
        <f>Q122*H122</f>
        <v>0</v>
      </c>
      <c r="S122" s="142">
        <v>0</v>
      </c>
      <c r="T122" s="143">
        <f>S122*H122</f>
        <v>0</v>
      </c>
      <c r="AR122" s="144" t="s">
        <v>376</v>
      </c>
      <c r="AT122" s="144" t="s">
        <v>122</v>
      </c>
      <c r="AU122" s="144" t="s">
        <v>81</v>
      </c>
      <c r="AY122" s="18" t="s">
        <v>170</v>
      </c>
      <c r="BE122" s="145">
        <f>IF(N122="základní",J122,0)</f>
        <v>0</v>
      </c>
      <c r="BF122" s="145">
        <f>IF(N122="snížená",J122,0)</f>
        <v>0</v>
      </c>
      <c r="BG122" s="145">
        <f>IF(N122="zákl. přenesená",J122,0)</f>
        <v>0</v>
      </c>
      <c r="BH122" s="145">
        <f>IF(N122="sníž. přenesená",J122,0)</f>
        <v>0</v>
      </c>
      <c r="BI122" s="145">
        <f>IF(N122="nulová",J122,0)</f>
        <v>0</v>
      </c>
      <c r="BJ122" s="18" t="s">
        <v>81</v>
      </c>
      <c r="BK122" s="145">
        <f>ROUND(I122*H122,2)</f>
        <v>0</v>
      </c>
      <c r="BL122" s="18" t="s">
        <v>282</v>
      </c>
      <c r="BM122" s="144" t="s">
        <v>1186</v>
      </c>
    </row>
    <row r="123" spans="2:47" s="1" customFormat="1" ht="19.2">
      <c r="B123" s="33"/>
      <c r="D123" s="151" t="s">
        <v>310</v>
      </c>
      <c r="F123" s="178" t="s">
        <v>1187</v>
      </c>
      <c r="I123" s="148"/>
      <c r="L123" s="33"/>
      <c r="M123" s="149"/>
      <c r="T123" s="52"/>
      <c r="AT123" s="18" t="s">
        <v>310</v>
      </c>
      <c r="AU123" s="18" t="s">
        <v>81</v>
      </c>
    </row>
    <row r="124" spans="2:65" s="1" customFormat="1" ht="16.5" customHeight="1">
      <c r="B124" s="33"/>
      <c r="C124" s="179" t="s">
        <v>7</v>
      </c>
      <c r="D124" s="179" t="s">
        <v>122</v>
      </c>
      <c r="E124" s="180" t="s">
        <v>1188</v>
      </c>
      <c r="F124" s="181" t="s">
        <v>1189</v>
      </c>
      <c r="G124" s="182" t="s">
        <v>538</v>
      </c>
      <c r="H124" s="183">
        <v>1</v>
      </c>
      <c r="I124" s="184"/>
      <c r="J124" s="185">
        <f>ROUND(I124*H124,2)</f>
        <v>0</v>
      </c>
      <c r="K124" s="181" t="s">
        <v>304</v>
      </c>
      <c r="L124" s="186"/>
      <c r="M124" s="187" t="s">
        <v>21</v>
      </c>
      <c r="N124" s="188" t="s">
        <v>44</v>
      </c>
      <c r="P124" s="142">
        <f>O124*H124</f>
        <v>0</v>
      </c>
      <c r="Q124" s="142">
        <v>0</v>
      </c>
      <c r="R124" s="142">
        <f>Q124*H124</f>
        <v>0</v>
      </c>
      <c r="S124" s="142">
        <v>0</v>
      </c>
      <c r="T124" s="143">
        <f>S124*H124</f>
        <v>0</v>
      </c>
      <c r="AR124" s="144" t="s">
        <v>376</v>
      </c>
      <c r="AT124" s="144" t="s">
        <v>122</v>
      </c>
      <c r="AU124" s="144" t="s">
        <v>81</v>
      </c>
      <c r="AY124" s="18" t="s">
        <v>170</v>
      </c>
      <c r="BE124" s="145">
        <f>IF(N124="základní",J124,0)</f>
        <v>0</v>
      </c>
      <c r="BF124" s="145">
        <f>IF(N124="snížená",J124,0)</f>
        <v>0</v>
      </c>
      <c r="BG124" s="145">
        <f>IF(N124="zákl. přenesená",J124,0)</f>
        <v>0</v>
      </c>
      <c r="BH124" s="145">
        <f>IF(N124="sníž. přenesená",J124,0)</f>
        <v>0</v>
      </c>
      <c r="BI124" s="145">
        <f>IF(N124="nulová",J124,0)</f>
        <v>0</v>
      </c>
      <c r="BJ124" s="18" t="s">
        <v>81</v>
      </c>
      <c r="BK124" s="145">
        <f>ROUND(I124*H124,2)</f>
        <v>0</v>
      </c>
      <c r="BL124" s="18" t="s">
        <v>282</v>
      </c>
      <c r="BM124" s="144" t="s">
        <v>1190</v>
      </c>
    </row>
    <row r="125" spans="2:47" s="1" customFormat="1" ht="19.2">
      <c r="B125" s="33"/>
      <c r="D125" s="151" t="s">
        <v>310</v>
      </c>
      <c r="F125" s="178" t="s">
        <v>1191</v>
      </c>
      <c r="I125" s="148"/>
      <c r="L125" s="33"/>
      <c r="M125" s="149"/>
      <c r="T125" s="52"/>
      <c r="AT125" s="18" t="s">
        <v>310</v>
      </c>
      <c r="AU125" s="18" t="s">
        <v>81</v>
      </c>
    </row>
    <row r="126" spans="2:65" s="1" customFormat="1" ht="16.5" customHeight="1">
      <c r="B126" s="33"/>
      <c r="C126" s="179" t="s">
        <v>316</v>
      </c>
      <c r="D126" s="179" t="s">
        <v>122</v>
      </c>
      <c r="E126" s="180" t="s">
        <v>1192</v>
      </c>
      <c r="F126" s="181" t="s">
        <v>1193</v>
      </c>
      <c r="G126" s="182" t="s">
        <v>538</v>
      </c>
      <c r="H126" s="183">
        <v>2</v>
      </c>
      <c r="I126" s="184"/>
      <c r="J126" s="185">
        <f>ROUND(I126*H126,2)</f>
        <v>0</v>
      </c>
      <c r="K126" s="181" t="s">
        <v>304</v>
      </c>
      <c r="L126" s="186"/>
      <c r="M126" s="187" t="s">
        <v>21</v>
      </c>
      <c r="N126" s="188" t="s">
        <v>44</v>
      </c>
      <c r="P126" s="142">
        <f>O126*H126</f>
        <v>0</v>
      </c>
      <c r="Q126" s="142">
        <v>0</v>
      </c>
      <c r="R126" s="142">
        <f>Q126*H126</f>
        <v>0</v>
      </c>
      <c r="S126" s="142">
        <v>0</v>
      </c>
      <c r="T126" s="143">
        <f>S126*H126</f>
        <v>0</v>
      </c>
      <c r="AR126" s="144" t="s">
        <v>376</v>
      </c>
      <c r="AT126" s="144" t="s">
        <v>122</v>
      </c>
      <c r="AU126" s="144" t="s">
        <v>81</v>
      </c>
      <c r="AY126" s="18" t="s">
        <v>170</v>
      </c>
      <c r="BE126" s="145">
        <f>IF(N126="základní",J126,0)</f>
        <v>0</v>
      </c>
      <c r="BF126" s="145">
        <f>IF(N126="snížená",J126,0)</f>
        <v>0</v>
      </c>
      <c r="BG126" s="145">
        <f>IF(N126="zákl. přenesená",J126,0)</f>
        <v>0</v>
      </c>
      <c r="BH126" s="145">
        <f>IF(N126="sníž. přenesená",J126,0)</f>
        <v>0</v>
      </c>
      <c r="BI126" s="145">
        <f>IF(N126="nulová",J126,0)</f>
        <v>0</v>
      </c>
      <c r="BJ126" s="18" t="s">
        <v>81</v>
      </c>
      <c r="BK126" s="145">
        <f>ROUND(I126*H126,2)</f>
        <v>0</v>
      </c>
      <c r="BL126" s="18" t="s">
        <v>282</v>
      </c>
      <c r="BM126" s="144" t="s">
        <v>1194</v>
      </c>
    </row>
    <row r="127" spans="2:47" s="1" customFormat="1" ht="19.2">
      <c r="B127" s="33"/>
      <c r="D127" s="151" t="s">
        <v>310</v>
      </c>
      <c r="F127" s="178" t="s">
        <v>1195</v>
      </c>
      <c r="I127" s="148"/>
      <c r="L127" s="33"/>
      <c r="M127" s="149"/>
      <c r="T127" s="52"/>
      <c r="AT127" s="18" t="s">
        <v>310</v>
      </c>
      <c r="AU127" s="18" t="s">
        <v>81</v>
      </c>
    </row>
    <row r="128" spans="2:65" s="1" customFormat="1" ht="16.5" customHeight="1">
      <c r="B128" s="33"/>
      <c r="C128" s="179" t="s">
        <v>322</v>
      </c>
      <c r="D128" s="179" t="s">
        <v>122</v>
      </c>
      <c r="E128" s="180" t="s">
        <v>1196</v>
      </c>
      <c r="F128" s="181" t="s">
        <v>1197</v>
      </c>
      <c r="G128" s="182" t="s">
        <v>538</v>
      </c>
      <c r="H128" s="183">
        <v>2</v>
      </c>
      <c r="I128" s="184"/>
      <c r="J128" s="185">
        <f>ROUND(I128*H128,2)</f>
        <v>0</v>
      </c>
      <c r="K128" s="181" t="s">
        <v>304</v>
      </c>
      <c r="L128" s="186"/>
      <c r="M128" s="187" t="s">
        <v>21</v>
      </c>
      <c r="N128" s="188" t="s">
        <v>44</v>
      </c>
      <c r="P128" s="142">
        <f>O128*H128</f>
        <v>0</v>
      </c>
      <c r="Q128" s="142">
        <v>0</v>
      </c>
      <c r="R128" s="142">
        <f>Q128*H128</f>
        <v>0</v>
      </c>
      <c r="S128" s="142">
        <v>0</v>
      </c>
      <c r="T128" s="143">
        <f>S128*H128</f>
        <v>0</v>
      </c>
      <c r="AR128" s="144" t="s">
        <v>376</v>
      </c>
      <c r="AT128" s="144" t="s">
        <v>122</v>
      </c>
      <c r="AU128" s="144" t="s">
        <v>81</v>
      </c>
      <c r="AY128" s="18" t="s">
        <v>170</v>
      </c>
      <c r="BE128" s="145">
        <f>IF(N128="základní",J128,0)</f>
        <v>0</v>
      </c>
      <c r="BF128" s="145">
        <f>IF(N128="snížená",J128,0)</f>
        <v>0</v>
      </c>
      <c r="BG128" s="145">
        <f>IF(N128="zákl. přenesená",J128,0)</f>
        <v>0</v>
      </c>
      <c r="BH128" s="145">
        <f>IF(N128="sníž. přenesená",J128,0)</f>
        <v>0</v>
      </c>
      <c r="BI128" s="145">
        <f>IF(N128="nulová",J128,0)</f>
        <v>0</v>
      </c>
      <c r="BJ128" s="18" t="s">
        <v>81</v>
      </c>
      <c r="BK128" s="145">
        <f>ROUND(I128*H128,2)</f>
        <v>0</v>
      </c>
      <c r="BL128" s="18" t="s">
        <v>282</v>
      </c>
      <c r="BM128" s="144" t="s">
        <v>1198</v>
      </c>
    </row>
    <row r="129" spans="2:47" s="1" customFormat="1" ht="19.2">
      <c r="B129" s="33"/>
      <c r="D129" s="151" t="s">
        <v>310</v>
      </c>
      <c r="F129" s="178" t="s">
        <v>1199</v>
      </c>
      <c r="I129" s="148"/>
      <c r="L129" s="33"/>
      <c r="M129" s="149"/>
      <c r="T129" s="52"/>
      <c r="AT129" s="18" t="s">
        <v>310</v>
      </c>
      <c r="AU129" s="18" t="s">
        <v>81</v>
      </c>
    </row>
    <row r="130" spans="2:65" s="1" customFormat="1" ht="16.5" customHeight="1">
      <c r="B130" s="33"/>
      <c r="C130" s="133" t="s">
        <v>327</v>
      </c>
      <c r="D130" s="133" t="s">
        <v>173</v>
      </c>
      <c r="E130" s="134" t="s">
        <v>1200</v>
      </c>
      <c r="F130" s="135" t="s">
        <v>1201</v>
      </c>
      <c r="G130" s="136" t="s">
        <v>600</v>
      </c>
      <c r="H130" s="137">
        <v>1</v>
      </c>
      <c r="I130" s="138"/>
      <c r="J130" s="139">
        <f>ROUND(I130*H130,2)</f>
        <v>0</v>
      </c>
      <c r="K130" s="135" t="s">
        <v>304</v>
      </c>
      <c r="L130" s="33"/>
      <c r="M130" s="193" t="s">
        <v>21</v>
      </c>
      <c r="N130" s="194" t="s">
        <v>44</v>
      </c>
      <c r="O130" s="195"/>
      <c r="P130" s="196">
        <f>O130*H130</f>
        <v>0</v>
      </c>
      <c r="Q130" s="196">
        <v>0</v>
      </c>
      <c r="R130" s="196">
        <f>Q130*H130</f>
        <v>0</v>
      </c>
      <c r="S130" s="196">
        <v>0</v>
      </c>
      <c r="T130" s="197">
        <f>S130*H130</f>
        <v>0</v>
      </c>
      <c r="AR130" s="144" t="s">
        <v>282</v>
      </c>
      <c r="AT130" s="144" t="s">
        <v>173</v>
      </c>
      <c r="AU130" s="144" t="s">
        <v>81</v>
      </c>
      <c r="AY130" s="18" t="s">
        <v>170</v>
      </c>
      <c r="BE130" s="145">
        <f>IF(N130="základní",J130,0)</f>
        <v>0</v>
      </c>
      <c r="BF130" s="145">
        <f>IF(N130="snížená",J130,0)</f>
        <v>0</v>
      </c>
      <c r="BG130" s="145">
        <f>IF(N130="zákl. přenesená",J130,0)</f>
        <v>0</v>
      </c>
      <c r="BH130" s="145">
        <f>IF(N130="sníž. přenesená",J130,0)</f>
        <v>0</v>
      </c>
      <c r="BI130" s="145">
        <f>IF(N130="nulová",J130,0)</f>
        <v>0</v>
      </c>
      <c r="BJ130" s="18" t="s">
        <v>81</v>
      </c>
      <c r="BK130" s="145">
        <f>ROUND(I130*H130,2)</f>
        <v>0</v>
      </c>
      <c r="BL130" s="18" t="s">
        <v>282</v>
      </c>
      <c r="BM130" s="144" t="s">
        <v>462</v>
      </c>
    </row>
    <row r="131" spans="2:12" s="1" customFormat="1" ht="6.9" customHeight="1">
      <c r="B131" s="41"/>
      <c r="C131" s="42"/>
      <c r="D131" s="42"/>
      <c r="E131" s="42"/>
      <c r="F131" s="42"/>
      <c r="G131" s="42"/>
      <c r="H131" s="42"/>
      <c r="I131" s="42"/>
      <c r="J131" s="42"/>
      <c r="K131" s="42"/>
      <c r="L131" s="33"/>
    </row>
  </sheetData>
  <sheetProtection algorithmName="SHA-512" hashValue="7BNWOJhy6AE966+/yN6EJZkFDVcTp2xvEqkfnE9kaG/i/nsqGYwuyaIFsQ/dID38FijrFJyah9ArBOb9LgUu/w==" saltValue="I1/UqCNxECh3Ygy3rMPM9W6ApHnI05jBkRVp9AUpd7Ufd/X4h0DyvIMV7FO2gH6PsYjDLNKx8FYB4YuSTKEMAw==" spinCount="100000" sheet="1" objects="1" scenarios="1" formatColumns="0" formatRows="0" autoFilter="0"/>
  <autoFilter ref="C85:K130"/>
  <mergeCells count="12">
    <mergeCell ref="E78:H78"/>
    <mergeCell ref="L2:V2"/>
    <mergeCell ref="E50:H50"/>
    <mergeCell ref="E52:H52"/>
    <mergeCell ref="E54:H54"/>
    <mergeCell ref="E74:H74"/>
    <mergeCell ref="E76:H7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15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93"/>
      <c r="M2" s="293"/>
      <c r="N2" s="293"/>
      <c r="O2" s="293"/>
      <c r="P2" s="293"/>
      <c r="Q2" s="293"/>
      <c r="R2" s="293"/>
      <c r="S2" s="293"/>
      <c r="T2" s="293"/>
      <c r="U2" s="293"/>
      <c r="V2" s="293"/>
      <c r="AT2" s="18" t="s">
        <v>105</v>
      </c>
    </row>
    <row r="3" spans="2:46" ht="6.9" customHeight="1">
      <c r="B3" s="19"/>
      <c r="C3" s="20"/>
      <c r="D3" s="20"/>
      <c r="E3" s="20"/>
      <c r="F3" s="20"/>
      <c r="G3" s="20"/>
      <c r="H3" s="20"/>
      <c r="I3" s="20"/>
      <c r="J3" s="20"/>
      <c r="K3" s="20"/>
      <c r="L3" s="21"/>
      <c r="AT3" s="18" t="s">
        <v>83</v>
      </c>
    </row>
    <row r="4" spans="2:46" ht="24.9" customHeight="1">
      <c r="B4" s="21"/>
      <c r="D4" s="22" t="s">
        <v>117</v>
      </c>
      <c r="L4" s="21"/>
      <c r="M4" s="90" t="s">
        <v>10</v>
      </c>
      <c r="AT4" s="18" t="s">
        <v>4</v>
      </c>
    </row>
    <row r="5" spans="2:12" ht="6.9" customHeight="1">
      <c r="B5" s="21"/>
      <c r="L5" s="21"/>
    </row>
    <row r="6" spans="2:12" ht="12" customHeight="1">
      <c r="B6" s="21"/>
      <c r="D6" s="28" t="s">
        <v>16</v>
      </c>
      <c r="L6" s="21"/>
    </row>
    <row r="7" spans="2:12" ht="16.5" customHeight="1">
      <c r="B7" s="21"/>
      <c r="E7" s="335" t="str">
        <f>'Rekapitulace stavby'!K6</f>
        <v>REVITALIZACE PROSTORU HROMADNÝCH ŠATEN BAZÉNU BOHUMÍN</v>
      </c>
      <c r="F7" s="336"/>
      <c r="G7" s="336"/>
      <c r="H7" s="336"/>
      <c r="L7" s="21"/>
    </row>
    <row r="8" spans="2:12" ht="12" customHeight="1">
      <c r="B8" s="21"/>
      <c r="D8" s="28" t="s">
        <v>131</v>
      </c>
      <c r="L8" s="21"/>
    </row>
    <row r="9" spans="2:12" s="1" customFormat="1" ht="16.5" customHeight="1">
      <c r="B9" s="33"/>
      <c r="E9" s="335" t="s">
        <v>891</v>
      </c>
      <c r="F9" s="334"/>
      <c r="G9" s="334"/>
      <c r="H9" s="334"/>
      <c r="L9" s="33"/>
    </row>
    <row r="10" spans="2:12" s="1" customFormat="1" ht="12" customHeight="1">
      <c r="B10" s="33"/>
      <c r="D10" s="28" t="s">
        <v>892</v>
      </c>
      <c r="L10" s="33"/>
    </row>
    <row r="11" spans="2:12" s="1" customFormat="1" ht="16.5" customHeight="1">
      <c r="B11" s="33"/>
      <c r="E11" s="325" t="s">
        <v>1202</v>
      </c>
      <c r="F11" s="334"/>
      <c r="G11" s="334"/>
      <c r="H11" s="334"/>
      <c r="L11" s="33"/>
    </row>
    <row r="12" spans="2:12" s="1" customFormat="1" ht="12">
      <c r="B12" s="33"/>
      <c r="L12" s="33"/>
    </row>
    <row r="13" spans="2:12" s="1" customFormat="1" ht="12" customHeight="1">
      <c r="B13" s="33"/>
      <c r="D13" s="28" t="s">
        <v>18</v>
      </c>
      <c r="F13" s="26" t="s">
        <v>19</v>
      </c>
      <c r="I13" s="28" t="s">
        <v>20</v>
      </c>
      <c r="J13" s="26" t="s">
        <v>21</v>
      </c>
      <c r="L13" s="33"/>
    </row>
    <row r="14" spans="2:12" s="1" customFormat="1" ht="12" customHeight="1">
      <c r="B14" s="33"/>
      <c r="D14" s="28" t="s">
        <v>22</v>
      </c>
      <c r="F14" s="26" t="s">
        <v>23</v>
      </c>
      <c r="I14" s="28" t="s">
        <v>24</v>
      </c>
      <c r="J14" s="49" t="str">
        <f>'Rekapitulace stavby'!AN8</f>
        <v>26. 3. 2024</v>
      </c>
      <c r="L14" s="33"/>
    </row>
    <row r="15" spans="2:12" s="1" customFormat="1" ht="10.95" customHeight="1">
      <c r="B15" s="33"/>
      <c r="L15" s="33"/>
    </row>
    <row r="16" spans="2:12" s="1" customFormat="1" ht="12" customHeight="1">
      <c r="B16" s="33"/>
      <c r="D16" s="28" t="s">
        <v>26</v>
      </c>
      <c r="I16" s="28" t="s">
        <v>27</v>
      </c>
      <c r="J16" s="26" t="s">
        <v>21</v>
      </c>
      <c r="L16" s="33"/>
    </row>
    <row r="17" spans="2:12" s="1" customFormat="1" ht="18" customHeight="1">
      <c r="B17" s="33"/>
      <c r="E17" s="26" t="s">
        <v>28</v>
      </c>
      <c r="I17" s="28" t="s">
        <v>29</v>
      </c>
      <c r="J17" s="26" t="s">
        <v>21</v>
      </c>
      <c r="L17" s="33"/>
    </row>
    <row r="18" spans="2:12" s="1" customFormat="1" ht="6.9" customHeight="1">
      <c r="B18" s="33"/>
      <c r="L18" s="33"/>
    </row>
    <row r="19" spans="2:12" s="1" customFormat="1" ht="12" customHeight="1">
      <c r="B19" s="33"/>
      <c r="D19" s="28" t="s">
        <v>30</v>
      </c>
      <c r="I19" s="28" t="s">
        <v>27</v>
      </c>
      <c r="J19" s="29" t="str">
        <f>'Rekapitulace stavby'!AN13</f>
        <v>Vyplň údaj</v>
      </c>
      <c r="L19" s="33"/>
    </row>
    <row r="20" spans="2:12" s="1" customFormat="1" ht="18" customHeight="1">
      <c r="B20" s="33"/>
      <c r="E20" s="337" t="str">
        <f>'Rekapitulace stavby'!E14</f>
        <v>Vyplň údaj</v>
      </c>
      <c r="F20" s="304"/>
      <c r="G20" s="304"/>
      <c r="H20" s="304"/>
      <c r="I20" s="28" t="s">
        <v>29</v>
      </c>
      <c r="J20" s="29" t="str">
        <f>'Rekapitulace stavby'!AN14</f>
        <v>Vyplň údaj</v>
      </c>
      <c r="L20" s="33"/>
    </row>
    <row r="21" spans="2:12" s="1" customFormat="1" ht="6.9" customHeight="1">
      <c r="B21" s="33"/>
      <c r="L21" s="33"/>
    </row>
    <row r="22" spans="2:12" s="1" customFormat="1" ht="12" customHeight="1">
      <c r="B22" s="33"/>
      <c r="D22" s="28" t="s">
        <v>32</v>
      </c>
      <c r="I22" s="28" t="s">
        <v>27</v>
      </c>
      <c r="J22" s="26" t="s">
        <v>21</v>
      </c>
      <c r="L22" s="33"/>
    </row>
    <row r="23" spans="2:12" s="1" customFormat="1" ht="18" customHeight="1">
      <c r="B23" s="33"/>
      <c r="E23" s="26" t="s">
        <v>33</v>
      </c>
      <c r="I23" s="28" t="s">
        <v>29</v>
      </c>
      <c r="J23" s="26" t="s">
        <v>21</v>
      </c>
      <c r="L23" s="33"/>
    </row>
    <row r="24" spans="2:12" s="1" customFormat="1" ht="6.9" customHeight="1">
      <c r="B24" s="33"/>
      <c r="L24" s="33"/>
    </row>
    <row r="25" spans="2:12" s="1" customFormat="1" ht="12" customHeight="1">
      <c r="B25" s="33"/>
      <c r="D25" s="28" t="s">
        <v>35</v>
      </c>
      <c r="I25" s="28" t="s">
        <v>27</v>
      </c>
      <c r="J25" s="26" t="s">
        <v>21</v>
      </c>
      <c r="L25" s="33"/>
    </row>
    <row r="26" spans="2:12" s="1" customFormat="1" ht="18" customHeight="1">
      <c r="B26" s="33"/>
      <c r="E26" s="26" t="s">
        <v>1203</v>
      </c>
      <c r="I26" s="28" t="s">
        <v>29</v>
      </c>
      <c r="J26" s="26" t="s">
        <v>21</v>
      </c>
      <c r="L26" s="33"/>
    </row>
    <row r="27" spans="2:12" s="1" customFormat="1" ht="6.9" customHeight="1">
      <c r="B27" s="33"/>
      <c r="L27" s="33"/>
    </row>
    <row r="28" spans="2:12" s="1" customFormat="1" ht="12" customHeight="1">
      <c r="B28" s="33"/>
      <c r="D28" s="28" t="s">
        <v>37</v>
      </c>
      <c r="L28" s="33"/>
    </row>
    <row r="29" spans="2:12" s="7" customFormat="1" ht="59.25" customHeight="1">
      <c r="B29" s="91"/>
      <c r="E29" s="308" t="s">
        <v>1111</v>
      </c>
      <c r="F29" s="308"/>
      <c r="G29" s="308"/>
      <c r="H29" s="308"/>
      <c r="L29" s="91"/>
    </row>
    <row r="30" spans="2:12" s="1" customFormat="1" ht="6.9" customHeight="1">
      <c r="B30" s="33"/>
      <c r="L30" s="33"/>
    </row>
    <row r="31" spans="2:12" s="1" customFormat="1" ht="6.9" customHeight="1">
      <c r="B31" s="33"/>
      <c r="D31" s="50"/>
      <c r="E31" s="50"/>
      <c r="F31" s="50"/>
      <c r="G31" s="50"/>
      <c r="H31" s="50"/>
      <c r="I31" s="50"/>
      <c r="J31" s="50"/>
      <c r="K31" s="50"/>
      <c r="L31" s="33"/>
    </row>
    <row r="32" spans="2:12" s="1" customFormat="1" ht="25.35" customHeight="1">
      <c r="B32" s="33"/>
      <c r="D32" s="92" t="s">
        <v>39</v>
      </c>
      <c r="J32" s="62">
        <f>ROUND(J100,2)</f>
        <v>0</v>
      </c>
      <c r="L32" s="33"/>
    </row>
    <row r="33" spans="2:12" s="1" customFormat="1" ht="6.9" customHeight="1">
      <c r="B33" s="33"/>
      <c r="D33" s="50"/>
      <c r="E33" s="50"/>
      <c r="F33" s="50"/>
      <c r="G33" s="50"/>
      <c r="H33" s="50"/>
      <c r="I33" s="50"/>
      <c r="J33" s="50"/>
      <c r="K33" s="50"/>
      <c r="L33" s="33"/>
    </row>
    <row r="34" spans="2:12" s="1" customFormat="1" ht="14.4" customHeight="1">
      <c r="B34" s="33"/>
      <c r="F34" s="93" t="s">
        <v>41</v>
      </c>
      <c r="I34" s="93" t="s">
        <v>40</v>
      </c>
      <c r="J34" s="93" t="s">
        <v>42</v>
      </c>
      <c r="L34" s="33"/>
    </row>
    <row r="35" spans="2:12" s="1" customFormat="1" ht="14.4" customHeight="1">
      <c r="B35" s="33"/>
      <c r="D35" s="94" t="s">
        <v>43</v>
      </c>
      <c r="E35" s="28" t="s">
        <v>44</v>
      </c>
      <c r="F35" s="82">
        <f>ROUND((SUM(BE100:BE158)),2)</f>
        <v>0</v>
      </c>
      <c r="I35" s="95">
        <v>0.21</v>
      </c>
      <c r="J35" s="82">
        <f>ROUND(((SUM(BE100:BE158))*I35),2)</f>
        <v>0</v>
      </c>
      <c r="L35" s="33"/>
    </row>
    <row r="36" spans="2:12" s="1" customFormat="1" ht="14.4" customHeight="1">
      <c r="B36" s="33"/>
      <c r="E36" s="28" t="s">
        <v>45</v>
      </c>
      <c r="F36" s="82">
        <f>ROUND((SUM(BF100:BF158)),2)</f>
        <v>0</v>
      </c>
      <c r="I36" s="95">
        <v>0.12</v>
      </c>
      <c r="J36" s="82">
        <f>ROUND(((SUM(BF100:BF158))*I36),2)</f>
        <v>0</v>
      </c>
      <c r="L36" s="33"/>
    </row>
    <row r="37" spans="2:12" s="1" customFormat="1" ht="14.4" customHeight="1" hidden="1">
      <c r="B37" s="33"/>
      <c r="E37" s="28" t="s">
        <v>46</v>
      </c>
      <c r="F37" s="82">
        <f>ROUND((SUM(BG100:BG158)),2)</f>
        <v>0</v>
      </c>
      <c r="I37" s="95">
        <v>0.21</v>
      </c>
      <c r="J37" s="82">
        <f>0</f>
        <v>0</v>
      </c>
      <c r="L37" s="33"/>
    </row>
    <row r="38" spans="2:12" s="1" customFormat="1" ht="14.4" customHeight="1" hidden="1">
      <c r="B38" s="33"/>
      <c r="E38" s="28" t="s">
        <v>47</v>
      </c>
      <c r="F38" s="82">
        <f>ROUND((SUM(BH100:BH158)),2)</f>
        <v>0</v>
      </c>
      <c r="I38" s="95">
        <v>0.12</v>
      </c>
      <c r="J38" s="82">
        <f>0</f>
        <v>0</v>
      </c>
      <c r="L38" s="33"/>
    </row>
    <row r="39" spans="2:12" s="1" customFormat="1" ht="14.4" customHeight="1" hidden="1">
      <c r="B39" s="33"/>
      <c r="E39" s="28" t="s">
        <v>48</v>
      </c>
      <c r="F39" s="82">
        <f>ROUND((SUM(BI100:BI158)),2)</f>
        <v>0</v>
      </c>
      <c r="I39" s="95">
        <v>0</v>
      </c>
      <c r="J39" s="82">
        <f>0</f>
        <v>0</v>
      </c>
      <c r="L39" s="33"/>
    </row>
    <row r="40" spans="2:12" s="1" customFormat="1" ht="6.9" customHeight="1">
      <c r="B40" s="33"/>
      <c r="L40" s="33"/>
    </row>
    <row r="41" spans="2:12" s="1" customFormat="1" ht="25.35" customHeight="1">
      <c r="B41" s="33"/>
      <c r="C41" s="96"/>
      <c r="D41" s="97" t="s">
        <v>49</v>
      </c>
      <c r="E41" s="53"/>
      <c r="F41" s="53"/>
      <c r="G41" s="98" t="s">
        <v>50</v>
      </c>
      <c r="H41" s="99" t="s">
        <v>51</v>
      </c>
      <c r="I41" s="53"/>
      <c r="J41" s="100">
        <f>SUM(J32:J39)</f>
        <v>0</v>
      </c>
      <c r="K41" s="101"/>
      <c r="L41" s="33"/>
    </row>
    <row r="42" spans="2:12" s="1" customFormat="1" ht="14.4" customHeight="1">
      <c r="B42" s="41"/>
      <c r="C42" s="42"/>
      <c r="D42" s="42"/>
      <c r="E42" s="42"/>
      <c r="F42" s="42"/>
      <c r="G42" s="42"/>
      <c r="H42" s="42"/>
      <c r="I42" s="42"/>
      <c r="J42" s="42"/>
      <c r="K42" s="42"/>
      <c r="L42" s="33"/>
    </row>
    <row r="46" spans="2:12" s="1" customFormat="1" ht="6.9" customHeight="1">
      <c r="B46" s="43"/>
      <c r="C46" s="44"/>
      <c r="D46" s="44"/>
      <c r="E46" s="44"/>
      <c r="F46" s="44"/>
      <c r="G46" s="44"/>
      <c r="H46" s="44"/>
      <c r="I46" s="44"/>
      <c r="J46" s="44"/>
      <c r="K46" s="44"/>
      <c r="L46" s="33"/>
    </row>
    <row r="47" spans="2:12" s="1" customFormat="1" ht="24.9" customHeight="1">
      <c r="B47" s="33"/>
      <c r="C47" s="22" t="s">
        <v>134</v>
      </c>
      <c r="L47" s="33"/>
    </row>
    <row r="48" spans="2:12" s="1" customFormat="1" ht="6.9" customHeight="1">
      <c r="B48" s="33"/>
      <c r="L48" s="33"/>
    </row>
    <row r="49" spans="2:12" s="1" customFormat="1" ht="12" customHeight="1">
      <c r="B49" s="33"/>
      <c r="C49" s="28" t="s">
        <v>16</v>
      </c>
      <c r="L49" s="33"/>
    </row>
    <row r="50" spans="2:12" s="1" customFormat="1" ht="16.5" customHeight="1">
      <c r="B50" s="33"/>
      <c r="E50" s="335" t="str">
        <f>E7</f>
        <v>REVITALIZACE PROSTORU HROMADNÝCH ŠATEN BAZÉNU BOHUMÍN</v>
      </c>
      <c r="F50" s="336"/>
      <c r="G50" s="336"/>
      <c r="H50" s="336"/>
      <c r="L50" s="33"/>
    </row>
    <row r="51" spans="2:12" ht="12" customHeight="1">
      <c r="B51" s="21"/>
      <c r="C51" s="28" t="s">
        <v>131</v>
      </c>
      <c r="L51" s="21"/>
    </row>
    <row r="52" spans="2:12" s="1" customFormat="1" ht="16.5" customHeight="1">
      <c r="B52" s="33"/>
      <c r="E52" s="335" t="s">
        <v>891</v>
      </c>
      <c r="F52" s="334"/>
      <c r="G52" s="334"/>
      <c r="H52" s="334"/>
      <c r="L52" s="33"/>
    </row>
    <row r="53" spans="2:12" s="1" customFormat="1" ht="12" customHeight="1">
      <c r="B53" s="33"/>
      <c r="C53" s="28" t="s">
        <v>892</v>
      </c>
      <c r="L53" s="33"/>
    </row>
    <row r="54" spans="2:12" s="1" customFormat="1" ht="16.5" customHeight="1">
      <c r="B54" s="33"/>
      <c r="E54" s="325" t="str">
        <f>E11</f>
        <v>2024/OST/07-14-7 - D.1.4.7-Docházkový systém</v>
      </c>
      <c r="F54" s="334"/>
      <c r="G54" s="334"/>
      <c r="H54" s="334"/>
      <c r="L54" s="33"/>
    </row>
    <row r="55" spans="2:12" s="1" customFormat="1" ht="6.9" customHeight="1">
      <c r="B55" s="33"/>
      <c r="L55" s="33"/>
    </row>
    <row r="56" spans="2:12" s="1" customFormat="1" ht="12" customHeight="1">
      <c r="B56" s="33"/>
      <c r="C56" s="28" t="s">
        <v>22</v>
      </c>
      <c r="F56" s="26" t="str">
        <f>F14</f>
        <v xml:space="preserve"> </v>
      </c>
      <c r="I56" s="28" t="s">
        <v>24</v>
      </c>
      <c r="J56" s="49" t="str">
        <f>IF(J14="","",J14)</f>
        <v>26. 3. 2024</v>
      </c>
      <c r="L56" s="33"/>
    </row>
    <row r="57" spans="2:12" s="1" customFormat="1" ht="6.9" customHeight="1">
      <c r="B57" s="33"/>
      <c r="L57" s="33"/>
    </row>
    <row r="58" spans="2:12" s="1" customFormat="1" ht="15.15" customHeight="1">
      <c r="B58" s="33"/>
      <c r="C58" s="28" t="s">
        <v>26</v>
      </c>
      <c r="F58" s="26" t="str">
        <f>E17</f>
        <v>BOSPOR, s.r.o. Bohumín</v>
      </c>
      <c r="I58" s="28" t="s">
        <v>32</v>
      </c>
      <c r="J58" s="31" t="str">
        <f>E23</f>
        <v>ARCH.Z.STUDIO</v>
      </c>
      <c r="L58" s="33"/>
    </row>
    <row r="59" spans="2:12" s="1" customFormat="1" ht="15.15" customHeight="1">
      <c r="B59" s="33"/>
      <c r="C59" s="28" t="s">
        <v>30</v>
      </c>
      <c r="F59" s="26" t="str">
        <f>IF(E20="","",E20)</f>
        <v>Vyplň údaj</v>
      </c>
      <c r="I59" s="28" t="s">
        <v>35</v>
      </c>
      <c r="J59" s="31" t="str">
        <f>E26</f>
        <v>Ing.T.Havlíček</v>
      </c>
      <c r="L59" s="33"/>
    </row>
    <row r="60" spans="2:12" s="1" customFormat="1" ht="10.35" customHeight="1">
      <c r="B60" s="33"/>
      <c r="L60" s="33"/>
    </row>
    <row r="61" spans="2:12" s="1" customFormat="1" ht="29.25" customHeight="1">
      <c r="B61" s="33"/>
      <c r="C61" s="102" t="s">
        <v>135</v>
      </c>
      <c r="D61" s="96"/>
      <c r="E61" s="96"/>
      <c r="F61" s="96"/>
      <c r="G61" s="96"/>
      <c r="H61" s="96"/>
      <c r="I61" s="96"/>
      <c r="J61" s="103" t="s">
        <v>136</v>
      </c>
      <c r="K61" s="96"/>
      <c r="L61" s="33"/>
    </row>
    <row r="62" spans="2:12" s="1" customFormat="1" ht="10.35" customHeight="1">
      <c r="B62" s="33"/>
      <c r="L62" s="33"/>
    </row>
    <row r="63" spans="2:47" s="1" customFormat="1" ht="22.95" customHeight="1">
      <c r="B63" s="33"/>
      <c r="C63" s="104" t="s">
        <v>71</v>
      </c>
      <c r="J63" s="62">
        <f>J100</f>
        <v>0</v>
      </c>
      <c r="L63" s="33"/>
      <c r="AU63" s="18" t="s">
        <v>137</v>
      </c>
    </row>
    <row r="64" spans="2:12" s="8" customFormat="1" ht="24.9" customHeight="1">
      <c r="B64" s="105"/>
      <c r="D64" s="106" t="s">
        <v>1204</v>
      </c>
      <c r="E64" s="107"/>
      <c r="F64" s="107"/>
      <c r="G64" s="107"/>
      <c r="H64" s="107"/>
      <c r="I64" s="107"/>
      <c r="J64" s="108">
        <f>J101</f>
        <v>0</v>
      </c>
      <c r="L64" s="105"/>
    </row>
    <row r="65" spans="2:12" s="9" customFormat="1" ht="19.95" customHeight="1">
      <c r="B65" s="109"/>
      <c r="D65" s="110" t="s">
        <v>1205</v>
      </c>
      <c r="E65" s="111"/>
      <c r="F65" s="111"/>
      <c r="G65" s="111"/>
      <c r="H65" s="111"/>
      <c r="I65" s="111"/>
      <c r="J65" s="112">
        <f>J102</f>
        <v>0</v>
      </c>
      <c r="L65" s="109"/>
    </row>
    <row r="66" spans="2:12" s="9" customFormat="1" ht="19.95" customHeight="1">
      <c r="B66" s="109"/>
      <c r="D66" s="110" t="s">
        <v>1206</v>
      </c>
      <c r="E66" s="111"/>
      <c r="F66" s="111"/>
      <c r="G66" s="111"/>
      <c r="H66" s="111"/>
      <c r="I66" s="111"/>
      <c r="J66" s="112">
        <f>J109</f>
        <v>0</v>
      </c>
      <c r="L66" s="109"/>
    </row>
    <row r="67" spans="2:12" s="9" customFormat="1" ht="19.95" customHeight="1">
      <c r="B67" s="109"/>
      <c r="D67" s="110" t="s">
        <v>1207</v>
      </c>
      <c r="E67" s="111"/>
      <c r="F67" s="111"/>
      <c r="G67" s="111"/>
      <c r="H67" s="111"/>
      <c r="I67" s="111"/>
      <c r="J67" s="112">
        <f>J114</f>
        <v>0</v>
      </c>
      <c r="L67" s="109"/>
    </row>
    <row r="68" spans="2:12" s="9" customFormat="1" ht="19.95" customHeight="1">
      <c r="B68" s="109"/>
      <c r="D68" s="110" t="s">
        <v>1208</v>
      </c>
      <c r="E68" s="111"/>
      <c r="F68" s="111"/>
      <c r="G68" s="111"/>
      <c r="H68" s="111"/>
      <c r="I68" s="111"/>
      <c r="J68" s="112">
        <f>J116</f>
        <v>0</v>
      </c>
      <c r="L68" s="109"/>
    </row>
    <row r="69" spans="2:12" s="9" customFormat="1" ht="19.95" customHeight="1">
      <c r="B69" s="109"/>
      <c r="D69" s="110" t="s">
        <v>1209</v>
      </c>
      <c r="E69" s="111"/>
      <c r="F69" s="111"/>
      <c r="G69" s="111"/>
      <c r="H69" s="111"/>
      <c r="I69" s="111"/>
      <c r="J69" s="112">
        <f>J119</f>
        <v>0</v>
      </c>
      <c r="L69" s="109"/>
    </row>
    <row r="70" spans="2:12" s="9" customFormat="1" ht="19.95" customHeight="1">
      <c r="B70" s="109"/>
      <c r="D70" s="110" t="s">
        <v>1210</v>
      </c>
      <c r="E70" s="111"/>
      <c r="F70" s="111"/>
      <c r="G70" s="111"/>
      <c r="H70" s="111"/>
      <c r="I70" s="111"/>
      <c r="J70" s="112">
        <f>J121</f>
        <v>0</v>
      </c>
      <c r="L70" s="109"/>
    </row>
    <row r="71" spans="2:12" s="8" customFormat="1" ht="24.9" customHeight="1">
      <c r="B71" s="105"/>
      <c r="D71" s="106" t="s">
        <v>1211</v>
      </c>
      <c r="E71" s="107"/>
      <c r="F71" s="107"/>
      <c r="G71" s="107"/>
      <c r="H71" s="107"/>
      <c r="I71" s="107"/>
      <c r="J71" s="108">
        <f>J129</f>
        <v>0</v>
      </c>
      <c r="L71" s="105"/>
    </row>
    <row r="72" spans="2:12" s="9" customFormat="1" ht="19.95" customHeight="1">
      <c r="B72" s="109"/>
      <c r="D72" s="110" t="s">
        <v>1212</v>
      </c>
      <c r="E72" s="111"/>
      <c r="F72" s="111"/>
      <c r="G72" s="111"/>
      <c r="H72" s="111"/>
      <c r="I72" s="111"/>
      <c r="J72" s="112">
        <f>J130</f>
        <v>0</v>
      </c>
      <c r="L72" s="109"/>
    </row>
    <row r="73" spans="2:12" s="8" customFormat="1" ht="24.9" customHeight="1">
      <c r="B73" s="105"/>
      <c r="D73" s="106" t="s">
        <v>1213</v>
      </c>
      <c r="E73" s="107"/>
      <c r="F73" s="107"/>
      <c r="G73" s="107"/>
      <c r="H73" s="107"/>
      <c r="I73" s="107"/>
      <c r="J73" s="108">
        <f>J136</f>
        <v>0</v>
      </c>
      <c r="L73" s="105"/>
    </row>
    <row r="74" spans="2:12" s="9" customFormat="1" ht="19.95" customHeight="1">
      <c r="B74" s="109"/>
      <c r="D74" s="110" t="s">
        <v>1214</v>
      </c>
      <c r="E74" s="111"/>
      <c r="F74" s="111"/>
      <c r="G74" s="111"/>
      <c r="H74" s="111"/>
      <c r="I74" s="111"/>
      <c r="J74" s="112">
        <f>J137</f>
        <v>0</v>
      </c>
      <c r="L74" s="109"/>
    </row>
    <row r="75" spans="2:12" s="8" customFormat="1" ht="24.9" customHeight="1">
      <c r="B75" s="105"/>
      <c r="D75" s="106" t="s">
        <v>1215</v>
      </c>
      <c r="E75" s="107"/>
      <c r="F75" s="107"/>
      <c r="G75" s="107"/>
      <c r="H75" s="107"/>
      <c r="I75" s="107"/>
      <c r="J75" s="108">
        <f>J147</f>
        <v>0</v>
      </c>
      <c r="L75" s="105"/>
    </row>
    <row r="76" spans="2:12" s="9" customFormat="1" ht="19.95" customHeight="1">
      <c r="B76" s="109"/>
      <c r="D76" s="110" t="s">
        <v>1216</v>
      </c>
      <c r="E76" s="111"/>
      <c r="F76" s="111"/>
      <c r="G76" s="111"/>
      <c r="H76" s="111"/>
      <c r="I76" s="111"/>
      <c r="J76" s="112">
        <f>J148</f>
        <v>0</v>
      </c>
      <c r="L76" s="109"/>
    </row>
    <row r="77" spans="2:12" s="9" customFormat="1" ht="19.95" customHeight="1">
      <c r="B77" s="109"/>
      <c r="D77" s="110" t="s">
        <v>1217</v>
      </c>
      <c r="E77" s="111"/>
      <c r="F77" s="111"/>
      <c r="G77" s="111"/>
      <c r="H77" s="111"/>
      <c r="I77" s="111"/>
      <c r="J77" s="112">
        <f>J154</f>
        <v>0</v>
      </c>
      <c r="L77" s="109"/>
    </row>
    <row r="78" spans="2:12" s="9" customFormat="1" ht="19.95" customHeight="1">
      <c r="B78" s="109"/>
      <c r="D78" s="110" t="s">
        <v>1218</v>
      </c>
      <c r="E78" s="111"/>
      <c r="F78" s="111"/>
      <c r="G78" s="111"/>
      <c r="H78" s="111"/>
      <c r="I78" s="111"/>
      <c r="J78" s="112">
        <f>J156</f>
        <v>0</v>
      </c>
      <c r="L78" s="109"/>
    </row>
    <row r="79" spans="2:12" s="1" customFormat="1" ht="21.75" customHeight="1">
      <c r="B79" s="33"/>
      <c r="L79" s="33"/>
    </row>
    <row r="80" spans="2:12" s="1" customFormat="1" ht="6.9" customHeight="1">
      <c r="B80" s="41"/>
      <c r="C80" s="42"/>
      <c r="D80" s="42"/>
      <c r="E80" s="42"/>
      <c r="F80" s="42"/>
      <c r="G80" s="42"/>
      <c r="H80" s="42"/>
      <c r="I80" s="42"/>
      <c r="J80" s="42"/>
      <c r="K80" s="42"/>
      <c r="L80" s="33"/>
    </row>
    <row r="84" spans="2:12" s="1" customFormat="1" ht="6.9" customHeight="1">
      <c r="B84" s="43"/>
      <c r="C84" s="44"/>
      <c r="D84" s="44"/>
      <c r="E84" s="44"/>
      <c r="F84" s="44"/>
      <c r="G84" s="44"/>
      <c r="H84" s="44"/>
      <c r="I84" s="44"/>
      <c r="J84" s="44"/>
      <c r="K84" s="44"/>
      <c r="L84" s="33"/>
    </row>
    <row r="85" spans="2:12" s="1" customFormat="1" ht="24.9" customHeight="1">
      <c r="B85" s="33"/>
      <c r="C85" s="22" t="s">
        <v>155</v>
      </c>
      <c r="L85" s="33"/>
    </row>
    <row r="86" spans="2:12" s="1" customFormat="1" ht="6.9" customHeight="1">
      <c r="B86" s="33"/>
      <c r="L86" s="33"/>
    </row>
    <row r="87" spans="2:12" s="1" customFormat="1" ht="12" customHeight="1">
      <c r="B87" s="33"/>
      <c r="C87" s="28" t="s">
        <v>16</v>
      </c>
      <c r="L87" s="33"/>
    </row>
    <row r="88" spans="2:12" s="1" customFormat="1" ht="16.5" customHeight="1">
      <c r="B88" s="33"/>
      <c r="E88" s="335" t="str">
        <f>E7</f>
        <v>REVITALIZACE PROSTORU HROMADNÝCH ŠATEN BAZÉNU BOHUMÍN</v>
      </c>
      <c r="F88" s="336"/>
      <c r="G88" s="336"/>
      <c r="H88" s="336"/>
      <c r="L88" s="33"/>
    </row>
    <row r="89" spans="2:12" ht="12" customHeight="1">
      <c r="B89" s="21"/>
      <c r="C89" s="28" t="s">
        <v>131</v>
      </c>
      <c r="L89" s="21"/>
    </row>
    <row r="90" spans="2:12" s="1" customFormat="1" ht="16.5" customHeight="1">
      <c r="B90" s="33"/>
      <c r="E90" s="335" t="s">
        <v>891</v>
      </c>
      <c r="F90" s="334"/>
      <c r="G90" s="334"/>
      <c r="H90" s="334"/>
      <c r="L90" s="33"/>
    </row>
    <row r="91" spans="2:12" s="1" customFormat="1" ht="12" customHeight="1">
      <c r="B91" s="33"/>
      <c r="C91" s="28" t="s">
        <v>892</v>
      </c>
      <c r="L91" s="33"/>
    </row>
    <row r="92" spans="2:12" s="1" customFormat="1" ht="16.5" customHeight="1">
      <c r="B92" s="33"/>
      <c r="E92" s="325" t="str">
        <f>E11</f>
        <v>2024/OST/07-14-7 - D.1.4.7-Docházkový systém</v>
      </c>
      <c r="F92" s="334"/>
      <c r="G92" s="334"/>
      <c r="H92" s="334"/>
      <c r="L92" s="33"/>
    </row>
    <row r="93" spans="2:12" s="1" customFormat="1" ht="6.9" customHeight="1">
      <c r="B93" s="33"/>
      <c r="L93" s="33"/>
    </row>
    <row r="94" spans="2:12" s="1" customFormat="1" ht="12" customHeight="1">
      <c r="B94" s="33"/>
      <c r="C94" s="28" t="s">
        <v>22</v>
      </c>
      <c r="F94" s="26" t="str">
        <f>F14</f>
        <v xml:space="preserve"> </v>
      </c>
      <c r="I94" s="28" t="s">
        <v>24</v>
      </c>
      <c r="J94" s="49" t="str">
        <f>IF(J14="","",J14)</f>
        <v>26. 3. 2024</v>
      </c>
      <c r="L94" s="33"/>
    </row>
    <row r="95" spans="2:12" s="1" customFormat="1" ht="6.9" customHeight="1">
      <c r="B95" s="33"/>
      <c r="L95" s="33"/>
    </row>
    <row r="96" spans="2:12" s="1" customFormat="1" ht="15.15" customHeight="1">
      <c r="B96" s="33"/>
      <c r="C96" s="28" t="s">
        <v>26</v>
      </c>
      <c r="F96" s="26" t="str">
        <f>E17</f>
        <v>BOSPOR, s.r.o. Bohumín</v>
      </c>
      <c r="I96" s="28" t="s">
        <v>32</v>
      </c>
      <c r="J96" s="31" t="str">
        <f>E23</f>
        <v>ARCH.Z.STUDIO</v>
      </c>
      <c r="L96" s="33"/>
    </row>
    <row r="97" spans="2:12" s="1" customFormat="1" ht="15.15" customHeight="1">
      <c r="B97" s="33"/>
      <c r="C97" s="28" t="s">
        <v>30</v>
      </c>
      <c r="F97" s="26" t="str">
        <f>IF(E20="","",E20)</f>
        <v>Vyplň údaj</v>
      </c>
      <c r="I97" s="28" t="s">
        <v>35</v>
      </c>
      <c r="J97" s="31" t="str">
        <f>E26</f>
        <v>Ing.T.Havlíček</v>
      </c>
      <c r="L97" s="33"/>
    </row>
    <row r="98" spans="2:12" s="1" customFormat="1" ht="10.35" customHeight="1">
      <c r="B98" s="33"/>
      <c r="L98" s="33"/>
    </row>
    <row r="99" spans="2:20" s="10" customFormat="1" ht="29.25" customHeight="1">
      <c r="B99" s="113"/>
      <c r="C99" s="114" t="s">
        <v>156</v>
      </c>
      <c r="D99" s="115" t="s">
        <v>58</v>
      </c>
      <c r="E99" s="115" t="s">
        <v>54</v>
      </c>
      <c r="F99" s="115" t="s">
        <v>55</v>
      </c>
      <c r="G99" s="115" t="s">
        <v>157</v>
      </c>
      <c r="H99" s="115" t="s">
        <v>158</v>
      </c>
      <c r="I99" s="115" t="s">
        <v>159</v>
      </c>
      <c r="J99" s="115" t="s">
        <v>136</v>
      </c>
      <c r="K99" s="116" t="s">
        <v>160</v>
      </c>
      <c r="L99" s="113"/>
      <c r="M99" s="55" t="s">
        <v>21</v>
      </c>
      <c r="N99" s="56" t="s">
        <v>43</v>
      </c>
      <c r="O99" s="56" t="s">
        <v>161</v>
      </c>
      <c r="P99" s="56" t="s">
        <v>162</v>
      </c>
      <c r="Q99" s="56" t="s">
        <v>163</v>
      </c>
      <c r="R99" s="56" t="s">
        <v>164</v>
      </c>
      <c r="S99" s="56" t="s">
        <v>165</v>
      </c>
      <c r="T99" s="57" t="s">
        <v>166</v>
      </c>
    </row>
    <row r="100" spans="2:63" s="1" customFormat="1" ht="22.95" customHeight="1">
      <c r="B100" s="33"/>
      <c r="C100" s="60" t="s">
        <v>167</v>
      </c>
      <c r="J100" s="117">
        <f>BK100</f>
        <v>0</v>
      </c>
      <c r="L100" s="33"/>
      <c r="M100" s="58"/>
      <c r="N100" s="50"/>
      <c r="O100" s="50"/>
      <c r="P100" s="118">
        <f>P101+P129+P136+P147</f>
        <v>0</v>
      </c>
      <c r="Q100" s="50"/>
      <c r="R100" s="118">
        <f>R101+R129+R136+R147</f>
        <v>0</v>
      </c>
      <c r="S100" s="50"/>
      <c r="T100" s="119">
        <f>T101+T129+T136+T147</f>
        <v>0</v>
      </c>
      <c r="AT100" s="18" t="s">
        <v>72</v>
      </c>
      <c r="AU100" s="18" t="s">
        <v>137</v>
      </c>
      <c r="BK100" s="120">
        <f>BK101+BK129+BK136+BK147</f>
        <v>0</v>
      </c>
    </row>
    <row r="101" spans="2:63" s="11" customFormat="1" ht="25.95" customHeight="1">
      <c r="B101" s="121"/>
      <c r="D101" s="122" t="s">
        <v>72</v>
      </c>
      <c r="E101" s="123" t="s">
        <v>908</v>
      </c>
      <c r="F101" s="123" t="s">
        <v>1219</v>
      </c>
      <c r="I101" s="124"/>
      <c r="J101" s="125">
        <f>BK101</f>
        <v>0</v>
      </c>
      <c r="L101" s="121"/>
      <c r="M101" s="126"/>
      <c r="P101" s="127">
        <f>P102+P109+P114+P116+P119+P121</f>
        <v>0</v>
      </c>
      <c r="R101" s="127">
        <f>R102+R109+R114+R116+R119+R121</f>
        <v>0</v>
      </c>
      <c r="T101" s="128">
        <f>T102+T109+T114+T116+T119+T121</f>
        <v>0</v>
      </c>
      <c r="AR101" s="122" t="s">
        <v>81</v>
      </c>
      <c r="AT101" s="129" t="s">
        <v>72</v>
      </c>
      <c r="AU101" s="129" t="s">
        <v>73</v>
      </c>
      <c r="AY101" s="122" t="s">
        <v>170</v>
      </c>
      <c r="BK101" s="130">
        <f>BK102+BK109+BK114+BK116+BK119+BK121</f>
        <v>0</v>
      </c>
    </row>
    <row r="102" spans="2:63" s="11" customFormat="1" ht="22.95" customHeight="1">
      <c r="B102" s="121"/>
      <c r="D102" s="122" t="s">
        <v>72</v>
      </c>
      <c r="E102" s="131" t="s">
        <v>910</v>
      </c>
      <c r="F102" s="131" t="s">
        <v>1220</v>
      </c>
      <c r="I102" s="124"/>
      <c r="J102" s="132">
        <f>BK102</f>
        <v>0</v>
      </c>
      <c r="L102" s="121"/>
      <c r="M102" s="126"/>
      <c r="P102" s="127">
        <f>SUM(P103:P108)</f>
        <v>0</v>
      </c>
      <c r="R102" s="127">
        <f>SUM(R103:R108)</f>
        <v>0</v>
      </c>
      <c r="T102" s="128">
        <f>SUM(T103:T108)</f>
        <v>0</v>
      </c>
      <c r="AR102" s="122" t="s">
        <v>81</v>
      </c>
      <c r="AT102" s="129" t="s">
        <v>72</v>
      </c>
      <c r="AU102" s="129" t="s">
        <v>81</v>
      </c>
      <c r="AY102" s="122" t="s">
        <v>170</v>
      </c>
      <c r="BK102" s="130">
        <f>SUM(BK103:BK108)</f>
        <v>0</v>
      </c>
    </row>
    <row r="103" spans="2:65" s="1" customFormat="1" ht="90" customHeight="1">
      <c r="B103" s="33"/>
      <c r="C103" s="133" t="s">
        <v>81</v>
      </c>
      <c r="D103" s="133" t="s">
        <v>173</v>
      </c>
      <c r="E103" s="134" t="s">
        <v>81</v>
      </c>
      <c r="F103" s="135" t="s">
        <v>1221</v>
      </c>
      <c r="G103" s="136" t="s">
        <v>538</v>
      </c>
      <c r="H103" s="137">
        <v>2</v>
      </c>
      <c r="I103" s="138"/>
      <c r="J103" s="139">
        <f aca="true" t="shared" si="0" ref="J103:J108">ROUND(I103*H103,2)</f>
        <v>0</v>
      </c>
      <c r="K103" s="135" t="s">
        <v>304</v>
      </c>
      <c r="L103" s="33"/>
      <c r="M103" s="140" t="s">
        <v>21</v>
      </c>
      <c r="N103" s="141" t="s">
        <v>44</v>
      </c>
      <c r="P103" s="142">
        <f aca="true" t="shared" si="1" ref="P103:P108">O103*H103</f>
        <v>0</v>
      </c>
      <c r="Q103" s="142">
        <v>0</v>
      </c>
      <c r="R103" s="142">
        <f aca="true" t="shared" si="2" ref="R103:R108">Q103*H103</f>
        <v>0</v>
      </c>
      <c r="S103" s="142">
        <v>0</v>
      </c>
      <c r="T103" s="143">
        <f aca="true" t="shared" si="3" ref="T103:T108">S103*H103</f>
        <v>0</v>
      </c>
      <c r="AR103" s="144" t="s">
        <v>282</v>
      </c>
      <c r="AT103" s="144" t="s">
        <v>173</v>
      </c>
      <c r="AU103" s="144" t="s">
        <v>83</v>
      </c>
      <c r="AY103" s="18" t="s">
        <v>170</v>
      </c>
      <c r="BE103" s="145">
        <f aca="true" t="shared" si="4" ref="BE103:BE108">IF(N103="základní",J103,0)</f>
        <v>0</v>
      </c>
      <c r="BF103" s="145">
        <f aca="true" t="shared" si="5" ref="BF103:BF108">IF(N103="snížená",J103,0)</f>
        <v>0</v>
      </c>
      <c r="BG103" s="145">
        <f aca="true" t="shared" si="6" ref="BG103:BG108">IF(N103="zákl. přenesená",J103,0)</f>
        <v>0</v>
      </c>
      <c r="BH103" s="145">
        <f aca="true" t="shared" si="7" ref="BH103:BH108">IF(N103="sníž. přenesená",J103,0)</f>
        <v>0</v>
      </c>
      <c r="BI103" s="145">
        <f aca="true" t="shared" si="8" ref="BI103:BI108">IF(N103="nulová",J103,0)</f>
        <v>0</v>
      </c>
      <c r="BJ103" s="18" t="s">
        <v>81</v>
      </c>
      <c r="BK103" s="145">
        <f aca="true" t="shared" si="9" ref="BK103:BK108">ROUND(I103*H103,2)</f>
        <v>0</v>
      </c>
      <c r="BL103" s="18" t="s">
        <v>282</v>
      </c>
      <c r="BM103" s="144" t="s">
        <v>83</v>
      </c>
    </row>
    <row r="104" spans="2:65" s="1" customFormat="1" ht="16.5" customHeight="1">
      <c r="B104" s="33"/>
      <c r="C104" s="133" t="s">
        <v>83</v>
      </c>
      <c r="D104" s="133" t="s">
        <v>173</v>
      </c>
      <c r="E104" s="134" t="s">
        <v>83</v>
      </c>
      <c r="F104" s="135" t="s">
        <v>1222</v>
      </c>
      <c r="G104" s="136" t="s">
        <v>538</v>
      </c>
      <c r="H104" s="137">
        <v>2</v>
      </c>
      <c r="I104" s="138"/>
      <c r="J104" s="139">
        <f t="shared" si="0"/>
        <v>0</v>
      </c>
      <c r="K104" s="135" t="s">
        <v>304</v>
      </c>
      <c r="L104" s="33"/>
      <c r="M104" s="140" t="s">
        <v>21</v>
      </c>
      <c r="N104" s="141" t="s">
        <v>44</v>
      </c>
      <c r="P104" s="142">
        <f t="shared" si="1"/>
        <v>0</v>
      </c>
      <c r="Q104" s="142">
        <v>0</v>
      </c>
      <c r="R104" s="142">
        <f t="shared" si="2"/>
        <v>0</v>
      </c>
      <c r="S104" s="142">
        <v>0</v>
      </c>
      <c r="T104" s="143">
        <f t="shared" si="3"/>
        <v>0</v>
      </c>
      <c r="AR104" s="144" t="s">
        <v>282</v>
      </c>
      <c r="AT104" s="144" t="s">
        <v>173</v>
      </c>
      <c r="AU104" s="144" t="s">
        <v>83</v>
      </c>
      <c r="AY104" s="18" t="s">
        <v>170</v>
      </c>
      <c r="BE104" s="145">
        <f t="shared" si="4"/>
        <v>0</v>
      </c>
      <c r="BF104" s="145">
        <f t="shared" si="5"/>
        <v>0</v>
      </c>
      <c r="BG104" s="145">
        <f t="shared" si="6"/>
        <v>0</v>
      </c>
      <c r="BH104" s="145">
        <f t="shared" si="7"/>
        <v>0</v>
      </c>
      <c r="BI104" s="145">
        <f t="shared" si="8"/>
        <v>0</v>
      </c>
      <c r="BJ104" s="18" t="s">
        <v>81</v>
      </c>
      <c r="BK104" s="145">
        <f t="shared" si="9"/>
        <v>0</v>
      </c>
      <c r="BL104" s="18" t="s">
        <v>282</v>
      </c>
      <c r="BM104" s="144" t="s">
        <v>177</v>
      </c>
    </row>
    <row r="105" spans="2:65" s="1" customFormat="1" ht="78" customHeight="1">
      <c r="B105" s="33"/>
      <c r="C105" s="133" t="s">
        <v>171</v>
      </c>
      <c r="D105" s="133" t="s">
        <v>173</v>
      </c>
      <c r="E105" s="134" t="s">
        <v>171</v>
      </c>
      <c r="F105" s="135" t="s">
        <v>1223</v>
      </c>
      <c r="G105" s="136" t="s">
        <v>538</v>
      </c>
      <c r="H105" s="137">
        <v>2</v>
      </c>
      <c r="I105" s="138"/>
      <c r="J105" s="139">
        <f t="shared" si="0"/>
        <v>0</v>
      </c>
      <c r="K105" s="135" t="s">
        <v>304</v>
      </c>
      <c r="L105" s="33"/>
      <c r="M105" s="140" t="s">
        <v>21</v>
      </c>
      <c r="N105" s="141" t="s">
        <v>44</v>
      </c>
      <c r="P105" s="142">
        <f t="shared" si="1"/>
        <v>0</v>
      </c>
      <c r="Q105" s="142">
        <v>0</v>
      </c>
      <c r="R105" s="142">
        <f t="shared" si="2"/>
        <v>0</v>
      </c>
      <c r="S105" s="142">
        <v>0</v>
      </c>
      <c r="T105" s="143">
        <f t="shared" si="3"/>
        <v>0</v>
      </c>
      <c r="AR105" s="144" t="s">
        <v>282</v>
      </c>
      <c r="AT105" s="144" t="s">
        <v>173</v>
      </c>
      <c r="AU105" s="144" t="s">
        <v>83</v>
      </c>
      <c r="AY105" s="18" t="s">
        <v>170</v>
      </c>
      <c r="BE105" s="145">
        <f t="shared" si="4"/>
        <v>0</v>
      </c>
      <c r="BF105" s="145">
        <f t="shared" si="5"/>
        <v>0</v>
      </c>
      <c r="BG105" s="145">
        <f t="shared" si="6"/>
        <v>0</v>
      </c>
      <c r="BH105" s="145">
        <f t="shared" si="7"/>
        <v>0</v>
      </c>
      <c r="BI105" s="145">
        <f t="shared" si="8"/>
        <v>0</v>
      </c>
      <c r="BJ105" s="18" t="s">
        <v>81</v>
      </c>
      <c r="BK105" s="145">
        <f t="shared" si="9"/>
        <v>0</v>
      </c>
      <c r="BL105" s="18" t="s">
        <v>282</v>
      </c>
      <c r="BM105" s="144" t="s">
        <v>194</v>
      </c>
    </row>
    <row r="106" spans="2:65" s="1" customFormat="1" ht="37.95" customHeight="1">
      <c r="B106" s="33"/>
      <c r="C106" s="133" t="s">
        <v>177</v>
      </c>
      <c r="D106" s="133" t="s">
        <v>173</v>
      </c>
      <c r="E106" s="134" t="s">
        <v>177</v>
      </c>
      <c r="F106" s="135" t="s">
        <v>1224</v>
      </c>
      <c r="G106" s="136" t="s">
        <v>538</v>
      </c>
      <c r="H106" s="137">
        <v>2</v>
      </c>
      <c r="I106" s="138"/>
      <c r="J106" s="139">
        <f t="shared" si="0"/>
        <v>0</v>
      </c>
      <c r="K106" s="135" t="s">
        <v>304</v>
      </c>
      <c r="L106" s="33"/>
      <c r="M106" s="140" t="s">
        <v>21</v>
      </c>
      <c r="N106" s="141" t="s">
        <v>44</v>
      </c>
      <c r="P106" s="142">
        <f t="shared" si="1"/>
        <v>0</v>
      </c>
      <c r="Q106" s="142">
        <v>0</v>
      </c>
      <c r="R106" s="142">
        <f t="shared" si="2"/>
        <v>0</v>
      </c>
      <c r="S106" s="142">
        <v>0</v>
      </c>
      <c r="T106" s="143">
        <f t="shared" si="3"/>
        <v>0</v>
      </c>
      <c r="AR106" s="144" t="s">
        <v>282</v>
      </c>
      <c r="AT106" s="144" t="s">
        <v>173</v>
      </c>
      <c r="AU106" s="144" t="s">
        <v>83</v>
      </c>
      <c r="AY106" s="18" t="s">
        <v>170</v>
      </c>
      <c r="BE106" s="145">
        <f t="shared" si="4"/>
        <v>0</v>
      </c>
      <c r="BF106" s="145">
        <f t="shared" si="5"/>
        <v>0</v>
      </c>
      <c r="BG106" s="145">
        <f t="shared" si="6"/>
        <v>0</v>
      </c>
      <c r="BH106" s="145">
        <f t="shared" si="7"/>
        <v>0</v>
      </c>
      <c r="BI106" s="145">
        <f t="shared" si="8"/>
        <v>0</v>
      </c>
      <c r="BJ106" s="18" t="s">
        <v>81</v>
      </c>
      <c r="BK106" s="145">
        <f t="shared" si="9"/>
        <v>0</v>
      </c>
      <c r="BL106" s="18" t="s">
        <v>282</v>
      </c>
      <c r="BM106" s="144" t="s">
        <v>224</v>
      </c>
    </row>
    <row r="107" spans="2:65" s="1" customFormat="1" ht="33" customHeight="1">
      <c r="B107" s="33"/>
      <c r="C107" s="133" t="s">
        <v>201</v>
      </c>
      <c r="D107" s="133" t="s">
        <v>173</v>
      </c>
      <c r="E107" s="134" t="s">
        <v>201</v>
      </c>
      <c r="F107" s="135" t="s">
        <v>1225</v>
      </c>
      <c r="G107" s="136" t="s">
        <v>538</v>
      </c>
      <c r="H107" s="137">
        <v>1</v>
      </c>
      <c r="I107" s="138"/>
      <c r="J107" s="139">
        <f t="shared" si="0"/>
        <v>0</v>
      </c>
      <c r="K107" s="135" t="s">
        <v>304</v>
      </c>
      <c r="L107" s="33"/>
      <c r="M107" s="140" t="s">
        <v>21</v>
      </c>
      <c r="N107" s="141" t="s">
        <v>44</v>
      </c>
      <c r="P107" s="142">
        <f t="shared" si="1"/>
        <v>0</v>
      </c>
      <c r="Q107" s="142">
        <v>0</v>
      </c>
      <c r="R107" s="142">
        <f t="shared" si="2"/>
        <v>0</v>
      </c>
      <c r="S107" s="142">
        <v>0</v>
      </c>
      <c r="T107" s="143">
        <f t="shared" si="3"/>
        <v>0</v>
      </c>
      <c r="AR107" s="144" t="s">
        <v>282</v>
      </c>
      <c r="AT107" s="144" t="s">
        <v>173</v>
      </c>
      <c r="AU107" s="144" t="s">
        <v>83</v>
      </c>
      <c r="AY107" s="18" t="s">
        <v>170</v>
      </c>
      <c r="BE107" s="145">
        <f t="shared" si="4"/>
        <v>0</v>
      </c>
      <c r="BF107" s="145">
        <f t="shared" si="5"/>
        <v>0</v>
      </c>
      <c r="BG107" s="145">
        <f t="shared" si="6"/>
        <v>0</v>
      </c>
      <c r="BH107" s="145">
        <f t="shared" si="7"/>
        <v>0</v>
      </c>
      <c r="BI107" s="145">
        <f t="shared" si="8"/>
        <v>0</v>
      </c>
      <c r="BJ107" s="18" t="s">
        <v>81</v>
      </c>
      <c r="BK107" s="145">
        <f t="shared" si="9"/>
        <v>0</v>
      </c>
      <c r="BL107" s="18" t="s">
        <v>282</v>
      </c>
      <c r="BM107" s="144" t="s">
        <v>245</v>
      </c>
    </row>
    <row r="108" spans="2:65" s="1" customFormat="1" ht="16.5" customHeight="1">
      <c r="B108" s="33"/>
      <c r="C108" s="133" t="s">
        <v>194</v>
      </c>
      <c r="D108" s="133" t="s">
        <v>173</v>
      </c>
      <c r="E108" s="134" t="s">
        <v>194</v>
      </c>
      <c r="F108" s="135" t="s">
        <v>1226</v>
      </c>
      <c r="G108" s="136" t="s">
        <v>1227</v>
      </c>
      <c r="H108" s="137">
        <v>2</v>
      </c>
      <c r="I108" s="138"/>
      <c r="J108" s="139">
        <f t="shared" si="0"/>
        <v>0</v>
      </c>
      <c r="K108" s="135" t="s">
        <v>304</v>
      </c>
      <c r="L108" s="33"/>
      <c r="M108" s="140" t="s">
        <v>21</v>
      </c>
      <c r="N108" s="141" t="s">
        <v>44</v>
      </c>
      <c r="P108" s="142">
        <f t="shared" si="1"/>
        <v>0</v>
      </c>
      <c r="Q108" s="142">
        <v>0</v>
      </c>
      <c r="R108" s="142">
        <f t="shared" si="2"/>
        <v>0</v>
      </c>
      <c r="S108" s="142">
        <v>0</v>
      </c>
      <c r="T108" s="143">
        <f t="shared" si="3"/>
        <v>0</v>
      </c>
      <c r="AR108" s="144" t="s">
        <v>282</v>
      </c>
      <c r="AT108" s="144" t="s">
        <v>173</v>
      </c>
      <c r="AU108" s="144" t="s">
        <v>83</v>
      </c>
      <c r="AY108" s="18" t="s">
        <v>170</v>
      </c>
      <c r="BE108" s="145">
        <f t="shared" si="4"/>
        <v>0</v>
      </c>
      <c r="BF108" s="145">
        <f t="shared" si="5"/>
        <v>0</v>
      </c>
      <c r="BG108" s="145">
        <f t="shared" si="6"/>
        <v>0</v>
      </c>
      <c r="BH108" s="145">
        <f t="shared" si="7"/>
        <v>0</v>
      </c>
      <c r="BI108" s="145">
        <f t="shared" si="8"/>
        <v>0</v>
      </c>
      <c r="BJ108" s="18" t="s">
        <v>81</v>
      </c>
      <c r="BK108" s="145">
        <f t="shared" si="9"/>
        <v>0</v>
      </c>
      <c r="BL108" s="18" t="s">
        <v>282</v>
      </c>
      <c r="BM108" s="144" t="s">
        <v>8</v>
      </c>
    </row>
    <row r="109" spans="2:63" s="11" customFormat="1" ht="22.95" customHeight="1">
      <c r="B109" s="121"/>
      <c r="D109" s="122" t="s">
        <v>72</v>
      </c>
      <c r="E109" s="131" t="s">
        <v>914</v>
      </c>
      <c r="F109" s="131" t="s">
        <v>1228</v>
      </c>
      <c r="I109" s="124"/>
      <c r="J109" s="132">
        <f>BK109</f>
        <v>0</v>
      </c>
      <c r="L109" s="121"/>
      <c r="M109" s="126"/>
      <c r="P109" s="127">
        <f>SUM(P110:P113)</f>
        <v>0</v>
      </c>
      <c r="R109" s="127">
        <f>SUM(R110:R113)</f>
        <v>0</v>
      </c>
      <c r="T109" s="128">
        <f>SUM(T110:T113)</f>
        <v>0</v>
      </c>
      <c r="AR109" s="122" t="s">
        <v>81</v>
      </c>
      <c r="AT109" s="129" t="s">
        <v>72</v>
      </c>
      <c r="AU109" s="129" t="s">
        <v>81</v>
      </c>
      <c r="AY109" s="122" t="s">
        <v>170</v>
      </c>
      <c r="BK109" s="130">
        <f>SUM(BK110:BK113)</f>
        <v>0</v>
      </c>
    </row>
    <row r="110" spans="2:65" s="1" customFormat="1" ht="90" customHeight="1">
      <c r="B110" s="33"/>
      <c r="C110" s="133" t="s">
        <v>216</v>
      </c>
      <c r="D110" s="133" t="s">
        <v>173</v>
      </c>
      <c r="E110" s="134" t="s">
        <v>216</v>
      </c>
      <c r="F110" s="135" t="s">
        <v>1229</v>
      </c>
      <c r="G110" s="136" t="s">
        <v>538</v>
      </c>
      <c r="H110" s="137">
        <v>1</v>
      </c>
      <c r="I110" s="138"/>
      <c r="J110" s="139">
        <f>ROUND(I110*H110,2)</f>
        <v>0</v>
      </c>
      <c r="K110" s="135" t="s">
        <v>304</v>
      </c>
      <c r="L110" s="33"/>
      <c r="M110" s="140" t="s">
        <v>21</v>
      </c>
      <c r="N110" s="141" t="s">
        <v>44</v>
      </c>
      <c r="P110" s="142">
        <f>O110*H110</f>
        <v>0</v>
      </c>
      <c r="Q110" s="142">
        <v>0</v>
      </c>
      <c r="R110" s="142">
        <f>Q110*H110</f>
        <v>0</v>
      </c>
      <c r="S110" s="142">
        <v>0</v>
      </c>
      <c r="T110" s="143">
        <f>S110*H110</f>
        <v>0</v>
      </c>
      <c r="AR110" s="144" t="s">
        <v>282</v>
      </c>
      <c r="AT110" s="144" t="s">
        <v>173</v>
      </c>
      <c r="AU110" s="144" t="s">
        <v>83</v>
      </c>
      <c r="AY110" s="18" t="s">
        <v>170</v>
      </c>
      <c r="BE110" s="145">
        <f>IF(N110="základní",J110,0)</f>
        <v>0</v>
      </c>
      <c r="BF110" s="145">
        <f>IF(N110="snížená",J110,0)</f>
        <v>0</v>
      </c>
      <c r="BG110" s="145">
        <f>IF(N110="zákl. přenesená",J110,0)</f>
        <v>0</v>
      </c>
      <c r="BH110" s="145">
        <f>IF(N110="sníž. přenesená",J110,0)</f>
        <v>0</v>
      </c>
      <c r="BI110" s="145">
        <f>IF(N110="nulová",J110,0)</f>
        <v>0</v>
      </c>
      <c r="BJ110" s="18" t="s">
        <v>81</v>
      </c>
      <c r="BK110" s="145">
        <f>ROUND(I110*H110,2)</f>
        <v>0</v>
      </c>
      <c r="BL110" s="18" t="s">
        <v>282</v>
      </c>
      <c r="BM110" s="144" t="s">
        <v>270</v>
      </c>
    </row>
    <row r="111" spans="2:65" s="1" customFormat="1" ht="16.5" customHeight="1">
      <c r="B111" s="33"/>
      <c r="C111" s="133" t="s">
        <v>224</v>
      </c>
      <c r="D111" s="133" t="s">
        <v>173</v>
      </c>
      <c r="E111" s="134" t="s">
        <v>224</v>
      </c>
      <c r="F111" s="135" t="s">
        <v>1230</v>
      </c>
      <c r="G111" s="136" t="s">
        <v>538</v>
      </c>
      <c r="H111" s="137">
        <v>1</v>
      </c>
      <c r="I111" s="138"/>
      <c r="J111" s="139">
        <f>ROUND(I111*H111,2)</f>
        <v>0</v>
      </c>
      <c r="K111" s="135" t="s">
        <v>304</v>
      </c>
      <c r="L111" s="33"/>
      <c r="M111" s="140" t="s">
        <v>21</v>
      </c>
      <c r="N111" s="141" t="s">
        <v>44</v>
      </c>
      <c r="P111" s="142">
        <f>O111*H111</f>
        <v>0</v>
      </c>
      <c r="Q111" s="142">
        <v>0</v>
      </c>
      <c r="R111" s="142">
        <f>Q111*H111</f>
        <v>0</v>
      </c>
      <c r="S111" s="142">
        <v>0</v>
      </c>
      <c r="T111" s="143">
        <f>S111*H111</f>
        <v>0</v>
      </c>
      <c r="AR111" s="144" t="s">
        <v>282</v>
      </c>
      <c r="AT111" s="144" t="s">
        <v>173</v>
      </c>
      <c r="AU111" s="144" t="s">
        <v>83</v>
      </c>
      <c r="AY111" s="18" t="s">
        <v>170</v>
      </c>
      <c r="BE111" s="145">
        <f>IF(N111="základní",J111,0)</f>
        <v>0</v>
      </c>
      <c r="BF111" s="145">
        <f>IF(N111="snížená",J111,0)</f>
        <v>0</v>
      </c>
      <c r="BG111" s="145">
        <f>IF(N111="zákl. přenesená",J111,0)</f>
        <v>0</v>
      </c>
      <c r="BH111" s="145">
        <f>IF(N111="sníž. přenesená",J111,0)</f>
        <v>0</v>
      </c>
      <c r="BI111" s="145">
        <f>IF(N111="nulová",J111,0)</f>
        <v>0</v>
      </c>
      <c r="BJ111" s="18" t="s">
        <v>81</v>
      </c>
      <c r="BK111" s="145">
        <f>ROUND(I111*H111,2)</f>
        <v>0</v>
      </c>
      <c r="BL111" s="18" t="s">
        <v>282</v>
      </c>
      <c r="BM111" s="144" t="s">
        <v>282</v>
      </c>
    </row>
    <row r="112" spans="2:65" s="1" customFormat="1" ht="16.5" customHeight="1">
      <c r="B112" s="33"/>
      <c r="C112" s="133" t="s">
        <v>236</v>
      </c>
      <c r="D112" s="133" t="s">
        <v>173</v>
      </c>
      <c r="E112" s="134" t="s">
        <v>236</v>
      </c>
      <c r="F112" s="135" t="s">
        <v>1231</v>
      </c>
      <c r="G112" s="136" t="s">
        <v>538</v>
      </c>
      <c r="H112" s="137">
        <v>1</v>
      </c>
      <c r="I112" s="138"/>
      <c r="J112" s="139">
        <f>ROUND(I112*H112,2)</f>
        <v>0</v>
      </c>
      <c r="K112" s="135" t="s">
        <v>304</v>
      </c>
      <c r="L112" s="33"/>
      <c r="M112" s="140" t="s">
        <v>21</v>
      </c>
      <c r="N112" s="141" t="s">
        <v>44</v>
      </c>
      <c r="P112" s="142">
        <f>O112*H112</f>
        <v>0</v>
      </c>
      <c r="Q112" s="142">
        <v>0</v>
      </c>
      <c r="R112" s="142">
        <f>Q112*H112</f>
        <v>0</v>
      </c>
      <c r="S112" s="142">
        <v>0</v>
      </c>
      <c r="T112" s="143">
        <f>S112*H112</f>
        <v>0</v>
      </c>
      <c r="AR112" s="144" t="s">
        <v>282</v>
      </c>
      <c r="AT112" s="144" t="s">
        <v>173</v>
      </c>
      <c r="AU112" s="144" t="s">
        <v>83</v>
      </c>
      <c r="AY112" s="18" t="s">
        <v>170</v>
      </c>
      <c r="BE112" s="145">
        <f>IF(N112="základní",J112,0)</f>
        <v>0</v>
      </c>
      <c r="BF112" s="145">
        <f>IF(N112="snížená",J112,0)</f>
        <v>0</v>
      </c>
      <c r="BG112" s="145">
        <f>IF(N112="zákl. přenesená",J112,0)</f>
        <v>0</v>
      </c>
      <c r="BH112" s="145">
        <f>IF(N112="sníž. přenesená",J112,0)</f>
        <v>0</v>
      </c>
      <c r="BI112" s="145">
        <f>IF(N112="nulová",J112,0)</f>
        <v>0</v>
      </c>
      <c r="BJ112" s="18" t="s">
        <v>81</v>
      </c>
      <c r="BK112" s="145">
        <f>ROUND(I112*H112,2)</f>
        <v>0</v>
      </c>
      <c r="BL112" s="18" t="s">
        <v>282</v>
      </c>
      <c r="BM112" s="144" t="s">
        <v>295</v>
      </c>
    </row>
    <row r="113" spans="2:65" s="1" customFormat="1" ht="37.95" customHeight="1">
      <c r="B113" s="33"/>
      <c r="C113" s="133" t="s">
        <v>245</v>
      </c>
      <c r="D113" s="133" t="s">
        <v>173</v>
      </c>
      <c r="E113" s="134" t="s">
        <v>245</v>
      </c>
      <c r="F113" s="135" t="s">
        <v>1224</v>
      </c>
      <c r="G113" s="136" t="s">
        <v>538</v>
      </c>
      <c r="H113" s="137">
        <v>2</v>
      </c>
      <c r="I113" s="138"/>
      <c r="J113" s="139">
        <f>ROUND(I113*H113,2)</f>
        <v>0</v>
      </c>
      <c r="K113" s="135" t="s">
        <v>304</v>
      </c>
      <c r="L113" s="33"/>
      <c r="M113" s="140" t="s">
        <v>21</v>
      </c>
      <c r="N113" s="141" t="s">
        <v>44</v>
      </c>
      <c r="P113" s="142">
        <f>O113*H113</f>
        <v>0</v>
      </c>
      <c r="Q113" s="142">
        <v>0</v>
      </c>
      <c r="R113" s="142">
        <f>Q113*H113</f>
        <v>0</v>
      </c>
      <c r="S113" s="142">
        <v>0</v>
      </c>
      <c r="T113" s="143">
        <f>S113*H113</f>
        <v>0</v>
      </c>
      <c r="AR113" s="144" t="s">
        <v>282</v>
      </c>
      <c r="AT113" s="144" t="s">
        <v>173</v>
      </c>
      <c r="AU113" s="144" t="s">
        <v>83</v>
      </c>
      <c r="AY113" s="18" t="s">
        <v>170</v>
      </c>
      <c r="BE113" s="145">
        <f>IF(N113="základní",J113,0)</f>
        <v>0</v>
      </c>
      <c r="BF113" s="145">
        <f>IF(N113="snížená",J113,0)</f>
        <v>0</v>
      </c>
      <c r="BG113" s="145">
        <f>IF(N113="zákl. přenesená",J113,0)</f>
        <v>0</v>
      </c>
      <c r="BH113" s="145">
        <f>IF(N113="sníž. přenesená",J113,0)</f>
        <v>0</v>
      </c>
      <c r="BI113" s="145">
        <f>IF(N113="nulová",J113,0)</f>
        <v>0</v>
      </c>
      <c r="BJ113" s="18" t="s">
        <v>81</v>
      </c>
      <c r="BK113" s="145">
        <f>ROUND(I113*H113,2)</f>
        <v>0</v>
      </c>
      <c r="BL113" s="18" t="s">
        <v>282</v>
      </c>
      <c r="BM113" s="144" t="s">
        <v>306</v>
      </c>
    </row>
    <row r="114" spans="2:63" s="11" customFormat="1" ht="22.95" customHeight="1">
      <c r="B114" s="121"/>
      <c r="D114" s="122" t="s">
        <v>72</v>
      </c>
      <c r="E114" s="131" t="s">
        <v>918</v>
      </c>
      <c r="F114" s="131" t="s">
        <v>1232</v>
      </c>
      <c r="I114" s="124"/>
      <c r="J114" s="132">
        <f>BK114</f>
        <v>0</v>
      </c>
      <c r="L114" s="121"/>
      <c r="M114" s="126"/>
      <c r="P114" s="127">
        <f>P115</f>
        <v>0</v>
      </c>
      <c r="R114" s="127">
        <f>R115</f>
        <v>0</v>
      </c>
      <c r="T114" s="128">
        <f>T115</f>
        <v>0</v>
      </c>
      <c r="AR114" s="122" t="s">
        <v>81</v>
      </c>
      <c r="AT114" s="129" t="s">
        <v>72</v>
      </c>
      <c r="AU114" s="129" t="s">
        <v>81</v>
      </c>
      <c r="AY114" s="122" t="s">
        <v>170</v>
      </c>
      <c r="BK114" s="130">
        <f>BK115</f>
        <v>0</v>
      </c>
    </row>
    <row r="115" spans="2:65" s="1" customFormat="1" ht="76.35" customHeight="1">
      <c r="B115" s="33"/>
      <c r="C115" s="133" t="s">
        <v>252</v>
      </c>
      <c r="D115" s="133" t="s">
        <v>173</v>
      </c>
      <c r="E115" s="134" t="s">
        <v>252</v>
      </c>
      <c r="F115" s="135" t="s">
        <v>1233</v>
      </c>
      <c r="G115" s="136" t="s">
        <v>538</v>
      </c>
      <c r="H115" s="137">
        <v>1</v>
      </c>
      <c r="I115" s="138"/>
      <c r="J115" s="139">
        <f>ROUND(I115*H115,2)</f>
        <v>0</v>
      </c>
      <c r="K115" s="135" t="s">
        <v>304</v>
      </c>
      <c r="L115" s="33"/>
      <c r="M115" s="140" t="s">
        <v>21</v>
      </c>
      <c r="N115" s="141" t="s">
        <v>44</v>
      </c>
      <c r="P115" s="142">
        <f>O115*H115</f>
        <v>0</v>
      </c>
      <c r="Q115" s="142">
        <v>0</v>
      </c>
      <c r="R115" s="142">
        <f>Q115*H115</f>
        <v>0</v>
      </c>
      <c r="S115" s="142">
        <v>0</v>
      </c>
      <c r="T115" s="143">
        <f>S115*H115</f>
        <v>0</v>
      </c>
      <c r="AR115" s="144" t="s">
        <v>282</v>
      </c>
      <c r="AT115" s="144" t="s">
        <v>173</v>
      </c>
      <c r="AU115" s="144" t="s">
        <v>83</v>
      </c>
      <c r="AY115" s="18" t="s">
        <v>170</v>
      </c>
      <c r="BE115" s="145">
        <f>IF(N115="základní",J115,0)</f>
        <v>0</v>
      </c>
      <c r="BF115" s="145">
        <f>IF(N115="snížená",J115,0)</f>
        <v>0</v>
      </c>
      <c r="BG115" s="145">
        <f>IF(N115="zákl. přenesená",J115,0)</f>
        <v>0</v>
      </c>
      <c r="BH115" s="145">
        <f>IF(N115="sníž. přenesená",J115,0)</f>
        <v>0</v>
      </c>
      <c r="BI115" s="145">
        <f>IF(N115="nulová",J115,0)</f>
        <v>0</v>
      </c>
      <c r="BJ115" s="18" t="s">
        <v>81</v>
      </c>
      <c r="BK115" s="145">
        <f>ROUND(I115*H115,2)</f>
        <v>0</v>
      </c>
      <c r="BL115" s="18" t="s">
        <v>282</v>
      </c>
      <c r="BM115" s="144" t="s">
        <v>316</v>
      </c>
    </row>
    <row r="116" spans="2:63" s="11" customFormat="1" ht="22.95" customHeight="1">
      <c r="B116" s="121"/>
      <c r="D116" s="122" t="s">
        <v>72</v>
      </c>
      <c r="E116" s="131" t="s">
        <v>935</v>
      </c>
      <c r="F116" s="131" t="s">
        <v>1234</v>
      </c>
      <c r="I116" s="124"/>
      <c r="J116" s="132">
        <f>BK116</f>
        <v>0</v>
      </c>
      <c r="L116" s="121"/>
      <c r="M116" s="126"/>
      <c r="P116" s="127">
        <f>SUM(P117:P118)</f>
        <v>0</v>
      </c>
      <c r="R116" s="127">
        <f>SUM(R117:R118)</f>
        <v>0</v>
      </c>
      <c r="T116" s="128">
        <f>SUM(T117:T118)</f>
        <v>0</v>
      </c>
      <c r="AR116" s="122" t="s">
        <v>81</v>
      </c>
      <c r="AT116" s="129" t="s">
        <v>72</v>
      </c>
      <c r="AU116" s="129" t="s">
        <v>81</v>
      </c>
      <c r="AY116" s="122" t="s">
        <v>170</v>
      </c>
      <c r="BK116" s="130">
        <f>SUM(BK117:BK118)</f>
        <v>0</v>
      </c>
    </row>
    <row r="117" spans="2:65" s="1" customFormat="1" ht="16.5" customHeight="1">
      <c r="B117" s="33"/>
      <c r="C117" s="133" t="s">
        <v>8</v>
      </c>
      <c r="D117" s="133" t="s">
        <v>173</v>
      </c>
      <c r="E117" s="134" t="s">
        <v>264</v>
      </c>
      <c r="F117" s="135" t="s">
        <v>1235</v>
      </c>
      <c r="G117" s="136" t="s">
        <v>538</v>
      </c>
      <c r="H117" s="137">
        <v>2</v>
      </c>
      <c r="I117" s="138"/>
      <c r="J117" s="139">
        <f>ROUND(I117*H117,2)</f>
        <v>0</v>
      </c>
      <c r="K117" s="135" t="s">
        <v>304</v>
      </c>
      <c r="L117" s="33"/>
      <c r="M117" s="140" t="s">
        <v>21</v>
      </c>
      <c r="N117" s="141" t="s">
        <v>44</v>
      </c>
      <c r="P117" s="142">
        <f>O117*H117</f>
        <v>0</v>
      </c>
      <c r="Q117" s="142">
        <v>0</v>
      </c>
      <c r="R117" s="142">
        <f>Q117*H117</f>
        <v>0</v>
      </c>
      <c r="S117" s="142">
        <v>0</v>
      </c>
      <c r="T117" s="143">
        <f>S117*H117</f>
        <v>0</v>
      </c>
      <c r="AR117" s="144" t="s">
        <v>282</v>
      </c>
      <c r="AT117" s="144" t="s">
        <v>173</v>
      </c>
      <c r="AU117" s="144" t="s">
        <v>83</v>
      </c>
      <c r="AY117" s="18" t="s">
        <v>170</v>
      </c>
      <c r="BE117" s="145">
        <f>IF(N117="základní",J117,0)</f>
        <v>0</v>
      </c>
      <c r="BF117" s="145">
        <f>IF(N117="snížená",J117,0)</f>
        <v>0</v>
      </c>
      <c r="BG117" s="145">
        <f>IF(N117="zákl. přenesená",J117,0)</f>
        <v>0</v>
      </c>
      <c r="BH117" s="145">
        <f>IF(N117="sníž. přenesená",J117,0)</f>
        <v>0</v>
      </c>
      <c r="BI117" s="145">
        <f>IF(N117="nulová",J117,0)</f>
        <v>0</v>
      </c>
      <c r="BJ117" s="18" t="s">
        <v>81</v>
      </c>
      <c r="BK117" s="145">
        <f>ROUND(I117*H117,2)</f>
        <v>0</v>
      </c>
      <c r="BL117" s="18" t="s">
        <v>282</v>
      </c>
      <c r="BM117" s="144" t="s">
        <v>339</v>
      </c>
    </row>
    <row r="118" spans="2:65" s="1" customFormat="1" ht="24.15" customHeight="1">
      <c r="B118" s="33"/>
      <c r="C118" s="133" t="s">
        <v>264</v>
      </c>
      <c r="D118" s="133" t="s">
        <v>173</v>
      </c>
      <c r="E118" s="134" t="s">
        <v>270</v>
      </c>
      <c r="F118" s="135" t="s">
        <v>1236</v>
      </c>
      <c r="G118" s="136" t="s">
        <v>538</v>
      </c>
      <c r="H118" s="137">
        <v>2</v>
      </c>
      <c r="I118" s="138"/>
      <c r="J118" s="139">
        <f>ROUND(I118*H118,2)</f>
        <v>0</v>
      </c>
      <c r="K118" s="135" t="s">
        <v>304</v>
      </c>
      <c r="L118" s="33"/>
      <c r="M118" s="140" t="s">
        <v>21</v>
      </c>
      <c r="N118" s="141" t="s">
        <v>44</v>
      </c>
      <c r="P118" s="142">
        <f>O118*H118</f>
        <v>0</v>
      </c>
      <c r="Q118" s="142">
        <v>0</v>
      </c>
      <c r="R118" s="142">
        <f>Q118*H118</f>
        <v>0</v>
      </c>
      <c r="S118" s="142">
        <v>0</v>
      </c>
      <c r="T118" s="143">
        <f>S118*H118</f>
        <v>0</v>
      </c>
      <c r="AR118" s="144" t="s">
        <v>282</v>
      </c>
      <c r="AT118" s="144" t="s">
        <v>173</v>
      </c>
      <c r="AU118" s="144" t="s">
        <v>83</v>
      </c>
      <c r="AY118" s="18" t="s">
        <v>170</v>
      </c>
      <c r="BE118" s="145">
        <f>IF(N118="základní",J118,0)</f>
        <v>0</v>
      </c>
      <c r="BF118" s="145">
        <f>IF(N118="snížená",J118,0)</f>
        <v>0</v>
      </c>
      <c r="BG118" s="145">
        <f>IF(N118="zákl. přenesená",J118,0)</f>
        <v>0</v>
      </c>
      <c r="BH118" s="145">
        <f>IF(N118="sníž. přenesená",J118,0)</f>
        <v>0</v>
      </c>
      <c r="BI118" s="145">
        <f>IF(N118="nulová",J118,0)</f>
        <v>0</v>
      </c>
      <c r="BJ118" s="18" t="s">
        <v>81</v>
      </c>
      <c r="BK118" s="145">
        <f>ROUND(I118*H118,2)</f>
        <v>0</v>
      </c>
      <c r="BL118" s="18" t="s">
        <v>282</v>
      </c>
      <c r="BM118" s="144" t="s">
        <v>351</v>
      </c>
    </row>
    <row r="119" spans="2:63" s="11" customFormat="1" ht="22.95" customHeight="1">
      <c r="B119" s="121"/>
      <c r="D119" s="122" t="s">
        <v>72</v>
      </c>
      <c r="E119" s="131" t="s">
        <v>939</v>
      </c>
      <c r="F119" s="131" t="s">
        <v>1237</v>
      </c>
      <c r="I119" s="124"/>
      <c r="J119" s="132">
        <f>BK119</f>
        <v>0</v>
      </c>
      <c r="L119" s="121"/>
      <c r="M119" s="126"/>
      <c r="P119" s="127">
        <f>P120</f>
        <v>0</v>
      </c>
      <c r="R119" s="127">
        <f>R120</f>
        <v>0</v>
      </c>
      <c r="T119" s="128">
        <f>T120</f>
        <v>0</v>
      </c>
      <c r="AR119" s="122" t="s">
        <v>81</v>
      </c>
      <c r="AT119" s="129" t="s">
        <v>72</v>
      </c>
      <c r="AU119" s="129" t="s">
        <v>81</v>
      </c>
      <c r="AY119" s="122" t="s">
        <v>170</v>
      </c>
      <c r="BK119" s="130">
        <f>BK120</f>
        <v>0</v>
      </c>
    </row>
    <row r="120" spans="2:65" s="1" customFormat="1" ht="24.15" customHeight="1">
      <c r="B120" s="33"/>
      <c r="C120" s="133" t="s">
        <v>270</v>
      </c>
      <c r="D120" s="133" t="s">
        <v>173</v>
      </c>
      <c r="E120" s="134" t="s">
        <v>275</v>
      </c>
      <c r="F120" s="135" t="s">
        <v>1238</v>
      </c>
      <c r="G120" s="136" t="s">
        <v>538</v>
      </c>
      <c r="H120" s="137">
        <v>3</v>
      </c>
      <c r="I120" s="138"/>
      <c r="J120" s="139">
        <f>ROUND(I120*H120,2)</f>
        <v>0</v>
      </c>
      <c r="K120" s="135" t="s">
        <v>304</v>
      </c>
      <c r="L120" s="33"/>
      <c r="M120" s="140" t="s">
        <v>21</v>
      </c>
      <c r="N120" s="141" t="s">
        <v>44</v>
      </c>
      <c r="P120" s="142">
        <f>O120*H120</f>
        <v>0</v>
      </c>
      <c r="Q120" s="142">
        <v>0</v>
      </c>
      <c r="R120" s="142">
        <f>Q120*H120</f>
        <v>0</v>
      </c>
      <c r="S120" s="142">
        <v>0</v>
      </c>
      <c r="T120" s="143">
        <f>S120*H120</f>
        <v>0</v>
      </c>
      <c r="AR120" s="144" t="s">
        <v>282</v>
      </c>
      <c r="AT120" s="144" t="s">
        <v>173</v>
      </c>
      <c r="AU120" s="144" t="s">
        <v>83</v>
      </c>
      <c r="AY120" s="18" t="s">
        <v>170</v>
      </c>
      <c r="BE120" s="145">
        <f>IF(N120="základní",J120,0)</f>
        <v>0</v>
      </c>
      <c r="BF120" s="145">
        <f>IF(N120="snížená",J120,0)</f>
        <v>0</v>
      </c>
      <c r="BG120" s="145">
        <f>IF(N120="zákl. přenesená",J120,0)</f>
        <v>0</v>
      </c>
      <c r="BH120" s="145">
        <f>IF(N120="sníž. přenesená",J120,0)</f>
        <v>0</v>
      </c>
      <c r="BI120" s="145">
        <f>IF(N120="nulová",J120,0)</f>
        <v>0</v>
      </c>
      <c r="BJ120" s="18" t="s">
        <v>81</v>
      </c>
      <c r="BK120" s="145">
        <f>ROUND(I120*H120,2)</f>
        <v>0</v>
      </c>
      <c r="BL120" s="18" t="s">
        <v>282</v>
      </c>
      <c r="BM120" s="144" t="s">
        <v>364</v>
      </c>
    </row>
    <row r="121" spans="2:63" s="11" customFormat="1" ht="22.95" customHeight="1">
      <c r="B121" s="121"/>
      <c r="D121" s="122" t="s">
        <v>72</v>
      </c>
      <c r="E121" s="131" t="s">
        <v>949</v>
      </c>
      <c r="F121" s="131" t="s">
        <v>1239</v>
      </c>
      <c r="I121" s="124"/>
      <c r="J121" s="132">
        <f>BK121</f>
        <v>0</v>
      </c>
      <c r="L121" s="121"/>
      <c r="M121" s="126"/>
      <c r="P121" s="127">
        <f>SUM(P122:P128)</f>
        <v>0</v>
      </c>
      <c r="R121" s="127">
        <f>SUM(R122:R128)</f>
        <v>0</v>
      </c>
      <c r="T121" s="128">
        <f>SUM(T122:T128)</f>
        <v>0</v>
      </c>
      <c r="AR121" s="122" t="s">
        <v>81</v>
      </c>
      <c r="AT121" s="129" t="s">
        <v>72</v>
      </c>
      <c r="AU121" s="129" t="s">
        <v>81</v>
      </c>
      <c r="AY121" s="122" t="s">
        <v>170</v>
      </c>
      <c r="BK121" s="130">
        <f>SUM(BK122:BK128)</f>
        <v>0</v>
      </c>
    </row>
    <row r="122" spans="2:65" s="1" customFormat="1" ht="16.5" customHeight="1">
      <c r="B122" s="33"/>
      <c r="C122" s="133" t="s">
        <v>275</v>
      </c>
      <c r="D122" s="133" t="s">
        <v>173</v>
      </c>
      <c r="E122" s="134" t="s">
        <v>7</v>
      </c>
      <c r="F122" s="135" t="s">
        <v>1240</v>
      </c>
      <c r="G122" s="136" t="s">
        <v>538</v>
      </c>
      <c r="H122" s="137">
        <v>2</v>
      </c>
      <c r="I122" s="138"/>
      <c r="J122" s="139">
        <f aca="true" t="shared" si="10" ref="J122:J128">ROUND(I122*H122,2)</f>
        <v>0</v>
      </c>
      <c r="K122" s="135" t="s">
        <v>304</v>
      </c>
      <c r="L122" s="33"/>
      <c r="M122" s="140" t="s">
        <v>21</v>
      </c>
      <c r="N122" s="141" t="s">
        <v>44</v>
      </c>
      <c r="P122" s="142">
        <f aca="true" t="shared" si="11" ref="P122:P128">O122*H122</f>
        <v>0</v>
      </c>
      <c r="Q122" s="142">
        <v>0</v>
      </c>
      <c r="R122" s="142">
        <f aca="true" t="shared" si="12" ref="R122:R128">Q122*H122</f>
        <v>0</v>
      </c>
      <c r="S122" s="142">
        <v>0</v>
      </c>
      <c r="T122" s="143">
        <f aca="true" t="shared" si="13" ref="T122:T128">S122*H122</f>
        <v>0</v>
      </c>
      <c r="AR122" s="144" t="s">
        <v>282</v>
      </c>
      <c r="AT122" s="144" t="s">
        <v>173</v>
      </c>
      <c r="AU122" s="144" t="s">
        <v>83</v>
      </c>
      <c r="AY122" s="18" t="s">
        <v>170</v>
      </c>
      <c r="BE122" s="145">
        <f aca="true" t="shared" si="14" ref="BE122:BE128">IF(N122="základní",J122,0)</f>
        <v>0</v>
      </c>
      <c r="BF122" s="145">
        <f aca="true" t="shared" si="15" ref="BF122:BF128">IF(N122="snížená",J122,0)</f>
        <v>0</v>
      </c>
      <c r="BG122" s="145">
        <f aca="true" t="shared" si="16" ref="BG122:BG128">IF(N122="zákl. přenesená",J122,0)</f>
        <v>0</v>
      </c>
      <c r="BH122" s="145">
        <f aca="true" t="shared" si="17" ref="BH122:BH128">IF(N122="sníž. přenesená",J122,0)</f>
        <v>0</v>
      </c>
      <c r="BI122" s="145">
        <f aca="true" t="shared" si="18" ref="BI122:BI128">IF(N122="nulová",J122,0)</f>
        <v>0</v>
      </c>
      <c r="BJ122" s="18" t="s">
        <v>81</v>
      </c>
      <c r="BK122" s="145">
        <f aca="true" t="shared" si="19" ref="BK122:BK128">ROUND(I122*H122,2)</f>
        <v>0</v>
      </c>
      <c r="BL122" s="18" t="s">
        <v>282</v>
      </c>
      <c r="BM122" s="144" t="s">
        <v>450</v>
      </c>
    </row>
    <row r="123" spans="2:65" s="1" customFormat="1" ht="16.5" customHeight="1">
      <c r="B123" s="33"/>
      <c r="C123" s="133" t="s">
        <v>282</v>
      </c>
      <c r="D123" s="133" t="s">
        <v>173</v>
      </c>
      <c r="E123" s="134" t="s">
        <v>316</v>
      </c>
      <c r="F123" s="135" t="s">
        <v>1241</v>
      </c>
      <c r="G123" s="136" t="s">
        <v>538</v>
      </c>
      <c r="H123" s="137">
        <v>2</v>
      </c>
      <c r="I123" s="138"/>
      <c r="J123" s="139">
        <f t="shared" si="10"/>
        <v>0</v>
      </c>
      <c r="K123" s="135" t="s">
        <v>304</v>
      </c>
      <c r="L123" s="33"/>
      <c r="M123" s="140" t="s">
        <v>21</v>
      </c>
      <c r="N123" s="141" t="s">
        <v>44</v>
      </c>
      <c r="P123" s="142">
        <f t="shared" si="11"/>
        <v>0</v>
      </c>
      <c r="Q123" s="142">
        <v>0</v>
      </c>
      <c r="R123" s="142">
        <f t="shared" si="12"/>
        <v>0</v>
      </c>
      <c r="S123" s="142">
        <v>0</v>
      </c>
      <c r="T123" s="143">
        <f t="shared" si="13"/>
        <v>0</v>
      </c>
      <c r="AR123" s="144" t="s">
        <v>282</v>
      </c>
      <c r="AT123" s="144" t="s">
        <v>173</v>
      </c>
      <c r="AU123" s="144" t="s">
        <v>83</v>
      </c>
      <c r="AY123" s="18" t="s">
        <v>170</v>
      </c>
      <c r="BE123" s="145">
        <f t="shared" si="14"/>
        <v>0</v>
      </c>
      <c r="BF123" s="145">
        <f t="shared" si="15"/>
        <v>0</v>
      </c>
      <c r="BG123" s="145">
        <f t="shared" si="16"/>
        <v>0</v>
      </c>
      <c r="BH123" s="145">
        <f t="shared" si="17"/>
        <v>0</v>
      </c>
      <c r="BI123" s="145">
        <f t="shared" si="18"/>
        <v>0</v>
      </c>
      <c r="BJ123" s="18" t="s">
        <v>81</v>
      </c>
      <c r="BK123" s="145">
        <f t="shared" si="19"/>
        <v>0</v>
      </c>
      <c r="BL123" s="18" t="s">
        <v>282</v>
      </c>
      <c r="BM123" s="144" t="s">
        <v>462</v>
      </c>
    </row>
    <row r="124" spans="2:65" s="1" customFormat="1" ht="16.5" customHeight="1">
      <c r="B124" s="33"/>
      <c r="C124" s="133" t="s">
        <v>288</v>
      </c>
      <c r="D124" s="133" t="s">
        <v>173</v>
      </c>
      <c r="E124" s="134" t="s">
        <v>322</v>
      </c>
      <c r="F124" s="135" t="s">
        <v>1242</v>
      </c>
      <c r="G124" s="136" t="s">
        <v>538</v>
      </c>
      <c r="H124" s="137">
        <v>1</v>
      </c>
      <c r="I124" s="138"/>
      <c r="J124" s="139">
        <f t="shared" si="10"/>
        <v>0</v>
      </c>
      <c r="K124" s="135" t="s">
        <v>304</v>
      </c>
      <c r="L124" s="33"/>
      <c r="M124" s="140" t="s">
        <v>21</v>
      </c>
      <c r="N124" s="141" t="s">
        <v>44</v>
      </c>
      <c r="P124" s="142">
        <f t="shared" si="11"/>
        <v>0</v>
      </c>
      <c r="Q124" s="142">
        <v>0</v>
      </c>
      <c r="R124" s="142">
        <f t="shared" si="12"/>
        <v>0</v>
      </c>
      <c r="S124" s="142">
        <v>0</v>
      </c>
      <c r="T124" s="143">
        <f t="shared" si="13"/>
        <v>0</v>
      </c>
      <c r="AR124" s="144" t="s">
        <v>282</v>
      </c>
      <c r="AT124" s="144" t="s">
        <v>173</v>
      </c>
      <c r="AU124" s="144" t="s">
        <v>83</v>
      </c>
      <c r="AY124" s="18" t="s">
        <v>170</v>
      </c>
      <c r="BE124" s="145">
        <f t="shared" si="14"/>
        <v>0</v>
      </c>
      <c r="BF124" s="145">
        <f t="shared" si="15"/>
        <v>0</v>
      </c>
      <c r="BG124" s="145">
        <f t="shared" si="16"/>
        <v>0</v>
      </c>
      <c r="BH124" s="145">
        <f t="shared" si="17"/>
        <v>0</v>
      </c>
      <c r="BI124" s="145">
        <f t="shared" si="18"/>
        <v>0</v>
      </c>
      <c r="BJ124" s="18" t="s">
        <v>81</v>
      </c>
      <c r="BK124" s="145">
        <f t="shared" si="19"/>
        <v>0</v>
      </c>
      <c r="BL124" s="18" t="s">
        <v>282</v>
      </c>
      <c r="BM124" s="144" t="s">
        <v>474</v>
      </c>
    </row>
    <row r="125" spans="2:65" s="1" customFormat="1" ht="16.5" customHeight="1">
      <c r="B125" s="33"/>
      <c r="C125" s="133" t="s">
        <v>295</v>
      </c>
      <c r="D125" s="133" t="s">
        <v>173</v>
      </c>
      <c r="E125" s="134" t="s">
        <v>327</v>
      </c>
      <c r="F125" s="135" t="s">
        <v>1243</v>
      </c>
      <c r="G125" s="136" t="s">
        <v>538</v>
      </c>
      <c r="H125" s="137">
        <v>2</v>
      </c>
      <c r="I125" s="138"/>
      <c r="J125" s="139">
        <f t="shared" si="10"/>
        <v>0</v>
      </c>
      <c r="K125" s="135" t="s">
        <v>304</v>
      </c>
      <c r="L125" s="33"/>
      <c r="M125" s="140" t="s">
        <v>21</v>
      </c>
      <c r="N125" s="141" t="s">
        <v>44</v>
      </c>
      <c r="P125" s="142">
        <f t="shared" si="11"/>
        <v>0</v>
      </c>
      <c r="Q125" s="142">
        <v>0</v>
      </c>
      <c r="R125" s="142">
        <f t="shared" si="12"/>
        <v>0</v>
      </c>
      <c r="S125" s="142">
        <v>0</v>
      </c>
      <c r="T125" s="143">
        <f t="shared" si="13"/>
        <v>0</v>
      </c>
      <c r="AR125" s="144" t="s">
        <v>282</v>
      </c>
      <c r="AT125" s="144" t="s">
        <v>173</v>
      </c>
      <c r="AU125" s="144" t="s">
        <v>83</v>
      </c>
      <c r="AY125" s="18" t="s">
        <v>170</v>
      </c>
      <c r="BE125" s="145">
        <f t="shared" si="14"/>
        <v>0</v>
      </c>
      <c r="BF125" s="145">
        <f t="shared" si="15"/>
        <v>0</v>
      </c>
      <c r="BG125" s="145">
        <f t="shared" si="16"/>
        <v>0</v>
      </c>
      <c r="BH125" s="145">
        <f t="shared" si="17"/>
        <v>0</v>
      </c>
      <c r="BI125" s="145">
        <f t="shared" si="18"/>
        <v>0</v>
      </c>
      <c r="BJ125" s="18" t="s">
        <v>81</v>
      </c>
      <c r="BK125" s="145">
        <f t="shared" si="19"/>
        <v>0</v>
      </c>
      <c r="BL125" s="18" t="s">
        <v>282</v>
      </c>
      <c r="BM125" s="144" t="s">
        <v>486</v>
      </c>
    </row>
    <row r="126" spans="2:65" s="1" customFormat="1" ht="16.5" customHeight="1">
      <c r="B126" s="33"/>
      <c r="C126" s="133" t="s">
        <v>300</v>
      </c>
      <c r="D126" s="133" t="s">
        <v>173</v>
      </c>
      <c r="E126" s="134" t="s">
        <v>333</v>
      </c>
      <c r="F126" s="135" t="s">
        <v>1244</v>
      </c>
      <c r="G126" s="136" t="s">
        <v>538</v>
      </c>
      <c r="H126" s="137">
        <v>1</v>
      </c>
      <c r="I126" s="138"/>
      <c r="J126" s="139">
        <f t="shared" si="10"/>
        <v>0</v>
      </c>
      <c r="K126" s="135" t="s">
        <v>304</v>
      </c>
      <c r="L126" s="33"/>
      <c r="M126" s="140" t="s">
        <v>21</v>
      </c>
      <c r="N126" s="141" t="s">
        <v>44</v>
      </c>
      <c r="P126" s="142">
        <f t="shared" si="11"/>
        <v>0</v>
      </c>
      <c r="Q126" s="142">
        <v>0</v>
      </c>
      <c r="R126" s="142">
        <f t="shared" si="12"/>
        <v>0</v>
      </c>
      <c r="S126" s="142">
        <v>0</v>
      </c>
      <c r="T126" s="143">
        <f t="shared" si="13"/>
        <v>0</v>
      </c>
      <c r="AR126" s="144" t="s">
        <v>282</v>
      </c>
      <c r="AT126" s="144" t="s">
        <v>173</v>
      </c>
      <c r="AU126" s="144" t="s">
        <v>83</v>
      </c>
      <c r="AY126" s="18" t="s">
        <v>170</v>
      </c>
      <c r="BE126" s="145">
        <f t="shared" si="14"/>
        <v>0</v>
      </c>
      <c r="BF126" s="145">
        <f t="shared" si="15"/>
        <v>0</v>
      </c>
      <c r="BG126" s="145">
        <f t="shared" si="16"/>
        <v>0</v>
      </c>
      <c r="BH126" s="145">
        <f t="shared" si="17"/>
        <v>0</v>
      </c>
      <c r="BI126" s="145">
        <f t="shared" si="18"/>
        <v>0</v>
      </c>
      <c r="BJ126" s="18" t="s">
        <v>81</v>
      </c>
      <c r="BK126" s="145">
        <f t="shared" si="19"/>
        <v>0</v>
      </c>
      <c r="BL126" s="18" t="s">
        <v>282</v>
      </c>
      <c r="BM126" s="144" t="s">
        <v>500</v>
      </c>
    </row>
    <row r="127" spans="2:65" s="1" customFormat="1" ht="16.5" customHeight="1">
      <c r="B127" s="33"/>
      <c r="C127" s="133" t="s">
        <v>306</v>
      </c>
      <c r="D127" s="133" t="s">
        <v>173</v>
      </c>
      <c r="E127" s="134" t="s">
        <v>339</v>
      </c>
      <c r="F127" s="135" t="s">
        <v>1245</v>
      </c>
      <c r="G127" s="136" t="s">
        <v>538</v>
      </c>
      <c r="H127" s="137">
        <v>2</v>
      </c>
      <c r="I127" s="138"/>
      <c r="J127" s="139">
        <f t="shared" si="10"/>
        <v>0</v>
      </c>
      <c r="K127" s="135" t="s">
        <v>304</v>
      </c>
      <c r="L127" s="33"/>
      <c r="M127" s="140" t="s">
        <v>21</v>
      </c>
      <c r="N127" s="141" t="s">
        <v>44</v>
      </c>
      <c r="P127" s="142">
        <f t="shared" si="11"/>
        <v>0</v>
      </c>
      <c r="Q127" s="142">
        <v>0</v>
      </c>
      <c r="R127" s="142">
        <f t="shared" si="12"/>
        <v>0</v>
      </c>
      <c r="S127" s="142">
        <v>0</v>
      </c>
      <c r="T127" s="143">
        <f t="shared" si="13"/>
        <v>0</v>
      </c>
      <c r="AR127" s="144" t="s">
        <v>282</v>
      </c>
      <c r="AT127" s="144" t="s">
        <v>173</v>
      </c>
      <c r="AU127" s="144" t="s">
        <v>83</v>
      </c>
      <c r="AY127" s="18" t="s">
        <v>170</v>
      </c>
      <c r="BE127" s="145">
        <f t="shared" si="14"/>
        <v>0</v>
      </c>
      <c r="BF127" s="145">
        <f t="shared" si="15"/>
        <v>0</v>
      </c>
      <c r="BG127" s="145">
        <f t="shared" si="16"/>
        <v>0</v>
      </c>
      <c r="BH127" s="145">
        <f t="shared" si="17"/>
        <v>0</v>
      </c>
      <c r="BI127" s="145">
        <f t="shared" si="18"/>
        <v>0</v>
      </c>
      <c r="BJ127" s="18" t="s">
        <v>81</v>
      </c>
      <c r="BK127" s="145">
        <f t="shared" si="19"/>
        <v>0</v>
      </c>
      <c r="BL127" s="18" t="s">
        <v>282</v>
      </c>
      <c r="BM127" s="144" t="s">
        <v>512</v>
      </c>
    </row>
    <row r="128" spans="2:65" s="1" customFormat="1" ht="16.5" customHeight="1">
      <c r="B128" s="33"/>
      <c r="C128" s="133" t="s">
        <v>7</v>
      </c>
      <c r="D128" s="133" t="s">
        <v>173</v>
      </c>
      <c r="E128" s="134" t="s">
        <v>345</v>
      </c>
      <c r="F128" s="135" t="s">
        <v>1246</v>
      </c>
      <c r="G128" s="136" t="s">
        <v>538</v>
      </c>
      <c r="H128" s="137">
        <v>18</v>
      </c>
      <c r="I128" s="138"/>
      <c r="J128" s="139">
        <f t="shared" si="10"/>
        <v>0</v>
      </c>
      <c r="K128" s="135" t="s">
        <v>304</v>
      </c>
      <c r="L128" s="33"/>
      <c r="M128" s="140" t="s">
        <v>21</v>
      </c>
      <c r="N128" s="141" t="s">
        <v>44</v>
      </c>
      <c r="P128" s="142">
        <f t="shared" si="11"/>
        <v>0</v>
      </c>
      <c r="Q128" s="142">
        <v>0</v>
      </c>
      <c r="R128" s="142">
        <f t="shared" si="12"/>
        <v>0</v>
      </c>
      <c r="S128" s="142">
        <v>0</v>
      </c>
      <c r="T128" s="143">
        <f t="shared" si="13"/>
        <v>0</v>
      </c>
      <c r="AR128" s="144" t="s">
        <v>282</v>
      </c>
      <c r="AT128" s="144" t="s">
        <v>173</v>
      </c>
      <c r="AU128" s="144" t="s">
        <v>83</v>
      </c>
      <c r="AY128" s="18" t="s">
        <v>170</v>
      </c>
      <c r="BE128" s="145">
        <f t="shared" si="14"/>
        <v>0</v>
      </c>
      <c r="BF128" s="145">
        <f t="shared" si="15"/>
        <v>0</v>
      </c>
      <c r="BG128" s="145">
        <f t="shared" si="16"/>
        <v>0</v>
      </c>
      <c r="BH128" s="145">
        <f t="shared" si="17"/>
        <v>0</v>
      </c>
      <c r="BI128" s="145">
        <f t="shared" si="18"/>
        <v>0</v>
      </c>
      <c r="BJ128" s="18" t="s">
        <v>81</v>
      </c>
      <c r="BK128" s="145">
        <f t="shared" si="19"/>
        <v>0</v>
      </c>
      <c r="BL128" s="18" t="s">
        <v>282</v>
      </c>
      <c r="BM128" s="144" t="s">
        <v>522</v>
      </c>
    </row>
    <row r="129" spans="2:63" s="11" customFormat="1" ht="25.95" customHeight="1">
      <c r="B129" s="121"/>
      <c r="D129" s="122" t="s">
        <v>72</v>
      </c>
      <c r="E129" s="123" t="s">
        <v>957</v>
      </c>
      <c r="F129" s="123" t="s">
        <v>1247</v>
      </c>
      <c r="I129" s="124"/>
      <c r="J129" s="125">
        <f>BK129</f>
        <v>0</v>
      </c>
      <c r="L129" s="121"/>
      <c r="M129" s="126"/>
      <c r="P129" s="127">
        <f>P130</f>
        <v>0</v>
      </c>
      <c r="R129" s="127">
        <f>R130</f>
        <v>0</v>
      </c>
      <c r="T129" s="128">
        <f>T130</f>
        <v>0</v>
      </c>
      <c r="AR129" s="122" t="s">
        <v>81</v>
      </c>
      <c r="AT129" s="129" t="s">
        <v>72</v>
      </c>
      <c r="AU129" s="129" t="s">
        <v>73</v>
      </c>
      <c r="AY129" s="122" t="s">
        <v>170</v>
      </c>
      <c r="BK129" s="130">
        <f>BK130</f>
        <v>0</v>
      </c>
    </row>
    <row r="130" spans="2:63" s="11" customFormat="1" ht="22.95" customHeight="1">
      <c r="B130" s="121"/>
      <c r="D130" s="122" t="s">
        <v>72</v>
      </c>
      <c r="E130" s="131" t="s">
        <v>963</v>
      </c>
      <c r="F130" s="131" t="s">
        <v>1248</v>
      </c>
      <c r="I130" s="124"/>
      <c r="J130" s="132">
        <f>BK130</f>
        <v>0</v>
      </c>
      <c r="L130" s="121"/>
      <c r="M130" s="126"/>
      <c r="P130" s="127">
        <f>SUM(P131:P135)</f>
        <v>0</v>
      </c>
      <c r="R130" s="127">
        <f>SUM(R131:R135)</f>
        <v>0</v>
      </c>
      <c r="T130" s="128">
        <f>SUM(T131:T135)</f>
        <v>0</v>
      </c>
      <c r="AR130" s="122" t="s">
        <v>81</v>
      </c>
      <c r="AT130" s="129" t="s">
        <v>72</v>
      </c>
      <c r="AU130" s="129" t="s">
        <v>81</v>
      </c>
      <c r="AY130" s="122" t="s">
        <v>170</v>
      </c>
      <c r="BK130" s="130">
        <f>SUM(BK131:BK135)</f>
        <v>0</v>
      </c>
    </row>
    <row r="131" spans="2:65" s="1" customFormat="1" ht="21.75" customHeight="1">
      <c r="B131" s="33"/>
      <c r="C131" s="133" t="s">
        <v>316</v>
      </c>
      <c r="D131" s="133" t="s">
        <v>173</v>
      </c>
      <c r="E131" s="134" t="s">
        <v>351</v>
      </c>
      <c r="F131" s="135" t="s">
        <v>1249</v>
      </c>
      <c r="G131" s="136" t="s">
        <v>1250</v>
      </c>
      <c r="H131" s="137">
        <v>2</v>
      </c>
      <c r="I131" s="138"/>
      <c r="J131" s="139">
        <f>ROUND(I131*H131,2)</f>
        <v>0</v>
      </c>
      <c r="K131" s="135" t="s">
        <v>304</v>
      </c>
      <c r="L131" s="33"/>
      <c r="M131" s="140" t="s">
        <v>21</v>
      </c>
      <c r="N131" s="141" t="s">
        <v>44</v>
      </c>
      <c r="P131" s="142">
        <f>O131*H131</f>
        <v>0</v>
      </c>
      <c r="Q131" s="142">
        <v>0</v>
      </c>
      <c r="R131" s="142">
        <f>Q131*H131</f>
        <v>0</v>
      </c>
      <c r="S131" s="142">
        <v>0</v>
      </c>
      <c r="T131" s="143">
        <f>S131*H131</f>
        <v>0</v>
      </c>
      <c r="AR131" s="144" t="s">
        <v>282</v>
      </c>
      <c r="AT131" s="144" t="s">
        <v>173</v>
      </c>
      <c r="AU131" s="144" t="s">
        <v>83</v>
      </c>
      <c r="AY131" s="18" t="s">
        <v>170</v>
      </c>
      <c r="BE131" s="145">
        <f>IF(N131="základní",J131,0)</f>
        <v>0</v>
      </c>
      <c r="BF131" s="145">
        <f>IF(N131="snížená",J131,0)</f>
        <v>0</v>
      </c>
      <c r="BG131" s="145">
        <f>IF(N131="zákl. přenesená",J131,0)</f>
        <v>0</v>
      </c>
      <c r="BH131" s="145">
        <f>IF(N131="sníž. přenesená",J131,0)</f>
        <v>0</v>
      </c>
      <c r="BI131" s="145">
        <f>IF(N131="nulová",J131,0)</f>
        <v>0</v>
      </c>
      <c r="BJ131" s="18" t="s">
        <v>81</v>
      </c>
      <c r="BK131" s="145">
        <f>ROUND(I131*H131,2)</f>
        <v>0</v>
      </c>
      <c r="BL131" s="18" t="s">
        <v>282</v>
      </c>
      <c r="BM131" s="144" t="s">
        <v>535</v>
      </c>
    </row>
    <row r="132" spans="2:65" s="1" customFormat="1" ht="21.75" customHeight="1">
      <c r="B132" s="33"/>
      <c r="C132" s="133" t="s">
        <v>322</v>
      </c>
      <c r="D132" s="133" t="s">
        <v>173</v>
      </c>
      <c r="E132" s="134" t="s">
        <v>358</v>
      </c>
      <c r="F132" s="135" t="s">
        <v>1251</v>
      </c>
      <c r="G132" s="136" t="s">
        <v>538</v>
      </c>
      <c r="H132" s="137">
        <v>1</v>
      </c>
      <c r="I132" s="138"/>
      <c r="J132" s="139">
        <f>ROUND(I132*H132,2)</f>
        <v>0</v>
      </c>
      <c r="K132" s="135" t="s">
        <v>304</v>
      </c>
      <c r="L132" s="33"/>
      <c r="M132" s="140" t="s">
        <v>21</v>
      </c>
      <c r="N132" s="141" t="s">
        <v>44</v>
      </c>
      <c r="P132" s="142">
        <f>O132*H132</f>
        <v>0</v>
      </c>
      <c r="Q132" s="142">
        <v>0</v>
      </c>
      <c r="R132" s="142">
        <f>Q132*H132</f>
        <v>0</v>
      </c>
      <c r="S132" s="142">
        <v>0</v>
      </c>
      <c r="T132" s="143">
        <f>S132*H132</f>
        <v>0</v>
      </c>
      <c r="AR132" s="144" t="s">
        <v>282</v>
      </c>
      <c r="AT132" s="144" t="s">
        <v>173</v>
      </c>
      <c r="AU132" s="144" t="s">
        <v>83</v>
      </c>
      <c r="AY132" s="18" t="s">
        <v>170</v>
      </c>
      <c r="BE132" s="145">
        <f>IF(N132="základní",J132,0)</f>
        <v>0</v>
      </c>
      <c r="BF132" s="145">
        <f>IF(N132="snížená",J132,0)</f>
        <v>0</v>
      </c>
      <c r="BG132" s="145">
        <f>IF(N132="zákl. přenesená",J132,0)</f>
        <v>0</v>
      </c>
      <c r="BH132" s="145">
        <f>IF(N132="sníž. přenesená",J132,0)</f>
        <v>0</v>
      </c>
      <c r="BI132" s="145">
        <f>IF(N132="nulová",J132,0)</f>
        <v>0</v>
      </c>
      <c r="BJ132" s="18" t="s">
        <v>81</v>
      </c>
      <c r="BK132" s="145">
        <f>ROUND(I132*H132,2)</f>
        <v>0</v>
      </c>
      <c r="BL132" s="18" t="s">
        <v>282</v>
      </c>
      <c r="BM132" s="144" t="s">
        <v>546</v>
      </c>
    </row>
    <row r="133" spans="2:65" s="1" customFormat="1" ht="16.5" customHeight="1">
      <c r="B133" s="33"/>
      <c r="C133" s="133" t="s">
        <v>327</v>
      </c>
      <c r="D133" s="133" t="s">
        <v>173</v>
      </c>
      <c r="E133" s="134" t="s">
        <v>364</v>
      </c>
      <c r="F133" s="135" t="s">
        <v>1252</v>
      </c>
      <c r="G133" s="136" t="s">
        <v>538</v>
      </c>
      <c r="H133" s="137">
        <v>1</v>
      </c>
      <c r="I133" s="138"/>
      <c r="J133" s="139">
        <f>ROUND(I133*H133,2)</f>
        <v>0</v>
      </c>
      <c r="K133" s="135" t="s">
        <v>304</v>
      </c>
      <c r="L133" s="33"/>
      <c r="M133" s="140" t="s">
        <v>21</v>
      </c>
      <c r="N133" s="141" t="s">
        <v>44</v>
      </c>
      <c r="P133" s="142">
        <f>O133*H133</f>
        <v>0</v>
      </c>
      <c r="Q133" s="142">
        <v>0</v>
      </c>
      <c r="R133" s="142">
        <f>Q133*H133</f>
        <v>0</v>
      </c>
      <c r="S133" s="142">
        <v>0</v>
      </c>
      <c r="T133" s="143">
        <f>S133*H133</f>
        <v>0</v>
      </c>
      <c r="AR133" s="144" t="s">
        <v>282</v>
      </c>
      <c r="AT133" s="144" t="s">
        <v>173</v>
      </c>
      <c r="AU133" s="144" t="s">
        <v>83</v>
      </c>
      <c r="AY133" s="18" t="s">
        <v>170</v>
      </c>
      <c r="BE133" s="145">
        <f>IF(N133="základní",J133,0)</f>
        <v>0</v>
      </c>
      <c r="BF133" s="145">
        <f>IF(N133="snížená",J133,0)</f>
        <v>0</v>
      </c>
      <c r="BG133" s="145">
        <f>IF(N133="zákl. přenesená",J133,0)</f>
        <v>0</v>
      </c>
      <c r="BH133" s="145">
        <f>IF(N133="sníž. přenesená",J133,0)</f>
        <v>0</v>
      </c>
      <c r="BI133" s="145">
        <f>IF(N133="nulová",J133,0)</f>
        <v>0</v>
      </c>
      <c r="BJ133" s="18" t="s">
        <v>81</v>
      </c>
      <c r="BK133" s="145">
        <f>ROUND(I133*H133,2)</f>
        <v>0</v>
      </c>
      <c r="BL133" s="18" t="s">
        <v>282</v>
      </c>
      <c r="BM133" s="144" t="s">
        <v>556</v>
      </c>
    </row>
    <row r="134" spans="2:65" s="1" customFormat="1" ht="16.5" customHeight="1">
      <c r="B134" s="33"/>
      <c r="C134" s="133" t="s">
        <v>333</v>
      </c>
      <c r="D134" s="133" t="s">
        <v>173</v>
      </c>
      <c r="E134" s="134" t="s">
        <v>370</v>
      </c>
      <c r="F134" s="135" t="s">
        <v>1253</v>
      </c>
      <c r="G134" s="136" t="s">
        <v>538</v>
      </c>
      <c r="H134" s="137">
        <v>2</v>
      </c>
      <c r="I134" s="138"/>
      <c r="J134" s="139">
        <f>ROUND(I134*H134,2)</f>
        <v>0</v>
      </c>
      <c r="K134" s="135" t="s">
        <v>304</v>
      </c>
      <c r="L134" s="33"/>
      <c r="M134" s="140" t="s">
        <v>21</v>
      </c>
      <c r="N134" s="141" t="s">
        <v>44</v>
      </c>
      <c r="P134" s="142">
        <f>O134*H134</f>
        <v>0</v>
      </c>
      <c r="Q134" s="142">
        <v>0</v>
      </c>
      <c r="R134" s="142">
        <f>Q134*H134</f>
        <v>0</v>
      </c>
      <c r="S134" s="142">
        <v>0</v>
      </c>
      <c r="T134" s="143">
        <f>S134*H134</f>
        <v>0</v>
      </c>
      <c r="AR134" s="144" t="s">
        <v>282</v>
      </c>
      <c r="AT134" s="144" t="s">
        <v>173</v>
      </c>
      <c r="AU134" s="144" t="s">
        <v>83</v>
      </c>
      <c r="AY134" s="18" t="s">
        <v>170</v>
      </c>
      <c r="BE134" s="145">
        <f>IF(N134="základní",J134,0)</f>
        <v>0</v>
      </c>
      <c r="BF134" s="145">
        <f>IF(N134="snížená",J134,0)</f>
        <v>0</v>
      </c>
      <c r="BG134" s="145">
        <f>IF(N134="zákl. přenesená",J134,0)</f>
        <v>0</v>
      </c>
      <c r="BH134" s="145">
        <f>IF(N134="sníž. přenesená",J134,0)</f>
        <v>0</v>
      </c>
      <c r="BI134" s="145">
        <f>IF(N134="nulová",J134,0)</f>
        <v>0</v>
      </c>
      <c r="BJ134" s="18" t="s">
        <v>81</v>
      </c>
      <c r="BK134" s="145">
        <f>ROUND(I134*H134,2)</f>
        <v>0</v>
      </c>
      <c r="BL134" s="18" t="s">
        <v>282</v>
      </c>
      <c r="BM134" s="144" t="s">
        <v>566</v>
      </c>
    </row>
    <row r="135" spans="2:65" s="1" customFormat="1" ht="16.5" customHeight="1">
      <c r="B135" s="33"/>
      <c r="C135" s="133" t="s">
        <v>339</v>
      </c>
      <c r="D135" s="133" t="s">
        <v>173</v>
      </c>
      <c r="E135" s="134" t="s">
        <v>376</v>
      </c>
      <c r="F135" s="135" t="s">
        <v>1254</v>
      </c>
      <c r="G135" s="136" t="s">
        <v>538</v>
      </c>
      <c r="H135" s="137">
        <v>1</v>
      </c>
      <c r="I135" s="138"/>
      <c r="J135" s="139">
        <f>ROUND(I135*H135,2)</f>
        <v>0</v>
      </c>
      <c r="K135" s="135" t="s">
        <v>304</v>
      </c>
      <c r="L135" s="33"/>
      <c r="M135" s="140" t="s">
        <v>21</v>
      </c>
      <c r="N135" s="141" t="s">
        <v>44</v>
      </c>
      <c r="P135" s="142">
        <f>O135*H135</f>
        <v>0</v>
      </c>
      <c r="Q135" s="142">
        <v>0</v>
      </c>
      <c r="R135" s="142">
        <f>Q135*H135</f>
        <v>0</v>
      </c>
      <c r="S135" s="142">
        <v>0</v>
      </c>
      <c r="T135" s="143">
        <f>S135*H135</f>
        <v>0</v>
      </c>
      <c r="AR135" s="144" t="s">
        <v>282</v>
      </c>
      <c r="AT135" s="144" t="s">
        <v>173</v>
      </c>
      <c r="AU135" s="144" t="s">
        <v>83</v>
      </c>
      <c r="AY135" s="18" t="s">
        <v>170</v>
      </c>
      <c r="BE135" s="145">
        <f>IF(N135="základní",J135,0)</f>
        <v>0</v>
      </c>
      <c r="BF135" s="145">
        <f>IF(N135="snížená",J135,0)</f>
        <v>0</v>
      </c>
      <c r="BG135" s="145">
        <f>IF(N135="zákl. přenesená",J135,0)</f>
        <v>0</v>
      </c>
      <c r="BH135" s="145">
        <f>IF(N135="sníž. přenesená",J135,0)</f>
        <v>0</v>
      </c>
      <c r="BI135" s="145">
        <f>IF(N135="nulová",J135,0)</f>
        <v>0</v>
      </c>
      <c r="BJ135" s="18" t="s">
        <v>81</v>
      </c>
      <c r="BK135" s="145">
        <f>ROUND(I135*H135,2)</f>
        <v>0</v>
      </c>
      <c r="BL135" s="18" t="s">
        <v>282</v>
      </c>
      <c r="BM135" s="144" t="s">
        <v>579</v>
      </c>
    </row>
    <row r="136" spans="2:63" s="11" customFormat="1" ht="25.95" customHeight="1">
      <c r="B136" s="121"/>
      <c r="D136" s="122" t="s">
        <v>72</v>
      </c>
      <c r="E136" s="123" t="s">
        <v>1255</v>
      </c>
      <c r="F136" s="123" t="s">
        <v>1256</v>
      </c>
      <c r="I136" s="124"/>
      <c r="J136" s="125">
        <f>BK136</f>
        <v>0</v>
      </c>
      <c r="L136" s="121"/>
      <c r="M136" s="126"/>
      <c r="P136" s="127">
        <f>P137</f>
        <v>0</v>
      </c>
      <c r="R136" s="127">
        <f>R137</f>
        <v>0</v>
      </c>
      <c r="T136" s="128">
        <f>T137</f>
        <v>0</v>
      </c>
      <c r="AR136" s="122" t="s">
        <v>81</v>
      </c>
      <c r="AT136" s="129" t="s">
        <v>72</v>
      </c>
      <c r="AU136" s="129" t="s">
        <v>73</v>
      </c>
      <c r="AY136" s="122" t="s">
        <v>170</v>
      </c>
      <c r="BK136" s="130">
        <f>BK137</f>
        <v>0</v>
      </c>
    </row>
    <row r="137" spans="2:63" s="11" customFormat="1" ht="22.95" customHeight="1">
      <c r="B137" s="121"/>
      <c r="D137" s="122" t="s">
        <v>72</v>
      </c>
      <c r="E137" s="131" t="s">
        <v>1257</v>
      </c>
      <c r="F137" s="131" t="s">
        <v>1258</v>
      </c>
      <c r="I137" s="124"/>
      <c r="J137" s="132">
        <f>BK137</f>
        <v>0</v>
      </c>
      <c r="L137" s="121"/>
      <c r="M137" s="126"/>
      <c r="P137" s="127">
        <f>SUM(P138:P146)</f>
        <v>0</v>
      </c>
      <c r="R137" s="127">
        <f>SUM(R138:R146)</f>
        <v>0</v>
      </c>
      <c r="T137" s="128">
        <f>SUM(T138:T146)</f>
        <v>0</v>
      </c>
      <c r="AR137" s="122" t="s">
        <v>81</v>
      </c>
      <c r="AT137" s="129" t="s">
        <v>72</v>
      </c>
      <c r="AU137" s="129" t="s">
        <v>81</v>
      </c>
      <c r="AY137" s="122" t="s">
        <v>170</v>
      </c>
      <c r="BK137" s="130">
        <f>SUM(BK138:BK146)</f>
        <v>0</v>
      </c>
    </row>
    <row r="138" spans="2:65" s="1" customFormat="1" ht="16.5" customHeight="1">
      <c r="B138" s="33"/>
      <c r="C138" s="133" t="s">
        <v>345</v>
      </c>
      <c r="D138" s="133" t="s">
        <v>173</v>
      </c>
      <c r="E138" s="134" t="s">
        <v>383</v>
      </c>
      <c r="F138" s="135" t="s">
        <v>1259</v>
      </c>
      <c r="G138" s="136" t="s">
        <v>538</v>
      </c>
      <c r="H138" s="137">
        <v>1</v>
      </c>
      <c r="I138" s="138"/>
      <c r="J138" s="139">
        <f aca="true" t="shared" si="20" ref="J138:J146">ROUND(I138*H138,2)</f>
        <v>0</v>
      </c>
      <c r="K138" s="135" t="s">
        <v>304</v>
      </c>
      <c r="L138" s="33"/>
      <c r="M138" s="140" t="s">
        <v>21</v>
      </c>
      <c r="N138" s="141" t="s">
        <v>44</v>
      </c>
      <c r="P138" s="142">
        <f aca="true" t="shared" si="21" ref="P138:P146">O138*H138</f>
        <v>0</v>
      </c>
      <c r="Q138" s="142">
        <v>0</v>
      </c>
      <c r="R138" s="142">
        <f aca="true" t="shared" si="22" ref="R138:R146">Q138*H138</f>
        <v>0</v>
      </c>
      <c r="S138" s="142">
        <v>0</v>
      </c>
      <c r="T138" s="143">
        <f aca="true" t="shared" si="23" ref="T138:T146">S138*H138</f>
        <v>0</v>
      </c>
      <c r="AR138" s="144" t="s">
        <v>282</v>
      </c>
      <c r="AT138" s="144" t="s">
        <v>173</v>
      </c>
      <c r="AU138" s="144" t="s">
        <v>83</v>
      </c>
      <c r="AY138" s="18" t="s">
        <v>170</v>
      </c>
      <c r="BE138" s="145">
        <f aca="true" t="shared" si="24" ref="BE138:BE146">IF(N138="základní",J138,0)</f>
        <v>0</v>
      </c>
      <c r="BF138" s="145">
        <f aca="true" t="shared" si="25" ref="BF138:BF146">IF(N138="snížená",J138,0)</f>
        <v>0</v>
      </c>
      <c r="BG138" s="145">
        <f aca="true" t="shared" si="26" ref="BG138:BG146">IF(N138="zákl. přenesená",J138,0)</f>
        <v>0</v>
      </c>
      <c r="BH138" s="145">
        <f aca="true" t="shared" si="27" ref="BH138:BH146">IF(N138="sníž. přenesená",J138,0)</f>
        <v>0</v>
      </c>
      <c r="BI138" s="145">
        <f aca="true" t="shared" si="28" ref="BI138:BI146">IF(N138="nulová",J138,0)</f>
        <v>0</v>
      </c>
      <c r="BJ138" s="18" t="s">
        <v>81</v>
      </c>
      <c r="BK138" s="145">
        <f aca="true" t="shared" si="29" ref="BK138:BK146">ROUND(I138*H138,2)</f>
        <v>0</v>
      </c>
      <c r="BL138" s="18" t="s">
        <v>282</v>
      </c>
      <c r="BM138" s="144" t="s">
        <v>591</v>
      </c>
    </row>
    <row r="139" spans="2:65" s="1" customFormat="1" ht="16.5" customHeight="1">
      <c r="B139" s="33"/>
      <c r="C139" s="133" t="s">
        <v>351</v>
      </c>
      <c r="D139" s="133" t="s">
        <v>173</v>
      </c>
      <c r="E139" s="134" t="s">
        <v>389</v>
      </c>
      <c r="F139" s="135" t="s">
        <v>1260</v>
      </c>
      <c r="G139" s="136" t="s">
        <v>538</v>
      </c>
      <c r="H139" s="137">
        <v>1</v>
      </c>
      <c r="I139" s="138"/>
      <c r="J139" s="139">
        <f t="shared" si="20"/>
        <v>0</v>
      </c>
      <c r="K139" s="135" t="s">
        <v>304</v>
      </c>
      <c r="L139" s="33"/>
      <c r="M139" s="140" t="s">
        <v>21</v>
      </c>
      <c r="N139" s="141" t="s">
        <v>44</v>
      </c>
      <c r="P139" s="142">
        <f t="shared" si="21"/>
        <v>0</v>
      </c>
      <c r="Q139" s="142">
        <v>0</v>
      </c>
      <c r="R139" s="142">
        <f t="shared" si="22"/>
        <v>0</v>
      </c>
      <c r="S139" s="142">
        <v>0</v>
      </c>
      <c r="T139" s="143">
        <f t="shared" si="23"/>
        <v>0</v>
      </c>
      <c r="AR139" s="144" t="s">
        <v>282</v>
      </c>
      <c r="AT139" s="144" t="s">
        <v>173</v>
      </c>
      <c r="AU139" s="144" t="s">
        <v>83</v>
      </c>
      <c r="AY139" s="18" t="s">
        <v>170</v>
      </c>
      <c r="BE139" s="145">
        <f t="shared" si="24"/>
        <v>0</v>
      </c>
      <c r="BF139" s="145">
        <f t="shared" si="25"/>
        <v>0</v>
      </c>
      <c r="BG139" s="145">
        <f t="shared" si="26"/>
        <v>0</v>
      </c>
      <c r="BH139" s="145">
        <f t="shared" si="27"/>
        <v>0</v>
      </c>
      <c r="BI139" s="145">
        <f t="shared" si="28"/>
        <v>0</v>
      </c>
      <c r="BJ139" s="18" t="s">
        <v>81</v>
      </c>
      <c r="BK139" s="145">
        <f t="shared" si="29"/>
        <v>0</v>
      </c>
      <c r="BL139" s="18" t="s">
        <v>282</v>
      </c>
      <c r="BM139" s="144" t="s">
        <v>602</v>
      </c>
    </row>
    <row r="140" spans="2:65" s="1" customFormat="1" ht="16.5" customHeight="1">
      <c r="B140" s="33"/>
      <c r="C140" s="133" t="s">
        <v>358</v>
      </c>
      <c r="D140" s="133" t="s">
        <v>173</v>
      </c>
      <c r="E140" s="134" t="s">
        <v>394</v>
      </c>
      <c r="F140" s="135" t="s">
        <v>1261</v>
      </c>
      <c r="G140" s="136" t="s">
        <v>538</v>
      </c>
      <c r="H140" s="137">
        <v>1</v>
      </c>
      <c r="I140" s="138"/>
      <c r="J140" s="139">
        <f t="shared" si="20"/>
        <v>0</v>
      </c>
      <c r="K140" s="135" t="s">
        <v>304</v>
      </c>
      <c r="L140" s="33"/>
      <c r="M140" s="140" t="s">
        <v>21</v>
      </c>
      <c r="N140" s="141" t="s">
        <v>44</v>
      </c>
      <c r="P140" s="142">
        <f t="shared" si="21"/>
        <v>0</v>
      </c>
      <c r="Q140" s="142">
        <v>0</v>
      </c>
      <c r="R140" s="142">
        <f t="shared" si="22"/>
        <v>0</v>
      </c>
      <c r="S140" s="142">
        <v>0</v>
      </c>
      <c r="T140" s="143">
        <f t="shared" si="23"/>
        <v>0</v>
      </c>
      <c r="AR140" s="144" t="s">
        <v>282</v>
      </c>
      <c r="AT140" s="144" t="s">
        <v>173</v>
      </c>
      <c r="AU140" s="144" t="s">
        <v>83</v>
      </c>
      <c r="AY140" s="18" t="s">
        <v>170</v>
      </c>
      <c r="BE140" s="145">
        <f t="shared" si="24"/>
        <v>0</v>
      </c>
      <c r="BF140" s="145">
        <f t="shared" si="25"/>
        <v>0</v>
      </c>
      <c r="BG140" s="145">
        <f t="shared" si="26"/>
        <v>0</v>
      </c>
      <c r="BH140" s="145">
        <f t="shared" si="27"/>
        <v>0</v>
      </c>
      <c r="BI140" s="145">
        <f t="shared" si="28"/>
        <v>0</v>
      </c>
      <c r="BJ140" s="18" t="s">
        <v>81</v>
      </c>
      <c r="BK140" s="145">
        <f t="shared" si="29"/>
        <v>0</v>
      </c>
      <c r="BL140" s="18" t="s">
        <v>282</v>
      </c>
      <c r="BM140" s="144" t="s">
        <v>616</v>
      </c>
    </row>
    <row r="141" spans="2:65" s="1" customFormat="1" ht="21.75" customHeight="1">
      <c r="B141" s="33"/>
      <c r="C141" s="133" t="s">
        <v>364</v>
      </c>
      <c r="D141" s="133" t="s">
        <v>173</v>
      </c>
      <c r="E141" s="134" t="s">
        <v>401</v>
      </c>
      <c r="F141" s="135" t="s">
        <v>1262</v>
      </c>
      <c r="G141" s="136" t="s">
        <v>538</v>
      </c>
      <c r="H141" s="137">
        <v>1</v>
      </c>
      <c r="I141" s="138"/>
      <c r="J141" s="139">
        <f t="shared" si="20"/>
        <v>0</v>
      </c>
      <c r="K141" s="135" t="s">
        <v>304</v>
      </c>
      <c r="L141" s="33"/>
      <c r="M141" s="140" t="s">
        <v>21</v>
      </c>
      <c r="N141" s="141" t="s">
        <v>44</v>
      </c>
      <c r="P141" s="142">
        <f t="shared" si="21"/>
        <v>0</v>
      </c>
      <c r="Q141" s="142">
        <v>0</v>
      </c>
      <c r="R141" s="142">
        <f t="shared" si="22"/>
        <v>0</v>
      </c>
      <c r="S141" s="142">
        <v>0</v>
      </c>
      <c r="T141" s="143">
        <f t="shared" si="23"/>
        <v>0</v>
      </c>
      <c r="AR141" s="144" t="s">
        <v>282</v>
      </c>
      <c r="AT141" s="144" t="s">
        <v>173</v>
      </c>
      <c r="AU141" s="144" t="s">
        <v>83</v>
      </c>
      <c r="AY141" s="18" t="s">
        <v>170</v>
      </c>
      <c r="BE141" s="145">
        <f t="shared" si="24"/>
        <v>0</v>
      </c>
      <c r="BF141" s="145">
        <f t="shared" si="25"/>
        <v>0</v>
      </c>
      <c r="BG141" s="145">
        <f t="shared" si="26"/>
        <v>0</v>
      </c>
      <c r="BH141" s="145">
        <f t="shared" si="27"/>
        <v>0</v>
      </c>
      <c r="BI141" s="145">
        <f t="shared" si="28"/>
        <v>0</v>
      </c>
      <c r="BJ141" s="18" t="s">
        <v>81</v>
      </c>
      <c r="BK141" s="145">
        <f t="shared" si="29"/>
        <v>0</v>
      </c>
      <c r="BL141" s="18" t="s">
        <v>282</v>
      </c>
      <c r="BM141" s="144" t="s">
        <v>628</v>
      </c>
    </row>
    <row r="142" spans="2:65" s="1" customFormat="1" ht="16.5" customHeight="1">
      <c r="B142" s="33"/>
      <c r="C142" s="133" t="s">
        <v>370</v>
      </c>
      <c r="D142" s="133" t="s">
        <v>173</v>
      </c>
      <c r="E142" s="134" t="s">
        <v>408</v>
      </c>
      <c r="F142" s="135" t="s">
        <v>1263</v>
      </c>
      <c r="G142" s="136" t="s">
        <v>538</v>
      </c>
      <c r="H142" s="137">
        <v>1</v>
      </c>
      <c r="I142" s="138"/>
      <c r="J142" s="139">
        <f t="shared" si="20"/>
        <v>0</v>
      </c>
      <c r="K142" s="135" t="s">
        <v>304</v>
      </c>
      <c r="L142" s="33"/>
      <c r="M142" s="140" t="s">
        <v>21</v>
      </c>
      <c r="N142" s="141" t="s">
        <v>44</v>
      </c>
      <c r="P142" s="142">
        <f t="shared" si="21"/>
        <v>0</v>
      </c>
      <c r="Q142" s="142">
        <v>0</v>
      </c>
      <c r="R142" s="142">
        <f t="shared" si="22"/>
        <v>0</v>
      </c>
      <c r="S142" s="142">
        <v>0</v>
      </c>
      <c r="T142" s="143">
        <f t="shared" si="23"/>
        <v>0</v>
      </c>
      <c r="AR142" s="144" t="s">
        <v>282</v>
      </c>
      <c r="AT142" s="144" t="s">
        <v>173</v>
      </c>
      <c r="AU142" s="144" t="s">
        <v>83</v>
      </c>
      <c r="AY142" s="18" t="s">
        <v>170</v>
      </c>
      <c r="BE142" s="145">
        <f t="shared" si="24"/>
        <v>0</v>
      </c>
      <c r="BF142" s="145">
        <f t="shared" si="25"/>
        <v>0</v>
      </c>
      <c r="BG142" s="145">
        <f t="shared" si="26"/>
        <v>0</v>
      </c>
      <c r="BH142" s="145">
        <f t="shared" si="27"/>
        <v>0</v>
      </c>
      <c r="BI142" s="145">
        <f t="shared" si="28"/>
        <v>0</v>
      </c>
      <c r="BJ142" s="18" t="s">
        <v>81</v>
      </c>
      <c r="BK142" s="145">
        <f t="shared" si="29"/>
        <v>0</v>
      </c>
      <c r="BL142" s="18" t="s">
        <v>282</v>
      </c>
      <c r="BM142" s="144" t="s">
        <v>639</v>
      </c>
    </row>
    <row r="143" spans="2:65" s="1" customFormat="1" ht="16.5" customHeight="1">
      <c r="B143" s="33"/>
      <c r="C143" s="133" t="s">
        <v>376</v>
      </c>
      <c r="D143" s="133" t="s">
        <v>173</v>
      </c>
      <c r="E143" s="134" t="s">
        <v>417</v>
      </c>
      <c r="F143" s="135" t="s">
        <v>1264</v>
      </c>
      <c r="G143" s="136" t="s">
        <v>303</v>
      </c>
      <c r="H143" s="137">
        <v>13</v>
      </c>
      <c r="I143" s="138"/>
      <c r="J143" s="139">
        <f t="shared" si="20"/>
        <v>0</v>
      </c>
      <c r="K143" s="135" t="s">
        <v>304</v>
      </c>
      <c r="L143" s="33"/>
      <c r="M143" s="140" t="s">
        <v>21</v>
      </c>
      <c r="N143" s="141" t="s">
        <v>44</v>
      </c>
      <c r="P143" s="142">
        <f t="shared" si="21"/>
        <v>0</v>
      </c>
      <c r="Q143" s="142">
        <v>0</v>
      </c>
      <c r="R143" s="142">
        <f t="shared" si="22"/>
        <v>0</v>
      </c>
      <c r="S143" s="142">
        <v>0</v>
      </c>
      <c r="T143" s="143">
        <f t="shared" si="23"/>
        <v>0</v>
      </c>
      <c r="AR143" s="144" t="s">
        <v>282</v>
      </c>
      <c r="AT143" s="144" t="s">
        <v>173</v>
      </c>
      <c r="AU143" s="144" t="s">
        <v>83</v>
      </c>
      <c r="AY143" s="18" t="s">
        <v>170</v>
      </c>
      <c r="BE143" s="145">
        <f t="shared" si="24"/>
        <v>0</v>
      </c>
      <c r="BF143" s="145">
        <f t="shared" si="25"/>
        <v>0</v>
      </c>
      <c r="BG143" s="145">
        <f t="shared" si="26"/>
        <v>0</v>
      </c>
      <c r="BH143" s="145">
        <f t="shared" si="27"/>
        <v>0</v>
      </c>
      <c r="BI143" s="145">
        <f t="shared" si="28"/>
        <v>0</v>
      </c>
      <c r="BJ143" s="18" t="s">
        <v>81</v>
      </c>
      <c r="BK143" s="145">
        <f t="shared" si="29"/>
        <v>0</v>
      </c>
      <c r="BL143" s="18" t="s">
        <v>282</v>
      </c>
      <c r="BM143" s="144" t="s">
        <v>651</v>
      </c>
    </row>
    <row r="144" spans="2:65" s="1" customFormat="1" ht="16.5" customHeight="1">
      <c r="B144" s="33"/>
      <c r="C144" s="133" t="s">
        <v>383</v>
      </c>
      <c r="D144" s="133" t="s">
        <v>173</v>
      </c>
      <c r="E144" s="134" t="s">
        <v>423</v>
      </c>
      <c r="F144" s="135" t="s">
        <v>1265</v>
      </c>
      <c r="G144" s="136" t="s">
        <v>538</v>
      </c>
      <c r="H144" s="137">
        <v>1</v>
      </c>
      <c r="I144" s="138"/>
      <c r="J144" s="139">
        <f t="shared" si="20"/>
        <v>0</v>
      </c>
      <c r="K144" s="135" t="s">
        <v>304</v>
      </c>
      <c r="L144" s="33"/>
      <c r="M144" s="140" t="s">
        <v>21</v>
      </c>
      <c r="N144" s="141" t="s">
        <v>44</v>
      </c>
      <c r="P144" s="142">
        <f t="shared" si="21"/>
        <v>0</v>
      </c>
      <c r="Q144" s="142">
        <v>0</v>
      </c>
      <c r="R144" s="142">
        <f t="shared" si="22"/>
        <v>0</v>
      </c>
      <c r="S144" s="142">
        <v>0</v>
      </c>
      <c r="T144" s="143">
        <f t="shared" si="23"/>
        <v>0</v>
      </c>
      <c r="AR144" s="144" t="s">
        <v>282</v>
      </c>
      <c r="AT144" s="144" t="s">
        <v>173</v>
      </c>
      <c r="AU144" s="144" t="s">
        <v>83</v>
      </c>
      <c r="AY144" s="18" t="s">
        <v>170</v>
      </c>
      <c r="BE144" s="145">
        <f t="shared" si="24"/>
        <v>0</v>
      </c>
      <c r="BF144" s="145">
        <f t="shared" si="25"/>
        <v>0</v>
      </c>
      <c r="BG144" s="145">
        <f t="shared" si="26"/>
        <v>0</v>
      </c>
      <c r="BH144" s="145">
        <f t="shared" si="27"/>
        <v>0</v>
      </c>
      <c r="BI144" s="145">
        <f t="shared" si="28"/>
        <v>0</v>
      </c>
      <c r="BJ144" s="18" t="s">
        <v>81</v>
      </c>
      <c r="BK144" s="145">
        <f t="shared" si="29"/>
        <v>0</v>
      </c>
      <c r="BL144" s="18" t="s">
        <v>282</v>
      </c>
      <c r="BM144" s="144" t="s">
        <v>666</v>
      </c>
    </row>
    <row r="145" spans="2:65" s="1" customFormat="1" ht="16.5" customHeight="1">
      <c r="B145" s="33"/>
      <c r="C145" s="133" t="s">
        <v>389</v>
      </c>
      <c r="D145" s="133" t="s">
        <v>173</v>
      </c>
      <c r="E145" s="134" t="s">
        <v>428</v>
      </c>
      <c r="F145" s="135" t="s">
        <v>1266</v>
      </c>
      <c r="G145" s="136" t="s">
        <v>538</v>
      </c>
      <c r="H145" s="137">
        <v>1</v>
      </c>
      <c r="I145" s="138"/>
      <c r="J145" s="139">
        <f t="shared" si="20"/>
        <v>0</v>
      </c>
      <c r="K145" s="135" t="s">
        <v>304</v>
      </c>
      <c r="L145" s="33"/>
      <c r="M145" s="140" t="s">
        <v>21</v>
      </c>
      <c r="N145" s="141" t="s">
        <v>44</v>
      </c>
      <c r="P145" s="142">
        <f t="shared" si="21"/>
        <v>0</v>
      </c>
      <c r="Q145" s="142">
        <v>0</v>
      </c>
      <c r="R145" s="142">
        <f t="shared" si="22"/>
        <v>0</v>
      </c>
      <c r="S145" s="142">
        <v>0</v>
      </c>
      <c r="T145" s="143">
        <f t="shared" si="23"/>
        <v>0</v>
      </c>
      <c r="AR145" s="144" t="s">
        <v>282</v>
      </c>
      <c r="AT145" s="144" t="s">
        <v>173</v>
      </c>
      <c r="AU145" s="144" t="s">
        <v>83</v>
      </c>
      <c r="AY145" s="18" t="s">
        <v>170</v>
      </c>
      <c r="BE145" s="145">
        <f t="shared" si="24"/>
        <v>0</v>
      </c>
      <c r="BF145" s="145">
        <f t="shared" si="25"/>
        <v>0</v>
      </c>
      <c r="BG145" s="145">
        <f t="shared" si="26"/>
        <v>0</v>
      </c>
      <c r="BH145" s="145">
        <f t="shared" si="27"/>
        <v>0</v>
      </c>
      <c r="BI145" s="145">
        <f t="shared" si="28"/>
        <v>0</v>
      </c>
      <c r="BJ145" s="18" t="s">
        <v>81</v>
      </c>
      <c r="BK145" s="145">
        <f t="shared" si="29"/>
        <v>0</v>
      </c>
      <c r="BL145" s="18" t="s">
        <v>282</v>
      </c>
      <c r="BM145" s="144" t="s">
        <v>683</v>
      </c>
    </row>
    <row r="146" spans="2:65" s="1" customFormat="1" ht="16.5" customHeight="1">
      <c r="B146" s="33"/>
      <c r="C146" s="133" t="s">
        <v>394</v>
      </c>
      <c r="D146" s="133" t="s">
        <v>173</v>
      </c>
      <c r="E146" s="134" t="s">
        <v>434</v>
      </c>
      <c r="F146" s="135" t="s">
        <v>1267</v>
      </c>
      <c r="G146" s="136" t="s">
        <v>538</v>
      </c>
      <c r="H146" s="137">
        <v>2</v>
      </c>
      <c r="I146" s="138"/>
      <c r="J146" s="139">
        <f t="shared" si="20"/>
        <v>0</v>
      </c>
      <c r="K146" s="135" t="s">
        <v>304</v>
      </c>
      <c r="L146" s="33"/>
      <c r="M146" s="140" t="s">
        <v>21</v>
      </c>
      <c r="N146" s="141" t="s">
        <v>44</v>
      </c>
      <c r="P146" s="142">
        <f t="shared" si="21"/>
        <v>0</v>
      </c>
      <c r="Q146" s="142">
        <v>0</v>
      </c>
      <c r="R146" s="142">
        <f t="shared" si="22"/>
        <v>0</v>
      </c>
      <c r="S146" s="142">
        <v>0</v>
      </c>
      <c r="T146" s="143">
        <f t="shared" si="23"/>
        <v>0</v>
      </c>
      <c r="AR146" s="144" t="s">
        <v>282</v>
      </c>
      <c r="AT146" s="144" t="s">
        <v>173</v>
      </c>
      <c r="AU146" s="144" t="s">
        <v>83</v>
      </c>
      <c r="AY146" s="18" t="s">
        <v>170</v>
      </c>
      <c r="BE146" s="145">
        <f t="shared" si="24"/>
        <v>0</v>
      </c>
      <c r="BF146" s="145">
        <f t="shared" si="25"/>
        <v>0</v>
      </c>
      <c r="BG146" s="145">
        <f t="shared" si="26"/>
        <v>0</v>
      </c>
      <c r="BH146" s="145">
        <f t="shared" si="27"/>
        <v>0</v>
      </c>
      <c r="BI146" s="145">
        <f t="shared" si="28"/>
        <v>0</v>
      </c>
      <c r="BJ146" s="18" t="s">
        <v>81</v>
      </c>
      <c r="BK146" s="145">
        <f t="shared" si="29"/>
        <v>0</v>
      </c>
      <c r="BL146" s="18" t="s">
        <v>282</v>
      </c>
      <c r="BM146" s="144" t="s">
        <v>697</v>
      </c>
    </row>
    <row r="147" spans="2:63" s="11" customFormat="1" ht="25.95" customHeight="1">
      <c r="B147" s="121"/>
      <c r="D147" s="122" t="s">
        <v>72</v>
      </c>
      <c r="E147" s="123" t="s">
        <v>1268</v>
      </c>
      <c r="F147" s="123" t="s">
        <v>1269</v>
      </c>
      <c r="I147" s="124"/>
      <c r="J147" s="125">
        <f>BK147</f>
        <v>0</v>
      </c>
      <c r="L147" s="121"/>
      <c r="M147" s="126"/>
      <c r="P147" s="127">
        <f>P148+P154+P156</f>
        <v>0</v>
      </c>
      <c r="R147" s="127">
        <f>R148+R154+R156</f>
        <v>0</v>
      </c>
      <c r="T147" s="128">
        <f>T148+T154+T156</f>
        <v>0</v>
      </c>
      <c r="AR147" s="122" t="s">
        <v>81</v>
      </c>
      <c r="AT147" s="129" t="s">
        <v>72</v>
      </c>
      <c r="AU147" s="129" t="s">
        <v>73</v>
      </c>
      <c r="AY147" s="122" t="s">
        <v>170</v>
      </c>
      <c r="BK147" s="130">
        <f>BK148+BK154+BK156</f>
        <v>0</v>
      </c>
    </row>
    <row r="148" spans="2:63" s="11" customFormat="1" ht="22.95" customHeight="1">
      <c r="B148" s="121"/>
      <c r="D148" s="122" t="s">
        <v>72</v>
      </c>
      <c r="E148" s="131" t="s">
        <v>1270</v>
      </c>
      <c r="F148" s="131" t="s">
        <v>1271</v>
      </c>
      <c r="I148" s="124"/>
      <c r="J148" s="132">
        <f>BK148</f>
        <v>0</v>
      </c>
      <c r="L148" s="121"/>
      <c r="M148" s="126"/>
      <c r="P148" s="127">
        <f>SUM(P149:P153)</f>
        <v>0</v>
      </c>
      <c r="R148" s="127">
        <f>SUM(R149:R153)</f>
        <v>0</v>
      </c>
      <c r="T148" s="128">
        <f>SUM(T149:T153)</f>
        <v>0</v>
      </c>
      <c r="AR148" s="122" t="s">
        <v>81</v>
      </c>
      <c r="AT148" s="129" t="s">
        <v>72</v>
      </c>
      <c r="AU148" s="129" t="s">
        <v>81</v>
      </c>
      <c r="AY148" s="122" t="s">
        <v>170</v>
      </c>
      <c r="BK148" s="130">
        <f>SUM(BK149:BK153)</f>
        <v>0</v>
      </c>
    </row>
    <row r="149" spans="2:65" s="1" customFormat="1" ht="16.5" customHeight="1">
      <c r="B149" s="33"/>
      <c r="C149" s="133" t="s">
        <v>401</v>
      </c>
      <c r="D149" s="133" t="s">
        <v>173</v>
      </c>
      <c r="E149" s="134" t="s">
        <v>437</v>
      </c>
      <c r="F149" s="135" t="s">
        <v>1272</v>
      </c>
      <c r="G149" s="136" t="s">
        <v>120</v>
      </c>
      <c r="H149" s="137">
        <v>450</v>
      </c>
      <c r="I149" s="138"/>
      <c r="J149" s="139">
        <f>ROUND(I149*H149,2)</f>
        <v>0</v>
      </c>
      <c r="K149" s="135" t="s">
        <v>304</v>
      </c>
      <c r="L149" s="33"/>
      <c r="M149" s="140" t="s">
        <v>21</v>
      </c>
      <c r="N149" s="141" t="s">
        <v>44</v>
      </c>
      <c r="P149" s="142">
        <f>O149*H149</f>
        <v>0</v>
      </c>
      <c r="Q149" s="142">
        <v>0</v>
      </c>
      <c r="R149" s="142">
        <f>Q149*H149</f>
        <v>0</v>
      </c>
      <c r="S149" s="142">
        <v>0</v>
      </c>
      <c r="T149" s="143">
        <f>S149*H149</f>
        <v>0</v>
      </c>
      <c r="AR149" s="144" t="s">
        <v>282</v>
      </c>
      <c r="AT149" s="144" t="s">
        <v>173</v>
      </c>
      <c r="AU149" s="144" t="s">
        <v>83</v>
      </c>
      <c r="AY149" s="18" t="s">
        <v>170</v>
      </c>
      <c r="BE149" s="145">
        <f>IF(N149="základní",J149,0)</f>
        <v>0</v>
      </c>
      <c r="BF149" s="145">
        <f>IF(N149="snížená",J149,0)</f>
        <v>0</v>
      </c>
      <c r="BG149" s="145">
        <f>IF(N149="zákl. přenesená",J149,0)</f>
        <v>0</v>
      </c>
      <c r="BH149" s="145">
        <f>IF(N149="sníž. přenesená",J149,0)</f>
        <v>0</v>
      </c>
      <c r="BI149" s="145">
        <f>IF(N149="nulová",J149,0)</f>
        <v>0</v>
      </c>
      <c r="BJ149" s="18" t="s">
        <v>81</v>
      </c>
      <c r="BK149" s="145">
        <f>ROUND(I149*H149,2)</f>
        <v>0</v>
      </c>
      <c r="BL149" s="18" t="s">
        <v>282</v>
      </c>
      <c r="BM149" s="144" t="s">
        <v>706</v>
      </c>
    </row>
    <row r="150" spans="2:65" s="1" customFormat="1" ht="16.5" customHeight="1">
      <c r="B150" s="33"/>
      <c r="C150" s="133" t="s">
        <v>408</v>
      </c>
      <c r="D150" s="133" t="s">
        <v>173</v>
      </c>
      <c r="E150" s="134" t="s">
        <v>444</v>
      </c>
      <c r="F150" s="135" t="s">
        <v>1273</v>
      </c>
      <c r="G150" s="136" t="s">
        <v>538</v>
      </c>
      <c r="H150" s="137">
        <v>22</v>
      </c>
      <c r="I150" s="138"/>
      <c r="J150" s="139">
        <f>ROUND(I150*H150,2)</f>
        <v>0</v>
      </c>
      <c r="K150" s="135" t="s">
        <v>304</v>
      </c>
      <c r="L150" s="33"/>
      <c r="M150" s="140" t="s">
        <v>21</v>
      </c>
      <c r="N150" s="141" t="s">
        <v>44</v>
      </c>
      <c r="P150" s="142">
        <f>O150*H150</f>
        <v>0</v>
      </c>
      <c r="Q150" s="142">
        <v>0</v>
      </c>
      <c r="R150" s="142">
        <f>Q150*H150</f>
        <v>0</v>
      </c>
      <c r="S150" s="142">
        <v>0</v>
      </c>
      <c r="T150" s="143">
        <f>S150*H150</f>
        <v>0</v>
      </c>
      <c r="AR150" s="144" t="s">
        <v>282</v>
      </c>
      <c r="AT150" s="144" t="s">
        <v>173</v>
      </c>
      <c r="AU150" s="144" t="s">
        <v>83</v>
      </c>
      <c r="AY150" s="18" t="s">
        <v>170</v>
      </c>
      <c r="BE150" s="145">
        <f>IF(N150="základní",J150,0)</f>
        <v>0</v>
      </c>
      <c r="BF150" s="145">
        <f>IF(N150="snížená",J150,0)</f>
        <v>0</v>
      </c>
      <c r="BG150" s="145">
        <f>IF(N150="zákl. přenesená",J150,0)</f>
        <v>0</v>
      </c>
      <c r="BH150" s="145">
        <f>IF(N150="sníž. přenesená",J150,0)</f>
        <v>0</v>
      </c>
      <c r="BI150" s="145">
        <f>IF(N150="nulová",J150,0)</f>
        <v>0</v>
      </c>
      <c r="BJ150" s="18" t="s">
        <v>81</v>
      </c>
      <c r="BK150" s="145">
        <f>ROUND(I150*H150,2)</f>
        <v>0</v>
      </c>
      <c r="BL150" s="18" t="s">
        <v>282</v>
      </c>
      <c r="BM150" s="144" t="s">
        <v>717</v>
      </c>
    </row>
    <row r="151" spans="2:65" s="1" customFormat="1" ht="16.5" customHeight="1">
      <c r="B151" s="33"/>
      <c r="C151" s="133" t="s">
        <v>417</v>
      </c>
      <c r="D151" s="133" t="s">
        <v>173</v>
      </c>
      <c r="E151" s="134" t="s">
        <v>450</v>
      </c>
      <c r="F151" s="135" t="s">
        <v>1274</v>
      </c>
      <c r="G151" s="136" t="s">
        <v>538</v>
      </c>
      <c r="H151" s="137">
        <v>22</v>
      </c>
      <c r="I151" s="138"/>
      <c r="J151" s="139">
        <f>ROUND(I151*H151,2)</f>
        <v>0</v>
      </c>
      <c r="K151" s="135" t="s">
        <v>304</v>
      </c>
      <c r="L151" s="33"/>
      <c r="M151" s="140" t="s">
        <v>21</v>
      </c>
      <c r="N151" s="141" t="s">
        <v>44</v>
      </c>
      <c r="P151" s="142">
        <f>O151*H151</f>
        <v>0</v>
      </c>
      <c r="Q151" s="142">
        <v>0</v>
      </c>
      <c r="R151" s="142">
        <f>Q151*H151</f>
        <v>0</v>
      </c>
      <c r="S151" s="142">
        <v>0</v>
      </c>
      <c r="T151" s="143">
        <f>S151*H151</f>
        <v>0</v>
      </c>
      <c r="AR151" s="144" t="s">
        <v>282</v>
      </c>
      <c r="AT151" s="144" t="s">
        <v>173</v>
      </c>
      <c r="AU151" s="144" t="s">
        <v>83</v>
      </c>
      <c r="AY151" s="18" t="s">
        <v>170</v>
      </c>
      <c r="BE151" s="145">
        <f>IF(N151="základní",J151,0)</f>
        <v>0</v>
      </c>
      <c r="BF151" s="145">
        <f>IF(N151="snížená",J151,0)</f>
        <v>0</v>
      </c>
      <c r="BG151" s="145">
        <f>IF(N151="zákl. přenesená",J151,0)</f>
        <v>0</v>
      </c>
      <c r="BH151" s="145">
        <f>IF(N151="sníž. přenesená",J151,0)</f>
        <v>0</v>
      </c>
      <c r="BI151" s="145">
        <f>IF(N151="nulová",J151,0)</f>
        <v>0</v>
      </c>
      <c r="BJ151" s="18" t="s">
        <v>81</v>
      </c>
      <c r="BK151" s="145">
        <f>ROUND(I151*H151,2)</f>
        <v>0</v>
      </c>
      <c r="BL151" s="18" t="s">
        <v>282</v>
      </c>
      <c r="BM151" s="144" t="s">
        <v>728</v>
      </c>
    </row>
    <row r="152" spans="2:65" s="1" customFormat="1" ht="16.5" customHeight="1">
      <c r="B152" s="33"/>
      <c r="C152" s="133" t="s">
        <v>423</v>
      </c>
      <c r="D152" s="133" t="s">
        <v>173</v>
      </c>
      <c r="E152" s="134" t="s">
        <v>456</v>
      </c>
      <c r="F152" s="135" t="s">
        <v>1275</v>
      </c>
      <c r="G152" s="136" t="s">
        <v>538</v>
      </c>
      <c r="H152" s="137">
        <v>45</v>
      </c>
      <c r="I152" s="138"/>
      <c r="J152" s="139">
        <f>ROUND(I152*H152,2)</f>
        <v>0</v>
      </c>
      <c r="K152" s="135" t="s">
        <v>304</v>
      </c>
      <c r="L152" s="33"/>
      <c r="M152" s="140" t="s">
        <v>21</v>
      </c>
      <c r="N152" s="141" t="s">
        <v>44</v>
      </c>
      <c r="P152" s="142">
        <f>O152*H152</f>
        <v>0</v>
      </c>
      <c r="Q152" s="142">
        <v>0</v>
      </c>
      <c r="R152" s="142">
        <f>Q152*H152</f>
        <v>0</v>
      </c>
      <c r="S152" s="142">
        <v>0</v>
      </c>
      <c r="T152" s="143">
        <f>S152*H152</f>
        <v>0</v>
      </c>
      <c r="AR152" s="144" t="s">
        <v>282</v>
      </c>
      <c r="AT152" s="144" t="s">
        <v>173</v>
      </c>
      <c r="AU152" s="144" t="s">
        <v>83</v>
      </c>
      <c r="AY152" s="18" t="s">
        <v>170</v>
      </c>
      <c r="BE152" s="145">
        <f>IF(N152="základní",J152,0)</f>
        <v>0</v>
      </c>
      <c r="BF152" s="145">
        <f>IF(N152="snížená",J152,0)</f>
        <v>0</v>
      </c>
      <c r="BG152" s="145">
        <f>IF(N152="zákl. přenesená",J152,0)</f>
        <v>0</v>
      </c>
      <c r="BH152" s="145">
        <f>IF(N152="sníž. přenesená",J152,0)</f>
        <v>0</v>
      </c>
      <c r="BI152" s="145">
        <f>IF(N152="nulová",J152,0)</f>
        <v>0</v>
      </c>
      <c r="BJ152" s="18" t="s">
        <v>81</v>
      </c>
      <c r="BK152" s="145">
        <f>ROUND(I152*H152,2)</f>
        <v>0</v>
      </c>
      <c r="BL152" s="18" t="s">
        <v>282</v>
      </c>
      <c r="BM152" s="144" t="s">
        <v>739</v>
      </c>
    </row>
    <row r="153" spans="2:65" s="1" customFormat="1" ht="16.5" customHeight="1">
      <c r="B153" s="33"/>
      <c r="C153" s="133" t="s">
        <v>428</v>
      </c>
      <c r="D153" s="133" t="s">
        <v>173</v>
      </c>
      <c r="E153" s="134" t="s">
        <v>462</v>
      </c>
      <c r="F153" s="135" t="s">
        <v>1276</v>
      </c>
      <c r="G153" s="136" t="s">
        <v>538</v>
      </c>
      <c r="H153" s="137">
        <v>2</v>
      </c>
      <c r="I153" s="138"/>
      <c r="J153" s="139">
        <f>ROUND(I153*H153,2)</f>
        <v>0</v>
      </c>
      <c r="K153" s="135" t="s">
        <v>304</v>
      </c>
      <c r="L153" s="33"/>
      <c r="M153" s="140" t="s">
        <v>21</v>
      </c>
      <c r="N153" s="141" t="s">
        <v>44</v>
      </c>
      <c r="P153" s="142">
        <f>O153*H153</f>
        <v>0</v>
      </c>
      <c r="Q153" s="142">
        <v>0</v>
      </c>
      <c r="R153" s="142">
        <f>Q153*H153</f>
        <v>0</v>
      </c>
      <c r="S153" s="142">
        <v>0</v>
      </c>
      <c r="T153" s="143">
        <f>S153*H153</f>
        <v>0</v>
      </c>
      <c r="AR153" s="144" t="s">
        <v>282</v>
      </c>
      <c r="AT153" s="144" t="s">
        <v>173</v>
      </c>
      <c r="AU153" s="144" t="s">
        <v>83</v>
      </c>
      <c r="AY153" s="18" t="s">
        <v>170</v>
      </c>
      <c r="BE153" s="145">
        <f>IF(N153="základní",J153,0)</f>
        <v>0</v>
      </c>
      <c r="BF153" s="145">
        <f>IF(N153="snížená",J153,0)</f>
        <v>0</v>
      </c>
      <c r="BG153" s="145">
        <f>IF(N153="zákl. přenesená",J153,0)</f>
        <v>0</v>
      </c>
      <c r="BH153" s="145">
        <f>IF(N153="sníž. přenesená",J153,0)</f>
        <v>0</v>
      </c>
      <c r="BI153" s="145">
        <f>IF(N153="nulová",J153,0)</f>
        <v>0</v>
      </c>
      <c r="BJ153" s="18" t="s">
        <v>81</v>
      </c>
      <c r="BK153" s="145">
        <f>ROUND(I153*H153,2)</f>
        <v>0</v>
      </c>
      <c r="BL153" s="18" t="s">
        <v>282</v>
      </c>
      <c r="BM153" s="144" t="s">
        <v>748</v>
      </c>
    </row>
    <row r="154" spans="2:63" s="11" customFormat="1" ht="22.95" customHeight="1">
      <c r="B154" s="121"/>
      <c r="D154" s="122" t="s">
        <v>72</v>
      </c>
      <c r="E154" s="131" t="s">
        <v>1277</v>
      </c>
      <c r="F154" s="131" t="s">
        <v>1278</v>
      </c>
      <c r="I154" s="124"/>
      <c r="J154" s="132">
        <f>BK154</f>
        <v>0</v>
      </c>
      <c r="L154" s="121"/>
      <c r="M154" s="126"/>
      <c r="P154" s="127">
        <f>P155</f>
        <v>0</v>
      </c>
      <c r="R154" s="127">
        <f>R155</f>
        <v>0</v>
      </c>
      <c r="T154" s="128">
        <f>T155</f>
        <v>0</v>
      </c>
      <c r="AR154" s="122" t="s">
        <v>81</v>
      </c>
      <c r="AT154" s="129" t="s">
        <v>72</v>
      </c>
      <c r="AU154" s="129" t="s">
        <v>81</v>
      </c>
      <c r="AY154" s="122" t="s">
        <v>170</v>
      </c>
      <c r="BK154" s="130">
        <f>BK155</f>
        <v>0</v>
      </c>
    </row>
    <row r="155" spans="2:65" s="1" customFormat="1" ht="16.5" customHeight="1">
      <c r="B155" s="33"/>
      <c r="C155" s="133" t="s">
        <v>434</v>
      </c>
      <c r="D155" s="133" t="s">
        <v>173</v>
      </c>
      <c r="E155" s="134" t="s">
        <v>467</v>
      </c>
      <c r="F155" s="135" t="s">
        <v>1279</v>
      </c>
      <c r="G155" s="136" t="s">
        <v>120</v>
      </c>
      <c r="H155" s="137">
        <v>120</v>
      </c>
      <c r="I155" s="138"/>
      <c r="J155" s="139">
        <f>ROUND(I155*H155,2)</f>
        <v>0</v>
      </c>
      <c r="K155" s="135" t="s">
        <v>304</v>
      </c>
      <c r="L155" s="33"/>
      <c r="M155" s="140" t="s">
        <v>21</v>
      </c>
      <c r="N155" s="141" t="s">
        <v>44</v>
      </c>
      <c r="P155" s="142">
        <f>O155*H155</f>
        <v>0</v>
      </c>
      <c r="Q155" s="142">
        <v>0</v>
      </c>
      <c r="R155" s="142">
        <f>Q155*H155</f>
        <v>0</v>
      </c>
      <c r="S155" s="142">
        <v>0</v>
      </c>
      <c r="T155" s="143">
        <f>S155*H155</f>
        <v>0</v>
      </c>
      <c r="AR155" s="144" t="s">
        <v>282</v>
      </c>
      <c r="AT155" s="144" t="s">
        <v>173</v>
      </c>
      <c r="AU155" s="144" t="s">
        <v>83</v>
      </c>
      <c r="AY155" s="18" t="s">
        <v>170</v>
      </c>
      <c r="BE155" s="145">
        <f>IF(N155="základní",J155,0)</f>
        <v>0</v>
      </c>
      <c r="BF155" s="145">
        <f>IF(N155="snížená",J155,0)</f>
        <v>0</v>
      </c>
      <c r="BG155" s="145">
        <f>IF(N155="zákl. přenesená",J155,0)</f>
        <v>0</v>
      </c>
      <c r="BH155" s="145">
        <f>IF(N155="sníž. přenesená",J155,0)</f>
        <v>0</v>
      </c>
      <c r="BI155" s="145">
        <f>IF(N155="nulová",J155,0)</f>
        <v>0</v>
      </c>
      <c r="BJ155" s="18" t="s">
        <v>81</v>
      </c>
      <c r="BK155" s="145">
        <f>ROUND(I155*H155,2)</f>
        <v>0</v>
      </c>
      <c r="BL155" s="18" t="s">
        <v>282</v>
      </c>
      <c r="BM155" s="144" t="s">
        <v>760</v>
      </c>
    </row>
    <row r="156" spans="2:63" s="11" customFormat="1" ht="22.95" customHeight="1">
      <c r="B156" s="121"/>
      <c r="D156" s="122" t="s">
        <v>72</v>
      </c>
      <c r="E156" s="131" t="s">
        <v>1280</v>
      </c>
      <c r="F156" s="131" t="s">
        <v>1281</v>
      </c>
      <c r="I156" s="124"/>
      <c r="J156" s="132">
        <f>BK156</f>
        <v>0</v>
      </c>
      <c r="L156" s="121"/>
      <c r="M156" s="126"/>
      <c r="P156" s="127">
        <f>SUM(P157:P158)</f>
        <v>0</v>
      </c>
      <c r="R156" s="127">
        <f>SUM(R157:R158)</f>
        <v>0</v>
      </c>
      <c r="T156" s="128">
        <f>SUM(T157:T158)</f>
        <v>0</v>
      </c>
      <c r="AR156" s="122" t="s">
        <v>81</v>
      </c>
      <c r="AT156" s="129" t="s">
        <v>72</v>
      </c>
      <c r="AU156" s="129" t="s">
        <v>81</v>
      </c>
      <c r="AY156" s="122" t="s">
        <v>170</v>
      </c>
      <c r="BK156" s="130">
        <f>SUM(BK157:BK158)</f>
        <v>0</v>
      </c>
    </row>
    <row r="157" spans="2:65" s="1" customFormat="1" ht="16.5" customHeight="1">
      <c r="B157" s="33"/>
      <c r="C157" s="133" t="s">
        <v>437</v>
      </c>
      <c r="D157" s="133" t="s">
        <v>173</v>
      </c>
      <c r="E157" s="134" t="s">
        <v>474</v>
      </c>
      <c r="F157" s="135" t="s">
        <v>1282</v>
      </c>
      <c r="G157" s="136" t="s">
        <v>303</v>
      </c>
      <c r="H157" s="137">
        <v>16</v>
      </c>
      <c r="I157" s="138"/>
      <c r="J157" s="139">
        <f>ROUND(I157*H157,2)</f>
        <v>0</v>
      </c>
      <c r="K157" s="135" t="s">
        <v>304</v>
      </c>
      <c r="L157" s="33"/>
      <c r="M157" s="140" t="s">
        <v>21</v>
      </c>
      <c r="N157" s="141" t="s">
        <v>44</v>
      </c>
      <c r="P157" s="142">
        <f>O157*H157</f>
        <v>0</v>
      </c>
      <c r="Q157" s="142">
        <v>0</v>
      </c>
      <c r="R157" s="142">
        <f>Q157*H157</f>
        <v>0</v>
      </c>
      <c r="S157" s="142">
        <v>0</v>
      </c>
      <c r="T157" s="143">
        <f>S157*H157</f>
        <v>0</v>
      </c>
      <c r="AR157" s="144" t="s">
        <v>1027</v>
      </c>
      <c r="AT157" s="144" t="s">
        <v>173</v>
      </c>
      <c r="AU157" s="144" t="s">
        <v>83</v>
      </c>
      <c r="AY157" s="18" t="s">
        <v>170</v>
      </c>
      <c r="BE157" s="145">
        <f>IF(N157="základní",J157,0)</f>
        <v>0</v>
      </c>
      <c r="BF157" s="145">
        <f>IF(N157="snížená",J157,0)</f>
        <v>0</v>
      </c>
      <c r="BG157" s="145">
        <f>IF(N157="zákl. přenesená",J157,0)</f>
        <v>0</v>
      </c>
      <c r="BH157" s="145">
        <f>IF(N157="sníž. přenesená",J157,0)</f>
        <v>0</v>
      </c>
      <c r="BI157" s="145">
        <f>IF(N157="nulová",J157,0)</f>
        <v>0</v>
      </c>
      <c r="BJ157" s="18" t="s">
        <v>81</v>
      </c>
      <c r="BK157" s="145">
        <f>ROUND(I157*H157,2)</f>
        <v>0</v>
      </c>
      <c r="BL157" s="18" t="s">
        <v>1027</v>
      </c>
      <c r="BM157" s="144" t="s">
        <v>771</v>
      </c>
    </row>
    <row r="158" spans="2:65" s="1" customFormat="1" ht="16.5" customHeight="1">
      <c r="B158" s="33"/>
      <c r="C158" s="133" t="s">
        <v>444</v>
      </c>
      <c r="D158" s="133" t="s">
        <v>173</v>
      </c>
      <c r="E158" s="134" t="s">
        <v>480</v>
      </c>
      <c r="F158" s="135" t="s">
        <v>1283</v>
      </c>
      <c r="G158" s="136" t="s">
        <v>303</v>
      </c>
      <c r="H158" s="137">
        <v>8</v>
      </c>
      <c r="I158" s="138"/>
      <c r="J158" s="139">
        <f>ROUND(I158*H158,2)</f>
        <v>0</v>
      </c>
      <c r="K158" s="135" t="s">
        <v>304</v>
      </c>
      <c r="L158" s="33"/>
      <c r="M158" s="193" t="s">
        <v>21</v>
      </c>
      <c r="N158" s="194" t="s">
        <v>44</v>
      </c>
      <c r="O158" s="195"/>
      <c r="P158" s="196">
        <f>O158*H158</f>
        <v>0</v>
      </c>
      <c r="Q158" s="196">
        <v>0</v>
      </c>
      <c r="R158" s="196">
        <f>Q158*H158</f>
        <v>0</v>
      </c>
      <c r="S158" s="196">
        <v>0</v>
      </c>
      <c r="T158" s="197">
        <f>S158*H158</f>
        <v>0</v>
      </c>
      <c r="AR158" s="144" t="s">
        <v>1027</v>
      </c>
      <c r="AT158" s="144" t="s">
        <v>173</v>
      </c>
      <c r="AU158" s="144" t="s">
        <v>83</v>
      </c>
      <c r="AY158" s="18" t="s">
        <v>170</v>
      </c>
      <c r="BE158" s="145">
        <f>IF(N158="základní",J158,0)</f>
        <v>0</v>
      </c>
      <c r="BF158" s="145">
        <f>IF(N158="snížená",J158,0)</f>
        <v>0</v>
      </c>
      <c r="BG158" s="145">
        <f>IF(N158="zákl. přenesená",J158,0)</f>
        <v>0</v>
      </c>
      <c r="BH158" s="145">
        <f>IF(N158="sníž. přenesená",J158,0)</f>
        <v>0</v>
      </c>
      <c r="BI158" s="145">
        <f>IF(N158="nulová",J158,0)</f>
        <v>0</v>
      </c>
      <c r="BJ158" s="18" t="s">
        <v>81</v>
      </c>
      <c r="BK158" s="145">
        <f>ROUND(I158*H158,2)</f>
        <v>0</v>
      </c>
      <c r="BL158" s="18" t="s">
        <v>1027</v>
      </c>
      <c r="BM158" s="144" t="s">
        <v>784</v>
      </c>
    </row>
    <row r="159" spans="2:12" s="1" customFormat="1" ht="6.9" customHeight="1">
      <c r="B159" s="41"/>
      <c r="C159" s="42"/>
      <c r="D159" s="42"/>
      <c r="E159" s="42"/>
      <c r="F159" s="42"/>
      <c r="G159" s="42"/>
      <c r="H159" s="42"/>
      <c r="I159" s="42"/>
      <c r="J159" s="42"/>
      <c r="K159" s="42"/>
      <c r="L159" s="33"/>
    </row>
  </sheetData>
  <sheetProtection algorithmName="SHA-512" hashValue="LgdxD0BnKGlKtJwoOsm9/PMwb2DDuoNtQVrqozQ0oRxbo3hnhX0O4vSRWb31N9exJEW7cOV8do3CMDA3b3J77g==" saltValue="M4XZopGLAUGxJs8OajG6oDcbdput1FlHSucjLfIogtoIu4kl/kQ0+7ENCEVK9dQynOnqWFqQiQfAqqnfC3EdgQ==" spinCount="100000" sheet="1" objects="1" scenarios="1" formatColumns="0" formatRows="0" autoFilter="0"/>
  <autoFilter ref="C99:K158"/>
  <mergeCells count="12">
    <mergeCell ref="E92:H92"/>
    <mergeCell ref="L2:V2"/>
    <mergeCell ref="E50:H50"/>
    <mergeCell ref="E52:H52"/>
    <mergeCell ref="E54:H54"/>
    <mergeCell ref="E88:H88"/>
    <mergeCell ref="E90:H9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26"/>
  <sheetViews>
    <sheetView showGridLines="0" tabSelected="1" workbookViewId="0" topLeftCell="A86">
      <selection activeCell="Y117" sqref="Y117"/>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93"/>
      <c r="M2" s="293"/>
      <c r="N2" s="293"/>
      <c r="O2" s="293"/>
      <c r="P2" s="293"/>
      <c r="Q2" s="293"/>
      <c r="R2" s="293"/>
      <c r="S2" s="293"/>
      <c r="T2" s="293"/>
      <c r="U2" s="293"/>
      <c r="V2" s="293"/>
      <c r="AT2" s="18" t="s">
        <v>109</v>
      </c>
    </row>
    <row r="3" spans="2:46" ht="6.9" customHeight="1">
      <c r="B3" s="19"/>
      <c r="C3" s="20"/>
      <c r="D3" s="20"/>
      <c r="E3" s="20"/>
      <c r="F3" s="20"/>
      <c r="G3" s="20"/>
      <c r="H3" s="20"/>
      <c r="I3" s="20"/>
      <c r="J3" s="20"/>
      <c r="K3" s="20"/>
      <c r="L3" s="21"/>
      <c r="AT3" s="18" t="s">
        <v>83</v>
      </c>
    </row>
    <row r="4" spans="2:46" ht="24.9" customHeight="1">
      <c r="B4" s="21"/>
      <c r="D4" s="22" t="s">
        <v>117</v>
      </c>
      <c r="L4" s="21"/>
      <c r="M4" s="90" t="s">
        <v>10</v>
      </c>
      <c r="AT4" s="18" t="s">
        <v>4</v>
      </c>
    </row>
    <row r="5" spans="2:12" ht="6.9" customHeight="1">
      <c r="B5" s="21"/>
      <c r="L5" s="21"/>
    </row>
    <row r="6" spans="2:12" ht="12" customHeight="1">
      <c r="B6" s="21"/>
      <c r="D6" s="28" t="s">
        <v>16</v>
      </c>
      <c r="L6" s="21"/>
    </row>
    <row r="7" spans="2:12" ht="16.5" customHeight="1">
      <c r="B7" s="21"/>
      <c r="E7" s="335" t="str">
        <f>'Rekapitulace stavby'!K6</f>
        <v>REVITALIZACE PROSTORU HROMADNÝCH ŠATEN BAZÉNU BOHUMÍN</v>
      </c>
      <c r="F7" s="336"/>
      <c r="G7" s="336"/>
      <c r="H7" s="336"/>
      <c r="L7" s="21"/>
    </row>
    <row r="8" spans="2:12" s="1" customFormat="1" ht="12" customHeight="1">
      <c r="B8" s="33"/>
      <c r="D8" s="28" t="s">
        <v>131</v>
      </c>
      <c r="L8" s="33"/>
    </row>
    <row r="9" spans="2:12" s="1" customFormat="1" ht="16.5" customHeight="1">
      <c r="B9" s="33"/>
      <c r="E9" s="325" t="s">
        <v>1284</v>
      </c>
      <c r="F9" s="334"/>
      <c r="G9" s="334"/>
      <c r="H9" s="334"/>
      <c r="L9" s="33"/>
    </row>
    <row r="10" spans="2:12" s="1" customFormat="1" ht="12">
      <c r="B10" s="33"/>
      <c r="L10" s="33"/>
    </row>
    <row r="11" spans="2:12" s="1" customFormat="1" ht="12" customHeight="1">
      <c r="B11" s="33"/>
      <c r="D11" s="28" t="s">
        <v>18</v>
      </c>
      <c r="F11" s="26" t="s">
        <v>19</v>
      </c>
      <c r="I11" s="28" t="s">
        <v>20</v>
      </c>
      <c r="J11" s="26" t="s">
        <v>21</v>
      </c>
      <c r="L11" s="33"/>
    </row>
    <row r="12" spans="2:12" s="1" customFormat="1" ht="12" customHeight="1">
      <c r="B12" s="33"/>
      <c r="D12" s="28" t="s">
        <v>22</v>
      </c>
      <c r="F12" s="26" t="s">
        <v>23</v>
      </c>
      <c r="I12" s="28" t="s">
        <v>24</v>
      </c>
      <c r="J12" s="49" t="str">
        <f>'Rekapitulace stavby'!AN8</f>
        <v>26. 3. 2024</v>
      </c>
      <c r="L12" s="33"/>
    </row>
    <row r="13" spans="2:12" s="1" customFormat="1" ht="10.95" customHeight="1">
      <c r="B13" s="33"/>
      <c r="L13" s="33"/>
    </row>
    <row r="14" spans="2:12" s="1" customFormat="1" ht="12" customHeight="1">
      <c r="B14" s="33"/>
      <c r="D14" s="28" t="s">
        <v>26</v>
      </c>
      <c r="I14" s="28" t="s">
        <v>27</v>
      </c>
      <c r="J14" s="26" t="s">
        <v>21</v>
      </c>
      <c r="L14" s="33"/>
    </row>
    <row r="15" spans="2:12" s="1" customFormat="1" ht="18" customHeight="1">
      <c r="B15" s="33"/>
      <c r="E15" s="26" t="s">
        <v>28</v>
      </c>
      <c r="I15" s="28" t="s">
        <v>29</v>
      </c>
      <c r="J15" s="26" t="s">
        <v>21</v>
      </c>
      <c r="L15" s="33"/>
    </row>
    <row r="16" spans="2:12" s="1" customFormat="1" ht="6.9" customHeight="1">
      <c r="B16" s="33"/>
      <c r="L16" s="33"/>
    </row>
    <row r="17" spans="2:12" s="1" customFormat="1" ht="12" customHeight="1">
      <c r="B17" s="33"/>
      <c r="D17" s="28" t="s">
        <v>30</v>
      </c>
      <c r="I17" s="28" t="s">
        <v>27</v>
      </c>
      <c r="J17" s="29" t="str">
        <f>'Rekapitulace stavby'!AN13</f>
        <v>Vyplň údaj</v>
      </c>
      <c r="L17" s="33"/>
    </row>
    <row r="18" spans="2:12" s="1" customFormat="1" ht="18" customHeight="1">
      <c r="B18" s="33"/>
      <c r="E18" s="337" t="str">
        <f>'Rekapitulace stavby'!E14</f>
        <v>Vyplň údaj</v>
      </c>
      <c r="F18" s="304"/>
      <c r="G18" s="304"/>
      <c r="H18" s="304"/>
      <c r="I18" s="28" t="s">
        <v>29</v>
      </c>
      <c r="J18" s="29" t="str">
        <f>'Rekapitulace stavby'!AN14</f>
        <v>Vyplň údaj</v>
      </c>
      <c r="L18" s="33"/>
    </row>
    <row r="19" spans="2:12" s="1" customFormat="1" ht="6.9" customHeight="1">
      <c r="B19" s="33"/>
      <c r="L19" s="33"/>
    </row>
    <row r="20" spans="2:12" s="1" customFormat="1" ht="12" customHeight="1">
      <c r="B20" s="33"/>
      <c r="D20" s="28" t="s">
        <v>32</v>
      </c>
      <c r="I20" s="28" t="s">
        <v>27</v>
      </c>
      <c r="J20" s="26" t="s">
        <v>21</v>
      </c>
      <c r="L20" s="33"/>
    </row>
    <row r="21" spans="2:12" s="1" customFormat="1" ht="18" customHeight="1">
      <c r="B21" s="33"/>
      <c r="E21" s="26" t="s">
        <v>33</v>
      </c>
      <c r="I21" s="28" t="s">
        <v>29</v>
      </c>
      <c r="J21" s="26" t="s">
        <v>21</v>
      </c>
      <c r="L21" s="33"/>
    </row>
    <row r="22" spans="2:12" s="1" customFormat="1" ht="6.9" customHeight="1">
      <c r="B22" s="33"/>
      <c r="L22" s="33"/>
    </row>
    <row r="23" spans="2:12" s="1" customFormat="1" ht="12" customHeight="1">
      <c r="B23" s="33"/>
      <c r="D23" s="28" t="s">
        <v>35</v>
      </c>
      <c r="I23" s="28" t="s">
        <v>27</v>
      </c>
      <c r="J23" s="26" t="s">
        <v>21</v>
      </c>
      <c r="L23" s="33"/>
    </row>
    <row r="24" spans="2:12" s="1" customFormat="1" ht="18" customHeight="1">
      <c r="B24" s="33"/>
      <c r="E24" s="26" t="s">
        <v>36</v>
      </c>
      <c r="I24" s="28" t="s">
        <v>29</v>
      </c>
      <c r="J24" s="26" t="s">
        <v>21</v>
      </c>
      <c r="L24" s="33"/>
    </row>
    <row r="25" spans="2:12" s="1" customFormat="1" ht="6.9" customHeight="1">
      <c r="B25" s="33"/>
      <c r="L25" s="33"/>
    </row>
    <row r="26" spans="2:12" s="1" customFormat="1" ht="12" customHeight="1">
      <c r="B26" s="33"/>
      <c r="D26" s="28" t="s">
        <v>37</v>
      </c>
      <c r="L26" s="33"/>
    </row>
    <row r="27" spans="2:12" s="7" customFormat="1" ht="214.5" customHeight="1">
      <c r="B27" s="91"/>
      <c r="E27" s="308" t="s">
        <v>133</v>
      </c>
      <c r="F27" s="308"/>
      <c r="G27" s="308"/>
      <c r="H27" s="308"/>
      <c r="L27" s="91"/>
    </row>
    <row r="28" spans="2:12" s="1" customFormat="1" ht="6.9" customHeight="1">
      <c r="B28" s="33"/>
      <c r="L28" s="33"/>
    </row>
    <row r="29" spans="2:12" s="1" customFormat="1" ht="6.9" customHeight="1">
      <c r="B29" s="33"/>
      <c r="D29" s="50"/>
      <c r="E29" s="50"/>
      <c r="F29" s="50"/>
      <c r="G29" s="50"/>
      <c r="H29" s="50"/>
      <c r="I29" s="50"/>
      <c r="J29" s="50"/>
      <c r="K29" s="50"/>
      <c r="L29" s="33"/>
    </row>
    <row r="30" spans="2:12" s="1" customFormat="1" ht="25.35" customHeight="1">
      <c r="B30" s="33"/>
      <c r="D30" s="92" t="s">
        <v>39</v>
      </c>
      <c r="J30" s="62">
        <f>ROUND(J86,2)</f>
        <v>0</v>
      </c>
      <c r="L30" s="33"/>
    </row>
    <row r="31" spans="2:12" s="1" customFormat="1" ht="6.9" customHeight="1">
      <c r="B31" s="33"/>
      <c r="D31" s="50"/>
      <c r="E31" s="50"/>
      <c r="F31" s="50"/>
      <c r="G31" s="50"/>
      <c r="H31" s="50"/>
      <c r="I31" s="50"/>
      <c r="J31" s="50"/>
      <c r="K31" s="50"/>
      <c r="L31" s="33"/>
    </row>
    <row r="32" spans="2:12" s="1" customFormat="1" ht="14.4" customHeight="1">
      <c r="B32" s="33"/>
      <c r="F32" s="93" t="s">
        <v>41</v>
      </c>
      <c r="I32" s="93" t="s">
        <v>40</v>
      </c>
      <c r="J32" s="93" t="s">
        <v>42</v>
      </c>
      <c r="L32" s="33"/>
    </row>
    <row r="33" spans="2:12" s="1" customFormat="1" ht="14.4" customHeight="1">
      <c r="B33" s="33"/>
      <c r="D33" s="94" t="s">
        <v>43</v>
      </c>
      <c r="E33" s="28" t="s">
        <v>44</v>
      </c>
      <c r="F33" s="82">
        <f>ROUND((SUM(BE86:BE125)),2)</f>
        <v>0</v>
      </c>
      <c r="I33" s="95">
        <v>0.21</v>
      </c>
      <c r="J33" s="82">
        <f>ROUND(((SUM(BE86:BE125))*I33),2)</f>
        <v>0</v>
      </c>
      <c r="L33" s="33"/>
    </row>
    <row r="34" spans="2:12" s="1" customFormat="1" ht="14.4" customHeight="1">
      <c r="B34" s="33"/>
      <c r="E34" s="28" t="s">
        <v>45</v>
      </c>
      <c r="F34" s="82">
        <f>ROUND((SUM(BF86:BF125)),2)</f>
        <v>0</v>
      </c>
      <c r="I34" s="95">
        <v>0.12</v>
      </c>
      <c r="J34" s="82">
        <f>ROUND(((SUM(BF86:BF125))*I34),2)</f>
        <v>0</v>
      </c>
      <c r="L34" s="33"/>
    </row>
    <row r="35" spans="2:12" s="1" customFormat="1" ht="14.4" customHeight="1" hidden="1">
      <c r="B35" s="33"/>
      <c r="E35" s="28" t="s">
        <v>46</v>
      </c>
      <c r="F35" s="82">
        <f>ROUND((SUM(BG86:BG125)),2)</f>
        <v>0</v>
      </c>
      <c r="I35" s="95">
        <v>0.21</v>
      </c>
      <c r="J35" s="82">
        <f>0</f>
        <v>0</v>
      </c>
      <c r="L35" s="33"/>
    </row>
    <row r="36" spans="2:12" s="1" customFormat="1" ht="14.4" customHeight="1" hidden="1">
      <c r="B36" s="33"/>
      <c r="E36" s="28" t="s">
        <v>47</v>
      </c>
      <c r="F36" s="82">
        <f>ROUND((SUM(BH86:BH125)),2)</f>
        <v>0</v>
      </c>
      <c r="I36" s="95">
        <v>0.12</v>
      </c>
      <c r="J36" s="82">
        <f>0</f>
        <v>0</v>
      </c>
      <c r="L36" s="33"/>
    </row>
    <row r="37" spans="2:12" s="1" customFormat="1" ht="14.4" customHeight="1" hidden="1">
      <c r="B37" s="33"/>
      <c r="E37" s="28" t="s">
        <v>48</v>
      </c>
      <c r="F37" s="82">
        <f>ROUND((SUM(BI86:BI125)),2)</f>
        <v>0</v>
      </c>
      <c r="I37" s="95">
        <v>0</v>
      </c>
      <c r="J37" s="82">
        <f>0</f>
        <v>0</v>
      </c>
      <c r="L37" s="33"/>
    </row>
    <row r="38" spans="2:12" s="1" customFormat="1" ht="6.9" customHeight="1">
      <c r="B38" s="33"/>
      <c r="L38" s="33"/>
    </row>
    <row r="39" spans="2:12" s="1" customFormat="1" ht="25.35" customHeight="1">
      <c r="B39" s="33"/>
      <c r="C39" s="96"/>
      <c r="D39" s="97" t="s">
        <v>49</v>
      </c>
      <c r="E39" s="53"/>
      <c r="F39" s="53"/>
      <c r="G39" s="98" t="s">
        <v>50</v>
      </c>
      <c r="H39" s="99" t="s">
        <v>51</v>
      </c>
      <c r="I39" s="53"/>
      <c r="J39" s="100">
        <f>SUM(J30:J37)</f>
        <v>0</v>
      </c>
      <c r="K39" s="101"/>
      <c r="L39" s="33"/>
    </row>
    <row r="40" spans="2:12" s="1" customFormat="1" ht="14.4" customHeight="1">
      <c r="B40" s="41"/>
      <c r="C40" s="42"/>
      <c r="D40" s="42"/>
      <c r="E40" s="42"/>
      <c r="F40" s="42"/>
      <c r="G40" s="42"/>
      <c r="H40" s="42"/>
      <c r="I40" s="42"/>
      <c r="J40" s="42"/>
      <c r="K40" s="42"/>
      <c r="L40" s="33"/>
    </row>
    <row r="44" spans="2:12" s="1" customFormat="1" ht="6.9" customHeight="1">
      <c r="B44" s="43"/>
      <c r="C44" s="44"/>
      <c r="D44" s="44"/>
      <c r="E44" s="44"/>
      <c r="F44" s="44"/>
      <c r="G44" s="44"/>
      <c r="H44" s="44"/>
      <c r="I44" s="44"/>
      <c r="J44" s="44"/>
      <c r="K44" s="44"/>
      <c r="L44" s="33"/>
    </row>
    <row r="45" spans="2:12" s="1" customFormat="1" ht="24.9" customHeight="1">
      <c r="B45" s="33"/>
      <c r="C45" s="22" t="s">
        <v>134</v>
      </c>
      <c r="L45" s="33"/>
    </row>
    <row r="46" spans="2:12" s="1" customFormat="1" ht="6.9" customHeight="1">
      <c r="B46" s="33"/>
      <c r="L46" s="33"/>
    </row>
    <row r="47" spans="2:12" s="1" customFormat="1" ht="12" customHeight="1">
      <c r="B47" s="33"/>
      <c r="C47" s="28" t="s">
        <v>16</v>
      </c>
      <c r="L47" s="33"/>
    </row>
    <row r="48" spans="2:12" s="1" customFormat="1" ht="16.5" customHeight="1">
      <c r="B48" s="33"/>
      <c r="E48" s="335" t="str">
        <f>E7</f>
        <v>REVITALIZACE PROSTORU HROMADNÝCH ŠATEN BAZÉNU BOHUMÍN</v>
      </c>
      <c r="F48" s="336"/>
      <c r="G48" s="336"/>
      <c r="H48" s="336"/>
      <c r="L48" s="33"/>
    </row>
    <row r="49" spans="2:12" s="1" customFormat="1" ht="12" customHeight="1">
      <c r="B49" s="33"/>
      <c r="C49" s="28" t="s">
        <v>131</v>
      </c>
      <c r="L49" s="33"/>
    </row>
    <row r="50" spans="2:12" s="1" customFormat="1" ht="16.5" customHeight="1">
      <c r="B50" s="33"/>
      <c r="E50" s="325" t="str">
        <f>E9</f>
        <v>2024/OST/07-VON - Vedlejší a ostatní náklady</v>
      </c>
      <c r="F50" s="334"/>
      <c r="G50" s="334"/>
      <c r="H50" s="334"/>
      <c r="L50" s="33"/>
    </row>
    <row r="51" spans="2:12" s="1" customFormat="1" ht="6.9" customHeight="1">
      <c r="B51" s="33"/>
      <c r="L51" s="33"/>
    </row>
    <row r="52" spans="2:12" s="1" customFormat="1" ht="12" customHeight="1">
      <c r="B52" s="33"/>
      <c r="C52" s="28" t="s">
        <v>22</v>
      </c>
      <c r="F52" s="26" t="str">
        <f>F12</f>
        <v xml:space="preserve"> </v>
      </c>
      <c r="I52" s="28" t="s">
        <v>24</v>
      </c>
      <c r="J52" s="49" t="str">
        <f>IF(J12="","",J12)</f>
        <v>26. 3. 2024</v>
      </c>
      <c r="L52" s="33"/>
    </row>
    <row r="53" spans="2:12" s="1" customFormat="1" ht="6.9" customHeight="1">
      <c r="B53" s="33"/>
      <c r="L53" s="33"/>
    </row>
    <row r="54" spans="2:12" s="1" customFormat="1" ht="15.15" customHeight="1">
      <c r="B54" s="33"/>
      <c r="C54" s="28" t="s">
        <v>26</v>
      </c>
      <c r="F54" s="26" t="str">
        <f>E15</f>
        <v>BOSPOR, s.r.o. Bohumín</v>
      </c>
      <c r="I54" s="28" t="s">
        <v>32</v>
      </c>
      <c r="J54" s="31" t="str">
        <f>E21</f>
        <v>ARCH.Z.STUDIO</v>
      </c>
      <c r="L54" s="33"/>
    </row>
    <row r="55" spans="2:12" s="1" customFormat="1" ht="15.15" customHeight="1">
      <c r="B55" s="33"/>
      <c r="C55" s="28" t="s">
        <v>30</v>
      </c>
      <c r="F55" s="26" t="str">
        <f>IF(E18="","",E18)</f>
        <v>Vyplň údaj</v>
      </c>
      <c r="I55" s="28" t="s">
        <v>35</v>
      </c>
      <c r="J55" s="31" t="str">
        <f>E24</f>
        <v>Ing.A.Hejmalová</v>
      </c>
      <c r="L55" s="33"/>
    </row>
    <row r="56" spans="2:12" s="1" customFormat="1" ht="10.35" customHeight="1">
      <c r="B56" s="33"/>
      <c r="L56" s="33"/>
    </row>
    <row r="57" spans="2:12" s="1" customFormat="1" ht="29.25" customHeight="1">
      <c r="B57" s="33"/>
      <c r="C57" s="102" t="s">
        <v>135</v>
      </c>
      <c r="D57" s="96"/>
      <c r="E57" s="96"/>
      <c r="F57" s="96"/>
      <c r="G57" s="96"/>
      <c r="H57" s="96"/>
      <c r="I57" s="96"/>
      <c r="J57" s="103" t="s">
        <v>136</v>
      </c>
      <c r="K57" s="96"/>
      <c r="L57" s="33"/>
    </row>
    <row r="58" spans="2:12" s="1" customFormat="1" ht="10.35" customHeight="1">
      <c r="B58" s="33"/>
      <c r="L58" s="33"/>
    </row>
    <row r="59" spans="2:47" s="1" customFormat="1" ht="22.95" customHeight="1">
      <c r="B59" s="33"/>
      <c r="C59" s="104" t="s">
        <v>71</v>
      </c>
      <c r="J59" s="62">
        <f>J86</f>
        <v>0</v>
      </c>
      <c r="L59" s="33"/>
      <c r="AU59" s="18" t="s">
        <v>137</v>
      </c>
    </row>
    <row r="60" spans="2:12" s="8" customFormat="1" ht="24.9" customHeight="1">
      <c r="B60" s="105"/>
      <c r="D60" s="106" t="s">
        <v>1285</v>
      </c>
      <c r="E60" s="107"/>
      <c r="F60" s="107"/>
      <c r="G60" s="107"/>
      <c r="H60" s="107"/>
      <c r="I60" s="107"/>
      <c r="J60" s="108">
        <f>J87</f>
        <v>0</v>
      </c>
      <c r="L60" s="105"/>
    </row>
    <row r="61" spans="2:12" s="9" customFormat="1" ht="19.95" customHeight="1">
      <c r="B61" s="109"/>
      <c r="D61" s="110" t="s">
        <v>1286</v>
      </c>
      <c r="E61" s="111"/>
      <c r="F61" s="111"/>
      <c r="G61" s="111"/>
      <c r="H61" s="111"/>
      <c r="I61" s="111"/>
      <c r="J61" s="112">
        <f>J88</f>
        <v>0</v>
      </c>
      <c r="L61" s="109"/>
    </row>
    <row r="62" spans="2:12" s="9" customFormat="1" ht="19.95" customHeight="1">
      <c r="B62" s="109"/>
      <c r="D62" s="110" t="s">
        <v>1287</v>
      </c>
      <c r="E62" s="111"/>
      <c r="F62" s="111"/>
      <c r="G62" s="111"/>
      <c r="H62" s="111"/>
      <c r="I62" s="111"/>
      <c r="J62" s="112">
        <f>J96</f>
        <v>0</v>
      </c>
      <c r="L62" s="109"/>
    </row>
    <row r="63" spans="2:12" s="9" customFormat="1" ht="19.95" customHeight="1">
      <c r="B63" s="109"/>
      <c r="D63" s="110" t="s">
        <v>1288</v>
      </c>
      <c r="E63" s="111"/>
      <c r="F63" s="111"/>
      <c r="G63" s="111"/>
      <c r="H63" s="111"/>
      <c r="I63" s="111"/>
      <c r="J63" s="112">
        <f>J100</f>
        <v>0</v>
      </c>
      <c r="L63" s="109"/>
    </row>
    <row r="64" spans="2:12" s="9" customFormat="1" ht="19.95" customHeight="1">
      <c r="B64" s="109"/>
      <c r="D64" s="110" t="s">
        <v>1289</v>
      </c>
      <c r="E64" s="111"/>
      <c r="F64" s="111"/>
      <c r="G64" s="111"/>
      <c r="H64" s="111"/>
      <c r="I64" s="111"/>
      <c r="J64" s="112">
        <f>J109</f>
        <v>0</v>
      </c>
      <c r="L64" s="109"/>
    </row>
    <row r="65" spans="2:12" s="9" customFormat="1" ht="19.95" customHeight="1">
      <c r="B65" s="109"/>
      <c r="D65" s="110" t="s">
        <v>1290</v>
      </c>
      <c r="E65" s="111"/>
      <c r="F65" s="111"/>
      <c r="G65" s="111"/>
      <c r="H65" s="111"/>
      <c r="I65" s="111"/>
      <c r="J65" s="112">
        <f>J116</f>
        <v>0</v>
      </c>
      <c r="L65" s="109"/>
    </row>
    <row r="66" spans="2:12" s="9" customFormat="1" ht="19.95" customHeight="1">
      <c r="B66" s="109"/>
      <c r="D66" s="110" t="s">
        <v>1291</v>
      </c>
      <c r="E66" s="111"/>
      <c r="F66" s="111"/>
      <c r="G66" s="111"/>
      <c r="H66" s="111"/>
      <c r="I66" s="111"/>
      <c r="J66" s="112">
        <f>J120</f>
        <v>0</v>
      </c>
      <c r="L66" s="109"/>
    </row>
    <row r="67" spans="2:12" s="1" customFormat="1" ht="21.75" customHeight="1">
      <c r="B67" s="33"/>
      <c r="L67" s="33"/>
    </row>
    <row r="68" spans="2:12" s="1" customFormat="1" ht="6.9" customHeight="1">
      <c r="B68" s="41"/>
      <c r="C68" s="42"/>
      <c r="D68" s="42"/>
      <c r="E68" s="42"/>
      <c r="F68" s="42"/>
      <c r="G68" s="42"/>
      <c r="H68" s="42"/>
      <c r="I68" s="42"/>
      <c r="J68" s="42"/>
      <c r="K68" s="42"/>
      <c r="L68" s="33"/>
    </row>
    <row r="72" spans="2:12" s="1" customFormat="1" ht="6.9" customHeight="1">
      <c r="B72" s="43"/>
      <c r="C72" s="44"/>
      <c r="D72" s="44"/>
      <c r="E72" s="44"/>
      <c r="F72" s="44"/>
      <c r="G72" s="44"/>
      <c r="H72" s="44"/>
      <c r="I72" s="44"/>
      <c r="J72" s="44"/>
      <c r="K72" s="44"/>
      <c r="L72" s="33"/>
    </row>
    <row r="73" spans="2:12" s="1" customFormat="1" ht="24.9" customHeight="1">
      <c r="B73" s="33"/>
      <c r="C73" s="22" t="s">
        <v>155</v>
      </c>
      <c r="L73" s="33"/>
    </row>
    <row r="74" spans="2:12" s="1" customFormat="1" ht="6.9" customHeight="1">
      <c r="B74" s="33"/>
      <c r="L74" s="33"/>
    </row>
    <row r="75" spans="2:12" s="1" customFormat="1" ht="12" customHeight="1">
      <c r="B75" s="33"/>
      <c r="C75" s="28" t="s">
        <v>16</v>
      </c>
      <c r="L75" s="33"/>
    </row>
    <row r="76" spans="2:12" s="1" customFormat="1" ht="16.5" customHeight="1">
      <c r="B76" s="33"/>
      <c r="E76" s="335" t="str">
        <f>E7</f>
        <v>REVITALIZACE PROSTORU HROMADNÝCH ŠATEN BAZÉNU BOHUMÍN</v>
      </c>
      <c r="F76" s="336"/>
      <c r="G76" s="336"/>
      <c r="H76" s="336"/>
      <c r="L76" s="33"/>
    </row>
    <row r="77" spans="2:12" s="1" customFormat="1" ht="12" customHeight="1">
      <c r="B77" s="33"/>
      <c r="C77" s="28" t="s">
        <v>131</v>
      </c>
      <c r="L77" s="33"/>
    </row>
    <row r="78" spans="2:12" s="1" customFormat="1" ht="16.5" customHeight="1">
      <c r="B78" s="33"/>
      <c r="E78" s="325" t="str">
        <f>E9</f>
        <v>2024/OST/07-VON - Vedlejší a ostatní náklady</v>
      </c>
      <c r="F78" s="334"/>
      <c r="G78" s="334"/>
      <c r="H78" s="334"/>
      <c r="L78" s="33"/>
    </row>
    <row r="79" spans="2:12" s="1" customFormat="1" ht="6.9" customHeight="1">
      <c r="B79" s="33"/>
      <c r="L79" s="33"/>
    </row>
    <row r="80" spans="2:12" s="1" customFormat="1" ht="12" customHeight="1">
      <c r="B80" s="33"/>
      <c r="C80" s="28" t="s">
        <v>22</v>
      </c>
      <c r="F80" s="26" t="str">
        <f>F12</f>
        <v xml:space="preserve"> </v>
      </c>
      <c r="I80" s="28" t="s">
        <v>24</v>
      </c>
      <c r="J80" s="49" t="str">
        <f>IF(J12="","",J12)</f>
        <v>26. 3. 2024</v>
      </c>
      <c r="L80" s="33"/>
    </row>
    <row r="81" spans="2:12" s="1" customFormat="1" ht="6.9" customHeight="1">
      <c r="B81" s="33"/>
      <c r="L81" s="33"/>
    </row>
    <row r="82" spans="2:12" s="1" customFormat="1" ht="15.15" customHeight="1">
      <c r="B82" s="33"/>
      <c r="C82" s="28" t="s">
        <v>26</v>
      </c>
      <c r="F82" s="26" t="str">
        <f>E15</f>
        <v>BOSPOR, s.r.o. Bohumín</v>
      </c>
      <c r="I82" s="28" t="s">
        <v>32</v>
      </c>
      <c r="J82" s="31" t="str">
        <f>E21</f>
        <v>ARCH.Z.STUDIO</v>
      </c>
      <c r="L82" s="33"/>
    </row>
    <row r="83" spans="2:12" s="1" customFormat="1" ht="15.15" customHeight="1">
      <c r="B83" s="33"/>
      <c r="C83" s="28" t="s">
        <v>30</v>
      </c>
      <c r="F83" s="26" t="str">
        <f>IF(E18="","",E18)</f>
        <v>Vyplň údaj</v>
      </c>
      <c r="I83" s="28" t="s">
        <v>35</v>
      </c>
      <c r="J83" s="31" t="str">
        <f>E24</f>
        <v>Ing.A.Hejmalová</v>
      </c>
      <c r="L83" s="33"/>
    </row>
    <row r="84" spans="2:12" s="1" customFormat="1" ht="10.35" customHeight="1">
      <c r="B84" s="33"/>
      <c r="L84" s="33"/>
    </row>
    <row r="85" spans="2:20" s="10" customFormat="1" ht="29.25" customHeight="1">
      <c r="B85" s="113"/>
      <c r="C85" s="114" t="s">
        <v>156</v>
      </c>
      <c r="D85" s="115" t="s">
        <v>58</v>
      </c>
      <c r="E85" s="115" t="s">
        <v>54</v>
      </c>
      <c r="F85" s="115" t="s">
        <v>55</v>
      </c>
      <c r="G85" s="115" t="s">
        <v>157</v>
      </c>
      <c r="H85" s="115" t="s">
        <v>158</v>
      </c>
      <c r="I85" s="115" t="s">
        <v>159</v>
      </c>
      <c r="J85" s="115" t="s">
        <v>136</v>
      </c>
      <c r="K85" s="116" t="s">
        <v>160</v>
      </c>
      <c r="L85" s="113"/>
      <c r="M85" s="55" t="s">
        <v>21</v>
      </c>
      <c r="N85" s="56" t="s">
        <v>43</v>
      </c>
      <c r="O85" s="56" t="s">
        <v>161</v>
      </c>
      <c r="P85" s="56" t="s">
        <v>162</v>
      </c>
      <c r="Q85" s="56" t="s">
        <v>163</v>
      </c>
      <c r="R85" s="56" t="s">
        <v>164</v>
      </c>
      <c r="S85" s="56" t="s">
        <v>165</v>
      </c>
      <c r="T85" s="57" t="s">
        <v>166</v>
      </c>
    </row>
    <row r="86" spans="2:63" s="1" customFormat="1" ht="22.95" customHeight="1">
      <c r="B86" s="33"/>
      <c r="C86" s="60" t="s">
        <v>167</v>
      </c>
      <c r="J86" s="117">
        <f>BK86</f>
        <v>0</v>
      </c>
      <c r="L86" s="33"/>
      <c r="M86" s="58"/>
      <c r="N86" s="50"/>
      <c r="O86" s="50"/>
      <c r="P86" s="118">
        <f>P87</f>
        <v>0</v>
      </c>
      <c r="Q86" s="50"/>
      <c r="R86" s="118">
        <f>R87</f>
        <v>0</v>
      </c>
      <c r="S86" s="50"/>
      <c r="T86" s="119">
        <f>T87</f>
        <v>0</v>
      </c>
      <c r="AT86" s="18" t="s">
        <v>72</v>
      </c>
      <c r="AU86" s="18" t="s">
        <v>137</v>
      </c>
      <c r="BK86" s="120">
        <f>BK87</f>
        <v>0</v>
      </c>
    </row>
    <row r="87" spans="2:63" s="11" customFormat="1" ht="25.95" customHeight="1">
      <c r="B87" s="121"/>
      <c r="D87" s="122" t="s">
        <v>72</v>
      </c>
      <c r="E87" s="123" t="s">
        <v>1292</v>
      </c>
      <c r="F87" s="123" t="s">
        <v>1293</v>
      </c>
      <c r="I87" s="124"/>
      <c r="J87" s="125">
        <f>BK87</f>
        <v>0</v>
      </c>
      <c r="L87" s="121"/>
      <c r="M87" s="126"/>
      <c r="P87" s="127">
        <f>P88+P96+P100+P109+P116+P120</f>
        <v>0</v>
      </c>
      <c r="R87" s="127">
        <f>R88+R96+R100+R109+R116+R120</f>
        <v>0</v>
      </c>
      <c r="T87" s="128">
        <f>T88+T96+T100+T109+T116+T120</f>
        <v>0</v>
      </c>
      <c r="AR87" s="122" t="s">
        <v>201</v>
      </c>
      <c r="AT87" s="129" t="s">
        <v>72</v>
      </c>
      <c r="AU87" s="129" t="s">
        <v>73</v>
      </c>
      <c r="AY87" s="122" t="s">
        <v>170</v>
      </c>
      <c r="BK87" s="130">
        <f>BK88+BK96+BK100+BK109+BK116+BK120</f>
        <v>0</v>
      </c>
    </row>
    <row r="88" spans="2:63" s="11" customFormat="1" ht="22.95" customHeight="1">
      <c r="B88" s="121"/>
      <c r="D88" s="122" t="s">
        <v>72</v>
      </c>
      <c r="E88" s="131" t="s">
        <v>1294</v>
      </c>
      <c r="F88" s="131" t="s">
        <v>1295</v>
      </c>
      <c r="I88" s="124"/>
      <c r="J88" s="132">
        <f>BK88</f>
        <v>0</v>
      </c>
      <c r="L88" s="121"/>
      <c r="M88" s="126"/>
      <c r="P88" s="127">
        <f>SUM(P89:P95)</f>
        <v>0</v>
      </c>
      <c r="R88" s="127">
        <f>SUM(R89:R95)</f>
        <v>0</v>
      </c>
      <c r="T88" s="128">
        <f>SUM(T89:T95)</f>
        <v>0</v>
      </c>
      <c r="AR88" s="122" t="s">
        <v>201</v>
      </c>
      <c r="AT88" s="129" t="s">
        <v>72</v>
      </c>
      <c r="AU88" s="129" t="s">
        <v>81</v>
      </c>
      <c r="AY88" s="122" t="s">
        <v>170</v>
      </c>
      <c r="BK88" s="130">
        <f>SUM(BK89:BK95)</f>
        <v>0</v>
      </c>
    </row>
    <row r="89" spans="2:65" s="1" customFormat="1" ht="16.5" customHeight="1">
      <c r="B89" s="33"/>
      <c r="C89" s="133" t="s">
        <v>81</v>
      </c>
      <c r="D89" s="133" t="s">
        <v>173</v>
      </c>
      <c r="E89" s="134" t="s">
        <v>1296</v>
      </c>
      <c r="F89" s="135" t="s">
        <v>1297</v>
      </c>
      <c r="G89" s="136" t="s">
        <v>600</v>
      </c>
      <c r="H89" s="137">
        <v>1</v>
      </c>
      <c r="I89" s="138"/>
      <c r="J89" s="139">
        <f>ROUND(I89*H89,2)</f>
        <v>0</v>
      </c>
      <c r="K89" s="135" t="s">
        <v>176</v>
      </c>
      <c r="L89" s="33"/>
      <c r="M89" s="140" t="s">
        <v>21</v>
      </c>
      <c r="N89" s="141" t="s">
        <v>44</v>
      </c>
      <c r="P89" s="142">
        <f>O89*H89</f>
        <v>0</v>
      </c>
      <c r="Q89" s="142">
        <v>0</v>
      </c>
      <c r="R89" s="142">
        <f>Q89*H89</f>
        <v>0</v>
      </c>
      <c r="S89" s="142">
        <v>0</v>
      </c>
      <c r="T89" s="143">
        <f>S89*H89</f>
        <v>0</v>
      </c>
      <c r="AR89" s="144" t="s">
        <v>1298</v>
      </c>
      <c r="AT89" s="144" t="s">
        <v>173</v>
      </c>
      <c r="AU89" s="144" t="s">
        <v>83</v>
      </c>
      <c r="AY89" s="18" t="s">
        <v>170</v>
      </c>
      <c r="BE89" s="145">
        <f>IF(N89="základní",J89,0)</f>
        <v>0</v>
      </c>
      <c r="BF89" s="145">
        <f>IF(N89="snížená",J89,0)</f>
        <v>0</v>
      </c>
      <c r="BG89" s="145">
        <f>IF(N89="zákl. přenesená",J89,0)</f>
        <v>0</v>
      </c>
      <c r="BH89" s="145">
        <f>IF(N89="sníž. přenesená",J89,0)</f>
        <v>0</v>
      </c>
      <c r="BI89" s="145">
        <f>IF(N89="nulová",J89,0)</f>
        <v>0</v>
      </c>
      <c r="BJ89" s="18" t="s">
        <v>81</v>
      </c>
      <c r="BK89" s="145">
        <f>ROUND(I89*H89,2)</f>
        <v>0</v>
      </c>
      <c r="BL89" s="18" t="s">
        <v>1298</v>
      </c>
      <c r="BM89" s="144" t="s">
        <v>1299</v>
      </c>
    </row>
    <row r="90" spans="2:47" s="1" customFormat="1" ht="12">
      <c r="B90" s="33"/>
      <c r="D90" s="146" t="s">
        <v>179</v>
      </c>
      <c r="F90" s="147" t="s">
        <v>1300</v>
      </c>
      <c r="I90" s="148"/>
      <c r="L90" s="33"/>
      <c r="M90" s="149"/>
      <c r="T90" s="52"/>
      <c r="AT90" s="18" t="s">
        <v>179</v>
      </c>
      <c r="AU90" s="18" t="s">
        <v>83</v>
      </c>
    </row>
    <row r="91" spans="2:65" s="1" customFormat="1" ht="16.5" customHeight="1">
      <c r="B91" s="33"/>
      <c r="C91" s="133" t="s">
        <v>83</v>
      </c>
      <c r="D91" s="133" t="s">
        <v>173</v>
      </c>
      <c r="E91" s="134" t="s">
        <v>1301</v>
      </c>
      <c r="F91" s="135" t="s">
        <v>1302</v>
      </c>
      <c r="G91" s="136" t="s">
        <v>600</v>
      </c>
      <c r="H91" s="137">
        <v>1</v>
      </c>
      <c r="I91" s="138"/>
      <c r="J91" s="139">
        <f>ROUND(I91*H91,2)</f>
        <v>0</v>
      </c>
      <c r="K91" s="135" t="s">
        <v>304</v>
      </c>
      <c r="L91" s="33"/>
      <c r="M91" s="140" t="s">
        <v>21</v>
      </c>
      <c r="N91" s="141" t="s">
        <v>44</v>
      </c>
      <c r="P91" s="142">
        <f>O91*H91</f>
        <v>0</v>
      </c>
      <c r="Q91" s="142">
        <v>0</v>
      </c>
      <c r="R91" s="142">
        <f>Q91*H91</f>
        <v>0</v>
      </c>
      <c r="S91" s="142">
        <v>0</v>
      </c>
      <c r="T91" s="143">
        <f>S91*H91</f>
        <v>0</v>
      </c>
      <c r="AR91" s="144" t="s">
        <v>1298</v>
      </c>
      <c r="AT91" s="144" t="s">
        <v>173</v>
      </c>
      <c r="AU91" s="144" t="s">
        <v>83</v>
      </c>
      <c r="AY91" s="18" t="s">
        <v>170</v>
      </c>
      <c r="BE91" s="145">
        <f>IF(N91="základní",J91,0)</f>
        <v>0</v>
      </c>
      <c r="BF91" s="145">
        <f>IF(N91="snížená",J91,0)</f>
        <v>0</v>
      </c>
      <c r="BG91" s="145">
        <f>IF(N91="zákl. přenesená",J91,0)</f>
        <v>0</v>
      </c>
      <c r="BH91" s="145">
        <f>IF(N91="sníž. přenesená",J91,0)</f>
        <v>0</v>
      </c>
      <c r="BI91" s="145">
        <f>IF(N91="nulová",J91,0)</f>
        <v>0</v>
      </c>
      <c r="BJ91" s="18" t="s">
        <v>81</v>
      </c>
      <c r="BK91" s="145">
        <f>ROUND(I91*H91,2)</f>
        <v>0</v>
      </c>
      <c r="BL91" s="18" t="s">
        <v>1298</v>
      </c>
      <c r="BM91" s="144" t="s">
        <v>1303</v>
      </c>
    </row>
    <row r="92" spans="2:47" s="1" customFormat="1" ht="37.5" customHeight="1">
      <c r="B92" s="33"/>
      <c r="D92" s="151" t="s">
        <v>310</v>
      </c>
      <c r="F92" s="178" t="s">
        <v>1304</v>
      </c>
      <c r="I92" s="148"/>
      <c r="L92" s="33"/>
      <c r="M92" s="149"/>
      <c r="T92" s="52"/>
      <c r="AT92" s="18" t="s">
        <v>310</v>
      </c>
      <c r="AU92" s="18" t="s">
        <v>83</v>
      </c>
    </row>
    <row r="93" spans="2:65" s="1" customFormat="1" ht="16.5" customHeight="1">
      <c r="B93" s="33"/>
      <c r="C93" s="133" t="s">
        <v>171</v>
      </c>
      <c r="D93" s="133" t="s">
        <v>173</v>
      </c>
      <c r="E93" s="134" t="s">
        <v>1305</v>
      </c>
      <c r="F93" s="135" t="s">
        <v>1306</v>
      </c>
      <c r="G93" s="136" t="s">
        <v>600</v>
      </c>
      <c r="H93" s="137">
        <v>1</v>
      </c>
      <c r="I93" s="138"/>
      <c r="J93" s="139">
        <f>ROUND(I93*H93,2)</f>
        <v>0</v>
      </c>
      <c r="K93" s="135" t="s">
        <v>176</v>
      </c>
      <c r="L93" s="33"/>
      <c r="M93" s="140" t="s">
        <v>21</v>
      </c>
      <c r="N93" s="141" t="s">
        <v>44</v>
      </c>
      <c r="P93" s="142">
        <f>O93*H93</f>
        <v>0</v>
      </c>
      <c r="Q93" s="142">
        <v>0</v>
      </c>
      <c r="R93" s="142">
        <f>Q93*H93</f>
        <v>0</v>
      </c>
      <c r="S93" s="142">
        <v>0</v>
      </c>
      <c r="T93" s="143">
        <f>S93*H93</f>
        <v>0</v>
      </c>
      <c r="AR93" s="144" t="s">
        <v>1298</v>
      </c>
      <c r="AT93" s="144" t="s">
        <v>173</v>
      </c>
      <c r="AU93" s="144" t="s">
        <v>83</v>
      </c>
      <c r="AY93" s="18" t="s">
        <v>170</v>
      </c>
      <c r="BE93" s="145">
        <f>IF(N93="základní",J93,0)</f>
        <v>0</v>
      </c>
      <c r="BF93" s="145">
        <f>IF(N93="snížená",J93,0)</f>
        <v>0</v>
      </c>
      <c r="BG93" s="145">
        <f>IF(N93="zákl. přenesená",J93,0)</f>
        <v>0</v>
      </c>
      <c r="BH93" s="145">
        <f>IF(N93="sníž. přenesená",J93,0)</f>
        <v>0</v>
      </c>
      <c r="BI93" s="145">
        <f>IF(N93="nulová",J93,0)</f>
        <v>0</v>
      </c>
      <c r="BJ93" s="18" t="s">
        <v>81</v>
      </c>
      <c r="BK93" s="145">
        <f>ROUND(I93*H93,2)</f>
        <v>0</v>
      </c>
      <c r="BL93" s="18" t="s">
        <v>1298</v>
      </c>
      <c r="BM93" s="144" t="s">
        <v>1307</v>
      </c>
    </row>
    <row r="94" spans="2:47" s="1" customFormat="1" ht="12">
      <c r="B94" s="33"/>
      <c r="D94" s="146" t="s">
        <v>179</v>
      </c>
      <c r="F94" s="147" t="s">
        <v>1308</v>
      </c>
      <c r="I94" s="148"/>
      <c r="L94" s="33"/>
      <c r="M94" s="149"/>
      <c r="T94" s="52"/>
      <c r="AT94" s="18" t="s">
        <v>179</v>
      </c>
      <c r="AU94" s="18" t="s">
        <v>83</v>
      </c>
    </row>
    <row r="95" spans="2:47" s="1" customFormat="1" ht="169.5" customHeight="1">
      <c r="B95" s="33"/>
      <c r="D95" s="151" t="s">
        <v>310</v>
      </c>
      <c r="F95" s="178" t="s">
        <v>1309</v>
      </c>
      <c r="I95" s="148"/>
      <c r="L95" s="33"/>
      <c r="M95" s="149"/>
      <c r="T95" s="52"/>
      <c r="AT95" s="18" t="s">
        <v>310</v>
      </c>
      <c r="AU95" s="18" t="s">
        <v>83</v>
      </c>
    </row>
    <row r="96" spans="2:63" s="11" customFormat="1" ht="22.95" customHeight="1">
      <c r="B96" s="121"/>
      <c r="D96" s="122" t="s">
        <v>72</v>
      </c>
      <c r="E96" s="131" t="s">
        <v>1310</v>
      </c>
      <c r="F96" s="131" t="s">
        <v>1311</v>
      </c>
      <c r="I96" s="124"/>
      <c r="J96" s="132">
        <f>BK96</f>
        <v>0</v>
      </c>
      <c r="L96" s="121"/>
      <c r="M96" s="126"/>
      <c r="P96" s="127">
        <f>SUM(P97:P99)</f>
        <v>0</v>
      </c>
      <c r="R96" s="127">
        <f>SUM(R97:R99)</f>
        <v>0</v>
      </c>
      <c r="T96" s="128">
        <f>SUM(T97:T99)</f>
        <v>0</v>
      </c>
      <c r="AR96" s="122" t="s">
        <v>201</v>
      </c>
      <c r="AT96" s="129" t="s">
        <v>72</v>
      </c>
      <c r="AU96" s="129" t="s">
        <v>81</v>
      </c>
      <c r="AY96" s="122" t="s">
        <v>170</v>
      </c>
      <c r="BK96" s="130">
        <f>SUM(BK97:BK99)</f>
        <v>0</v>
      </c>
    </row>
    <row r="97" spans="2:65" s="1" customFormat="1" ht="16.5" customHeight="1">
      <c r="B97" s="33"/>
      <c r="C97" s="133" t="s">
        <v>177</v>
      </c>
      <c r="D97" s="133" t="s">
        <v>173</v>
      </c>
      <c r="E97" s="134" t="s">
        <v>1312</v>
      </c>
      <c r="F97" s="135" t="s">
        <v>1311</v>
      </c>
      <c r="G97" s="136" t="s">
        <v>600</v>
      </c>
      <c r="H97" s="137">
        <v>1</v>
      </c>
      <c r="I97" s="138"/>
      <c r="J97" s="139">
        <f>ROUND(I97*H97,2)</f>
        <v>0</v>
      </c>
      <c r="K97" s="135" t="s">
        <v>176</v>
      </c>
      <c r="L97" s="33"/>
      <c r="M97" s="140" t="s">
        <v>21</v>
      </c>
      <c r="N97" s="141" t="s">
        <v>44</v>
      </c>
      <c r="P97" s="142">
        <f>O97*H97</f>
        <v>0</v>
      </c>
      <c r="Q97" s="142">
        <v>0</v>
      </c>
      <c r="R97" s="142">
        <f>Q97*H97</f>
        <v>0</v>
      </c>
      <c r="S97" s="142">
        <v>0</v>
      </c>
      <c r="T97" s="143">
        <f>S97*H97</f>
        <v>0</v>
      </c>
      <c r="AR97" s="144" t="s">
        <v>1298</v>
      </c>
      <c r="AT97" s="144" t="s">
        <v>173</v>
      </c>
      <c r="AU97" s="144" t="s">
        <v>83</v>
      </c>
      <c r="AY97" s="18" t="s">
        <v>170</v>
      </c>
      <c r="BE97" s="145">
        <f>IF(N97="základní",J97,0)</f>
        <v>0</v>
      </c>
      <c r="BF97" s="145">
        <f>IF(N97="snížená",J97,0)</f>
        <v>0</v>
      </c>
      <c r="BG97" s="145">
        <f>IF(N97="zákl. přenesená",J97,0)</f>
        <v>0</v>
      </c>
      <c r="BH97" s="145">
        <f>IF(N97="sníž. přenesená",J97,0)</f>
        <v>0</v>
      </c>
      <c r="BI97" s="145">
        <f>IF(N97="nulová",J97,0)</f>
        <v>0</v>
      </c>
      <c r="BJ97" s="18" t="s">
        <v>81</v>
      </c>
      <c r="BK97" s="145">
        <f>ROUND(I97*H97,2)</f>
        <v>0</v>
      </c>
      <c r="BL97" s="18" t="s">
        <v>1298</v>
      </c>
      <c r="BM97" s="144" t="s">
        <v>1313</v>
      </c>
    </row>
    <row r="98" spans="2:47" s="1" customFormat="1" ht="12">
      <c r="B98" s="33"/>
      <c r="D98" s="146" t="s">
        <v>179</v>
      </c>
      <c r="F98" s="147" t="s">
        <v>1314</v>
      </c>
      <c r="I98" s="148"/>
      <c r="L98" s="33"/>
      <c r="M98" s="149"/>
      <c r="T98" s="52"/>
      <c r="AT98" s="18" t="s">
        <v>179</v>
      </c>
      <c r="AU98" s="18" t="s">
        <v>83</v>
      </c>
    </row>
    <row r="99" spans="2:47" s="1" customFormat="1" ht="368.25" customHeight="1">
      <c r="B99" s="33"/>
      <c r="D99" s="151" t="s">
        <v>310</v>
      </c>
      <c r="F99" s="178" t="s">
        <v>1315</v>
      </c>
      <c r="I99" s="148"/>
      <c r="L99" s="33"/>
      <c r="M99" s="149"/>
      <c r="T99" s="52"/>
      <c r="AT99" s="18" t="s">
        <v>310</v>
      </c>
      <c r="AU99" s="18" t="s">
        <v>83</v>
      </c>
    </row>
    <row r="100" spans="2:63" s="11" customFormat="1" ht="22.95" customHeight="1">
      <c r="B100" s="121"/>
      <c r="D100" s="122" t="s">
        <v>72</v>
      </c>
      <c r="E100" s="131" t="s">
        <v>1316</v>
      </c>
      <c r="F100" s="131" t="s">
        <v>1317</v>
      </c>
      <c r="I100" s="124"/>
      <c r="J100" s="132">
        <f>BK100</f>
        <v>0</v>
      </c>
      <c r="L100" s="121"/>
      <c r="M100" s="126"/>
      <c r="P100" s="127">
        <f>SUM(P101:P108)</f>
        <v>0</v>
      </c>
      <c r="R100" s="127">
        <f>SUM(R101:R108)</f>
        <v>0</v>
      </c>
      <c r="T100" s="128">
        <f>SUM(T101:T108)</f>
        <v>0</v>
      </c>
      <c r="AR100" s="122" t="s">
        <v>201</v>
      </c>
      <c r="AT100" s="129" t="s">
        <v>72</v>
      </c>
      <c r="AU100" s="129" t="s">
        <v>81</v>
      </c>
      <c r="AY100" s="122" t="s">
        <v>170</v>
      </c>
      <c r="BK100" s="130">
        <f>SUM(BK101:BK108)</f>
        <v>0</v>
      </c>
    </row>
    <row r="101" spans="2:65" s="1" customFormat="1" ht="16.5" customHeight="1">
      <c r="B101" s="33"/>
      <c r="C101" s="133" t="s">
        <v>201</v>
      </c>
      <c r="D101" s="133" t="s">
        <v>173</v>
      </c>
      <c r="E101" s="134" t="s">
        <v>1318</v>
      </c>
      <c r="F101" s="135" t="s">
        <v>1319</v>
      </c>
      <c r="G101" s="136" t="s">
        <v>600</v>
      </c>
      <c r="H101" s="137">
        <v>1</v>
      </c>
      <c r="I101" s="138"/>
      <c r="J101" s="139">
        <f>ROUND(I101*H101,2)</f>
        <v>0</v>
      </c>
      <c r="K101" s="135" t="s">
        <v>304</v>
      </c>
      <c r="L101" s="33"/>
      <c r="M101" s="140" t="s">
        <v>21</v>
      </c>
      <c r="N101" s="141" t="s">
        <v>44</v>
      </c>
      <c r="P101" s="142">
        <f>O101*H101</f>
        <v>0</v>
      </c>
      <c r="Q101" s="142">
        <v>0</v>
      </c>
      <c r="R101" s="142">
        <f>Q101*H101</f>
        <v>0</v>
      </c>
      <c r="S101" s="142">
        <v>0</v>
      </c>
      <c r="T101" s="143">
        <f>S101*H101</f>
        <v>0</v>
      </c>
      <c r="AR101" s="144" t="s">
        <v>1298</v>
      </c>
      <c r="AT101" s="144" t="s">
        <v>173</v>
      </c>
      <c r="AU101" s="144" t="s">
        <v>83</v>
      </c>
      <c r="AY101" s="18" t="s">
        <v>170</v>
      </c>
      <c r="BE101" s="145">
        <f>IF(N101="základní",J101,0)</f>
        <v>0</v>
      </c>
      <c r="BF101" s="145">
        <f>IF(N101="snížená",J101,0)</f>
        <v>0</v>
      </c>
      <c r="BG101" s="145">
        <f>IF(N101="zákl. přenesená",J101,0)</f>
        <v>0</v>
      </c>
      <c r="BH101" s="145">
        <f>IF(N101="sníž. přenesená",J101,0)</f>
        <v>0</v>
      </c>
      <c r="BI101" s="145">
        <f>IF(N101="nulová",J101,0)</f>
        <v>0</v>
      </c>
      <c r="BJ101" s="18" t="s">
        <v>81</v>
      </c>
      <c r="BK101" s="145">
        <f>ROUND(I101*H101,2)</f>
        <v>0</v>
      </c>
      <c r="BL101" s="18" t="s">
        <v>1298</v>
      </c>
      <c r="BM101" s="144" t="s">
        <v>1320</v>
      </c>
    </row>
    <row r="102" spans="2:47" s="1" customFormat="1" ht="214.5" customHeight="1">
      <c r="B102" s="33"/>
      <c r="D102" s="151" t="s">
        <v>310</v>
      </c>
      <c r="F102" s="178" t="s">
        <v>1321</v>
      </c>
      <c r="I102" s="148"/>
      <c r="L102" s="33"/>
      <c r="M102" s="149"/>
      <c r="T102" s="52"/>
      <c r="AT102" s="18" t="s">
        <v>310</v>
      </c>
      <c r="AU102" s="18" t="s">
        <v>83</v>
      </c>
    </row>
    <row r="103" spans="2:65" s="1" customFormat="1" ht="16.5" customHeight="1">
      <c r="B103" s="33"/>
      <c r="C103" s="133" t="s">
        <v>194</v>
      </c>
      <c r="D103" s="133" t="s">
        <v>173</v>
      </c>
      <c r="E103" s="134" t="s">
        <v>1322</v>
      </c>
      <c r="F103" s="135" t="s">
        <v>1323</v>
      </c>
      <c r="G103" s="136" t="s">
        <v>600</v>
      </c>
      <c r="H103" s="137">
        <v>1</v>
      </c>
      <c r="I103" s="138"/>
      <c r="J103" s="139">
        <f>ROUND(I103*H103,2)</f>
        <v>0</v>
      </c>
      <c r="K103" s="135" t="s">
        <v>176</v>
      </c>
      <c r="L103" s="33"/>
      <c r="M103" s="140" t="s">
        <v>21</v>
      </c>
      <c r="N103" s="141" t="s">
        <v>44</v>
      </c>
      <c r="P103" s="142">
        <f>O103*H103</f>
        <v>0</v>
      </c>
      <c r="Q103" s="142">
        <v>0</v>
      </c>
      <c r="R103" s="142">
        <f>Q103*H103</f>
        <v>0</v>
      </c>
      <c r="S103" s="142">
        <v>0</v>
      </c>
      <c r="T103" s="143">
        <f>S103*H103</f>
        <v>0</v>
      </c>
      <c r="AR103" s="144" t="s">
        <v>1298</v>
      </c>
      <c r="AT103" s="144" t="s">
        <v>173</v>
      </c>
      <c r="AU103" s="144" t="s">
        <v>83</v>
      </c>
      <c r="AY103" s="18" t="s">
        <v>170</v>
      </c>
      <c r="BE103" s="145">
        <f>IF(N103="základní",J103,0)</f>
        <v>0</v>
      </c>
      <c r="BF103" s="145">
        <f>IF(N103="snížená",J103,0)</f>
        <v>0</v>
      </c>
      <c r="BG103" s="145">
        <f>IF(N103="zákl. přenesená",J103,0)</f>
        <v>0</v>
      </c>
      <c r="BH103" s="145">
        <f>IF(N103="sníž. přenesená",J103,0)</f>
        <v>0</v>
      </c>
      <c r="BI103" s="145">
        <f>IF(N103="nulová",J103,0)</f>
        <v>0</v>
      </c>
      <c r="BJ103" s="18" t="s">
        <v>81</v>
      </c>
      <c r="BK103" s="145">
        <f>ROUND(I103*H103,2)</f>
        <v>0</v>
      </c>
      <c r="BL103" s="18" t="s">
        <v>1298</v>
      </c>
      <c r="BM103" s="144" t="s">
        <v>1324</v>
      </c>
    </row>
    <row r="104" spans="2:47" s="1" customFormat="1" ht="12">
      <c r="B104" s="33"/>
      <c r="D104" s="146" t="s">
        <v>179</v>
      </c>
      <c r="F104" s="147" t="s">
        <v>1325</v>
      </c>
      <c r="I104" s="148"/>
      <c r="L104" s="33"/>
      <c r="M104" s="149"/>
      <c r="T104" s="52"/>
      <c r="AT104" s="18" t="s">
        <v>179</v>
      </c>
      <c r="AU104" s="18" t="s">
        <v>83</v>
      </c>
    </row>
    <row r="105" spans="2:47" s="1" customFormat="1" ht="84" customHeight="1">
      <c r="B105" s="33"/>
      <c r="D105" s="151" t="s">
        <v>310</v>
      </c>
      <c r="F105" s="178" t="s">
        <v>1326</v>
      </c>
      <c r="I105" s="148"/>
      <c r="L105" s="33"/>
      <c r="M105" s="149"/>
      <c r="T105" s="52"/>
      <c r="AT105" s="18" t="s">
        <v>310</v>
      </c>
      <c r="AU105" s="18" t="s">
        <v>83</v>
      </c>
    </row>
    <row r="106" spans="2:65" s="1" customFormat="1" ht="16.5" customHeight="1">
      <c r="B106" s="33"/>
      <c r="C106" s="133" t="s">
        <v>216</v>
      </c>
      <c r="D106" s="133" t="s">
        <v>173</v>
      </c>
      <c r="E106" s="134" t="s">
        <v>1327</v>
      </c>
      <c r="F106" s="135" t="s">
        <v>1328</v>
      </c>
      <c r="G106" s="136" t="s">
        <v>600</v>
      </c>
      <c r="H106" s="137">
        <v>1</v>
      </c>
      <c r="I106" s="138"/>
      <c r="J106" s="139">
        <f>ROUND(I106*H106,2)</f>
        <v>0</v>
      </c>
      <c r="K106" s="135" t="s">
        <v>176</v>
      </c>
      <c r="L106" s="33"/>
      <c r="M106" s="140" t="s">
        <v>21</v>
      </c>
      <c r="N106" s="141" t="s">
        <v>44</v>
      </c>
      <c r="P106" s="142">
        <f>O106*H106</f>
        <v>0</v>
      </c>
      <c r="Q106" s="142">
        <v>0</v>
      </c>
      <c r="R106" s="142">
        <f>Q106*H106</f>
        <v>0</v>
      </c>
      <c r="S106" s="142">
        <v>0</v>
      </c>
      <c r="T106" s="143">
        <f>S106*H106</f>
        <v>0</v>
      </c>
      <c r="AR106" s="144" t="s">
        <v>1298</v>
      </c>
      <c r="AT106" s="144" t="s">
        <v>173</v>
      </c>
      <c r="AU106" s="144" t="s">
        <v>83</v>
      </c>
      <c r="AY106" s="18" t="s">
        <v>170</v>
      </c>
      <c r="BE106" s="145">
        <f>IF(N106="základní",J106,0)</f>
        <v>0</v>
      </c>
      <c r="BF106" s="145">
        <f>IF(N106="snížená",J106,0)</f>
        <v>0</v>
      </c>
      <c r="BG106" s="145">
        <f>IF(N106="zákl. přenesená",J106,0)</f>
        <v>0</v>
      </c>
      <c r="BH106" s="145">
        <f>IF(N106="sníž. přenesená",J106,0)</f>
        <v>0</v>
      </c>
      <c r="BI106" s="145">
        <f>IF(N106="nulová",J106,0)</f>
        <v>0</v>
      </c>
      <c r="BJ106" s="18" t="s">
        <v>81</v>
      </c>
      <c r="BK106" s="145">
        <f>ROUND(I106*H106,2)</f>
        <v>0</v>
      </c>
      <c r="BL106" s="18" t="s">
        <v>1298</v>
      </c>
      <c r="BM106" s="144" t="s">
        <v>1329</v>
      </c>
    </row>
    <row r="107" spans="2:47" s="1" customFormat="1" ht="12">
      <c r="B107" s="33"/>
      <c r="D107" s="146" t="s">
        <v>179</v>
      </c>
      <c r="F107" s="147" t="s">
        <v>1330</v>
      </c>
      <c r="I107" s="148"/>
      <c r="L107" s="33"/>
      <c r="M107" s="149"/>
      <c r="T107" s="52"/>
      <c r="AT107" s="18" t="s">
        <v>179</v>
      </c>
      <c r="AU107" s="18" t="s">
        <v>83</v>
      </c>
    </row>
    <row r="108" spans="2:47" s="1" customFormat="1" ht="236.25" customHeight="1">
      <c r="B108" s="33"/>
      <c r="D108" s="151" t="s">
        <v>310</v>
      </c>
      <c r="F108" s="178" t="s">
        <v>1331</v>
      </c>
      <c r="I108" s="148"/>
      <c r="L108" s="33"/>
      <c r="M108" s="149"/>
      <c r="T108" s="52"/>
      <c r="AT108" s="18" t="s">
        <v>310</v>
      </c>
      <c r="AU108" s="18" t="s">
        <v>83</v>
      </c>
    </row>
    <row r="109" spans="2:63" s="11" customFormat="1" ht="22.95" customHeight="1">
      <c r="B109" s="121"/>
      <c r="D109" s="122" t="s">
        <v>72</v>
      </c>
      <c r="E109" s="131" t="s">
        <v>1332</v>
      </c>
      <c r="F109" s="131" t="s">
        <v>1333</v>
      </c>
      <c r="I109" s="124"/>
      <c r="J109" s="132">
        <f>BK109</f>
        <v>0</v>
      </c>
      <c r="L109" s="121"/>
      <c r="M109" s="126"/>
      <c r="P109" s="127">
        <f>SUM(P110:P115)</f>
        <v>0</v>
      </c>
      <c r="R109" s="127">
        <f>SUM(R110:R115)</f>
        <v>0</v>
      </c>
      <c r="T109" s="128">
        <f>SUM(T110:T115)</f>
        <v>0</v>
      </c>
      <c r="AR109" s="122" t="s">
        <v>201</v>
      </c>
      <c r="AT109" s="129" t="s">
        <v>72</v>
      </c>
      <c r="AU109" s="129" t="s">
        <v>81</v>
      </c>
      <c r="AY109" s="122" t="s">
        <v>170</v>
      </c>
      <c r="BK109" s="130">
        <f>SUM(BK110:BK115)</f>
        <v>0</v>
      </c>
    </row>
    <row r="110" spans="2:65" s="1" customFormat="1" ht="16.5" customHeight="1">
      <c r="B110" s="33"/>
      <c r="C110" s="133" t="s">
        <v>224</v>
      </c>
      <c r="D110" s="133" t="s">
        <v>173</v>
      </c>
      <c r="E110" s="134" t="s">
        <v>1334</v>
      </c>
      <c r="F110" s="135" t="s">
        <v>1335</v>
      </c>
      <c r="G110" s="136" t="s">
        <v>600</v>
      </c>
      <c r="H110" s="137">
        <v>1</v>
      </c>
      <c r="I110" s="138"/>
      <c r="J110" s="139">
        <f>ROUND(I110*H110,2)</f>
        <v>0</v>
      </c>
      <c r="K110" s="135" t="s">
        <v>176</v>
      </c>
      <c r="L110" s="33"/>
      <c r="M110" s="140" t="s">
        <v>21</v>
      </c>
      <c r="N110" s="141" t="s">
        <v>44</v>
      </c>
      <c r="P110" s="142">
        <f>O110*H110</f>
        <v>0</v>
      </c>
      <c r="Q110" s="142">
        <v>0</v>
      </c>
      <c r="R110" s="142">
        <f>Q110*H110</f>
        <v>0</v>
      </c>
      <c r="S110" s="142">
        <v>0</v>
      </c>
      <c r="T110" s="143">
        <f>S110*H110</f>
        <v>0</v>
      </c>
      <c r="AR110" s="144" t="s">
        <v>1298</v>
      </c>
      <c r="AT110" s="144" t="s">
        <v>173</v>
      </c>
      <c r="AU110" s="144" t="s">
        <v>83</v>
      </c>
      <c r="AY110" s="18" t="s">
        <v>170</v>
      </c>
      <c r="BE110" s="145">
        <f>IF(N110="základní",J110,0)</f>
        <v>0</v>
      </c>
      <c r="BF110" s="145">
        <f>IF(N110="snížená",J110,0)</f>
        <v>0</v>
      </c>
      <c r="BG110" s="145">
        <f>IF(N110="zákl. přenesená",J110,0)</f>
        <v>0</v>
      </c>
      <c r="BH110" s="145">
        <f>IF(N110="sníž. přenesená",J110,0)</f>
        <v>0</v>
      </c>
      <c r="BI110" s="145">
        <f>IF(N110="nulová",J110,0)</f>
        <v>0</v>
      </c>
      <c r="BJ110" s="18" t="s">
        <v>81</v>
      </c>
      <c r="BK110" s="145">
        <f>ROUND(I110*H110,2)</f>
        <v>0</v>
      </c>
      <c r="BL110" s="18" t="s">
        <v>1298</v>
      </c>
      <c r="BM110" s="144" t="s">
        <v>1336</v>
      </c>
    </row>
    <row r="111" spans="2:47" s="1" customFormat="1" ht="12">
      <c r="B111" s="33"/>
      <c r="D111" s="146" t="s">
        <v>179</v>
      </c>
      <c r="F111" s="147" t="s">
        <v>1337</v>
      </c>
      <c r="I111" s="148"/>
      <c r="L111" s="33"/>
      <c r="M111" s="149"/>
      <c r="T111" s="52"/>
      <c r="AT111" s="18" t="s">
        <v>179</v>
      </c>
      <c r="AU111" s="18" t="s">
        <v>83</v>
      </c>
    </row>
    <row r="112" spans="2:47" s="1" customFormat="1" ht="40.5" customHeight="1">
      <c r="B112" s="33"/>
      <c r="D112" s="151" t="s">
        <v>310</v>
      </c>
      <c r="F112" s="178" t="s">
        <v>1338</v>
      </c>
      <c r="I112" s="148"/>
      <c r="L112" s="33"/>
      <c r="M112" s="149"/>
      <c r="T112" s="52"/>
      <c r="AT112" s="18" t="s">
        <v>310</v>
      </c>
      <c r="AU112" s="18" t="s">
        <v>83</v>
      </c>
    </row>
    <row r="113" spans="2:65" s="1" customFormat="1" ht="16.5" customHeight="1">
      <c r="B113" s="33"/>
      <c r="C113" s="133"/>
      <c r="D113" s="133"/>
      <c r="E113" s="134"/>
      <c r="F113" s="135"/>
      <c r="G113" s="136"/>
      <c r="H113" s="137"/>
      <c r="I113" s="138"/>
      <c r="J113" s="139"/>
      <c r="K113" s="135"/>
      <c r="L113" s="33"/>
      <c r="M113" s="140"/>
      <c r="N113" s="141"/>
      <c r="P113" s="142"/>
      <c r="Q113" s="142"/>
      <c r="R113" s="142"/>
      <c r="S113" s="142"/>
      <c r="T113" s="143"/>
      <c r="AR113" s="144"/>
      <c r="AT113" s="144"/>
      <c r="AU113" s="144"/>
      <c r="AY113" s="18"/>
      <c r="BE113" s="145"/>
      <c r="BF113" s="145"/>
      <c r="BG113" s="145"/>
      <c r="BH113" s="145"/>
      <c r="BI113" s="145"/>
      <c r="BJ113" s="18"/>
      <c r="BK113" s="145"/>
      <c r="BL113" s="18"/>
      <c r="BM113" s="144"/>
    </row>
    <row r="114" spans="2:47" s="1" customFormat="1" ht="12">
      <c r="B114" s="33"/>
      <c r="D114" s="146"/>
      <c r="F114" s="147"/>
      <c r="I114" s="148"/>
      <c r="L114" s="33"/>
      <c r="M114" s="149"/>
      <c r="T114" s="52"/>
      <c r="AT114" s="18"/>
      <c r="AU114" s="18"/>
    </row>
    <row r="115" spans="2:47" s="1" customFormat="1" ht="75.75" customHeight="1">
      <c r="B115" s="33"/>
      <c r="D115" s="151"/>
      <c r="F115" s="178"/>
      <c r="I115" s="148"/>
      <c r="L115" s="33"/>
      <c r="M115" s="149"/>
      <c r="T115" s="52"/>
      <c r="AT115" s="18"/>
      <c r="AU115" s="18"/>
    </row>
    <row r="116" spans="2:63" s="11" customFormat="1" ht="22.95" customHeight="1">
      <c r="B116" s="121"/>
      <c r="D116" s="122" t="s">
        <v>72</v>
      </c>
      <c r="E116" s="131" t="s">
        <v>1339</v>
      </c>
      <c r="F116" s="131" t="s">
        <v>1340</v>
      </c>
      <c r="I116" s="124"/>
      <c r="J116" s="132">
        <f>BK116</f>
        <v>0</v>
      </c>
      <c r="L116" s="121"/>
      <c r="M116" s="126"/>
      <c r="P116" s="127">
        <f>SUM(P117:P119)</f>
        <v>0</v>
      </c>
      <c r="R116" s="127">
        <f>SUM(R117:R119)</f>
        <v>0</v>
      </c>
      <c r="T116" s="128">
        <f>SUM(T117:T119)</f>
        <v>0</v>
      </c>
      <c r="AR116" s="122" t="s">
        <v>201</v>
      </c>
      <c r="AT116" s="129" t="s">
        <v>72</v>
      </c>
      <c r="AU116" s="129" t="s">
        <v>81</v>
      </c>
      <c r="AY116" s="122" t="s">
        <v>170</v>
      </c>
      <c r="BK116" s="130">
        <f>SUM(BK117:BK119)</f>
        <v>0</v>
      </c>
    </row>
    <row r="117" spans="2:65" s="1" customFormat="1" ht="16.5" customHeight="1">
      <c r="B117" s="33"/>
      <c r="C117" s="133" t="s">
        <v>245</v>
      </c>
      <c r="D117" s="133" t="s">
        <v>173</v>
      </c>
      <c r="E117" s="134" t="s">
        <v>1341</v>
      </c>
      <c r="F117" s="135" t="s">
        <v>1342</v>
      </c>
      <c r="G117" s="136" t="s">
        <v>600</v>
      </c>
      <c r="H117" s="137">
        <v>1</v>
      </c>
      <c r="I117" s="138"/>
      <c r="J117" s="139">
        <f>ROUND(I117*H117,2)</f>
        <v>0</v>
      </c>
      <c r="K117" s="135" t="s">
        <v>176</v>
      </c>
      <c r="L117" s="33"/>
      <c r="M117" s="140" t="s">
        <v>21</v>
      </c>
      <c r="N117" s="141" t="s">
        <v>44</v>
      </c>
      <c r="P117" s="142">
        <f>O117*H117</f>
        <v>0</v>
      </c>
      <c r="Q117" s="142">
        <v>0</v>
      </c>
      <c r="R117" s="142">
        <f>Q117*H117</f>
        <v>0</v>
      </c>
      <c r="S117" s="142">
        <v>0</v>
      </c>
      <c r="T117" s="143">
        <f>S117*H117</f>
        <v>0</v>
      </c>
      <c r="AR117" s="144" t="s">
        <v>1298</v>
      </c>
      <c r="AT117" s="144" t="s">
        <v>173</v>
      </c>
      <c r="AU117" s="144" t="s">
        <v>83</v>
      </c>
      <c r="AY117" s="18" t="s">
        <v>170</v>
      </c>
      <c r="BE117" s="145">
        <f>IF(N117="základní",J117,0)</f>
        <v>0</v>
      </c>
      <c r="BF117" s="145">
        <f>IF(N117="snížená",J117,0)</f>
        <v>0</v>
      </c>
      <c r="BG117" s="145">
        <f>IF(N117="zákl. přenesená",J117,0)</f>
        <v>0</v>
      </c>
      <c r="BH117" s="145">
        <f>IF(N117="sníž. přenesená",J117,0)</f>
        <v>0</v>
      </c>
      <c r="BI117" s="145">
        <f>IF(N117="nulová",J117,0)</f>
        <v>0</v>
      </c>
      <c r="BJ117" s="18" t="s">
        <v>81</v>
      </c>
      <c r="BK117" s="145">
        <f>ROUND(I117*H117,2)</f>
        <v>0</v>
      </c>
      <c r="BL117" s="18" t="s">
        <v>1298</v>
      </c>
      <c r="BM117" s="144" t="s">
        <v>1343</v>
      </c>
    </row>
    <row r="118" spans="2:47" s="1" customFormat="1" ht="12">
      <c r="B118" s="33"/>
      <c r="D118" s="146" t="s">
        <v>179</v>
      </c>
      <c r="F118" s="147" t="s">
        <v>1344</v>
      </c>
      <c r="I118" s="148"/>
      <c r="L118" s="33"/>
      <c r="M118" s="149"/>
      <c r="T118" s="52"/>
      <c r="AT118" s="18" t="s">
        <v>179</v>
      </c>
      <c r="AU118" s="18" t="s">
        <v>83</v>
      </c>
    </row>
    <row r="119" spans="2:47" s="1" customFormat="1" ht="58.5" customHeight="1">
      <c r="B119" s="33"/>
      <c r="D119" s="151" t="s">
        <v>310</v>
      </c>
      <c r="F119" s="178" t="s">
        <v>1345</v>
      </c>
      <c r="I119" s="148"/>
      <c r="L119" s="33"/>
      <c r="M119" s="149"/>
      <c r="T119" s="52"/>
      <c r="AT119" s="18" t="s">
        <v>310</v>
      </c>
      <c r="AU119" s="18" t="s">
        <v>83</v>
      </c>
    </row>
    <row r="120" spans="2:63" s="11" customFormat="1" ht="22.95" customHeight="1">
      <c r="B120" s="121"/>
      <c r="D120" s="122" t="s">
        <v>72</v>
      </c>
      <c r="E120" s="131" t="s">
        <v>1346</v>
      </c>
      <c r="F120" s="131" t="s">
        <v>1347</v>
      </c>
      <c r="I120" s="124"/>
      <c r="J120" s="132">
        <f>BK120</f>
        <v>0</v>
      </c>
      <c r="L120" s="121"/>
      <c r="M120" s="126"/>
      <c r="P120" s="127">
        <f>SUM(P121:P125)</f>
        <v>0</v>
      </c>
      <c r="R120" s="127">
        <f>SUM(R121:R125)</f>
        <v>0</v>
      </c>
      <c r="T120" s="128">
        <f>SUM(T121:T125)</f>
        <v>0</v>
      </c>
      <c r="AR120" s="122" t="s">
        <v>201</v>
      </c>
      <c r="AT120" s="129" t="s">
        <v>72</v>
      </c>
      <c r="AU120" s="129" t="s">
        <v>81</v>
      </c>
      <c r="AY120" s="122" t="s">
        <v>170</v>
      </c>
      <c r="BK120" s="130">
        <f>SUM(BK121:BK125)</f>
        <v>0</v>
      </c>
    </row>
    <row r="121" spans="2:65" s="1" customFormat="1" ht="16.5" customHeight="1">
      <c r="B121" s="33"/>
      <c r="C121" s="133" t="s">
        <v>252</v>
      </c>
      <c r="D121" s="133" t="s">
        <v>173</v>
      </c>
      <c r="E121" s="134" t="s">
        <v>1348</v>
      </c>
      <c r="F121" s="135" t="s">
        <v>1349</v>
      </c>
      <c r="G121" s="136" t="s">
        <v>600</v>
      </c>
      <c r="H121" s="137">
        <v>1</v>
      </c>
      <c r="I121" s="138"/>
      <c r="J121" s="139">
        <f>ROUND(I121*H121,2)</f>
        <v>0</v>
      </c>
      <c r="K121" s="135" t="s">
        <v>304</v>
      </c>
      <c r="L121" s="33"/>
      <c r="M121" s="140" t="s">
        <v>21</v>
      </c>
      <c r="N121" s="141" t="s">
        <v>44</v>
      </c>
      <c r="P121" s="142">
        <f>O121*H121</f>
        <v>0</v>
      </c>
      <c r="Q121" s="142">
        <v>0</v>
      </c>
      <c r="R121" s="142">
        <f>Q121*H121</f>
        <v>0</v>
      </c>
      <c r="S121" s="142">
        <v>0</v>
      </c>
      <c r="T121" s="143">
        <f>S121*H121</f>
        <v>0</v>
      </c>
      <c r="AR121" s="144" t="s">
        <v>1298</v>
      </c>
      <c r="AT121" s="144" t="s">
        <v>173</v>
      </c>
      <c r="AU121" s="144" t="s">
        <v>83</v>
      </c>
      <c r="AY121" s="18" t="s">
        <v>170</v>
      </c>
      <c r="BE121" s="145">
        <f>IF(N121="základní",J121,0)</f>
        <v>0</v>
      </c>
      <c r="BF121" s="145">
        <f>IF(N121="snížená",J121,0)</f>
        <v>0</v>
      </c>
      <c r="BG121" s="145">
        <f>IF(N121="zákl. přenesená",J121,0)</f>
        <v>0</v>
      </c>
      <c r="BH121" s="145">
        <f>IF(N121="sníž. přenesená",J121,0)</f>
        <v>0</v>
      </c>
      <c r="BI121" s="145">
        <f>IF(N121="nulová",J121,0)</f>
        <v>0</v>
      </c>
      <c r="BJ121" s="18" t="s">
        <v>81</v>
      </c>
      <c r="BK121" s="145">
        <f>ROUND(I121*H121,2)</f>
        <v>0</v>
      </c>
      <c r="BL121" s="18" t="s">
        <v>1298</v>
      </c>
      <c r="BM121" s="144" t="s">
        <v>1350</v>
      </c>
    </row>
    <row r="122" spans="2:47" s="1" customFormat="1" ht="47.25" customHeight="1">
      <c r="B122" s="33"/>
      <c r="D122" s="151" t="s">
        <v>310</v>
      </c>
      <c r="F122" s="178" t="s">
        <v>1351</v>
      </c>
      <c r="I122" s="148"/>
      <c r="L122" s="33"/>
      <c r="M122" s="149"/>
      <c r="T122" s="52"/>
      <c r="AT122" s="18" t="s">
        <v>310</v>
      </c>
      <c r="AU122" s="18" t="s">
        <v>83</v>
      </c>
    </row>
    <row r="123" spans="2:65" s="1" customFormat="1" ht="16.5" customHeight="1">
      <c r="B123" s="33"/>
      <c r="C123" s="133"/>
      <c r="D123" s="133"/>
      <c r="E123" s="134"/>
      <c r="F123" s="135"/>
      <c r="G123" s="136"/>
      <c r="H123" s="137"/>
      <c r="I123" s="138"/>
      <c r="J123" s="139"/>
      <c r="K123" s="135"/>
      <c r="L123" s="33"/>
      <c r="M123" s="140"/>
      <c r="N123" s="141"/>
      <c r="P123" s="142"/>
      <c r="Q123" s="142"/>
      <c r="R123" s="142"/>
      <c r="S123" s="142"/>
      <c r="T123" s="143"/>
      <c r="AR123" s="144"/>
      <c r="AT123" s="144"/>
      <c r="AU123" s="144"/>
      <c r="AY123" s="18"/>
      <c r="BE123" s="145"/>
      <c r="BF123" s="145"/>
      <c r="BG123" s="145"/>
      <c r="BH123" s="145"/>
      <c r="BI123" s="145"/>
      <c r="BJ123" s="18"/>
      <c r="BK123" s="145"/>
      <c r="BL123" s="18"/>
      <c r="BM123" s="144"/>
    </row>
    <row r="124" spans="2:47" s="1" customFormat="1" ht="12">
      <c r="B124" s="33"/>
      <c r="D124" s="146"/>
      <c r="F124" s="147"/>
      <c r="I124" s="148"/>
      <c r="L124" s="33"/>
      <c r="M124" s="149"/>
      <c r="T124" s="52"/>
      <c r="AT124" s="18"/>
      <c r="AU124" s="18"/>
    </row>
    <row r="125" spans="2:47" s="1" customFormat="1" ht="67.5" customHeight="1">
      <c r="B125" s="33"/>
      <c r="D125" s="151"/>
      <c r="F125" s="178"/>
      <c r="I125" s="148"/>
      <c r="L125" s="33"/>
      <c r="M125" s="198"/>
      <c r="N125" s="195"/>
      <c r="O125" s="195"/>
      <c r="P125" s="195"/>
      <c r="Q125" s="195"/>
      <c r="R125" s="195"/>
      <c r="S125" s="195"/>
      <c r="T125" s="199"/>
      <c r="AT125" s="18"/>
      <c r="AU125" s="18"/>
    </row>
    <row r="126" spans="2:12" s="1" customFormat="1" ht="6.9" customHeight="1">
      <c r="B126" s="41"/>
      <c r="C126" s="42"/>
      <c r="D126" s="42"/>
      <c r="E126" s="42"/>
      <c r="F126" s="42"/>
      <c r="G126" s="42"/>
      <c r="H126" s="42"/>
      <c r="I126" s="42"/>
      <c r="J126" s="42"/>
      <c r="K126" s="42"/>
      <c r="L126" s="33"/>
    </row>
  </sheetData>
  <sheetProtection formatColumns="0" formatRows="0" autoFilter="0"/>
  <autoFilter ref="C85:K125"/>
  <mergeCells count="9">
    <mergeCell ref="E50:H50"/>
    <mergeCell ref="E76:H76"/>
    <mergeCell ref="E78:H78"/>
    <mergeCell ref="L2:V2"/>
    <mergeCell ref="E7:H7"/>
    <mergeCell ref="E9:H9"/>
    <mergeCell ref="E18:H18"/>
    <mergeCell ref="E27:H27"/>
    <mergeCell ref="E48:H48"/>
  </mergeCells>
  <hyperlinks>
    <hyperlink ref="F90" r:id="rId1" display="https://podminky.urs.cz/item/CS_URS_2024_01/011503000"/>
    <hyperlink ref="F94" r:id="rId2" display="https://podminky.urs.cz/item/CS_URS_2024_01/013254000"/>
    <hyperlink ref="F98" r:id="rId3" display="https://podminky.urs.cz/item/CS_URS_2024_01/030001000"/>
    <hyperlink ref="F104" r:id="rId4" display="https://podminky.urs.cz/item/CS_URS_2024_01/043194000"/>
    <hyperlink ref="F107" r:id="rId5" display="https://podminky.urs.cz/item/CS_URS_2024_01/045002000"/>
    <hyperlink ref="F111" r:id="rId6" display="https://podminky.urs.cz/item/CS_URS_2024_01/051002000"/>
    <hyperlink ref="F118" r:id="rId7" display="https://podminky.urs.cz/item/CS_URS_2024_01/071002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HEJMALOVA\Alena Hejmalova</dc:creator>
  <cp:keywords/>
  <dc:description/>
  <cp:lastModifiedBy>Jan Resler</cp:lastModifiedBy>
  <dcterms:created xsi:type="dcterms:W3CDTF">2024-05-17T14:43:51Z</dcterms:created>
  <dcterms:modified xsi:type="dcterms:W3CDTF">2024-05-21T10:05:31Z</dcterms:modified>
  <cp:category/>
  <cp:version/>
  <cp:contentType/>
  <cp:contentStatus/>
</cp:coreProperties>
</file>