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/>
  <bookViews>
    <workbookView xWindow="65428" yWindow="65428" windowWidth="23256" windowHeight="12576" activeTab="0"/>
  </bookViews>
  <sheets>
    <sheet name="Rekapitulace stavby" sheetId="1" r:id="rId1"/>
    <sheet name="0 - Ostatní a vedlejší ná..." sheetId="2" r:id="rId2"/>
    <sheet name="101.1 - Sjezd z pozemku č..." sheetId="3" r:id="rId3"/>
    <sheet name="101.2 - Sjezd z pozemku č..." sheetId="4" r:id="rId4"/>
  </sheets>
  <definedNames>
    <definedName name="_xlnm._FilterDatabase" localSheetId="1" hidden="1">'0 - Ostatní a vedlejší ná...'!$C$117:$K$137</definedName>
    <definedName name="_xlnm._FilterDatabase" localSheetId="2" hidden="1">'101.1 - Sjezd z pozemku č...'!$C$125:$K$227</definedName>
    <definedName name="_xlnm._FilterDatabase" localSheetId="3" hidden="1">'101.2 - Sjezd z pozemku č...'!$C$124:$K$155</definedName>
    <definedName name="_xlnm.Print_Area" localSheetId="1">'0 - Ostatní a vedlejší ná...'!$C$4:$J$76,'0 - Ostatní a vedlejší ná...'!$C$82:$J$99,'0 - Ostatní a vedlejší ná...'!$C$105:$K$137</definedName>
    <definedName name="_xlnm.Print_Area" localSheetId="2">'101.1 - Sjezd z pozemku č...'!$C$4:$J$76,'101.1 - Sjezd z pozemku č...'!$C$82:$J$105,'101.1 - Sjezd z pozemku č...'!$C$111:$K$227</definedName>
    <definedName name="_xlnm.Print_Area" localSheetId="3">'101.2 - Sjezd z pozemku č...'!$C$4:$J$76,'101.2 - Sjezd z pozemku č...'!$C$82:$J$104,'101.2 - Sjezd z pozemku č...'!$C$110:$K$155</definedName>
    <definedName name="_xlnm.Print_Area" localSheetId="0">'Rekapitulace stavby'!$D$4:$AO$76,'Rekapitulace stavby'!$C$82:$AQ$99</definedName>
    <definedName name="_xlnm.Print_Titles" localSheetId="0">'Rekapitulace stavby'!$92:$92</definedName>
    <definedName name="_xlnm.Print_Titles" localSheetId="1">'0 - Ostatní a vedlejší ná...'!$117:$117</definedName>
    <definedName name="_xlnm.Print_Titles" localSheetId="2">'101.1 - Sjezd z pozemku č...'!$125:$125</definedName>
    <definedName name="_xlnm.Print_Titles" localSheetId="3">'101.2 - Sjezd z pozemku č...'!$124:$124</definedName>
  </definedNames>
  <calcPr calcId="191029"/>
  <extLst/>
</workbook>
</file>

<file path=xl/sharedStrings.xml><?xml version="1.0" encoding="utf-8"?>
<sst xmlns="http://schemas.openxmlformats.org/spreadsheetml/2006/main" count="2086" uniqueCount="370">
  <si>
    <t>Export Komplet</t>
  </si>
  <si>
    <t/>
  </si>
  <si>
    <t>2.0</t>
  </si>
  <si>
    <t>ZAMOK</t>
  </si>
  <si>
    <t>False</t>
  </si>
  <si>
    <t>{a877be99-adf5-4e93-b578-cbe9ada61423}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</si>
  <si>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</si>
  <si>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</si>
  <si>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</si>
  <si>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</si>
  <si>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</si>
  <si>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</si>
  <si>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</si>
  <si>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</si>
  <si>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2151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</si>
  <si>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</si>
  <si>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</si>
  <si>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Sjezd z pozemku č. 1207/3 na ul. Oderská, k.ú. Starý Bohumín</t>
  </si>
  <si>
    <t>KSO:</t>
  </si>
  <si>
    <t>CC-CZ:</t>
  </si>
  <si>
    <t>Místo:</t>
  </si>
  <si>
    <t>Starý Bohumín</t>
  </si>
  <si>
    <t>Datum:</t>
  </si>
  <si>
    <t>9. 4. 2024</t>
  </si>
  <si>
    <t>Zadavatel:</t>
  </si>
  <si>
    <t>IČ:</t>
  </si>
  <si>
    <t>00297569</t>
  </si>
  <si>
    <t>Město Bohumín</t>
  </si>
  <si>
    <t>DIČ:</t>
  </si>
  <si>
    <t>CZ00297569</t>
  </si>
  <si>
    <t>Uchazeč:</t>
  </si>
  <si>
    <t>Vyplň údaj</t>
  </si>
  <si>
    <t>Projektant:</t>
  </si>
  <si>
    <t>88359115</t>
  </si>
  <si>
    <t>Ing. Miroslav Knápek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</si>
  <si>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</si>
  <si>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</si>
  <si>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</si>
  <si>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</si>
  <si>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</si>
  <si>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</si>
  <si>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</si>
  <si>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</si>
  <si>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</si>
  <si>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</si>
  <si>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</si>
  <si>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</si>
  <si>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</si>
  <si>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</si>
  <si>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</si>
  <si>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</si>
  <si>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</si>
  <si>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</si>
  <si>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</si>
  <si>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</si>
  <si>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</si>
  <si>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</si>
  <si>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</si>
  <si>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</si>
  <si>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</si>
  <si>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</si>
  <si>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</si>
  <si>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</si>
  <si>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</si>
  <si>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</si>
  <si>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</si>
  <si>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</si>
  <si>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</si>
  <si>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</si>
  <si>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</si>
  <si>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</si>
  <si>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</si>
  <si>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</si>
  <si>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</si>
  <si>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</si>
  <si>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</si>
  <si>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</si>
  <si>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</si>
  <si>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</si>
  <si>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</si>
  <si>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</si>
  <si>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</si>
  <si>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</si>
  <si>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</si>
  <si>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Ostatní a vedlejší náklady</t>
  </si>
  <si>
    <t>STA</t>
  </si>
  <si>
    <t>1</t>
  </si>
  <si>
    <t>{21c1531f-ddfc-4b6a-bd8f-640948ad4297}</t>
  </si>
  <si>
    <t>2</t>
  </si>
  <si>
    <t>101</t>
  </si>
  <si>
    <t>Sjezd z pozemku č. 1207/3 na ul. Oderská</t>
  </si>
  <si>
    <t>{a7da0915-3b9f-405a-9ad2-555f647cea40}</t>
  </si>
  <si>
    <t>101.1</t>
  </si>
  <si>
    <t>Sjezd z pozemku č. 1207/3 - stavební práce</t>
  </si>
  <si>
    <t>Soupis</t>
  </si>
  <si>
    <t>{4156f7ec-0681-48ac-b1eb-c978163cdd85}</t>
  </si>
  <si>
    <t>101.2</t>
  </si>
  <si>
    <t>Sjezd z pozemku č. 1207/3 - výměna podloží se souhlasem investora</t>
  </si>
  <si>
    <t>{c20beda5-14e2-409c-b582-7c4ee48c38dc}</t>
  </si>
  <si>
    <t>KRYCÍ LIST SOUPISU PRACÍ</t>
  </si>
  <si>
    <t>Objekt:</t>
  </si>
  <si>
    <t>0 - Ostatní a vedlejší náklady</t>
  </si>
  <si>
    <t>REKAPITULACE ČLENĚNÍ SOUPISU PRACÍ</t>
  </si>
  <si>
    <t>Kód dílu - Popis</t>
  </si>
  <si>
    <t>Cena celkem [CZK]</t>
  </si>
  <si>
    <t>Náklady ze soupisu prací</t>
  </si>
  <si>
    <t>-1</t>
  </si>
  <si>
    <t>OST - Ostatní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</si>
  <si>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</si>
  <si>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</si>
  <si>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</si>
  <si>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</si>
  <si>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</si>
  <si>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</si>
  <si>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</si>
  <si>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</si>
  <si>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</si>
  <si>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</si>
  <si>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</si>
  <si>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</si>
  <si>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</si>
  <si>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</si>
  <si>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OST</t>
  </si>
  <si>
    <t>Ostatní</t>
  </si>
  <si>
    <t>4</t>
  </si>
  <si>
    <t>ROZPOCET</t>
  </si>
  <si>
    <t>K</t>
  </si>
  <si>
    <t>012103000</t>
  </si>
  <si>
    <t>Geodetické práce před výstavbou</t>
  </si>
  <si>
    <t>soubor</t>
  </si>
  <si>
    <t>CS ÚRS 2024 01</t>
  </si>
  <si>
    <t>1024</t>
  </si>
  <si>
    <t>-1928977560</t>
  </si>
  <si>
    <t>P</t>
  </si>
  <si>
    <t>Poznámka k položce:
vytyčení stávajících inženýrských sítí včetně doložení dokladu o provedení vytyčení
vytyčení stavby</t>
  </si>
  <si>
    <t>012303000</t>
  </si>
  <si>
    <t>Geodetické práce po výstavbě</t>
  </si>
  <si>
    <t>1407789694</t>
  </si>
  <si>
    <t>Poznámka k položce:
polohové vytyčení objektů - umístění v terénu vč. doložení dokladu o provedeném vytyčení stavby.</t>
  </si>
  <si>
    <t>3</t>
  </si>
  <si>
    <t>012303000a</t>
  </si>
  <si>
    <t>Geodetické práce po výstavbě-geometrické plány</t>
  </si>
  <si>
    <t>-1059906626</t>
  </si>
  <si>
    <t>Poznámka k položce:
Zaměření a vypracování geometrických (oddělovacích) plánů.</t>
  </si>
  <si>
    <t>013254000</t>
  </si>
  <si>
    <t>Dokumentace skutečného provedení stavby</t>
  </si>
  <si>
    <t>1436111553</t>
  </si>
  <si>
    <t>Poznámka k položce:
Dokumentace pro kolaudaci a závěrečná zpráva pro všechny objekty stavby</t>
  </si>
  <si>
    <t>5</t>
  </si>
  <si>
    <t>043103000</t>
  </si>
  <si>
    <t>Zkoušky bez rozlišení</t>
  </si>
  <si>
    <t>306538887</t>
  </si>
  <si>
    <t>Poznámka k položce:
pořet zkoušek vychází z kontrolního zkušební plánu stavby zpracovaného zhotovitelem dle platných předpisů (ČSN a TKP)
- statické zatěžovací zkoušky na pláni a konstrukčních vrstvách (1x)</t>
  </si>
  <si>
    <t>6</t>
  </si>
  <si>
    <t>049103000</t>
  </si>
  <si>
    <t>Náklady vzniklé v souvislosti s realizací stavby</t>
  </si>
  <si>
    <t>2071058089</t>
  </si>
  <si>
    <t>Poznámka k položce:
Dodavatel zajistí zpracování fotodokumentace průběhu prací na stavbě, kterou následně předá investorovi.</t>
  </si>
  <si>
    <t>7</t>
  </si>
  <si>
    <t>049303000</t>
  </si>
  <si>
    <t>Náklady vzniklé v souvislosti s předáním stavby</t>
  </si>
  <si>
    <t>-1309265842</t>
  </si>
  <si>
    <t>Poznámka k položce:
Náklady zhotovitele spojené s předáním stavby a se zajištěním úspěšného kolaudačního řízení.</t>
  </si>
  <si>
    <t>8</t>
  </si>
  <si>
    <t>R</t>
  </si>
  <si>
    <t>Provizorní dopravní značení</t>
  </si>
  <si>
    <t>vlastní</t>
  </si>
  <si>
    <t>2119662117</t>
  </si>
  <si>
    <t>Poznámka k položce:
Zřízení, odstranění a vč. příplatku za každý den použití dočasného dopravního značení. Zajištění projednání, povolení a vydání Stanovení DDZ si zajistí dodavatel stavby.</t>
  </si>
  <si>
    <t>VRN</t>
  </si>
  <si>
    <t>Vedlejší rozpočtové náklady</t>
  </si>
  <si>
    <t>9</t>
  </si>
  <si>
    <t>032103000</t>
  </si>
  <si>
    <t>Náklady na zřízení a provoz ZS po dobu stavby a následná likvidace ZS vč. uvedení ploch do původního stavu</t>
  </si>
  <si>
    <t>-797404257</t>
  </si>
  <si>
    <t>101 - Sjezd z pozemku č. 1207/3 na ul. Oderská</t>
  </si>
  <si>
    <t>Soupis:</t>
  </si>
  <si>
    <t>101.1 - Sjezd z pozemku č. 1207/3 - stavební práce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</si>
  <si>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</si>
  <si>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</si>
  <si>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</si>
  <si>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</si>
  <si>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</si>
  <si>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998 - Přesun hmot</t>
  </si>
  <si>
    <t>HSV</t>
  </si>
  <si>
    <t>Práce a dodávky HSV</t>
  </si>
  <si>
    <t>Zemní práce</t>
  </si>
  <si>
    <t>121151113</t>
  </si>
  <si>
    <t>Sejmutí ornice plochy do 500 m2 tl vrstvy do 200 mm strojně</t>
  </si>
  <si>
    <t>m2</t>
  </si>
  <si>
    <t>551817423</t>
  </si>
  <si>
    <t>VV</t>
  </si>
  <si>
    <t>"Strojní sejmutí kulturní vrstvy zeminy v tl. 0,15m + uložení na mezideponii vedle vedle sjezdu =" 70,0</t>
  </si>
  <si>
    <t>Součet</t>
  </si>
  <si>
    <t>122452203</t>
  </si>
  <si>
    <t>Odkopávky a prokopávky nezapažené pro silnice a dálnice v hornině třídy těžitelnosti II objem do 100 m3 strojně</t>
  </si>
  <si>
    <t>m3</t>
  </si>
  <si>
    <t>113851817</t>
  </si>
  <si>
    <t>"Výkop pro sjezd =" 50,0</t>
  </si>
  <si>
    <t>131312532</t>
  </si>
  <si>
    <t>Hloubení jamek objem do 0,5 m3 v nesoudržných horninách třídy těžitelnosti II skupiny 4 ručně</t>
  </si>
  <si>
    <t>-1143974568</t>
  </si>
  <si>
    <t>zemina bude použita v místě uboraného původního základu</t>
  </si>
  <si>
    <t>"hloubení jámy pro základ patky =" 0,50*0,50*1,20</t>
  </si>
  <si>
    <t>162751137</t>
  </si>
  <si>
    <t>Vodorovné přemístění přes 9 000 do 10000 m výkopku/sypaniny z horniny třídy těžitelnosti II skupiny 4 a 5</t>
  </si>
  <si>
    <t>-1484315066</t>
  </si>
  <si>
    <t>"z odkopu pro sjezd =" 50,0</t>
  </si>
  <si>
    <t>162751139</t>
  </si>
  <si>
    <t>Příplatek k vodorovnému přemístění výkopku/sypaniny z horniny třídy těžitelnosti II skupiny 4 a 5 ZKD 1000 m přes 10000 m</t>
  </si>
  <si>
    <t>-67266616</t>
  </si>
  <si>
    <t>celková vzdálenost k odvozu 15 km</t>
  </si>
  <si>
    <t>"z odkopu pro sjezd =" (15-1)*50,0</t>
  </si>
  <si>
    <t>171151111</t>
  </si>
  <si>
    <t>Uložení sypaniny z hornin nesoudržných sypkých do násypů zhutněných strojně</t>
  </si>
  <si>
    <t>-1019004826</t>
  </si>
  <si>
    <t>Nový zásyp mezi ochrannou hrází a sjezdem bude zhutněn po vrstvách min. 0,15m</t>
  </si>
  <si>
    <t>"Hutněný násyp – zeminy vhodná do násypů např. ŠD 0/63 =" 3,0</t>
  </si>
  <si>
    <t>M</t>
  </si>
  <si>
    <t>58344197</t>
  </si>
  <si>
    <t>štěrkodrť frakce 0/63</t>
  </si>
  <si>
    <t>t</t>
  </si>
  <si>
    <t>-342103536</t>
  </si>
  <si>
    <t>"spotřeba =" 2,2*3,0</t>
  </si>
  <si>
    <t>171201231</t>
  </si>
  <si>
    <t>Poplatek za uložení zeminy a kamení na recyklační skládce (skládkovné) kód odpadu 17 05 04</t>
  </si>
  <si>
    <t>1930205401</t>
  </si>
  <si>
    <t>"z odkopu pro sjezd =" 1,80*50,0</t>
  </si>
  <si>
    <t>171251201</t>
  </si>
  <si>
    <t>Uložení sypaniny na skládky nebo meziskládky</t>
  </si>
  <si>
    <t>-1106736036</t>
  </si>
  <si>
    <t>10</t>
  </si>
  <si>
    <t>181411122</t>
  </si>
  <si>
    <t>Založení lučního trávníku výsevem pl do 1000 m2 ve svahu přes 1:5 do 1:2</t>
  </si>
  <si>
    <t>-996156540</t>
  </si>
  <si>
    <t>"založení trávníku =" 70,0</t>
  </si>
  <si>
    <t>11</t>
  </si>
  <si>
    <t>00572472</t>
  </si>
  <si>
    <t>osivo směs travní krajinná-rovinná</t>
  </si>
  <si>
    <t>kg</t>
  </si>
  <si>
    <t>-801209070</t>
  </si>
  <si>
    <t>"spotřeba =" 0,035*70,0</t>
  </si>
  <si>
    <t>182351023</t>
  </si>
  <si>
    <t>Rozprostření ornice pl do 100 m2 ve svahu přes 1:5 tl vrstvy do 200 mm strojně</t>
  </si>
  <si>
    <t>-562857620</t>
  </si>
  <si>
    <t>"rozprostření humozní vrstvy v tl. 150 mm - rozhrnutí z mezideponie =" 70,0</t>
  </si>
  <si>
    <t>13</t>
  </si>
  <si>
    <t>183403115</t>
  </si>
  <si>
    <t>Obdělání půdy kultivátorováním ve svahu přes 1:5 do 1:2</t>
  </si>
  <si>
    <t>485947001</t>
  </si>
  <si>
    <t>"zpětná úprava ploch ve svahu =" 70,0</t>
  </si>
  <si>
    <t>14</t>
  </si>
  <si>
    <t>183403253</t>
  </si>
  <si>
    <t>Obdělání půdy hrabáním ve svahu přes 1:5 do 1:2</t>
  </si>
  <si>
    <t>-1055774287</t>
  </si>
  <si>
    <t>15</t>
  </si>
  <si>
    <t>183403261</t>
  </si>
  <si>
    <t>Obdělání půdy válením ve svahu přes 1:5 do 1:2</t>
  </si>
  <si>
    <t>713459931</t>
  </si>
  <si>
    <t>Vodorovné konstrukce</t>
  </si>
  <si>
    <t>16</t>
  </si>
  <si>
    <t>452313151</t>
  </si>
  <si>
    <t>Podkladní bloky z betonu prostého bez zvýšených nároků na prostředí tř. C 20/25 otevřený výkop</t>
  </si>
  <si>
    <t>-1850407589</t>
  </si>
  <si>
    <t>"základová patka pro osazení zábrany =" 0,50*0,50*1,20</t>
  </si>
  <si>
    <t>Komunikace pozemní</t>
  </si>
  <si>
    <t>17</t>
  </si>
  <si>
    <t>564851011</t>
  </si>
  <si>
    <t>Podklad ze štěrkodrtě ŠD plochy do 100 m2 tl 150 mm</t>
  </si>
  <si>
    <t>521682382</t>
  </si>
  <si>
    <t>"ŠDb 0/63; 150 mm =" 150,0</t>
  </si>
  <si>
    <t>"ŠDa 0/32; 150 mm =" 150,0</t>
  </si>
  <si>
    <t>18</t>
  </si>
  <si>
    <t>565135111</t>
  </si>
  <si>
    <t>Asfaltový beton vrstva podkladní ACP 16 (obalované kamenivo OKS) tl 50 mm š do 3 m</t>
  </si>
  <si>
    <t>180332602</t>
  </si>
  <si>
    <t>"ACP 16+;  50 mm =" 150,0</t>
  </si>
  <si>
    <t>19</t>
  </si>
  <si>
    <t>573231106</t>
  </si>
  <si>
    <t>Postřik živičný spojovací ze silniční emulze v množství 0,30 kg/m2</t>
  </si>
  <si>
    <t>-1430695133</t>
  </si>
  <si>
    <t>"vozovka =" 150,0</t>
  </si>
  <si>
    <t>20</t>
  </si>
  <si>
    <t>577134111</t>
  </si>
  <si>
    <t>Asfaltový beton vrstva obrusná ACO 11 (ABS) tř. I tl 40 mm š do 3 m z nemodifikovaného asfaltu</t>
  </si>
  <si>
    <t>1308880157</t>
  </si>
  <si>
    <t>"ACO 11; 40 mm =" 150,0</t>
  </si>
  <si>
    <t>Ostatní konstrukce a práce, bourání</t>
  </si>
  <si>
    <t>91211111R</t>
  </si>
  <si>
    <t>Montáž zábrany - sloupek v do 1000 mm, zapuštění do betonové patky</t>
  </si>
  <si>
    <t>kus</t>
  </si>
  <si>
    <t>360582330</t>
  </si>
  <si>
    <t>Nová závora bude osazena do místa aby nebylo na hráz možno najet z nového sjezdu</t>
  </si>
  <si>
    <t>"Nová zábrana =" 1</t>
  </si>
  <si>
    <t>22</t>
  </si>
  <si>
    <t>76700D</t>
  </si>
  <si>
    <t>Jednostranná závora otočného typu, délka ramene 0,80 m, provedení bílé</t>
  </si>
  <si>
    <t>-1585150577</t>
  </si>
  <si>
    <t>23</t>
  </si>
  <si>
    <t>912211111</t>
  </si>
  <si>
    <t>Montáž směrového sloupku silničního plastového prosté uložení bez betonového základu</t>
  </si>
  <si>
    <t>1188704357</t>
  </si>
  <si>
    <t>"červený sloupek Z11g =" 2</t>
  </si>
  <si>
    <t>24</t>
  </si>
  <si>
    <t>40445158</t>
  </si>
  <si>
    <t>sloupek směrový silniční plastový kulatý 1,2m</t>
  </si>
  <si>
    <t>10776943</t>
  </si>
  <si>
    <t>25</t>
  </si>
  <si>
    <t>916131113.2</t>
  </si>
  <si>
    <t>Osazení silničního obrubníku betonového ležatého s boční opěrou do lože z betonu prostého C20/25</t>
  </si>
  <si>
    <t>m</t>
  </si>
  <si>
    <t>2068463425</t>
  </si>
  <si>
    <t>"Betonová obruba 15/30 do betonu C20/25 - na vjezdu, naležato =" 8,0</t>
  </si>
  <si>
    <t>26</t>
  </si>
  <si>
    <t>916131213.2</t>
  </si>
  <si>
    <t>Osazení silničního obrubníku betonového stojatého s boční opěrou do lože z betonu prostého C20/25</t>
  </si>
  <si>
    <t>1413955432</t>
  </si>
  <si>
    <t>"Betonová obruba 15/30 do betonu C20/25 =" 72,0</t>
  </si>
  <si>
    <t>27</t>
  </si>
  <si>
    <t>59217034</t>
  </si>
  <si>
    <t>obrubník silniční betonový 1000x150x300mm</t>
  </si>
  <si>
    <t>-1925224783</t>
  </si>
  <si>
    <t>"spotřeba =" (8,0+72,0)*1,01</t>
  </si>
  <si>
    <t>28</t>
  </si>
  <si>
    <t>919732211</t>
  </si>
  <si>
    <t>Styčná spára napojení nového živičného povrchu na stávající za tepla š 15 mm hl 25 mm s prořezáním</t>
  </si>
  <si>
    <t>-214984809</t>
  </si>
  <si>
    <t>"napojení nového a starého krytu =" 8,0</t>
  </si>
  <si>
    <t>29</t>
  </si>
  <si>
    <t>919735111</t>
  </si>
  <si>
    <t>Řezání stávajícího živičného krytu hl do 50 mm</t>
  </si>
  <si>
    <t>1271656322</t>
  </si>
  <si>
    <t>"Zařezání vozovky =" 8,0</t>
  </si>
  <si>
    <t>30</t>
  </si>
  <si>
    <t>96600625R</t>
  </si>
  <si>
    <t>Odstranění zábrany - zabetonovaný sloupek</t>
  </si>
  <si>
    <t>1078613048</t>
  </si>
  <si>
    <t>Stávající patka závory bude seříznuta/ubourána pod úroveň terénu a poté bude terén zarovnán zásypem zeminy</t>
  </si>
  <si>
    <t>"Odstranění stávající zábrany =" 1</t>
  </si>
  <si>
    <t>998</t>
  </si>
  <si>
    <t>Přesun hmot</t>
  </si>
  <si>
    <t>31</t>
  </si>
  <si>
    <t>998225111</t>
  </si>
  <si>
    <t>Přesun hmot pro pozemní komunikace s krytem z kamene, monolitickým betonovým nebo živičným</t>
  </si>
  <si>
    <t>1965720942</t>
  </si>
  <si>
    <t>101.2 - Sjezd z pozemku č. 1207/3 - výměna podloží se souhlasem investora</t>
  </si>
  <si>
    <t>122351102</t>
  </si>
  <si>
    <t>Odkopávky a prokopávky nezapažené v hornině třídy těžitelnosti II skupiny 4 objem do 50 m3 strojně</t>
  </si>
  <si>
    <t>-1972191509</t>
  </si>
  <si>
    <t>"odkop pro výměnu podloží v tl. 0,30 m =" 0,30*150,0</t>
  </si>
  <si>
    <t>1205253236</t>
  </si>
  <si>
    <t>"z odkopu pro výměnu podloží v tl. 0,30 m =" 45,0</t>
  </si>
  <si>
    <t>-1305404563</t>
  </si>
  <si>
    <t>"z odkopu pro výměnu podloží v tl. 0,30 m =" (15-1)*45,0</t>
  </si>
  <si>
    <t>445049137</t>
  </si>
  <si>
    <t>"z odkopu pro výměnu podloží v tl. 0,30 m =" 1,80*45,0</t>
  </si>
  <si>
    <t>1080631637</t>
  </si>
  <si>
    <t>181951114</t>
  </si>
  <si>
    <t>Úprava pláně v hornině třídy těžitelnosti II skupiny 4 a 5 se zhutněním strojně</t>
  </si>
  <si>
    <t>-762997396</t>
  </si>
  <si>
    <t>564851111</t>
  </si>
  <si>
    <t>Podklad ze štěrkodrtě ŠD plochy přes 100 m2 tl 150 mm</t>
  </si>
  <si>
    <t>-1673332194</t>
  </si>
  <si>
    <t>výměna podloží o mocnosti 0,3 m ze štěrkodrti 0/63mm</t>
  </si>
  <si>
    <t>"ve dvou vrstvách tl. 150 mm =" 2*150,0</t>
  </si>
  <si>
    <t>919726122</t>
  </si>
  <si>
    <t>Geotextilie pro ochranu, separaci a filtraci netkaná měrná hm přes 200 do 300 g/m2</t>
  </si>
  <si>
    <t>-887596133</t>
  </si>
  <si>
    <t>"v rámci výměny podloží =" 150,0</t>
  </si>
  <si>
    <t>-354699070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</si>
</sst>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10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3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Alignment="1">
      <alignment vertical="center"/>
    </xf>
    <xf numFmtId="166" fontId="30" fillId="0" borderId="0" xfId="0" applyNumberFormat="1" applyFont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" fontId="2" fillId="0" borderId="17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166" fontId="2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4" fontId="25" fillId="0" borderId="0" xfId="0" applyNumberFormat="1" applyFont="1"/>
    <xf numFmtId="166" fontId="34" fillId="0" borderId="10" xfId="0" applyNumberFormat="1" applyFont="1" applyBorder="1"/>
    <xf numFmtId="166" fontId="34" fillId="0" borderId="11" xfId="0" applyNumberFormat="1" applyFont="1" applyBorder="1"/>
    <xf numFmtId="4" fontId="35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7" fillId="0" borderId="0" xfId="0" applyNumberFormat="1" applyFont="1"/>
    <xf numFmtId="0" fontId="8" fillId="0" borderId="17" xfId="0" applyFont="1" applyBorder="1"/>
    <xf numFmtId="166" fontId="8" fillId="0" borderId="0" xfId="0" applyNumberFormat="1" applyFont="1"/>
    <xf numFmtId="166" fontId="8" fillId="0" borderId="12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3" fillId="0" borderId="22" xfId="0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 wrapText="1"/>
    </xf>
    <xf numFmtId="167" fontId="23" fillId="0" borderId="22" xfId="0" applyNumberFormat="1" applyFont="1" applyBorder="1" applyAlignment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>
      <alignment vertical="center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9" xfId="0" applyFont="1" applyBorder="1" applyAlignment="1">
      <alignment horizontal="left" vertical="center"/>
    </xf>
    <xf numFmtId="0" fontId="9" fillId="0" borderId="19" xfId="0" applyFont="1" applyBorder="1" applyAlignment="1">
      <alignment vertical="center"/>
    </xf>
    <xf numFmtId="4" fontId="9" fillId="0" borderId="19" xfId="0" applyNumberFormat="1" applyFont="1" applyBorder="1" applyAlignment="1">
      <alignment vertical="center"/>
    </xf>
    <xf numFmtId="0" fontId="9" fillId="0" borderId="0" xfId="0" applyFont="1" applyAlignment="1">
      <alignment horizontal="left"/>
    </xf>
    <xf numFmtId="4" fontId="9" fillId="0" borderId="0" xfId="0" applyNumberFormat="1" applyFont="1"/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8" fillId="0" borderId="22" xfId="0" applyFont="1" applyBorder="1" applyAlignment="1">
      <alignment horizontal="center" vertical="center"/>
    </xf>
    <xf numFmtId="49" fontId="38" fillId="0" borderId="22" xfId="0" applyNumberFormat="1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center" vertical="center" wrapText="1"/>
    </xf>
    <xf numFmtId="167" fontId="38" fillId="0" borderId="22" xfId="0" applyNumberFormat="1" applyFont="1" applyBorder="1" applyAlignment="1">
      <alignment vertical="center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>
      <alignment vertical="center"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21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9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left" vertical="center" wrapText="1"/>
    </xf>
    <xf numFmtId="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" customHeight="1"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S2" s="16" t="s">
        <v>6</v>
      </c>
      <c r="BT2" s="16" t="s">
        <v>7</v>
      </c>
    </row>
    <row r="3" spans="2:72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ht="12" customHeight="1">
      <c r="B5" s="19"/>
      <c r="D5" s="23" t="s">
        <v>13</v>
      </c>
      <c r="K5" s="213" t="s">
        <v>14</v>
      </c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R5" s="19"/>
      <c r="BE5" s="210" t="s">
        <v>15</v>
      </c>
      <c r="BS5" s="16" t="s">
        <v>6</v>
      </c>
    </row>
    <row r="6" spans="2:71" ht="36.9" customHeight="1">
      <c r="B6" s="19"/>
      <c r="D6" s="25" t="s">
        <v>16</v>
      </c>
      <c r="K6" s="215" t="s">
        <v>17</v>
      </c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R6" s="19"/>
      <c r="BE6" s="211"/>
      <c r="BS6" s="16" t="s">
        <v>6</v>
      </c>
    </row>
    <row r="7" spans="2:71" ht="12" customHeight="1">
      <c r="B7" s="19"/>
      <c r="D7" s="26" t="s">
        <v>18</v>
      </c>
      <c r="K7" s="24" t="s">
        <v>1</v>
      </c>
      <c r="AK7" s="26" t="s">
        <v>19</v>
      </c>
      <c r="AN7" s="24" t="s">
        <v>1</v>
      </c>
      <c r="AR7" s="19"/>
      <c r="BE7" s="211"/>
      <c r="BS7" s="16" t="s">
        <v>6</v>
      </c>
    </row>
    <row r="8" spans="2:71" ht="12" customHeight="1">
      <c r="B8" s="19"/>
      <c r="D8" s="26" t="s">
        <v>20</v>
      </c>
      <c r="K8" s="24" t="s">
        <v>21</v>
      </c>
      <c r="AK8" s="26" t="s">
        <v>22</v>
      </c>
      <c r="AN8" s="27" t="s">
        <v>23</v>
      </c>
      <c r="AR8" s="19"/>
      <c r="BE8" s="211"/>
      <c r="BS8" s="16" t="s">
        <v>6</v>
      </c>
    </row>
    <row r="9" spans="2:71" ht="14.4" customHeight="1">
      <c r="B9" s="19"/>
      <c r="AR9" s="19"/>
      <c r="BE9" s="211"/>
      <c r="BS9" s="16" t="s">
        <v>6</v>
      </c>
    </row>
    <row r="10" spans="2:71" ht="12" customHeight="1">
      <c r="B10" s="19"/>
      <c r="D10" s="26" t="s">
        <v>24</v>
      </c>
      <c r="AK10" s="26" t="s">
        <v>25</v>
      </c>
      <c r="AN10" s="24" t="s">
        <v>26</v>
      </c>
      <c r="AR10" s="19"/>
      <c r="BE10" s="211"/>
      <c r="BS10" s="16" t="s">
        <v>6</v>
      </c>
    </row>
    <row r="11" spans="2:71" ht="18.45" customHeight="1">
      <c r="B11" s="19"/>
      <c r="E11" s="24" t="s">
        <v>27</v>
      </c>
      <c r="AK11" s="26" t="s">
        <v>28</v>
      </c>
      <c r="AN11" s="24" t="s">
        <v>29</v>
      </c>
      <c r="AR11" s="19"/>
      <c r="BE11" s="211"/>
      <c r="BS11" s="16" t="s">
        <v>6</v>
      </c>
    </row>
    <row r="12" spans="2:71" ht="6.9" customHeight="1">
      <c r="B12" s="19"/>
      <c r="AR12" s="19"/>
      <c r="BE12" s="211"/>
      <c r="BS12" s="16" t="s">
        <v>6</v>
      </c>
    </row>
    <row r="13" spans="2:71" ht="12" customHeight="1">
      <c r="B13" s="19"/>
      <c r="D13" s="26" t="s">
        <v>30</v>
      </c>
      <c r="AK13" s="26" t="s">
        <v>25</v>
      </c>
      <c r="AN13" s="28" t="s">
        <v>31</v>
      </c>
      <c r="AR13" s="19"/>
      <c r="BE13" s="211"/>
      <c r="BS13" s="16" t="s">
        <v>6</v>
      </c>
    </row>
    <row r="14" spans="2:71" ht="13.2">
      <c r="B14" s="19"/>
      <c r="E14" s="216" t="s">
        <v>31</v>
      </c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6" t="s">
        <v>28</v>
      </c>
      <c r="AN14" s="28" t="s">
        <v>31</v>
      </c>
      <c r="AR14" s="19"/>
      <c r="BE14" s="211"/>
      <c r="BS14" s="16" t="s">
        <v>6</v>
      </c>
    </row>
    <row r="15" spans="2:71" ht="6.9" customHeight="1">
      <c r="B15" s="19"/>
      <c r="AR15" s="19"/>
      <c r="BE15" s="211"/>
      <c r="BS15" s="16" t="s">
        <v>4</v>
      </c>
    </row>
    <row r="16" spans="2:71" ht="12" customHeight="1">
      <c r="B16" s="19"/>
      <c r="D16" s="26" t="s">
        <v>32</v>
      </c>
      <c r="AK16" s="26" t="s">
        <v>25</v>
      </c>
      <c r="AN16" s="24" t="s">
        <v>33</v>
      </c>
      <c r="AR16" s="19"/>
      <c r="BE16" s="211"/>
      <c r="BS16" s="16" t="s">
        <v>4</v>
      </c>
    </row>
    <row r="17" spans="2:71" ht="18.45" customHeight="1">
      <c r="B17" s="19"/>
      <c r="E17" s="24" t="s">
        <v>34</v>
      </c>
      <c r="AK17" s="26" t="s">
        <v>28</v>
      </c>
      <c r="AN17" s="24" t="s">
        <v>1</v>
      </c>
      <c r="AR17" s="19"/>
      <c r="BE17" s="211"/>
      <c r="BS17" s="16" t="s">
        <v>35</v>
      </c>
    </row>
    <row r="18" spans="2:71" ht="6.9" customHeight="1">
      <c r="B18" s="19"/>
      <c r="AR18" s="19"/>
      <c r="BE18" s="211"/>
      <c r="BS18" s="16" t="s">
        <v>6</v>
      </c>
    </row>
    <row r="19" spans="2:71" ht="12" customHeight="1">
      <c r="B19" s="19"/>
      <c r="D19" s="26" t="s">
        <v>36</v>
      </c>
      <c r="AK19" s="26" t="s">
        <v>25</v>
      </c>
      <c r="AN19" s="24" t="s">
        <v>1</v>
      </c>
      <c r="AR19" s="19"/>
      <c r="BE19" s="211"/>
      <c r="BS19" s="16" t="s">
        <v>6</v>
      </c>
    </row>
    <row r="20" spans="2:71" ht="18.45" customHeight="1">
      <c r="B20" s="19"/>
      <c r="E20" s="24" t="s">
        <v>37</v>
      </c>
      <c r="AK20" s="26" t="s">
        <v>28</v>
      </c>
      <c r="AN20" s="24" t="s">
        <v>1</v>
      </c>
      <c r="AR20" s="19"/>
      <c r="BE20" s="211"/>
      <c r="BS20" s="16" t="s">
        <v>35</v>
      </c>
    </row>
    <row r="21" spans="2:57" ht="6.9" customHeight="1">
      <c r="B21" s="19"/>
      <c r="AR21" s="19"/>
      <c r="BE21" s="211"/>
    </row>
    <row r="22" spans="2:57" ht="12" customHeight="1">
      <c r="B22" s="19"/>
      <c r="D22" s="26" t="s">
        <v>38</v>
      </c>
      <c r="AR22" s="19"/>
      <c r="BE22" s="211"/>
    </row>
    <row r="23" spans="2:57" ht="16.5" customHeight="1">
      <c r="B23" s="19"/>
      <c r="E23" s="218" t="s">
        <v>1</v>
      </c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R23" s="19"/>
      <c r="BE23" s="211"/>
    </row>
    <row r="24" spans="2:57" ht="6.9" customHeight="1">
      <c r="B24" s="19"/>
      <c r="AR24" s="19"/>
      <c r="BE24" s="211"/>
    </row>
    <row r="25" spans="2:57" ht="6.9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11"/>
    </row>
    <row r="26" spans="2:57" s="1" customFormat="1" ht="25.95" customHeight="1">
      <c r="B26" s="31"/>
      <c r="D26" s="32" t="s">
        <v>39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19">
        <f>ROUND(AG94,2)</f>
        <v>0</v>
      </c>
      <c r="AL26" s="220"/>
      <c r="AM26" s="220"/>
      <c r="AN26" s="220"/>
      <c r="AO26" s="220"/>
      <c r="AR26" s="31"/>
      <c r="BE26" s="211"/>
    </row>
    <row r="27" spans="2:57" s="1" customFormat="1" ht="6.9" customHeight="1">
      <c r="B27" s="31"/>
      <c r="AR27" s="31"/>
      <c r="BE27" s="211"/>
    </row>
    <row r="28" spans="2:57" s="1" customFormat="1" ht="13.2">
      <c r="B28" s="31"/>
      <c r="L28" s="221" t="s">
        <v>40</v>
      </c>
      <c r="M28" s="221"/>
      <c r="N28" s="221"/>
      <c r="O28" s="221"/>
      <c r="P28" s="221"/>
      <c r="W28" s="221" t="s">
        <v>41</v>
      </c>
      <c r="X28" s="221"/>
      <c r="Y28" s="221"/>
      <c r="Z28" s="221"/>
      <c r="AA28" s="221"/>
      <c r="AB28" s="221"/>
      <c r="AC28" s="221"/>
      <c r="AD28" s="221"/>
      <c r="AE28" s="221"/>
      <c r="AK28" s="221" t="s">
        <v>42</v>
      </c>
      <c r="AL28" s="221"/>
      <c r="AM28" s="221"/>
      <c r="AN28" s="221"/>
      <c r="AO28" s="221"/>
      <c r="AR28" s="31"/>
      <c r="BE28" s="211"/>
    </row>
    <row r="29" spans="2:57" s="2" customFormat="1" ht="14.4" customHeight="1">
      <c r="B29" s="35"/>
      <c r="D29" s="26" t="s">
        <v>43</v>
      </c>
      <c r="F29" s="26" t="s">
        <v>44</v>
      </c>
      <c r="L29" s="224">
        <v>0.21</v>
      </c>
      <c r="M29" s="223"/>
      <c r="N29" s="223"/>
      <c r="O29" s="223"/>
      <c r="P29" s="223"/>
      <c r="W29" s="222">
        <f>ROUND(AZ94,2)</f>
        <v>0</v>
      </c>
      <c r="X29" s="223"/>
      <c r="Y29" s="223"/>
      <c r="Z29" s="223"/>
      <c r="AA29" s="223"/>
      <c r="AB29" s="223"/>
      <c r="AC29" s="223"/>
      <c r="AD29" s="223"/>
      <c r="AE29" s="223"/>
      <c r="AK29" s="222">
        <f>ROUND(AV94,2)</f>
        <v>0</v>
      </c>
      <c r="AL29" s="223"/>
      <c r="AM29" s="223"/>
      <c r="AN29" s="223"/>
      <c r="AO29" s="223"/>
      <c r="AR29" s="35"/>
      <c r="BE29" s="212"/>
    </row>
    <row r="30" spans="2:57" s="2" customFormat="1" ht="14.4" customHeight="1">
      <c r="B30" s="35"/>
      <c r="F30" s="26" t="s">
        <v>45</v>
      </c>
      <c r="L30" s="224">
        <v>0.12</v>
      </c>
      <c r="M30" s="223"/>
      <c r="N30" s="223"/>
      <c r="O30" s="223"/>
      <c r="P30" s="223"/>
      <c r="W30" s="222">
        <f>ROUND(BA94,2)</f>
        <v>0</v>
      </c>
      <c r="X30" s="223"/>
      <c r="Y30" s="223"/>
      <c r="Z30" s="223"/>
      <c r="AA30" s="223"/>
      <c r="AB30" s="223"/>
      <c r="AC30" s="223"/>
      <c r="AD30" s="223"/>
      <c r="AE30" s="223"/>
      <c r="AK30" s="222">
        <f>ROUND(AW94,2)</f>
        <v>0</v>
      </c>
      <c r="AL30" s="223"/>
      <c r="AM30" s="223"/>
      <c r="AN30" s="223"/>
      <c r="AO30" s="223"/>
      <c r="AR30" s="35"/>
      <c r="BE30" s="212"/>
    </row>
    <row r="31" spans="2:57" s="2" customFormat="1" ht="14.4" customHeight="1" hidden="1">
      <c r="B31" s="35"/>
      <c r="F31" s="26" t="s">
        <v>46</v>
      </c>
      <c r="L31" s="224">
        <v>0.21</v>
      </c>
      <c r="M31" s="223"/>
      <c r="N31" s="223"/>
      <c r="O31" s="223"/>
      <c r="P31" s="223"/>
      <c r="W31" s="222">
        <f>ROUND(BB94,2)</f>
        <v>0</v>
      </c>
      <c r="X31" s="223"/>
      <c r="Y31" s="223"/>
      <c r="Z31" s="223"/>
      <c r="AA31" s="223"/>
      <c r="AB31" s="223"/>
      <c r="AC31" s="223"/>
      <c r="AD31" s="223"/>
      <c r="AE31" s="223"/>
      <c r="AK31" s="222">
        <v>0</v>
      </c>
      <c r="AL31" s="223"/>
      <c r="AM31" s="223"/>
      <c r="AN31" s="223"/>
      <c r="AO31" s="223"/>
      <c r="AR31" s="35"/>
      <c r="BE31" s="212"/>
    </row>
    <row r="32" spans="2:57" s="2" customFormat="1" ht="14.4" customHeight="1" hidden="1">
      <c r="B32" s="35"/>
      <c r="F32" s="26" t="s">
        <v>47</v>
      </c>
      <c r="L32" s="224">
        <v>0.12</v>
      </c>
      <c r="M32" s="223"/>
      <c r="N32" s="223"/>
      <c r="O32" s="223"/>
      <c r="P32" s="223"/>
      <c r="W32" s="222">
        <f>ROUND(BC94,2)</f>
        <v>0</v>
      </c>
      <c r="X32" s="223"/>
      <c r="Y32" s="223"/>
      <c r="Z32" s="223"/>
      <c r="AA32" s="223"/>
      <c r="AB32" s="223"/>
      <c r="AC32" s="223"/>
      <c r="AD32" s="223"/>
      <c r="AE32" s="223"/>
      <c r="AK32" s="222">
        <v>0</v>
      </c>
      <c r="AL32" s="223"/>
      <c r="AM32" s="223"/>
      <c r="AN32" s="223"/>
      <c r="AO32" s="223"/>
      <c r="AR32" s="35"/>
      <c r="BE32" s="212"/>
    </row>
    <row r="33" spans="2:57" s="2" customFormat="1" ht="14.4" customHeight="1" hidden="1">
      <c r="B33" s="35"/>
      <c r="F33" s="26" t="s">
        <v>48</v>
      </c>
      <c r="L33" s="224">
        <v>0</v>
      </c>
      <c r="M33" s="223"/>
      <c r="N33" s="223"/>
      <c r="O33" s="223"/>
      <c r="P33" s="223"/>
      <c r="W33" s="222">
        <f>ROUND(BD94,2)</f>
        <v>0</v>
      </c>
      <c r="X33" s="223"/>
      <c r="Y33" s="223"/>
      <c r="Z33" s="223"/>
      <c r="AA33" s="223"/>
      <c r="AB33" s="223"/>
      <c r="AC33" s="223"/>
      <c r="AD33" s="223"/>
      <c r="AE33" s="223"/>
      <c r="AK33" s="222">
        <v>0</v>
      </c>
      <c r="AL33" s="223"/>
      <c r="AM33" s="223"/>
      <c r="AN33" s="223"/>
      <c r="AO33" s="223"/>
      <c r="AR33" s="35"/>
      <c r="BE33" s="212"/>
    </row>
    <row r="34" spans="2:57" s="1" customFormat="1" ht="6.9" customHeight="1">
      <c r="B34" s="31"/>
      <c r="AR34" s="31"/>
      <c r="BE34" s="211"/>
    </row>
    <row r="35" spans="2:44" s="1" customFormat="1" ht="25.95" customHeight="1">
      <c r="B35" s="31"/>
      <c r="C35" s="36"/>
      <c r="D35" s="37" t="s">
        <v>49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50</v>
      </c>
      <c r="U35" s="38"/>
      <c r="V35" s="38"/>
      <c r="W35" s="38"/>
      <c r="X35" s="228" t="s">
        <v>51</v>
      </c>
      <c r="Y35" s="226"/>
      <c r="Z35" s="226"/>
      <c r="AA35" s="226"/>
      <c r="AB35" s="226"/>
      <c r="AC35" s="38"/>
      <c r="AD35" s="38"/>
      <c r="AE35" s="38"/>
      <c r="AF35" s="38"/>
      <c r="AG35" s="38"/>
      <c r="AH35" s="38"/>
      <c r="AI35" s="38"/>
      <c r="AJ35" s="38"/>
      <c r="AK35" s="225">
        <f>SUM(AK26:AK33)</f>
        <v>0</v>
      </c>
      <c r="AL35" s="226"/>
      <c r="AM35" s="226"/>
      <c r="AN35" s="226"/>
      <c r="AO35" s="227"/>
      <c r="AP35" s="36"/>
      <c r="AQ35" s="36"/>
      <c r="AR35" s="31"/>
    </row>
    <row r="36" spans="2:44" s="1" customFormat="1" ht="6.9" customHeight="1">
      <c r="B36" s="31"/>
      <c r="AR36" s="31"/>
    </row>
    <row r="37" spans="2:44" s="1" customFormat="1" ht="14.4" customHeight="1">
      <c r="B37" s="31"/>
      <c r="AR37" s="31"/>
    </row>
    <row r="38" spans="2:44" ht="14.4" customHeight="1">
      <c r="B38" s="19"/>
      <c r="AR38" s="19"/>
    </row>
    <row r="39" spans="2:44" ht="14.4" customHeight="1">
      <c r="B39" s="19"/>
      <c r="AR39" s="19"/>
    </row>
    <row r="40" spans="2:44" ht="14.4" customHeight="1">
      <c r="B40" s="19"/>
      <c r="AR40" s="19"/>
    </row>
    <row r="41" spans="2:44" ht="14.4" customHeight="1">
      <c r="B41" s="19"/>
      <c r="AR41" s="19"/>
    </row>
    <row r="42" spans="2:44" ht="14.4" customHeight="1">
      <c r="B42" s="19"/>
      <c r="AR42" s="19"/>
    </row>
    <row r="43" spans="2:44" ht="14.4" customHeight="1">
      <c r="B43" s="19"/>
      <c r="AR43" s="19"/>
    </row>
    <row r="44" spans="2:44" ht="14.4" customHeight="1">
      <c r="B44" s="19"/>
      <c r="AR44" s="19"/>
    </row>
    <row r="45" spans="2:44" ht="14.4" customHeight="1">
      <c r="B45" s="19"/>
      <c r="AR45" s="19"/>
    </row>
    <row r="46" spans="2:44" ht="14.4" customHeight="1">
      <c r="B46" s="19"/>
      <c r="AR46" s="19"/>
    </row>
    <row r="47" spans="2:44" ht="14.4" customHeight="1">
      <c r="B47" s="19"/>
      <c r="AR47" s="19"/>
    </row>
    <row r="48" spans="2:44" ht="14.4" customHeight="1">
      <c r="B48" s="19"/>
      <c r="AR48" s="19"/>
    </row>
    <row r="49" spans="2:44" s="1" customFormat="1" ht="14.4" customHeight="1">
      <c r="B49" s="31"/>
      <c r="D49" s="40" t="s">
        <v>52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53</v>
      </c>
      <c r="AI49" s="41"/>
      <c r="AJ49" s="41"/>
      <c r="AK49" s="41"/>
      <c r="AL49" s="41"/>
      <c r="AM49" s="41"/>
      <c r="AN49" s="41"/>
      <c r="AO49" s="41"/>
      <c r="AR49" s="31"/>
    </row>
    <row r="50" spans="2:44" ht="10.2">
      <c r="B50" s="19"/>
      <c r="AR50" s="19"/>
    </row>
    <row r="51" spans="2:44" ht="10.2">
      <c r="B51" s="19"/>
      <c r="AR51" s="19"/>
    </row>
    <row r="52" spans="2:44" ht="10.2">
      <c r="B52" s="19"/>
      <c r="AR52" s="19"/>
    </row>
    <row r="53" spans="2:44" ht="10.2">
      <c r="B53" s="19"/>
      <c r="AR53" s="19"/>
    </row>
    <row r="54" spans="2:44" ht="10.2">
      <c r="B54" s="19"/>
      <c r="AR54" s="19"/>
    </row>
    <row r="55" spans="2:44" ht="10.2">
      <c r="B55" s="19"/>
      <c r="AR55" s="19"/>
    </row>
    <row r="56" spans="2:44" ht="10.2">
      <c r="B56" s="19"/>
      <c r="AR56" s="19"/>
    </row>
    <row r="57" spans="2:44" ht="10.2">
      <c r="B57" s="19"/>
      <c r="AR57" s="19"/>
    </row>
    <row r="58" spans="2:44" ht="10.2">
      <c r="B58" s="19"/>
      <c r="AR58" s="19"/>
    </row>
    <row r="59" spans="2:44" ht="10.2">
      <c r="B59" s="19"/>
      <c r="AR59" s="19"/>
    </row>
    <row r="60" spans="2:44" s="1" customFormat="1" ht="13.2">
      <c r="B60" s="31"/>
      <c r="D60" s="42" t="s">
        <v>54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2" t="s">
        <v>55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2" t="s">
        <v>54</v>
      </c>
      <c r="AI60" s="33"/>
      <c r="AJ60" s="33"/>
      <c r="AK60" s="33"/>
      <c r="AL60" s="33"/>
      <c r="AM60" s="42" t="s">
        <v>55</v>
      </c>
      <c r="AN60" s="33"/>
      <c r="AO60" s="33"/>
      <c r="AR60" s="31"/>
    </row>
    <row r="61" spans="2:44" ht="10.2">
      <c r="B61" s="19"/>
      <c r="AR61" s="19"/>
    </row>
    <row r="62" spans="2:44" ht="10.2">
      <c r="B62" s="19"/>
      <c r="AR62" s="19"/>
    </row>
    <row r="63" spans="2:44" ht="10.2">
      <c r="B63" s="19"/>
      <c r="AR63" s="19"/>
    </row>
    <row r="64" spans="2:44" s="1" customFormat="1" ht="13.2">
      <c r="B64" s="31"/>
      <c r="D64" s="40" t="s">
        <v>56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57</v>
      </c>
      <c r="AI64" s="41"/>
      <c r="AJ64" s="41"/>
      <c r="AK64" s="41"/>
      <c r="AL64" s="41"/>
      <c r="AM64" s="41"/>
      <c r="AN64" s="41"/>
      <c r="AO64" s="41"/>
      <c r="AR64" s="31"/>
    </row>
    <row r="65" spans="2:44" ht="10.2">
      <c r="B65" s="19"/>
      <c r="AR65" s="19"/>
    </row>
    <row r="66" spans="2:44" ht="10.2">
      <c r="B66" s="19"/>
      <c r="AR66" s="19"/>
    </row>
    <row r="67" spans="2:44" ht="10.2">
      <c r="B67" s="19"/>
      <c r="AR67" s="19"/>
    </row>
    <row r="68" spans="2:44" ht="10.2">
      <c r="B68" s="19"/>
      <c r="AR68" s="19"/>
    </row>
    <row r="69" spans="2:44" ht="10.2">
      <c r="B69" s="19"/>
      <c r="AR69" s="19"/>
    </row>
    <row r="70" spans="2:44" ht="10.2">
      <c r="B70" s="19"/>
      <c r="AR70" s="19"/>
    </row>
    <row r="71" spans="2:44" ht="10.2">
      <c r="B71" s="19"/>
      <c r="AR71" s="19"/>
    </row>
    <row r="72" spans="2:44" ht="10.2">
      <c r="B72" s="19"/>
      <c r="AR72" s="19"/>
    </row>
    <row r="73" spans="2:44" ht="10.2">
      <c r="B73" s="19"/>
      <c r="AR73" s="19"/>
    </row>
    <row r="74" spans="2:44" ht="10.2">
      <c r="B74" s="19"/>
      <c r="AR74" s="19"/>
    </row>
    <row r="75" spans="2:44" s="1" customFormat="1" ht="13.2">
      <c r="B75" s="31"/>
      <c r="D75" s="42" t="s">
        <v>54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2" t="s">
        <v>55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2" t="s">
        <v>54</v>
      </c>
      <c r="AI75" s="33"/>
      <c r="AJ75" s="33"/>
      <c r="AK75" s="33"/>
      <c r="AL75" s="33"/>
      <c r="AM75" s="42" t="s">
        <v>55</v>
      </c>
      <c r="AN75" s="33"/>
      <c r="AO75" s="33"/>
      <c r="AR75" s="31"/>
    </row>
    <row r="76" spans="2:44" s="1" customFormat="1" ht="10.2">
      <c r="B76" s="31"/>
      <c r="AR76" s="31"/>
    </row>
    <row r="77" spans="2:44" s="1" customFormat="1" ht="6.9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31"/>
    </row>
    <row r="81" spans="2:44" s="1" customFormat="1" ht="6.9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31"/>
    </row>
    <row r="82" spans="2:44" s="1" customFormat="1" ht="24.9" customHeight="1">
      <c r="B82" s="31"/>
      <c r="C82" s="20" t="s">
        <v>58</v>
      </c>
      <c r="AR82" s="31"/>
    </row>
    <row r="83" spans="2:44" s="1" customFormat="1" ht="6.9" customHeight="1">
      <c r="B83" s="31"/>
      <c r="AR83" s="31"/>
    </row>
    <row r="84" spans="2:44" s="3" customFormat="1" ht="12" customHeight="1">
      <c r="B84" s="47"/>
      <c r="C84" s="26" t="s">
        <v>13</v>
      </c>
      <c r="L84" s="3" t="str">
        <f>K5</f>
        <v>2151</v>
      </c>
      <c r="AR84" s="47"/>
    </row>
    <row r="85" spans="2:44" s="4" customFormat="1" ht="36.9" customHeight="1">
      <c r="B85" s="48"/>
      <c r="C85" s="49" t="s">
        <v>16</v>
      </c>
      <c r="L85" s="187" t="str">
        <f>K6</f>
        <v>Sjezd z pozemku č. 1207/3 na ul. Oderská, k.ú. Starý Bohumín</v>
      </c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8"/>
      <c r="AH85" s="188"/>
      <c r="AI85" s="188"/>
      <c r="AJ85" s="188"/>
      <c r="AK85" s="188"/>
      <c r="AL85" s="188"/>
      <c r="AM85" s="188"/>
      <c r="AN85" s="188"/>
      <c r="AO85" s="188"/>
      <c r="AR85" s="48"/>
    </row>
    <row r="86" spans="2:44" s="1" customFormat="1" ht="6.9" customHeight="1">
      <c r="B86" s="31"/>
      <c r="AR86" s="31"/>
    </row>
    <row r="87" spans="2:44" s="1" customFormat="1" ht="12" customHeight="1">
      <c r="B87" s="31"/>
      <c r="C87" s="26" t="s">
        <v>20</v>
      </c>
      <c r="L87" s="50" t="str">
        <f>IF(K8="","",K8)</f>
        <v>Starý Bohumín</v>
      </c>
      <c r="AI87" s="26" t="s">
        <v>22</v>
      </c>
      <c r="AM87" s="189" t="str">
        <f>IF(AN8="","",AN8)</f>
        <v>9. 4. 2024</v>
      </c>
      <c r="AN87" s="189"/>
      <c r="AR87" s="31"/>
    </row>
    <row r="88" spans="2:44" s="1" customFormat="1" ht="6.9" customHeight="1">
      <c r="B88" s="31"/>
      <c r="AR88" s="31"/>
    </row>
    <row r="89" spans="2:56" s="1" customFormat="1" ht="15.15" customHeight="1">
      <c r="B89" s="31"/>
      <c r="C89" s="26" t="s">
        <v>24</v>
      </c>
      <c r="L89" s="3" t="str">
        <f>IF(E11="","",E11)</f>
        <v>Město Bohumín</v>
      </c>
      <c r="AI89" s="26" t="s">
        <v>32</v>
      </c>
      <c r="AM89" s="190" t="str">
        <f>IF(E17="","",E17)</f>
        <v>Ing. Miroslav Knápek</v>
      </c>
      <c r="AN89" s="191"/>
      <c r="AO89" s="191"/>
      <c r="AP89" s="191"/>
      <c r="AR89" s="31"/>
      <c r="AS89" s="192" t="s">
        <v>59</v>
      </c>
      <c r="AT89" s="193"/>
      <c r="AU89" s="52"/>
      <c r="AV89" s="52"/>
      <c r="AW89" s="52"/>
      <c r="AX89" s="52"/>
      <c r="AY89" s="52"/>
      <c r="AZ89" s="52"/>
      <c r="BA89" s="52"/>
      <c r="BB89" s="52"/>
      <c r="BC89" s="52"/>
      <c r="BD89" s="53"/>
    </row>
    <row r="90" spans="2:56" s="1" customFormat="1" ht="15.15" customHeight="1">
      <c r="B90" s="31"/>
      <c r="C90" s="26" t="s">
        <v>30</v>
      </c>
      <c r="L90" s="3" t="str">
        <f>IF(E14="Vyplň údaj","",E14)</f>
        <v/>
      </c>
      <c r="AI90" s="26" t="s">
        <v>36</v>
      </c>
      <c r="AM90" s="190" t="str">
        <f>IF(E20="","",E20)</f>
        <v xml:space="preserve"> </v>
      </c>
      <c r="AN90" s="191"/>
      <c r="AO90" s="191"/>
      <c r="AP90" s="191"/>
      <c r="AR90" s="31"/>
      <c r="AS90" s="194"/>
      <c r="AT90" s="195"/>
      <c r="BD90" s="55"/>
    </row>
    <row r="91" spans="2:56" s="1" customFormat="1" ht="10.8" customHeight="1">
      <c r="B91" s="31"/>
      <c r="AR91" s="31"/>
      <c r="AS91" s="194"/>
      <c r="AT91" s="195"/>
      <c r="BD91" s="55"/>
    </row>
    <row r="92" spans="2:56" s="1" customFormat="1" ht="29.25" customHeight="1">
      <c r="B92" s="31"/>
      <c r="C92" s="196" t="s">
        <v>60</v>
      </c>
      <c r="D92" s="197"/>
      <c r="E92" s="197"/>
      <c r="F92" s="197"/>
      <c r="G92" s="197"/>
      <c r="H92" s="56"/>
      <c r="I92" s="199" t="s">
        <v>61</v>
      </c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  <c r="AD92" s="197"/>
      <c r="AE92" s="197"/>
      <c r="AF92" s="197"/>
      <c r="AG92" s="198" t="s">
        <v>62</v>
      </c>
      <c r="AH92" s="197"/>
      <c r="AI92" s="197"/>
      <c r="AJ92" s="197"/>
      <c r="AK92" s="197"/>
      <c r="AL92" s="197"/>
      <c r="AM92" s="197"/>
      <c r="AN92" s="199" t="s">
        <v>63</v>
      </c>
      <c r="AO92" s="197"/>
      <c r="AP92" s="200"/>
      <c r="AQ92" s="57" t="s">
        <v>64</v>
      </c>
      <c r="AR92" s="31"/>
      <c r="AS92" s="58" t="s">
        <v>65</v>
      </c>
      <c r="AT92" s="59" t="s">
        <v>66</v>
      </c>
      <c r="AU92" s="59" t="s">
        <v>67</v>
      </c>
      <c r="AV92" s="59" t="s">
        <v>68</v>
      </c>
      <c r="AW92" s="59" t="s">
        <v>69</v>
      </c>
      <c r="AX92" s="59" t="s">
        <v>70</v>
      </c>
      <c r="AY92" s="59" t="s">
        <v>71</v>
      </c>
      <c r="AZ92" s="59" t="s">
        <v>72</v>
      </c>
      <c r="BA92" s="59" t="s">
        <v>73</v>
      </c>
      <c r="BB92" s="59" t="s">
        <v>74</v>
      </c>
      <c r="BC92" s="59" t="s">
        <v>75</v>
      </c>
      <c r="BD92" s="60" t="s">
        <v>76</v>
      </c>
    </row>
    <row r="93" spans="2:56" s="1" customFormat="1" ht="10.8" customHeight="1">
      <c r="B93" s="31"/>
      <c r="AR93" s="31"/>
      <c r="AS93" s="6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</row>
    <row r="94" spans="2:90" s="5" customFormat="1" ht="32.4" customHeight="1">
      <c r="B94" s="62"/>
      <c r="C94" s="63" t="s">
        <v>77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08">
        <f>ROUND(AG95+AG96,2)</f>
        <v>0</v>
      </c>
      <c r="AH94" s="208"/>
      <c r="AI94" s="208"/>
      <c r="AJ94" s="208"/>
      <c r="AK94" s="208"/>
      <c r="AL94" s="208"/>
      <c r="AM94" s="208"/>
      <c r="AN94" s="209">
        <f>SUM(AG94,AT94)</f>
        <v>0</v>
      </c>
      <c r="AO94" s="209"/>
      <c r="AP94" s="209"/>
      <c r="AQ94" s="66" t="s">
        <v>1</v>
      </c>
      <c r="AR94" s="62"/>
      <c r="AS94" s="67">
        <f>ROUND(AS95+AS96,2)</f>
        <v>0</v>
      </c>
      <c r="AT94" s="68">
        <f>ROUND(SUM(AV94:AW94),2)</f>
        <v>0</v>
      </c>
      <c r="AU94" s="69">
        <f>ROUND(AU95+AU96,5)</f>
        <v>0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ROUND(AZ95+AZ96,2)</f>
        <v>0</v>
      </c>
      <c r="BA94" s="68">
        <f>ROUND(BA95+BA96,2)</f>
        <v>0</v>
      </c>
      <c r="BB94" s="68">
        <f>ROUND(BB95+BB96,2)</f>
        <v>0</v>
      </c>
      <c r="BC94" s="68">
        <f>ROUND(BC95+BC96,2)</f>
        <v>0</v>
      </c>
      <c r="BD94" s="70">
        <f>ROUND(BD95+BD96,2)</f>
        <v>0</v>
      </c>
      <c r="BS94" s="71" t="s">
        <v>78</v>
      </c>
      <c r="BT94" s="71" t="s">
        <v>79</v>
      </c>
      <c r="BU94" s="72" t="s">
        <v>80</v>
      </c>
      <c r="BV94" s="71" t="s">
        <v>81</v>
      </c>
      <c r="BW94" s="71" t="s">
        <v>5</v>
      </c>
      <c r="BX94" s="71" t="s">
        <v>82</v>
      </c>
      <c r="CL94" s="71" t="s">
        <v>1</v>
      </c>
    </row>
    <row r="95" spans="1:91" s="6" customFormat="1" ht="16.5" customHeight="1">
      <c r="A95" s="73" t="s">
        <v>83</v>
      </c>
      <c r="B95" s="74"/>
      <c r="C95" s="75"/>
      <c r="D95" s="203" t="s">
        <v>79</v>
      </c>
      <c r="E95" s="203"/>
      <c r="F95" s="203"/>
      <c r="G95" s="203"/>
      <c r="H95" s="203"/>
      <c r="I95" s="76"/>
      <c r="J95" s="203" t="s">
        <v>84</v>
      </c>
      <c r="K95" s="203"/>
      <c r="L95" s="203"/>
      <c r="M95" s="203"/>
      <c r="N95" s="203"/>
      <c r="O95" s="203"/>
      <c r="P95" s="203"/>
      <c r="Q95" s="203"/>
      <c r="R95" s="203"/>
      <c r="S95" s="203"/>
      <c r="T95" s="203"/>
      <c r="U95" s="203"/>
      <c r="V95" s="203"/>
      <c r="W95" s="203"/>
      <c r="X95" s="203"/>
      <c r="Y95" s="203"/>
      <c r="Z95" s="203"/>
      <c r="AA95" s="203"/>
      <c r="AB95" s="203"/>
      <c r="AC95" s="203"/>
      <c r="AD95" s="203"/>
      <c r="AE95" s="203"/>
      <c r="AF95" s="203"/>
      <c r="AG95" s="201">
        <f>'0 - Ostatní a vedlejší ná...'!J30</f>
        <v>0</v>
      </c>
      <c r="AH95" s="202"/>
      <c r="AI95" s="202"/>
      <c r="AJ95" s="202"/>
      <c r="AK95" s="202"/>
      <c r="AL95" s="202"/>
      <c r="AM95" s="202"/>
      <c r="AN95" s="201">
        <f>SUM(AG95,AT95)</f>
        <v>0</v>
      </c>
      <c r="AO95" s="202"/>
      <c r="AP95" s="202"/>
      <c r="AQ95" s="77" t="s">
        <v>85</v>
      </c>
      <c r="AR95" s="74"/>
      <c r="AS95" s="78">
        <v>0</v>
      </c>
      <c r="AT95" s="79">
        <f>ROUND(SUM(AV95:AW95),2)</f>
        <v>0</v>
      </c>
      <c r="AU95" s="80">
        <f>'0 - Ostatní a vedlejší ná...'!P118</f>
        <v>0</v>
      </c>
      <c r="AV95" s="79">
        <f>'0 - Ostatní a vedlejší ná...'!J33</f>
        <v>0</v>
      </c>
      <c r="AW95" s="79">
        <f>'0 - Ostatní a vedlejší ná...'!J34</f>
        <v>0</v>
      </c>
      <c r="AX95" s="79">
        <f>'0 - Ostatní a vedlejší ná...'!J35</f>
        <v>0</v>
      </c>
      <c r="AY95" s="79">
        <f>'0 - Ostatní a vedlejší ná...'!J36</f>
        <v>0</v>
      </c>
      <c r="AZ95" s="79">
        <f>'0 - Ostatní a vedlejší ná...'!F33</f>
        <v>0</v>
      </c>
      <c r="BA95" s="79">
        <f>'0 - Ostatní a vedlejší ná...'!F34</f>
        <v>0</v>
      </c>
      <c r="BB95" s="79">
        <f>'0 - Ostatní a vedlejší ná...'!F35</f>
        <v>0</v>
      </c>
      <c r="BC95" s="79">
        <f>'0 - Ostatní a vedlejší ná...'!F36</f>
        <v>0</v>
      </c>
      <c r="BD95" s="81">
        <f>'0 - Ostatní a vedlejší ná...'!F37</f>
        <v>0</v>
      </c>
      <c r="BT95" s="82" t="s">
        <v>86</v>
      </c>
      <c r="BV95" s="82" t="s">
        <v>81</v>
      </c>
      <c r="BW95" s="82" t="s">
        <v>87</v>
      </c>
      <c r="BX95" s="82" t="s">
        <v>5</v>
      </c>
      <c r="CL95" s="82" t="s">
        <v>1</v>
      </c>
      <c r="CM95" s="82" t="s">
        <v>88</v>
      </c>
    </row>
    <row r="96" spans="2:91" s="6" customFormat="1" ht="24.75" customHeight="1">
      <c r="B96" s="74"/>
      <c r="C96" s="75"/>
      <c r="D96" s="203" t="s">
        <v>89</v>
      </c>
      <c r="E96" s="203"/>
      <c r="F96" s="203"/>
      <c r="G96" s="203"/>
      <c r="H96" s="203"/>
      <c r="I96" s="76"/>
      <c r="J96" s="203" t="s">
        <v>90</v>
      </c>
      <c r="K96" s="203"/>
      <c r="L96" s="203"/>
      <c r="M96" s="203"/>
      <c r="N96" s="203"/>
      <c r="O96" s="203"/>
      <c r="P96" s="203"/>
      <c r="Q96" s="203"/>
      <c r="R96" s="203"/>
      <c r="S96" s="203"/>
      <c r="T96" s="203"/>
      <c r="U96" s="203"/>
      <c r="V96" s="203"/>
      <c r="W96" s="203"/>
      <c r="X96" s="203"/>
      <c r="Y96" s="203"/>
      <c r="Z96" s="203"/>
      <c r="AA96" s="203"/>
      <c r="AB96" s="203"/>
      <c r="AC96" s="203"/>
      <c r="AD96" s="203"/>
      <c r="AE96" s="203"/>
      <c r="AF96" s="203"/>
      <c r="AG96" s="204">
        <f>ROUND(SUM(AG97:AG98),2)</f>
        <v>0</v>
      </c>
      <c r="AH96" s="202"/>
      <c r="AI96" s="202"/>
      <c r="AJ96" s="202"/>
      <c r="AK96" s="202"/>
      <c r="AL96" s="202"/>
      <c r="AM96" s="202"/>
      <c r="AN96" s="201">
        <f>SUM(AG96,AT96)</f>
        <v>0</v>
      </c>
      <c r="AO96" s="202"/>
      <c r="AP96" s="202"/>
      <c r="AQ96" s="77" t="s">
        <v>85</v>
      </c>
      <c r="AR96" s="74"/>
      <c r="AS96" s="78">
        <f>ROUND(SUM(AS97:AS98),2)</f>
        <v>0</v>
      </c>
      <c r="AT96" s="79">
        <f>ROUND(SUM(AV96:AW96),2)</f>
        <v>0</v>
      </c>
      <c r="AU96" s="80">
        <f>ROUND(SUM(AU97:AU98),5)</f>
        <v>0</v>
      </c>
      <c r="AV96" s="79">
        <f>ROUND(AZ96*L29,2)</f>
        <v>0</v>
      </c>
      <c r="AW96" s="79">
        <f>ROUND(BA96*L30,2)</f>
        <v>0</v>
      </c>
      <c r="AX96" s="79">
        <f>ROUND(BB96*L29,2)</f>
        <v>0</v>
      </c>
      <c r="AY96" s="79">
        <f>ROUND(BC96*L30,2)</f>
        <v>0</v>
      </c>
      <c r="AZ96" s="79">
        <f>ROUND(SUM(AZ97:AZ98),2)</f>
        <v>0</v>
      </c>
      <c r="BA96" s="79">
        <f>ROUND(SUM(BA97:BA98),2)</f>
        <v>0</v>
      </c>
      <c r="BB96" s="79">
        <f>ROUND(SUM(BB97:BB98),2)</f>
        <v>0</v>
      </c>
      <c r="BC96" s="79">
        <f>ROUND(SUM(BC97:BC98),2)</f>
        <v>0</v>
      </c>
      <c r="BD96" s="81">
        <f>ROUND(SUM(BD97:BD98),2)</f>
        <v>0</v>
      </c>
      <c r="BS96" s="82" t="s">
        <v>78</v>
      </c>
      <c r="BT96" s="82" t="s">
        <v>86</v>
      </c>
      <c r="BU96" s="82" t="s">
        <v>80</v>
      </c>
      <c r="BV96" s="82" t="s">
        <v>81</v>
      </c>
      <c r="BW96" s="82" t="s">
        <v>91</v>
      </c>
      <c r="BX96" s="82" t="s">
        <v>5</v>
      </c>
      <c r="CL96" s="82" t="s">
        <v>1</v>
      </c>
      <c r="CM96" s="82" t="s">
        <v>88</v>
      </c>
    </row>
    <row r="97" spans="1:90" s="3" customFormat="1" ht="23.25" customHeight="1">
      <c r="A97" s="73" t="s">
        <v>83</v>
      </c>
      <c r="B97" s="47"/>
      <c r="C97" s="11"/>
      <c r="D97" s="11"/>
      <c r="E97" s="205" t="s">
        <v>92</v>
      </c>
      <c r="F97" s="205"/>
      <c r="G97" s="205"/>
      <c r="H97" s="205"/>
      <c r="I97" s="205"/>
      <c r="J97" s="11"/>
      <c r="K97" s="205" t="s">
        <v>93</v>
      </c>
      <c r="L97" s="205"/>
      <c r="M97" s="205"/>
      <c r="N97" s="205"/>
      <c r="O97" s="205"/>
      <c r="P97" s="205"/>
      <c r="Q97" s="205"/>
      <c r="R97" s="205"/>
      <c r="S97" s="205"/>
      <c r="T97" s="205"/>
      <c r="U97" s="205"/>
      <c r="V97" s="205"/>
      <c r="W97" s="205"/>
      <c r="X97" s="205"/>
      <c r="Y97" s="205"/>
      <c r="Z97" s="205"/>
      <c r="AA97" s="205"/>
      <c r="AB97" s="205"/>
      <c r="AC97" s="205"/>
      <c r="AD97" s="205"/>
      <c r="AE97" s="205"/>
      <c r="AF97" s="205"/>
      <c r="AG97" s="206">
        <f>'101.1 - Sjezd z pozemku č...'!J32</f>
        <v>0</v>
      </c>
      <c r="AH97" s="207"/>
      <c r="AI97" s="207"/>
      <c r="AJ97" s="207"/>
      <c r="AK97" s="207"/>
      <c r="AL97" s="207"/>
      <c r="AM97" s="207"/>
      <c r="AN97" s="206">
        <f>SUM(AG97,AT97)</f>
        <v>0</v>
      </c>
      <c r="AO97" s="207"/>
      <c r="AP97" s="207"/>
      <c r="AQ97" s="83" t="s">
        <v>94</v>
      </c>
      <c r="AR97" s="47"/>
      <c r="AS97" s="84">
        <v>0</v>
      </c>
      <c r="AT97" s="85">
        <f>ROUND(SUM(AV97:AW97),2)</f>
        <v>0</v>
      </c>
      <c r="AU97" s="86">
        <f>'101.1 - Sjezd z pozemku č...'!P126</f>
        <v>0</v>
      </c>
      <c r="AV97" s="85">
        <f>'101.1 - Sjezd z pozemku č...'!J35</f>
        <v>0</v>
      </c>
      <c r="AW97" s="85">
        <f>'101.1 - Sjezd z pozemku č...'!J36</f>
        <v>0</v>
      </c>
      <c r="AX97" s="85">
        <f>'101.1 - Sjezd z pozemku č...'!J37</f>
        <v>0</v>
      </c>
      <c r="AY97" s="85">
        <f>'101.1 - Sjezd z pozemku č...'!J38</f>
        <v>0</v>
      </c>
      <c r="AZ97" s="85">
        <f>'101.1 - Sjezd z pozemku č...'!F35</f>
        <v>0</v>
      </c>
      <c r="BA97" s="85">
        <f>'101.1 - Sjezd z pozemku č...'!F36</f>
        <v>0</v>
      </c>
      <c r="BB97" s="85">
        <f>'101.1 - Sjezd z pozemku č...'!F37</f>
        <v>0</v>
      </c>
      <c r="BC97" s="85">
        <f>'101.1 - Sjezd z pozemku č...'!F38</f>
        <v>0</v>
      </c>
      <c r="BD97" s="87">
        <f>'101.1 - Sjezd z pozemku č...'!F39</f>
        <v>0</v>
      </c>
      <c r="BT97" s="24" t="s">
        <v>88</v>
      </c>
      <c r="BV97" s="24" t="s">
        <v>81</v>
      </c>
      <c r="BW97" s="24" t="s">
        <v>95</v>
      </c>
      <c r="BX97" s="24" t="s">
        <v>91</v>
      </c>
      <c r="CL97" s="24" t="s">
        <v>1</v>
      </c>
    </row>
    <row r="98" spans="1:90" s="3" customFormat="1" ht="23.25" customHeight="1">
      <c r="A98" s="73" t="s">
        <v>83</v>
      </c>
      <c r="B98" s="47"/>
      <c r="C98" s="11"/>
      <c r="D98" s="11"/>
      <c r="E98" s="205" t="s">
        <v>96</v>
      </c>
      <c r="F98" s="205"/>
      <c r="G98" s="205"/>
      <c r="H98" s="205"/>
      <c r="I98" s="205"/>
      <c r="J98" s="11"/>
      <c r="K98" s="205" t="s">
        <v>97</v>
      </c>
      <c r="L98" s="205"/>
      <c r="M98" s="205"/>
      <c r="N98" s="205"/>
      <c r="O98" s="205"/>
      <c r="P98" s="205"/>
      <c r="Q98" s="205"/>
      <c r="R98" s="205"/>
      <c r="S98" s="205"/>
      <c r="T98" s="205"/>
      <c r="U98" s="205"/>
      <c r="V98" s="205"/>
      <c r="W98" s="205"/>
      <c r="X98" s="205"/>
      <c r="Y98" s="205"/>
      <c r="Z98" s="205"/>
      <c r="AA98" s="205"/>
      <c r="AB98" s="205"/>
      <c r="AC98" s="205"/>
      <c r="AD98" s="205"/>
      <c r="AE98" s="205"/>
      <c r="AF98" s="205"/>
      <c r="AG98" s="206">
        <f>'101.2 - Sjezd z pozemku č...'!J32</f>
        <v>0</v>
      </c>
      <c r="AH98" s="207"/>
      <c r="AI98" s="207"/>
      <c r="AJ98" s="207"/>
      <c r="AK98" s="207"/>
      <c r="AL98" s="207"/>
      <c r="AM98" s="207"/>
      <c r="AN98" s="206">
        <f>SUM(AG98,AT98)</f>
        <v>0</v>
      </c>
      <c r="AO98" s="207"/>
      <c r="AP98" s="207"/>
      <c r="AQ98" s="83" t="s">
        <v>94</v>
      </c>
      <c r="AR98" s="47"/>
      <c r="AS98" s="88">
        <v>0</v>
      </c>
      <c r="AT98" s="89">
        <f>ROUND(SUM(AV98:AW98),2)</f>
        <v>0</v>
      </c>
      <c r="AU98" s="90">
        <f>'101.2 - Sjezd z pozemku č...'!P125</f>
        <v>0</v>
      </c>
      <c r="AV98" s="89">
        <f>'101.2 - Sjezd z pozemku č...'!J35</f>
        <v>0</v>
      </c>
      <c r="AW98" s="89">
        <f>'101.2 - Sjezd z pozemku č...'!J36</f>
        <v>0</v>
      </c>
      <c r="AX98" s="89">
        <f>'101.2 - Sjezd z pozemku č...'!J37</f>
        <v>0</v>
      </c>
      <c r="AY98" s="89">
        <f>'101.2 - Sjezd z pozemku č...'!J38</f>
        <v>0</v>
      </c>
      <c r="AZ98" s="89">
        <f>'101.2 - Sjezd z pozemku č...'!F35</f>
        <v>0</v>
      </c>
      <c r="BA98" s="89">
        <f>'101.2 - Sjezd z pozemku č...'!F36</f>
        <v>0</v>
      </c>
      <c r="BB98" s="89">
        <f>'101.2 - Sjezd z pozemku č...'!F37</f>
        <v>0</v>
      </c>
      <c r="BC98" s="89">
        <f>'101.2 - Sjezd z pozemku č...'!F38</f>
        <v>0</v>
      </c>
      <c r="BD98" s="91">
        <f>'101.2 - Sjezd z pozemku č...'!F39</f>
        <v>0</v>
      </c>
      <c r="BT98" s="24" t="s">
        <v>88</v>
      </c>
      <c r="BV98" s="24" t="s">
        <v>81</v>
      </c>
      <c r="BW98" s="24" t="s">
        <v>98</v>
      </c>
      <c r="BX98" s="24" t="s">
        <v>91</v>
      </c>
      <c r="CL98" s="24" t="s">
        <v>1</v>
      </c>
    </row>
    <row r="99" spans="2:44" s="1" customFormat="1" ht="30" customHeight="1">
      <c r="B99" s="31"/>
      <c r="AR99" s="31"/>
    </row>
    <row r="100" spans="2:44" s="1" customFormat="1" ht="6.9" customHeight="1">
      <c r="B100" s="43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31"/>
    </row>
  </sheetData>
  <sheetProtection algorithmName="SHA-512" hashValue="wyMjVMlXSIi9/0jUmFATNufNgHKn1PRVoHogBwE4Fsjb/6voI+ZU/3rnRlbye6YRy6cwSLBeLnineru97eShUA==" saltValue="lG1hgQZCp2ZpdH3cRRlLZlajtATOhLRJ+6E1JdaxN45ztTi5NDsd1Dqayp5IHugc0VmDY8S+KDkEnlwmpRnIIA==" spinCount="100000" sheet="1" objects="1" scenarios="1" formatColumns="0" formatRows="0"/>
  <mergeCells count="54">
    <mergeCell ref="AR2:BE2"/>
    <mergeCell ref="L33:P33"/>
    <mergeCell ref="W33:AE33"/>
    <mergeCell ref="AK33:AO33"/>
    <mergeCell ref="AK35:AO35"/>
    <mergeCell ref="X35:AB35"/>
    <mergeCell ref="L31:P31"/>
    <mergeCell ref="AK31:AO31"/>
    <mergeCell ref="L32:P32"/>
    <mergeCell ref="W32:AE32"/>
    <mergeCell ref="AK32:AO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W30:AE30"/>
    <mergeCell ref="AK30:AO30"/>
    <mergeCell ref="L30:P30"/>
    <mergeCell ref="W31:AE31"/>
    <mergeCell ref="AG98:AM98"/>
    <mergeCell ref="AN98:AP98"/>
    <mergeCell ref="E98:I98"/>
    <mergeCell ref="K98:AF98"/>
    <mergeCell ref="AG94:AM94"/>
    <mergeCell ref="AN94:AP94"/>
    <mergeCell ref="D96:H96"/>
    <mergeCell ref="J96:AF96"/>
    <mergeCell ref="AN96:AP96"/>
    <mergeCell ref="AG96:AM96"/>
    <mergeCell ref="K97:AF97"/>
    <mergeCell ref="AN97:AP97"/>
    <mergeCell ref="E97:I97"/>
    <mergeCell ref="AG97:AM97"/>
    <mergeCell ref="C92:G92"/>
    <mergeCell ref="AG92:AM92"/>
    <mergeCell ref="AN92:AP92"/>
    <mergeCell ref="I92:AF92"/>
    <mergeCell ref="AN95:AP95"/>
    <mergeCell ref="D95:H95"/>
    <mergeCell ref="J95:AF95"/>
    <mergeCell ref="AG95:AM95"/>
    <mergeCell ref="L85:AO85"/>
    <mergeCell ref="AM87:AN87"/>
    <mergeCell ref="AM89:AP89"/>
    <mergeCell ref="AS89:AT91"/>
    <mergeCell ref="AM90:AP90"/>
  </mergeCells>
  <hyperlinks>
    <hyperlink ref="A95" location="'0 - Ostatní a vedlejší ná...'!C2" display="/"/>
    <hyperlink ref="A97" location="'101.1 - Sjezd z pozemku č...'!C2" display="/"/>
    <hyperlink ref="A98" location="'101.2 - Sjezd z pozemku č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4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3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6" t="s">
        <v>87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88</v>
      </c>
    </row>
    <row r="4" spans="2:46" ht="24.9" customHeight="1">
      <c r="B4" s="19"/>
      <c r="D4" s="20" t="s">
        <v>99</v>
      </c>
      <c r="L4" s="19"/>
      <c r="M4" s="92" t="s">
        <v>10</v>
      </c>
      <c r="AT4" s="16" t="s">
        <v>4</v>
      </c>
    </row>
    <row r="5" spans="2:12" ht="6.9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29" t="str">
        <f>'Rekapitulace stavby'!K6</f>
        <v>Sjezd z pozemku č. 1207/3 na ul. Oderská, k.ú. Starý Bohumín</v>
      </c>
      <c r="F7" s="230"/>
      <c r="G7" s="230"/>
      <c r="H7" s="230"/>
      <c r="L7" s="19"/>
    </row>
    <row r="8" spans="2:12" s="1" customFormat="1" ht="12" customHeight="1">
      <c r="B8" s="31"/>
      <c r="D8" s="26" t="s">
        <v>100</v>
      </c>
      <c r="L8" s="31"/>
    </row>
    <row r="9" spans="2:12" s="1" customFormat="1" ht="16.5" customHeight="1">
      <c r="B9" s="31"/>
      <c r="E9" s="187" t="s">
        <v>101</v>
      </c>
      <c r="F9" s="231"/>
      <c r="G9" s="231"/>
      <c r="H9" s="231"/>
      <c r="L9" s="31"/>
    </row>
    <row r="10" spans="2:12" s="1" customFormat="1" ht="10.2">
      <c r="B10" s="31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 t="str">
        <f>'Rekapitulace stavby'!AN8</f>
        <v>9. 4. 2024</v>
      </c>
      <c r="L12" s="31"/>
    </row>
    <row r="13" spans="2:12" s="1" customFormat="1" ht="10.8" customHeight="1">
      <c r="B13" s="31"/>
      <c r="L13" s="31"/>
    </row>
    <row r="14" spans="2:12" s="1" customFormat="1" ht="12" customHeight="1">
      <c r="B14" s="31"/>
      <c r="D14" s="26" t="s">
        <v>24</v>
      </c>
      <c r="I14" s="26" t="s">
        <v>25</v>
      </c>
      <c r="J14" s="24" t="s">
        <v>26</v>
      </c>
      <c r="L14" s="31"/>
    </row>
    <row r="15" spans="2:12" s="1" customFormat="1" ht="18" customHeight="1">
      <c r="B15" s="31"/>
      <c r="E15" s="24" t="s">
        <v>27</v>
      </c>
      <c r="I15" s="26" t="s">
        <v>28</v>
      </c>
      <c r="J15" s="24" t="s">
        <v>29</v>
      </c>
      <c r="L15" s="31"/>
    </row>
    <row r="16" spans="2:12" s="1" customFormat="1" ht="6.9" customHeight="1">
      <c r="B16" s="31"/>
      <c r="L16" s="31"/>
    </row>
    <row r="17" spans="2:12" s="1" customFormat="1" ht="12" customHeight="1">
      <c r="B17" s="31"/>
      <c r="D17" s="26" t="s">
        <v>30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32" t="str">
        <f>'Rekapitulace stavby'!E14</f>
        <v>Vyplň údaj</v>
      </c>
      <c r="F18" s="213"/>
      <c r="G18" s="213"/>
      <c r="H18" s="213"/>
      <c r="I18" s="26" t="s">
        <v>28</v>
      </c>
      <c r="J18" s="27" t="str">
        <f>'Rekapitulace stavby'!AN14</f>
        <v>Vyplň údaj</v>
      </c>
      <c r="L18" s="31"/>
    </row>
    <row r="19" spans="2:12" s="1" customFormat="1" ht="6.9" customHeight="1">
      <c r="B19" s="31"/>
      <c r="L19" s="31"/>
    </row>
    <row r="20" spans="2:12" s="1" customFormat="1" ht="12" customHeight="1">
      <c r="B20" s="31"/>
      <c r="D20" s="26" t="s">
        <v>32</v>
      </c>
      <c r="I20" s="26" t="s">
        <v>25</v>
      </c>
      <c r="J20" s="24" t="s">
        <v>33</v>
      </c>
      <c r="L20" s="31"/>
    </row>
    <row r="21" spans="2:12" s="1" customFormat="1" ht="18" customHeight="1">
      <c r="B21" s="31"/>
      <c r="E21" s="24" t="s">
        <v>34</v>
      </c>
      <c r="I21" s="26" t="s">
        <v>28</v>
      </c>
      <c r="J21" s="24" t="s">
        <v>1</v>
      </c>
      <c r="L21" s="31"/>
    </row>
    <row r="22" spans="2:12" s="1" customFormat="1" ht="6.9" customHeight="1">
      <c r="B22" s="31"/>
      <c r="L22" s="31"/>
    </row>
    <row r="23" spans="2:12" s="1" customFormat="1" ht="12" customHeight="1">
      <c r="B23" s="31"/>
      <c r="D23" s="26" t="s">
        <v>36</v>
      </c>
      <c r="I23" s="26" t="s">
        <v>25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 xml:space="preserve"> </v>
      </c>
      <c r="I24" s="26" t="s">
        <v>28</v>
      </c>
      <c r="J24" s="24" t="str">
        <f>IF('Rekapitulace stavby'!AN20="","",'Rekapitulace stavby'!AN20)</f>
        <v/>
      </c>
      <c r="L24" s="31"/>
    </row>
    <row r="25" spans="2:12" s="1" customFormat="1" ht="6.9" customHeight="1">
      <c r="B25" s="31"/>
      <c r="L25" s="31"/>
    </row>
    <row r="26" spans="2:12" s="1" customFormat="1" ht="12" customHeight="1">
      <c r="B26" s="31"/>
      <c r="D26" s="26" t="s">
        <v>38</v>
      </c>
      <c r="L26" s="31"/>
    </row>
    <row r="27" spans="2:12" s="7" customFormat="1" ht="16.5" customHeight="1">
      <c r="B27" s="93"/>
      <c r="E27" s="218" t="s">
        <v>1</v>
      </c>
      <c r="F27" s="218"/>
      <c r="G27" s="218"/>
      <c r="H27" s="218"/>
      <c r="L27" s="93"/>
    </row>
    <row r="28" spans="2:12" s="1" customFormat="1" ht="6.9" customHeight="1">
      <c r="B28" s="31"/>
      <c r="L28" s="31"/>
    </row>
    <row r="29" spans="2:12" s="1" customFormat="1" ht="6.9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94" t="s">
        <v>39</v>
      </c>
      <c r="J30" s="65">
        <f>ROUND(J118,2)</f>
        <v>0</v>
      </c>
      <c r="L30" s="31"/>
    </row>
    <row r="31" spans="2:12" s="1" customFormat="1" ht="6.9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" customHeight="1">
      <c r="B32" s="31"/>
      <c r="F32" s="34" t="s">
        <v>41</v>
      </c>
      <c r="I32" s="34" t="s">
        <v>40</v>
      </c>
      <c r="J32" s="34" t="s">
        <v>42</v>
      </c>
      <c r="L32" s="31"/>
    </row>
    <row r="33" spans="2:12" s="1" customFormat="1" ht="14.4" customHeight="1">
      <c r="B33" s="31"/>
      <c r="D33" s="54" t="s">
        <v>43</v>
      </c>
      <c r="E33" s="26" t="s">
        <v>44</v>
      </c>
      <c r="F33" s="85">
        <f>ROUND((SUM(BE118:BE137)),2)</f>
        <v>0</v>
      </c>
      <c r="I33" s="95">
        <v>0.21</v>
      </c>
      <c r="J33" s="85">
        <f>ROUND(((SUM(BE118:BE137))*I33),2)</f>
        <v>0</v>
      </c>
      <c r="L33" s="31"/>
    </row>
    <row r="34" spans="2:12" s="1" customFormat="1" ht="14.4" customHeight="1">
      <c r="B34" s="31"/>
      <c r="E34" s="26" t="s">
        <v>45</v>
      </c>
      <c r="F34" s="85">
        <f>ROUND((SUM(BF118:BF137)),2)</f>
        <v>0</v>
      </c>
      <c r="I34" s="95">
        <v>0.12</v>
      </c>
      <c r="J34" s="85">
        <f>ROUND(((SUM(BF118:BF137))*I34),2)</f>
        <v>0</v>
      </c>
      <c r="L34" s="31"/>
    </row>
    <row r="35" spans="2:12" s="1" customFormat="1" ht="14.4" customHeight="1" hidden="1">
      <c r="B35" s="31"/>
      <c r="E35" s="26" t="s">
        <v>46</v>
      </c>
      <c r="F35" s="85">
        <f>ROUND((SUM(BG118:BG137)),2)</f>
        <v>0</v>
      </c>
      <c r="I35" s="95">
        <v>0.21</v>
      </c>
      <c r="J35" s="85">
        <f>0</f>
        <v>0</v>
      </c>
      <c r="L35" s="31"/>
    </row>
    <row r="36" spans="2:12" s="1" customFormat="1" ht="14.4" customHeight="1" hidden="1">
      <c r="B36" s="31"/>
      <c r="E36" s="26" t="s">
        <v>47</v>
      </c>
      <c r="F36" s="85">
        <f>ROUND((SUM(BH118:BH137)),2)</f>
        <v>0</v>
      </c>
      <c r="I36" s="95">
        <v>0.12</v>
      </c>
      <c r="J36" s="85">
        <f>0</f>
        <v>0</v>
      </c>
      <c r="L36" s="31"/>
    </row>
    <row r="37" spans="2:12" s="1" customFormat="1" ht="14.4" customHeight="1" hidden="1">
      <c r="B37" s="31"/>
      <c r="E37" s="26" t="s">
        <v>48</v>
      </c>
      <c r="F37" s="85">
        <f>ROUND((SUM(BI118:BI137)),2)</f>
        <v>0</v>
      </c>
      <c r="I37" s="95">
        <v>0</v>
      </c>
      <c r="J37" s="85">
        <f>0</f>
        <v>0</v>
      </c>
      <c r="L37" s="31"/>
    </row>
    <row r="38" spans="2:12" s="1" customFormat="1" ht="6.9" customHeight="1">
      <c r="B38" s="31"/>
      <c r="L38" s="31"/>
    </row>
    <row r="39" spans="2:12" s="1" customFormat="1" ht="25.35" customHeight="1">
      <c r="B39" s="31"/>
      <c r="C39" s="96"/>
      <c r="D39" s="97" t="s">
        <v>49</v>
      </c>
      <c r="E39" s="56"/>
      <c r="F39" s="56"/>
      <c r="G39" s="98" t="s">
        <v>50</v>
      </c>
      <c r="H39" s="99" t="s">
        <v>51</v>
      </c>
      <c r="I39" s="56"/>
      <c r="J39" s="100">
        <f>SUM(J30:J37)</f>
        <v>0</v>
      </c>
      <c r="K39" s="101"/>
      <c r="L39" s="31"/>
    </row>
    <row r="40" spans="2:12" s="1" customFormat="1" ht="14.4" customHeight="1">
      <c r="B40" s="31"/>
      <c r="L40" s="31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31"/>
      <c r="D50" s="40" t="s">
        <v>52</v>
      </c>
      <c r="E50" s="41"/>
      <c r="F50" s="41"/>
      <c r="G50" s="40" t="s">
        <v>53</v>
      </c>
      <c r="H50" s="41"/>
      <c r="I50" s="41"/>
      <c r="J50" s="41"/>
      <c r="K50" s="41"/>
      <c r="L50" s="31"/>
    </row>
    <row r="51" spans="2:12" ht="10.2">
      <c r="B51" s="19"/>
      <c r="L51" s="19"/>
    </row>
    <row r="52" spans="2:12" ht="10.2">
      <c r="B52" s="19"/>
      <c r="L52" s="19"/>
    </row>
    <row r="53" spans="2:12" ht="10.2">
      <c r="B53" s="19"/>
      <c r="L53" s="19"/>
    </row>
    <row r="54" spans="2:12" ht="10.2">
      <c r="B54" s="19"/>
      <c r="L54" s="19"/>
    </row>
    <row r="55" spans="2:12" ht="10.2">
      <c r="B55" s="19"/>
      <c r="L55" s="19"/>
    </row>
    <row r="56" spans="2:12" ht="10.2">
      <c r="B56" s="19"/>
      <c r="L56" s="19"/>
    </row>
    <row r="57" spans="2:12" ht="10.2">
      <c r="B57" s="19"/>
      <c r="L57" s="19"/>
    </row>
    <row r="58" spans="2:12" ht="10.2">
      <c r="B58" s="19"/>
      <c r="L58" s="19"/>
    </row>
    <row r="59" spans="2:12" ht="10.2">
      <c r="B59" s="19"/>
      <c r="L59" s="19"/>
    </row>
    <row r="60" spans="2:12" ht="10.2">
      <c r="B60" s="19"/>
      <c r="L60" s="19"/>
    </row>
    <row r="61" spans="2:12" s="1" customFormat="1" ht="13.2">
      <c r="B61" s="31"/>
      <c r="D61" s="42" t="s">
        <v>54</v>
      </c>
      <c r="E61" s="33"/>
      <c r="F61" s="102" t="s">
        <v>55</v>
      </c>
      <c r="G61" s="42" t="s">
        <v>54</v>
      </c>
      <c r="H61" s="33"/>
      <c r="I61" s="33"/>
      <c r="J61" s="103" t="s">
        <v>55</v>
      </c>
      <c r="K61" s="33"/>
      <c r="L61" s="31"/>
    </row>
    <row r="62" spans="2:12" ht="10.2">
      <c r="B62" s="19"/>
      <c r="L62" s="19"/>
    </row>
    <row r="63" spans="2:12" ht="10.2">
      <c r="B63" s="19"/>
      <c r="L63" s="19"/>
    </row>
    <row r="64" spans="2:12" ht="10.2">
      <c r="B64" s="19"/>
      <c r="L64" s="19"/>
    </row>
    <row r="65" spans="2:12" s="1" customFormat="1" ht="13.2">
      <c r="B65" s="31"/>
      <c r="D65" s="40" t="s">
        <v>56</v>
      </c>
      <c r="E65" s="41"/>
      <c r="F65" s="41"/>
      <c r="G65" s="40" t="s">
        <v>57</v>
      </c>
      <c r="H65" s="41"/>
      <c r="I65" s="41"/>
      <c r="J65" s="41"/>
      <c r="K65" s="41"/>
      <c r="L65" s="31"/>
    </row>
    <row r="66" spans="2:12" ht="10.2">
      <c r="B66" s="19"/>
      <c r="L66" s="19"/>
    </row>
    <row r="67" spans="2:12" ht="10.2">
      <c r="B67" s="19"/>
      <c r="L67" s="19"/>
    </row>
    <row r="68" spans="2:12" ht="10.2">
      <c r="B68" s="19"/>
      <c r="L68" s="19"/>
    </row>
    <row r="69" spans="2:12" ht="10.2">
      <c r="B69" s="19"/>
      <c r="L69" s="19"/>
    </row>
    <row r="70" spans="2:12" ht="10.2">
      <c r="B70" s="19"/>
      <c r="L70" s="19"/>
    </row>
    <row r="71" spans="2:12" ht="10.2">
      <c r="B71" s="19"/>
      <c r="L71" s="19"/>
    </row>
    <row r="72" spans="2:12" ht="10.2">
      <c r="B72" s="19"/>
      <c r="L72" s="19"/>
    </row>
    <row r="73" spans="2:12" ht="10.2">
      <c r="B73" s="19"/>
      <c r="L73" s="19"/>
    </row>
    <row r="74" spans="2:12" ht="10.2">
      <c r="B74" s="19"/>
      <c r="L74" s="19"/>
    </row>
    <row r="75" spans="2:12" ht="10.2">
      <c r="B75" s="19"/>
      <c r="L75" s="19"/>
    </row>
    <row r="76" spans="2:12" s="1" customFormat="1" ht="13.2">
      <c r="B76" s="31"/>
      <c r="D76" s="42" t="s">
        <v>54</v>
      </c>
      <c r="E76" s="33"/>
      <c r="F76" s="102" t="s">
        <v>55</v>
      </c>
      <c r="G76" s="42" t="s">
        <v>54</v>
      </c>
      <c r="H76" s="33"/>
      <c r="I76" s="33"/>
      <c r="J76" s="103" t="s">
        <v>55</v>
      </c>
      <c r="K76" s="33"/>
      <c r="L76" s="31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" customHeight="1">
      <c r="B82" s="31"/>
      <c r="C82" s="20" t="s">
        <v>102</v>
      </c>
      <c r="L82" s="31"/>
    </row>
    <row r="83" spans="2:12" s="1" customFormat="1" ht="6.9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29" t="str">
        <f>E7</f>
        <v>Sjezd z pozemku č. 1207/3 na ul. Oderská, k.ú. Starý Bohumín</v>
      </c>
      <c r="F85" s="230"/>
      <c r="G85" s="230"/>
      <c r="H85" s="230"/>
      <c r="L85" s="31"/>
    </row>
    <row r="86" spans="2:12" s="1" customFormat="1" ht="12" customHeight="1">
      <c r="B86" s="31"/>
      <c r="C86" s="26" t="s">
        <v>100</v>
      </c>
      <c r="L86" s="31"/>
    </row>
    <row r="87" spans="2:12" s="1" customFormat="1" ht="16.5" customHeight="1">
      <c r="B87" s="31"/>
      <c r="E87" s="187" t="str">
        <f>E9</f>
        <v>0 - Ostatní a vedlejší náklady</v>
      </c>
      <c r="F87" s="231"/>
      <c r="G87" s="231"/>
      <c r="H87" s="231"/>
      <c r="L87" s="31"/>
    </row>
    <row r="88" spans="2:12" s="1" customFormat="1" ht="6.9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>Starý Bohumín</v>
      </c>
      <c r="I89" s="26" t="s">
        <v>22</v>
      </c>
      <c r="J89" s="51" t="str">
        <f>IF(J12="","",J12)</f>
        <v>9. 4. 2024</v>
      </c>
      <c r="L89" s="31"/>
    </row>
    <row r="90" spans="2:12" s="1" customFormat="1" ht="6.9" customHeight="1">
      <c r="B90" s="31"/>
      <c r="L90" s="31"/>
    </row>
    <row r="91" spans="2:12" s="1" customFormat="1" ht="15.15" customHeight="1">
      <c r="B91" s="31"/>
      <c r="C91" s="26" t="s">
        <v>24</v>
      </c>
      <c r="F91" s="24" t="str">
        <f>E15</f>
        <v>Město Bohumín</v>
      </c>
      <c r="I91" s="26" t="s">
        <v>32</v>
      </c>
      <c r="J91" s="29" t="str">
        <f>E21</f>
        <v>Ing. Miroslav Knápek</v>
      </c>
      <c r="L91" s="31"/>
    </row>
    <row r="92" spans="2:12" s="1" customFormat="1" ht="15.15" customHeight="1">
      <c r="B92" s="31"/>
      <c r="C92" s="26" t="s">
        <v>30</v>
      </c>
      <c r="F92" s="24" t="str">
        <f>IF(E18="","",E18)</f>
        <v>Vyplň údaj</v>
      </c>
      <c r="I92" s="26" t="s">
        <v>36</v>
      </c>
      <c r="J92" s="29" t="str">
        <f>E24</f>
        <v xml:space="preserve"> 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4" t="s">
        <v>103</v>
      </c>
      <c r="D94" s="96"/>
      <c r="E94" s="96"/>
      <c r="F94" s="96"/>
      <c r="G94" s="96"/>
      <c r="H94" s="96"/>
      <c r="I94" s="96"/>
      <c r="J94" s="105" t="s">
        <v>104</v>
      </c>
      <c r="K94" s="96"/>
      <c r="L94" s="31"/>
    </row>
    <row r="95" spans="2:12" s="1" customFormat="1" ht="10.35" customHeight="1">
      <c r="B95" s="31"/>
      <c r="L95" s="31"/>
    </row>
    <row r="96" spans="2:47" s="1" customFormat="1" ht="22.8" customHeight="1">
      <c r="B96" s="31"/>
      <c r="C96" s="106" t="s">
        <v>105</v>
      </c>
      <c r="J96" s="65">
        <f>J118</f>
        <v>0</v>
      </c>
      <c r="L96" s="31"/>
      <c r="AU96" s="16" t="s">
        <v>106</v>
      </c>
    </row>
    <row r="97" spans="2:12" s="8" customFormat="1" ht="24.9" customHeight="1">
      <c r="B97" s="107"/>
      <c r="D97" s="108" t="s">
        <v>107</v>
      </c>
      <c r="E97" s="109"/>
      <c r="F97" s="109"/>
      <c r="G97" s="109"/>
      <c r="H97" s="109"/>
      <c r="I97" s="109"/>
      <c r="J97" s="110">
        <f>J119</f>
        <v>0</v>
      </c>
      <c r="L97" s="107"/>
    </row>
    <row r="98" spans="2:12" s="8" customFormat="1" ht="24.9" customHeight="1">
      <c r="B98" s="107"/>
      <c r="D98" s="108" t="s">
        <v>108</v>
      </c>
      <c r="E98" s="109"/>
      <c r="F98" s="109"/>
      <c r="G98" s="109"/>
      <c r="H98" s="109"/>
      <c r="I98" s="109"/>
      <c r="J98" s="110">
        <f>J136</f>
        <v>0</v>
      </c>
      <c r="L98" s="107"/>
    </row>
    <row r="99" spans="2:12" s="1" customFormat="1" ht="21.75" customHeight="1">
      <c r="B99" s="31"/>
      <c r="L99" s="31"/>
    </row>
    <row r="100" spans="2:12" s="1" customFormat="1" ht="6.9" customHeight="1">
      <c r="B100" s="43"/>
      <c r="C100" s="44"/>
      <c r="D100" s="44"/>
      <c r="E100" s="44"/>
      <c r="F100" s="44"/>
      <c r="G100" s="44"/>
      <c r="H100" s="44"/>
      <c r="I100" s="44"/>
      <c r="J100" s="44"/>
      <c r="K100" s="44"/>
      <c r="L100" s="31"/>
    </row>
    <row r="104" spans="2:12" s="1" customFormat="1" ht="6.9" customHeight="1">
      <c r="B104" s="45"/>
      <c r="C104" s="46"/>
      <c r="D104" s="46"/>
      <c r="E104" s="46"/>
      <c r="F104" s="46"/>
      <c r="G104" s="46"/>
      <c r="H104" s="46"/>
      <c r="I104" s="46"/>
      <c r="J104" s="46"/>
      <c r="K104" s="46"/>
      <c r="L104" s="31"/>
    </row>
    <row r="105" spans="2:12" s="1" customFormat="1" ht="24.9" customHeight="1">
      <c r="B105" s="31"/>
      <c r="C105" s="20" t="s">
        <v>109</v>
      </c>
      <c r="L105" s="31"/>
    </row>
    <row r="106" spans="2:12" s="1" customFormat="1" ht="6.9" customHeight="1">
      <c r="B106" s="31"/>
      <c r="L106" s="31"/>
    </row>
    <row r="107" spans="2:12" s="1" customFormat="1" ht="12" customHeight="1">
      <c r="B107" s="31"/>
      <c r="C107" s="26" t="s">
        <v>16</v>
      </c>
      <c r="L107" s="31"/>
    </row>
    <row r="108" spans="2:12" s="1" customFormat="1" ht="16.5" customHeight="1">
      <c r="B108" s="31"/>
      <c r="E108" s="229" t="str">
        <f>E7</f>
        <v>Sjezd z pozemku č. 1207/3 na ul. Oderská, k.ú. Starý Bohumín</v>
      </c>
      <c r="F108" s="230"/>
      <c r="G108" s="230"/>
      <c r="H108" s="230"/>
      <c r="L108" s="31"/>
    </row>
    <row r="109" spans="2:12" s="1" customFormat="1" ht="12" customHeight="1">
      <c r="B109" s="31"/>
      <c r="C109" s="26" t="s">
        <v>100</v>
      </c>
      <c r="L109" s="31"/>
    </row>
    <row r="110" spans="2:12" s="1" customFormat="1" ht="16.5" customHeight="1">
      <c r="B110" s="31"/>
      <c r="E110" s="187" t="str">
        <f>E9</f>
        <v>0 - Ostatní a vedlejší náklady</v>
      </c>
      <c r="F110" s="231"/>
      <c r="G110" s="231"/>
      <c r="H110" s="231"/>
      <c r="L110" s="31"/>
    </row>
    <row r="111" spans="2:12" s="1" customFormat="1" ht="6.9" customHeight="1">
      <c r="B111" s="31"/>
      <c r="L111" s="31"/>
    </row>
    <row r="112" spans="2:12" s="1" customFormat="1" ht="12" customHeight="1">
      <c r="B112" s="31"/>
      <c r="C112" s="26" t="s">
        <v>20</v>
      </c>
      <c r="F112" s="24" t="str">
        <f>F12</f>
        <v>Starý Bohumín</v>
      </c>
      <c r="I112" s="26" t="s">
        <v>22</v>
      </c>
      <c r="J112" s="51" t="str">
        <f>IF(J12="","",J12)</f>
        <v>9. 4. 2024</v>
      </c>
      <c r="L112" s="31"/>
    </row>
    <row r="113" spans="2:12" s="1" customFormat="1" ht="6.9" customHeight="1">
      <c r="B113" s="31"/>
      <c r="L113" s="31"/>
    </row>
    <row r="114" spans="2:12" s="1" customFormat="1" ht="15.15" customHeight="1">
      <c r="B114" s="31"/>
      <c r="C114" s="26" t="s">
        <v>24</v>
      </c>
      <c r="F114" s="24" t="str">
        <f>E15</f>
        <v>Město Bohumín</v>
      </c>
      <c r="I114" s="26" t="s">
        <v>32</v>
      </c>
      <c r="J114" s="29" t="str">
        <f>E21</f>
        <v>Ing. Miroslav Knápek</v>
      </c>
      <c r="L114" s="31"/>
    </row>
    <row r="115" spans="2:12" s="1" customFormat="1" ht="15.15" customHeight="1">
      <c r="B115" s="31"/>
      <c r="C115" s="26" t="s">
        <v>30</v>
      </c>
      <c r="F115" s="24" t="str">
        <f>IF(E18="","",E18)</f>
        <v>Vyplň údaj</v>
      </c>
      <c r="I115" s="26" t="s">
        <v>36</v>
      </c>
      <c r="J115" s="29" t="str">
        <f>E24</f>
        <v xml:space="preserve"> </v>
      </c>
      <c r="L115" s="31"/>
    </row>
    <row r="116" spans="2:12" s="1" customFormat="1" ht="10.35" customHeight="1">
      <c r="B116" s="31"/>
      <c r="L116" s="31"/>
    </row>
    <row r="117" spans="2:20" s="9" customFormat="1" ht="29.25" customHeight="1">
      <c r="B117" s="111"/>
      <c r="C117" s="112" t="s">
        <v>110</v>
      </c>
      <c r="D117" s="113" t="s">
        <v>64</v>
      </c>
      <c r="E117" s="113" t="s">
        <v>60</v>
      </c>
      <c r="F117" s="113" t="s">
        <v>61</v>
      </c>
      <c r="G117" s="113" t="s">
        <v>111</v>
      </c>
      <c r="H117" s="113" t="s">
        <v>112</v>
      </c>
      <c r="I117" s="113" t="s">
        <v>113</v>
      </c>
      <c r="J117" s="113" t="s">
        <v>104</v>
      </c>
      <c r="K117" s="114" t="s">
        <v>114</v>
      </c>
      <c r="L117" s="111"/>
      <c r="M117" s="58" t="s">
        <v>1</v>
      </c>
      <c r="N117" s="59" t="s">
        <v>43</v>
      </c>
      <c r="O117" s="59" t="s">
        <v>115</v>
      </c>
      <c r="P117" s="59" t="s">
        <v>116</v>
      </c>
      <c r="Q117" s="59" t="s">
        <v>117</v>
      </c>
      <c r="R117" s="59" t="s">
        <v>118</v>
      </c>
      <c r="S117" s="59" t="s">
        <v>119</v>
      </c>
      <c r="T117" s="60" t="s">
        <v>120</v>
      </c>
    </row>
    <row r="118" spans="2:63" s="1" customFormat="1" ht="22.8" customHeight="1">
      <c r="B118" s="31"/>
      <c r="C118" s="63" t="s">
        <v>121</v>
      </c>
      <c r="J118" s="115">
        <f>BK118</f>
        <v>0</v>
      </c>
      <c r="L118" s="31"/>
      <c r="M118" s="61"/>
      <c r="N118" s="52"/>
      <c r="O118" s="52"/>
      <c r="P118" s="116">
        <f>P119+P136</f>
        <v>0</v>
      </c>
      <c r="Q118" s="52"/>
      <c r="R118" s="116">
        <f>R119+R136</f>
        <v>0</v>
      </c>
      <c r="S118" s="52"/>
      <c r="T118" s="117">
        <f>T119+T136</f>
        <v>0</v>
      </c>
      <c r="AT118" s="16" t="s">
        <v>78</v>
      </c>
      <c r="AU118" s="16" t="s">
        <v>106</v>
      </c>
      <c r="BK118" s="118">
        <f>BK119+BK136</f>
        <v>0</v>
      </c>
    </row>
    <row r="119" spans="2:63" s="10" customFormat="1" ht="25.95" customHeight="1">
      <c r="B119" s="119"/>
      <c r="D119" s="120" t="s">
        <v>78</v>
      </c>
      <c r="E119" s="121" t="s">
        <v>122</v>
      </c>
      <c r="F119" s="121" t="s">
        <v>123</v>
      </c>
      <c r="I119" s="122"/>
      <c r="J119" s="123">
        <f>BK119</f>
        <v>0</v>
      </c>
      <c r="L119" s="119"/>
      <c r="M119" s="124"/>
      <c r="P119" s="125">
        <f>SUM(P120:P135)</f>
        <v>0</v>
      </c>
      <c r="R119" s="125">
        <f>SUM(R120:R135)</f>
        <v>0</v>
      </c>
      <c r="T119" s="126">
        <f>SUM(T120:T135)</f>
        <v>0</v>
      </c>
      <c r="AR119" s="120" t="s">
        <v>124</v>
      </c>
      <c r="AT119" s="127" t="s">
        <v>78</v>
      </c>
      <c r="AU119" s="127" t="s">
        <v>79</v>
      </c>
      <c r="AY119" s="120" t="s">
        <v>125</v>
      </c>
      <c r="BK119" s="128">
        <f>SUM(BK120:BK135)</f>
        <v>0</v>
      </c>
    </row>
    <row r="120" spans="2:65" s="1" customFormat="1" ht="16.5" customHeight="1">
      <c r="B120" s="31"/>
      <c r="C120" s="129" t="s">
        <v>86</v>
      </c>
      <c r="D120" s="129" t="s">
        <v>126</v>
      </c>
      <c r="E120" s="130" t="s">
        <v>127</v>
      </c>
      <c r="F120" s="131" t="s">
        <v>128</v>
      </c>
      <c r="G120" s="132" t="s">
        <v>129</v>
      </c>
      <c r="H120" s="133">
        <v>1</v>
      </c>
      <c r="I120" s="134"/>
      <c r="J120" s="135">
        <f>ROUND(I120*H120,2)</f>
        <v>0</v>
      </c>
      <c r="K120" s="131" t="s">
        <v>130</v>
      </c>
      <c r="L120" s="31"/>
      <c r="M120" s="136" t="s">
        <v>1</v>
      </c>
      <c r="N120" s="137" t="s">
        <v>44</v>
      </c>
      <c r="P120" s="138">
        <f>O120*H120</f>
        <v>0</v>
      </c>
      <c r="Q120" s="138">
        <v>0</v>
      </c>
      <c r="R120" s="138">
        <f>Q120*H120</f>
        <v>0</v>
      </c>
      <c r="S120" s="138">
        <v>0</v>
      </c>
      <c r="T120" s="139">
        <f>S120*H120</f>
        <v>0</v>
      </c>
      <c r="AR120" s="140" t="s">
        <v>131</v>
      </c>
      <c r="AT120" s="140" t="s">
        <v>126</v>
      </c>
      <c r="AU120" s="140" t="s">
        <v>86</v>
      </c>
      <c r="AY120" s="16" t="s">
        <v>125</v>
      </c>
      <c r="BE120" s="141">
        <f>IF(N120="základní",J120,0)</f>
        <v>0</v>
      </c>
      <c r="BF120" s="141">
        <f>IF(N120="snížená",J120,0)</f>
        <v>0</v>
      </c>
      <c r="BG120" s="141">
        <f>IF(N120="zákl. přenesená",J120,0)</f>
        <v>0</v>
      </c>
      <c r="BH120" s="141">
        <f>IF(N120="sníž. přenesená",J120,0)</f>
        <v>0</v>
      </c>
      <c r="BI120" s="141">
        <f>IF(N120="nulová",J120,0)</f>
        <v>0</v>
      </c>
      <c r="BJ120" s="16" t="s">
        <v>86</v>
      </c>
      <c r="BK120" s="141">
        <f>ROUND(I120*H120,2)</f>
        <v>0</v>
      </c>
      <c r="BL120" s="16" t="s">
        <v>131</v>
      </c>
      <c r="BM120" s="140" t="s">
        <v>132</v>
      </c>
    </row>
    <row r="121" spans="2:47" s="1" customFormat="1" ht="38.4">
      <c r="B121" s="31"/>
      <c r="D121" s="142" t="s">
        <v>133</v>
      </c>
      <c r="F121" s="143" t="s">
        <v>134</v>
      </c>
      <c r="I121" s="144"/>
      <c r="L121" s="31"/>
      <c r="M121" s="145"/>
      <c r="T121" s="55"/>
      <c r="AT121" s="16" t="s">
        <v>133</v>
      </c>
      <c r="AU121" s="16" t="s">
        <v>86</v>
      </c>
    </row>
    <row r="122" spans="2:65" s="1" customFormat="1" ht="16.5" customHeight="1">
      <c r="B122" s="31"/>
      <c r="C122" s="129" t="s">
        <v>88</v>
      </c>
      <c r="D122" s="129" t="s">
        <v>126</v>
      </c>
      <c r="E122" s="130" t="s">
        <v>135</v>
      </c>
      <c r="F122" s="131" t="s">
        <v>136</v>
      </c>
      <c r="G122" s="132" t="s">
        <v>129</v>
      </c>
      <c r="H122" s="133">
        <v>1</v>
      </c>
      <c r="I122" s="134"/>
      <c r="J122" s="135">
        <f>ROUND(I122*H122,2)</f>
        <v>0</v>
      </c>
      <c r="K122" s="131" t="s">
        <v>130</v>
      </c>
      <c r="L122" s="31"/>
      <c r="M122" s="136" t="s">
        <v>1</v>
      </c>
      <c r="N122" s="137" t="s">
        <v>44</v>
      </c>
      <c r="P122" s="138">
        <f>O122*H122</f>
        <v>0</v>
      </c>
      <c r="Q122" s="138">
        <v>0</v>
      </c>
      <c r="R122" s="138">
        <f>Q122*H122</f>
        <v>0</v>
      </c>
      <c r="S122" s="138">
        <v>0</v>
      </c>
      <c r="T122" s="139">
        <f>S122*H122</f>
        <v>0</v>
      </c>
      <c r="AR122" s="140" t="s">
        <v>131</v>
      </c>
      <c r="AT122" s="140" t="s">
        <v>126</v>
      </c>
      <c r="AU122" s="140" t="s">
        <v>86</v>
      </c>
      <c r="AY122" s="16" t="s">
        <v>125</v>
      </c>
      <c r="BE122" s="141">
        <f>IF(N122="základní",J122,0)</f>
        <v>0</v>
      </c>
      <c r="BF122" s="141">
        <f>IF(N122="snížená",J122,0)</f>
        <v>0</v>
      </c>
      <c r="BG122" s="141">
        <f>IF(N122="zákl. přenesená",J122,0)</f>
        <v>0</v>
      </c>
      <c r="BH122" s="141">
        <f>IF(N122="sníž. přenesená",J122,0)</f>
        <v>0</v>
      </c>
      <c r="BI122" s="141">
        <f>IF(N122="nulová",J122,0)</f>
        <v>0</v>
      </c>
      <c r="BJ122" s="16" t="s">
        <v>86</v>
      </c>
      <c r="BK122" s="141">
        <f>ROUND(I122*H122,2)</f>
        <v>0</v>
      </c>
      <c r="BL122" s="16" t="s">
        <v>131</v>
      </c>
      <c r="BM122" s="140" t="s">
        <v>137</v>
      </c>
    </row>
    <row r="123" spans="2:47" s="1" customFormat="1" ht="28.8">
      <c r="B123" s="31"/>
      <c r="D123" s="142" t="s">
        <v>133</v>
      </c>
      <c r="F123" s="143" t="s">
        <v>138</v>
      </c>
      <c r="I123" s="144"/>
      <c r="L123" s="31"/>
      <c r="M123" s="145"/>
      <c r="T123" s="55"/>
      <c r="AT123" s="16" t="s">
        <v>133</v>
      </c>
      <c r="AU123" s="16" t="s">
        <v>86</v>
      </c>
    </row>
    <row r="124" spans="2:65" s="1" customFormat="1" ht="16.5" customHeight="1">
      <c r="B124" s="31"/>
      <c r="C124" s="129" t="s">
        <v>139</v>
      </c>
      <c r="D124" s="129" t="s">
        <v>126</v>
      </c>
      <c r="E124" s="130" t="s">
        <v>140</v>
      </c>
      <c r="F124" s="131" t="s">
        <v>141</v>
      </c>
      <c r="G124" s="132" t="s">
        <v>129</v>
      </c>
      <c r="H124" s="133">
        <v>1</v>
      </c>
      <c r="I124" s="134"/>
      <c r="J124" s="135">
        <f>ROUND(I124*H124,2)</f>
        <v>0</v>
      </c>
      <c r="K124" s="131" t="s">
        <v>130</v>
      </c>
      <c r="L124" s="31"/>
      <c r="M124" s="136" t="s">
        <v>1</v>
      </c>
      <c r="N124" s="137" t="s">
        <v>44</v>
      </c>
      <c r="P124" s="138">
        <f>O124*H124</f>
        <v>0</v>
      </c>
      <c r="Q124" s="138">
        <v>0</v>
      </c>
      <c r="R124" s="138">
        <f>Q124*H124</f>
        <v>0</v>
      </c>
      <c r="S124" s="138">
        <v>0</v>
      </c>
      <c r="T124" s="139">
        <f>S124*H124</f>
        <v>0</v>
      </c>
      <c r="AR124" s="140" t="s">
        <v>131</v>
      </c>
      <c r="AT124" s="140" t="s">
        <v>126</v>
      </c>
      <c r="AU124" s="140" t="s">
        <v>86</v>
      </c>
      <c r="AY124" s="16" t="s">
        <v>125</v>
      </c>
      <c r="BE124" s="141">
        <f>IF(N124="základní",J124,0)</f>
        <v>0</v>
      </c>
      <c r="BF124" s="141">
        <f>IF(N124="snížená",J124,0)</f>
        <v>0</v>
      </c>
      <c r="BG124" s="141">
        <f>IF(N124="zákl. přenesená",J124,0)</f>
        <v>0</v>
      </c>
      <c r="BH124" s="141">
        <f>IF(N124="sníž. přenesená",J124,0)</f>
        <v>0</v>
      </c>
      <c r="BI124" s="141">
        <f>IF(N124="nulová",J124,0)</f>
        <v>0</v>
      </c>
      <c r="BJ124" s="16" t="s">
        <v>86</v>
      </c>
      <c r="BK124" s="141">
        <f>ROUND(I124*H124,2)</f>
        <v>0</v>
      </c>
      <c r="BL124" s="16" t="s">
        <v>131</v>
      </c>
      <c r="BM124" s="140" t="s">
        <v>142</v>
      </c>
    </row>
    <row r="125" spans="2:47" s="1" customFormat="1" ht="19.2">
      <c r="B125" s="31"/>
      <c r="D125" s="142" t="s">
        <v>133</v>
      </c>
      <c r="F125" s="143" t="s">
        <v>143</v>
      </c>
      <c r="I125" s="144"/>
      <c r="L125" s="31"/>
      <c r="M125" s="145"/>
      <c r="T125" s="55"/>
      <c r="AT125" s="16" t="s">
        <v>133</v>
      </c>
      <c r="AU125" s="16" t="s">
        <v>86</v>
      </c>
    </row>
    <row r="126" spans="2:65" s="1" customFormat="1" ht="16.5" customHeight="1">
      <c r="B126" s="31"/>
      <c r="C126" s="129" t="s">
        <v>124</v>
      </c>
      <c r="D126" s="129" t="s">
        <v>126</v>
      </c>
      <c r="E126" s="130" t="s">
        <v>144</v>
      </c>
      <c r="F126" s="131" t="s">
        <v>145</v>
      </c>
      <c r="G126" s="132" t="s">
        <v>129</v>
      </c>
      <c r="H126" s="133">
        <v>1</v>
      </c>
      <c r="I126" s="134"/>
      <c r="J126" s="135">
        <f>ROUND(I126*H126,2)</f>
        <v>0</v>
      </c>
      <c r="K126" s="131" t="s">
        <v>130</v>
      </c>
      <c r="L126" s="31"/>
      <c r="M126" s="136" t="s">
        <v>1</v>
      </c>
      <c r="N126" s="137" t="s">
        <v>44</v>
      </c>
      <c r="P126" s="138">
        <f>O126*H126</f>
        <v>0</v>
      </c>
      <c r="Q126" s="138">
        <v>0</v>
      </c>
      <c r="R126" s="138">
        <f>Q126*H126</f>
        <v>0</v>
      </c>
      <c r="S126" s="138">
        <v>0</v>
      </c>
      <c r="T126" s="139">
        <f>S126*H126</f>
        <v>0</v>
      </c>
      <c r="AR126" s="140" t="s">
        <v>131</v>
      </c>
      <c r="AT126" s="140" t="s">
        <v>126</v>
      </c>
      <c r="AU126" s="140" t="s">
        <v>86</v>
      </c>
      <c r="AY126" s="16" t="s">
        <v>125</v>
      </c>
      <c r="BE126" s="141">
        <f>IF(N126="základní",J126,0)</f>
        <v>0</v>
      </c>
      <c r="BF126" s="141">
        <f>IF(N126="snížená",J126,0)</f>
        <v>0</v>
      </c>
      <c r="BG126" s="141">
        <f>IF(N126="zákl. přenesená",J126,0)</f>
        <v>0</v>
      </c>
      <c r="BH126" s="141">
        <f>IF(N126="sníž. přenesená",J126,0)</f>
        <v>0</v>
      </c>
      <c r="BI126" s="141">
        <f>IF(N126="nulová",J126,0)</f>
        <v>0</v>
      </c>
      <c r="BJ126" s="16" t="s">
        <v>86</v>
      </c>
      <c r="BK126" s="141">
        <f>ROUND(I126*H126,2)</f>
        <v>0</v>
      </c>
      <c r="BL126" s="16" t="s">
        <v>131</v>
      </c>
      <c r="BM126" s="140" t="s">
        <v>146</v>
      </c>
    </row>
    <row r="127" spans="2:47" s="1" customFormat="1" ht="28.8">
      <c r="B127" s="31"/>
      <c r="D127" s="142" t="s">
        <v>133</v>
      </c>
      <c r="F127" s="143" t="s">
        <v>147</v>
      </c>
      <c r="I127" s="144"/>
      <c r="L127" s="31"/>
      <c r="M127" s="145"/>
      <c r="T127" s="55"/>
      <c r="AT127" s="16" t="s">
        <v>133</v>
      </c>
      <c r="AU127" s="16" t="s">
        <v>86</v>
      </c>
    </row>
    <row r="128" spans="2:65" s="1" customFormat="1" ht="16.5" customHeight="1">
      <c r="B128" s="31"/>
      <c r="C128" s="129" t="s">
        <v>148</v>
      </c>
      <c r="D128" s="129" t="s">
        <v>126</v>
      </c>
      <c r="E128" s="130" t="s">
        <v>149</v>
      </c>
      <c r="F128" s="131" t="s">
        <v>150</v>
      </c>
      <c r="G128" s="132" t="s">
        <v>129</v>
      </c>
      <c r="H128" s="133">
        <v>1</v>
      </c>
      <c r="I128" s="134"/>
      <c r="J128" s="135">
        <f>ROUND(I128*H128,2)</f>
        <v>0</v>
      </c>
      <c r="K128" s="131" t="s">
        <v>130</v>
      </c>
      <c r="L128" s="31"/>
      <c r="M128" s="136" t="s">
        <v>1</v>
      </c>
      <c r="N128" s="137" t="s">
        <v>44</v>
      </c>
      <c r="P128" s="138">
        <f>O128*H128</f>
        <v>0</v>
      </c>
      <c r="Q128" s="138">
        <v>0</v>
      </c>
      <c r="R128" s="138">
        <f>Q128*H128</f>
        <v>0</v>
      </c>
      <c r="S128" s="138">
        <v>0</v>
      </c>
      <c r="T128" s="139">
        <f>S128*H128</f>
        <v>0</v>
      </c>
      <c r="AR128" s="140" t="s">
        <v>131</v>
      </c>
      <c r="AT128" s="140" t="s">
        <v>126</v>
      </c>
      <c r="AU128" s="140" t="s">
        <v>86</v>
      </c>
      <c r="AY128" s="16" t="s">
        <v>125</v>
      </c>
      <c r="BE128" s="141">
        <f>IF(N128="základní",J128,0)</f>
        <v>0</v>
      </c>
      <c r="BF128" s="141">
        <f>IF(N128="snížená",J128,0)</f>
        <v>0</v>
      </c>
      <c r="BG128" s="141">
        <f>IF(N128="zákl. přenesená",J128,0)</f>
        <v>0</v>
      </c>
      <c r="BH128" s="141">
        <f>IF(N128="sníž. přenesená",J128,0)</f>
        <v>0</v>
      </c>
      <c r="BI128" s="141">
        <f>IF(N128="nulová",J128,0)</f>
        <v>0</v>
      </c>
      <c r="BJ128" s="16" t="s">
        <v>86</v>
      </c>
      <c r="BK128" s="141">
        <f>ROUND(I128*H128,2)</f>
        <v>0</v>
      </c>
      <c r="BL128" s="16" t="s">
        <v>131</v>
      </c>
      <c r="BM128" s="140" t="s">
        <v>151</v>
      </c>
    </row>
    <row r="129" spans="2:47" s="1" customFormat="1" ht="57.6">
      <c r="B129" s="31"/>
      <c r="D129" s="142" t="s">
        <v>133</v>
      </c>
      <c r="F129" s="143" t="s">
        <v>152</v>
      </c>
      <c r="I129" s="144"/>
      <c r="L129" s="31"/>
      <c r="M129" s="145"/>
      <c r="T129" s="55"/>
      <c r="AT129" s="16" t="s">
        <v>133</v>
      </c>
      <c r="AU129" s="16" t="s">
        <v>86</v>
      </c>
    </row>
    <row r="130" spans="2:65" s="1" customFormat="1" ht="16.5" customHeight="1">
      <c r="B130" s="31"/>
      <c r="C130" s="129" t="s">
        <v>153</v>
      </c>
      <c r="D130" s="129" t="s">
        <v>126</v>
      </c>
      <c r="E130" s="130" t="s">
        <v>154</v>
      </c>
      <c r="F130" s="131" t="s">
        <v>155</v>
      </c>
      <c r="G130" s="132" t="s">
        <v>129</v>
      </c>
      <c r="H130" s="133">
        <v>1</v>
      </c>
      <c r="I130" s="134"/>
      <c r="J130" s="135">
        <f>ROUND(I130*H130,2)</f>
        <v>0</v>
      </c>
      <c r="K130" s="131" t="s">
        <v>130</v>
      </c>
      <c r="L130" s="31"/>
      <c r="M130" s="136" t="s">
        <v>1</v>
      </c>
      <c r="N130" s="137" t="s">
        <v>44</v>
      </c>
      <c r="P130" s="138">
        <f>O130*H130</f>
        <v>0</v>
      </c>
      <c r="Q130" s="138">
        <v>0</v>
      </c>
      <c r="R130" s="138">
        <f>Q130*H130</f>
        <v>0</v>
      </c>
      <c r="S130" s="138">
        <v>0</v>
      </c>
      <c r="T130" s="139">
        <f>S130*H130</f>
        <v>0</v>
      </c>
      <c r="AR130" s="140" t="s">
        <v>131</v>
      </c>
      <c r="AT130" s="140" t="s">
        <v>126</v>
      </c>
      <c r="AU130" s="140" t="s">
        <v>86</v>
      </c>
      <c r="AY130" s="16" t="s">
        <v>125</v>
      </c>
      <c r="BE130" s="141">
        <f>IF(N130="základní",J130,0)</f>
        <v>0</v>
      </c>
      <c r="BF130" s="141">
        <f>IF(N130="snížená",J130,0)</f>
        <v>0</v>
      </c>
      <c r="BG130" s="141">
        <f>IF(N130="zákl. přenesená",J130,0)</f>
        <v>0</v>
      </c>
      <c r="BH130" s="141">
        <f>IF(N130="sníž. přenesená",J130,0)</f>
        <v>0</v>
      </c>
      <c r="BI130" s="141">
        <f>IF(N130="nulová",J130,0)</f>
        <v>0</v>
      </c>
      <c r="BJ130" s="16" t="s">
        <v>86</v>
      </c>
      <c r="BK130" s="141">
        <f>ROUND(I130*H130,2)</f>
        <v>0</v>
      </c>
      <c r="BL130" s="16" t="s">
        <v>131</v>
      </c>
      <c r="BM130" s="140" t="s">
        <v>156</v>
      </c>
    </row>
    <row r="131" spans="2:47" s="1" customFormat="1" ht="28.8">
      <c r="B131" s="31"/>
      <c r="D131" s="142" t="s">
        <v>133</v>
      </c>
      <c r="F131" s="143" t="s">
        <v>157</v>
      </c>
      <c r="I131" s="144"/>
      <c r="L131" s="31"/>
      <c r="M131" s="145"/>
      <c r="T131" s="55"/>
      <c r="AT131" s="16" t="s">
        <v>133</v>
      </c>
      <c r="AU131" s="16" t="s">
        <v>86</v>
      </c>
    </row>
    <row r="132" spans="2:65" s="1" customFormat="1" ht="16.5" customHeight="1">
      <c r="B132" s="31"/>
      <c r="C132" s="129" t="s">
        <v>158</v>
      </c>
      <c r="D132" s="129" t="s">
        <v>126</v>
      </c>
      <c r="E132" s="130" t="s">
        <v>159</v>
      </c>
      <c r="F132" s="131" t="s">
        <v>160</v>
      </c>
      <c r="G132" s="132" t="s">
        <v>129</v>
      </c>
      <c r="H132" s="133">
        <v>1</v>
      </c>
      <c r="I132" s="134"/>
      <c r="J132" s="135">
        <f>ROUND(I132*H132,2)</f>
        <v>0</v>
      </c>
      <c r="K132" s="131" t="s">
        <v>130</v>
      </c>
      <c r="L132" s="31"/>
      <c r="M132" s="136" t="s">
        <v>1</v>
      </c>
      <c r="N132" s="137" t="s">
        <v>44</v>
      </c>
      <c r="P132" s="138">
        <f>O132*H132</f>
        <v>0</v>
      </c>
      <c r="Q132" s="138">
        <v>0</v>
      </c>
      <c r="R132" s="138">
        <f>Q132*H132</f>
        <v>0</v>
      </c>
      <c r="S132" s="138">
        <v>0</v>
      </c>
      <c r="T132" s="139">
        <f>S132*H132</f>
        <v>0</v>
      </c>
      <c r="AR132" s="140" t="s">
        <v>131</v>
      </c>
      <c r="AT132" s="140" t="s">
        <v>126</v>
      </c>
      <c r="AU132" s="140" t="s">
        <v>86</v>
      </c>
      <c r="AY132" s="16" t="s">
        <v>125</v>
      </c>
      <c r="BE132" s="141">
        <f>IF(N132="základní",J132,0)</f>
        <v>0</v>
      </c>
      <c r="BF132" s="141">
        <f>IF(N132="snížená",J132,0)</f>
        <v>0</v>
      </c>
      <c r="BG132" s="141">
        <f>IF(N132="zákl. přenesená",J132,0)</f>
        <v>0</v>
      </c>
      <c r="BH132" s="141">
        <f>IF(N132="sníž. přenesená",J132,0)</f>
        <v>0</v>
      </c>
      <c r="BI132" s="141">
        <f>IF(N132="nulová",J132,0)</f>
        <v>0</v>
      </c>
      <c r="BJ132" s="16" t="s">
        <v>86</v>
      </c>
      <c r="BK132" s="141">
        <f>ROUND(I132*H132,2)</f>
        <v>0</v>
      </c>
      <c r="BL132" s="16" t="s">
        <v>131</v>
      </c>
      <c r="BM132" s="140" t="s">
        <v>161</v>
      </c>
    </row>
    <row r="133" spans="2:47" s="1" customFormat="1" ht="28.8">
      <c r="B133" s="31"/>
      <c r="D133" s="142" t="s">
        <v>133</v>
      </c>
      <c r="F133" s="143" t="s">
        <v>162</v>
      </c>
      <c r="I133" s="144"/>
      <c r="L133" s="31"/>
      <c r="M133" s="145"/>
      <c r="T133" s="55"/>
      <c r="AT133" s="16" t="s">
        <v>133</v>
      </c>
      <c r="AU133" s="16" t="s">
        <v>86</v>
      </c>
    </row>
    <row r="134" spans="2:65" s="1" customFormat="1" ht="16.5" customHeight="1">
      <c r="B134" s="31"/>
      <c r="C134" s="129" t="s">
        <v>163</v>
      </c>
      <c r="D134" s="129" t="s">
        <v>126</v>
      </c>
      <c r="E134" s="130" t="s">
        <v>164</v>
      </c>
      <c r="F134" s="131" t="s">
        <v>165</v>
      </c>
      <c r="G134" s="132" t="s">
        <v>129</v>
      </c>
      <c r="H134" s="133">
        <v>1</v>
      </c>
      <c r="I134" s="134"/>
      <c r="J134" s="135">
        <f>ROUND(I134*H134,2)</f>
        <v>0</v>
      </c>
      <c r="K134" s="131" t="s">
        <v>166</v>
      </c>
      <c r="L134" s="31"/>
      <c r="M134" s="136" t="s">
        <v>1</v>
      </c>
      <c r="N134" s="137" t="s">
        <v>44</v>
      </c>
      <c r="P134" s="138">
        <f>O134*H134</f>
        <v>0</v>
      </c>
      <c r="Q134" s="138">
        <v>0</v>
      </c>
      <c r="R134" s="138">
        <f>Q134*H134</f>
        <v>0</v>
      </c>
      <c r="S134" s="138">
        <v>0</v>
      </c>
      <c r="T134" s="139">
        <f>S134*H134</f>
        <v>0</v>
      </c>
      <c r="AR134" s="140" t="s">
        <v>131</v>
      </c>
      <c r="AT134" s="140" t="s">
        <v>126</v>
      </c>
      <c r="AU134" s="140" t="s">
        <v>86</v>
      </c>
      <c r="AY134" s="16" t="s">
        <v>125</v>
      </c>
      <c r="BE134" s="141">
        <f>IF(N134="základní",J134,0)</f>
        <v>0</v>
      </c>
      <c r="BF134" s="141">
        <f>IF(N134="snížená",J134,0)</f>
        <v>0</v>
      </c>
      <c r="BG134" s="141">
        <f>IF(N134="zákl. přenesená",J134,0)</f>
        <v>0</v>
      </c>
      <c r="BH134" s="141">
        <f>IF(N134="sníž. přenesená",J134,0)</f>
        <v>0</v>
      </c>
      <c r="BI134" s="141">
        <f>IF(N134="nulová",J134,0)</f>
        <v>0</v>
      </c>
      <c r="BJ134" s="16" t="s">
        <v>86</v>
      </c>
      <c r="BK134" s="141">
        <f>ROUND(I134*H134,2)</f>
        <v>0</v>
      </c>
      <c r="BL134" s="16" t="s">
        <v>131</v>
      </c>
      <c r="BM134" s="140" t="s">
        <v>167</v>
      </c>
    </row>
    <row r="135" spans="2:47" s="1" customFormat="1" ht="38.4">
      <c r="B135" s="31"/>
      <c r="D135" s="142" t="s">
        <v>133</v>
      </c>
      <c r="F135" s="143" t="s">
        <v>168</v>
      </c>
      <c r="I135" s="144"/>
      <c r="L135" s="31"/>
      <c r="M135" s="145"/>
      <c r="T135" s="55"/>
      <c r="AT135" s="16" t="s">
        <v>133</v>
      </c>
      <c r="AU135" s="16" t="s">
        <v>86</v>
      </c>
    </row>
    <row r="136" spans="2:63" s="10" customFormat="1" ht="25.95" customHeight="1">
      <c r="B136" s="119"/>
      <c r="D136" s="120" t="s">
        <v>78</v>
      </c>
      <c r="E136" s="121" t="s">
        <v>169</v>
      </c>
      <c r="F136" s="121" t="s">
        <v>170</v>
      </c>
      <c r="I136" s="122"/>
      <c r="J136" s="123">
        <f>BK136</f>
        <v>0</v>
      </c>
      <c r="L136" s="119"/>
      <c r="M136" s="124"/>
      <c r="P136" s="125">
        <f>P137</f>
        <v>0</v>
      </c>
      <c r="R136" s="125">
        <f>R137</f>
        <v>0</v>
      </c>
      <c r="T136" s="126">
        <f>T137</f>
        <v>0</v>
      </c>
      <c r="AR136" s="120" t="s">
        <v>148</v>
      </c>
      <c r="AT136" s="127" t="s">
        <v>78</v>
      </c>
      <c r="AU136" s="127" t="s">
        <v>79</v>
      </c>
      <c r="AY136" s="120" t="s">
        <v>125</v>
      </c>
      <c r="BK136" s="128">
        <f>BK137</f>
        <v>0</v>
      </c>
    </row>
    <row r="137" spans="2:65" s="1" customFormat="1" ht="37.8" customHeight="1">
      <c r="B137" s="31"/>
      <c r="C137" s="129" t="s">
        <v>171</v>
      </c>
      <c r="D137" s="129" t="s">
        <v>126</v>
      </c>
      <c r="E137" s="130" t="s">
        <v>172</v>
      </c>
      <c r="F137" s="131" t="s">
        <v>173</v>
      </c>
      <c r="G137" s="132" t="s">
        <v>129</v>
      </c>
      <c r="H137" s="133">
        <v>1</v>
      </c>
      <c r="I137" s="134"/>
      <c r="J137" s="135">
        <f>ROUND(I137*H137,2)</f>
        <v>0</v>
      </c>
      <c r="K137" s="131" t="s">
        <v>130</v>
      </c>
      <c r="L137" s="31"/>
      <c r="M137" s="146" t="s">
        <v>1</v>
      </c>
      <c r="N137" s="147" t="s">
        <v>44</v>
      </c>
      <c r="O137" s="148"/>
      <c r="P137" s="149">
        <f>O137*H137</f>
        <v>0</v>
      </c>
      <c r="Q137" s="149">
        <v>0</v>
      </c>
      <c r="R137" s="149">
        <f>Q137*H137</f>
        <v>0</v>
      </c>
      <c r="S137" s="149">
        <v>0</v>
      </c>
      <c r="T137" s="150">
        <f>S137*H137</f>
        <v>0</v>
      </c>
      <c r="AR137" s="140" t="s">
        <v>131</v>
      </c>
      <c r="AT137" s="140" t="s">
        <v>126</v>
      </c>
      <c r="AU137" s="140" t="s">
        <v>86</v>
      </c>
      <c r="AY137" s="16" t="s">
        <v>125</v>
      </c>
      <c r="BE137" s="141">
        <f>IF(N137="základní",J137,0)</f>
        <v>0</v>
      </c>
      <c r="BF137" s="141">
        <f>IF(N137="snížená",J137,0)</f>
        <v>0</v>
      </c>
      <c r="BG137" s="141">
        <f>IF(N137="zákl. přenesená",J137,0)</f>
        <v>0</v>
      </c>
      <c r="BH137" s="141">
        <f>IF(N137="sníž. přenesená",J137,0)</f>
        <v>0</v>
      </c>
      <c r="BI137" s="141">
        <f>IF(N137="nulová",J137,0)</f>
        <v>0</v>
      </c>
      <c r="BJ137" s="16" t="s">
        <v>86</v>
      </c>
      <c r="BK137" s="141">
        <f>ROUND(I137*H137,2)</f>
        <v>0</v>
      </c>
      <c r="BL137" s="16" t="s">
        <v>131</v>
      </c>
      <c r="BM137" s="140" t="s">
        <v>174</v>
      </c>
    </row>
    <row r="138" spans="2:12" s="1" customFormat="1" ht="6.9" customHeight="1">
      <c r="B138" s="43"/>
      <c r="C138" s="44"/>
      <c r="D138" s="44"/>
      <c r="E138" s="44"/>
      <c r="F138" s="44"/>
      <c r="G138" s="44"/>
      <c r="H138" s="44"/>
      <c r="I138" s="44"/>
      <c r="J138" s="44"/>
      <c r="K138" s="44"/>
      <c r="L138" s="31"/>
    </row>
  </sheetData>
  <sheetProtection algorithmName="SHA-512" hashValue="W/mJwyYtkciDS4KYnMm65mZFCMfybUSgaqfMmiLmPDPYNwWSBsNIRn3DXsrkDXYqZbgBAQUMBNsNWQtd+9m0BA==" saltValue="+0jjsNHWBggWuCKLUECkiGbppJ9iK+x458WzPpMRcdVILJt9eHi1Ss/R8wvXsNDDvkcjm7EU/J/vVM3VOCQv0Q==" spinCount="100000" sheet="1" objects="1" scenarios="1" formatColumns="0" formatRows="0" autoFilter="0"/>
  <autoFilter ref="C117:K137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22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6" t="s">
        <v>95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88</v>
      </c>
    </row>
    <row r="4" spans="2:46" ht="24.9" customHeight="1">
      <c r="B4" s="19"/>
      <c r="D4" s="20" t="s">
        <v>99</v>
      </c>
      <c r="L4" s="19"/>
      <c r="M4" s="92" t="s">
        <v>10</v>
      </c>
      <c r="AT4" s="16" t="s">
        <v>4</v>
      </c>
    </row>
    <row r="5" spans="2:12" ht="6.9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29" t="str">
        <f>'Rekapitulace stavby'!K6</f>
        <v>Sjezd z pozemku č. 1207/3 na ul. Oderská, k.ú. Starý Bohumín</v>
      </c>
      <c r="F7" s="230"/>
      <c r="G7" s="230"/>
      <c r="H7" s="230"/>
      <c r="L7" s="19"/>
    </row>
    <row r="8" spans="2:12" ht="12" customHeight="1">
      <c r="B8" s="19"/>
      <c r="D8" s="26" t="s">
        <v>100</v>
      </c>
      <c r="L8" s="19"/>
    </row>
    <row r="9" spans="2:12" s="1" customFormat="1" ht="16.5" customHeight="1">
      <c r="B9" s="31"/>
      <c r="E9" s="229" t="s">
        <v>175</v>
      </c>
      <c r="F9" s="231"/>
      <c r="G9" s="231"/>
      <c r="H9" s="231"/>
      <c r="L9" s="31"/>
    </row>
    <row r="10" spans="2:12" s="1" customFormat="1" ht="12" customHeight="1">
      <c r="B10" s="31"/>
      <c r="D10" s="26" t="s">
        <v>176</v>
      </c>
      <c r="L10" s="31"/>
    </row>
    <row r="11" spans="2:12" s="1" customFormat="1" ht="16.5" customHeight="1">
      <c r="B11" s="31"/>
      <c r="E11" s="187" t="s">
        <v>177</v>
      </c>
      <c r="F11" s="231"/>
      <c r="G11" s="231"/>
      <c r="H11" s="231"/>
      <c r="L11" s="31"/>
    </row>
    <row r="12" spans="2:12" s="1" customFormat="1" ht="10.2">
      <c r="B12" s="31"/>
      <c r="L12" s="31"/>
    </row>
    <row r="13" spans="2:12" s="1" customFormat="1" ht="12" customHeight="1">
      <c r="B13" s="31"/>
      <c r="D13" s="26" t="s">
        <v>18</v>
      </c>
      <c r="F13" s="24" t="s">
        <v>1</v>
      </c>
      <c r="I13" s="26" t="s">
        <v>19</v>
      </c>
      <c r="J13" s="24" t="s">
        <v>1</v>
      </c>
      <c r="L13" s="31"/>
    </row>
    <row r="14" spans="2:12" s="1" customFormat="1" ht="12" customHeight="1">
      <c r="B14" s="31"/>
      <c r="D14" s="26" t="s">
        <v>20</v>
      </c>
      <c r="F14" s="24" t="s">
        <v>21</v>
      </c>
      <c r="I14" s="26" t="s">
        <v>22</v>
      </c>
      <c r="J14" s="51" t="str">
        <f>'Rekapitulace stavby'!AN8</f>
        <v>9. 4. 2024</v>
      </c>
      <c r="L14" s="31"/>
    </row>
    <row r="15" spans="2:12" s="1" customFormat="1" ht="10.8" customHeight="1">
      <c r="B15" s="31"/>
      <c r="L15" s="31"/>
    </row>
    <row r="16" spans="2:12" s="1" customFormat="1" ht="12" customHeight="1">
      <c r="B16" s="31"/>
      <c r="D16" s="26" t="s">
        <v>24</v>
      </c>
      <c r="I16" s="26" t="s">
        <v>25</v>
      </c>
      <c r="J16" s="24" t="s">
        <v>26</v>
      </c>
      <c r="L16" s="31"/>
    </row>
    <row r="17" spans="2:12" s="1" customFormat="1" ht="18" customHeight="1">
      <c r="B17" s="31"/>
      <c r="E17" s="24" t="s">
        <v>27</v>
      </c>
      <c r="I17" s="26" t="s">
        <v>28</v>
      </c>
      <c r="J17" s="24" t="s">
        <v>29</v>
      </c>
      <c r="L17" s="31"/>
    </row>
    <row r="18" spans="2:12" s="1" customFormat="1" ht="6.9" customHeight="1">
      <c r="B18" s="31"/>
      <c r="L18" s="31"/>
    </row>
    <row r="19" spans="2:12" s="1" customFormat="1" ht="12" customHeight="1">
      <c r="B19" s="31"/>
      <c r="D19" s="26" t="s">
        <v>30</v>
      </c>
      <c r="I19" s="26" t="s">
        <v>25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232" t="str">
        <f>'Rekapitulace stavby'!E14</f>
        <v>Vyplň údaj</v>
      </c>
      <c r="F20" s="213"/>
      <c r="G20" s="213"/>
      <c r="H20" s="213"/>
      <c r="I20" s="26" t="s">
        <v>28</v>
      </c>
      <c r="J20" s="27" t="str">
        <f>'Rekapitulace stavby'!AN14</f>
        <v>Vyplň údaj</v>
      </c>
      <c r="L20" s="31"/>
    </row>
    <row r="21" spans="2:12" s="1" customFormat="1" ht="6.9" customHeight="1">
      <c r="B21" s="31"/>
      <c r="L21" s="31"/>
    </row>
    <row r="22" spans="2:12" s="1" customFormat="1" ht="12" customHeight="1">
      <c r="B22" s="31"/>
      <c r="D22" s="26" t="s">
        <v>32</v>
      </c>
      <c r="I22" s="26" t="s">
        <v>25</v>
      </c>
      <c r="J22" s="24" t="s">
        <v>33</v>
      </c>
      <c r="L22" s="31"/>
    </row>
    <row r="23" spans="2:12" s="1" customFormat="1" ht="18" customHeight="1">
      <c r="B23" s="31"/>
      <c r="E23" s="24" t="s">
        <v>34</v>
      </c>
      <c r="I23" s="26" t="s">
        <v>28</v>
      </c>
      <c r="J23" s="24" t="s">
        <v>1</v>
      </c>
      <c r="L23" s="31"/>
    </row>
    <row r="24" spans="2:12" s="1" customFormat="1" ht="6.9" customHeight="1">
      <c r="B24" s="31"/>
      <c r="L24" s="31"/>
    </row>
    <row r="25" spans="2:12" s="1" customFormat="1" ht="12" customHeight="1">
      <c r="B25" s="31"/>
      <c r="D25" s="26" t="s">
        <v>36</v>
      </c>
      <c r="I25" s="26" t="s">
        <v>25</v>
      </c>
      <c r="J25" s="24" t="str">
        <f>IF('Rekapitulace stavby'!AN19="","",'Rekapitulace stavby'!AN19)</f>
        <v/>
      </c>
      <c r="L25" s="31"/>
    </row>
    <row r="26" spans="2:12" s="1" customFormat="1" ht="18" customHeight="1">
      <c r="B26" s="31"/>
      <c r="E26" s="24" t="str">
        <f>IF('Rekapitulace stavby'!E20="","",'Rekapitulace stavby'!E20)</f>
        <v xml:space="preserve"> </v>
      </c>
      <c r="I26" s="26" t="s">
        <v>28</v>
      </c>
      <c r="J26" s="24" t="str">
        <f>IF('Rekapitulace stavby'!AN20="","",'Rekapitulace stavby'!AN20)</f>
        <v/>
      </c>
      <c r="L26" s="31"/>
    </row>
    <row r="27" spans="2:12" s="1" customFormat="1" ht="6.9" customHeight="1">
      <c r="B27" s="31"/>
      <c r="L27" s="31"/>
    </row>
    <row r="28" spans="2:12" s="1" customFormat="1" ht="12" customHeight="1">
      <c r="B28" s="31"/>
      <c r="D28" s="26" t="s">
        <v>38</v>
      </c>
      <c r="L28" s="31"/>
    </row>
    <row r="29" spans="2:12" s="7" customFormat="1" ht="16.5" customHeight="1">
      <c r="B29" s="93"/>
      <c r="E29" s="218" t="s">
        <v>1</v>
      </c>
      <c r="F29" s="218"/>
      <c r="G29" s="218"/>
      <c r="H29" s="218"/>
      <c r="L29" s="93"/>
    </row>
    <row r="30" spans="2:12" s="1" customFormat="1" ht="6.9" customHeight="1">
      <c r="B30" s="31"/>
      <c r="L30" s="31"/>
    </row>
    <row r="31" spans="2:12" s="1" customFormat="1" ht="6.9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25.35" customHeight="1">
      <c r="B32" s="31"/>
      <c r="D32" s="94" t="s">
        <v>39</v>
      </c>
      <c r="J32" s="65">
        <f>ROUND(J126,2)</f>
        <v>0</v>
      </c>
      <c r="L32" s="31"/>
    </row>
    <row r="33" spans="2:12" s="1" customFormat="1" ht="6.9" customHeight="1">
      <c r="B33" s="31"/>
      <c r="D33" s="52"/>
      <c r="E33" s="52"/>
      <c r="F33" s="52"/>
      <c r="G33" s="52"/>
      <c r="H33" s="52"/>
      <c r="I33" s="52"/>
      <c r="J33" s="52"/>
      <c r="K33" s="52"/>
      <c r="L33" s="31"/>
    </row>
    <row r="34" spans="2:12" s="1" customFormat="1" ht="14.4" customHeight="1">
      <c r="B34" s="31"/>
      <c r="F34" s="34" t="s">
        <v>41</v>
      </c>
      <c r="I34" s="34" t="s">
        <v>40</v>
      </c>
      <c r="J34" s="34" t="s">
        <v>42</v>
      </c>
      <c r="L34" s="31"/>
    </row>
    <row r="35" spans="2:12" s="1" customFormat="1" ht="14.4" customHeight="1">
      <c r="B35" s="31"/>
      <c r="D35" s="54" t="s">
        <v>43</v>
      </c>
      <c r="E35" s="26" t="s">
        <v>44</v>
      </c>
      <c r="F35" s="85">
        <f>ROUND((SUM(BE126:BE227)),2)</f>
        <v>0</v>
      </c>
      <c r="I35" s="95">
        <v>0.21</v>
      </c>
      <c r="J35" s="85">
        <f>ROUND(((SUM(BE126:BE227))*I35),2)</f>
        <v>0</v>
      </c>
      <c r="L35" s="31"/>
    </row>
    <row r="36" spans="2:12" s="1" customFormat="1" ht="14.4" customHeight="1">
      <c r="B36" s="31"/>
      <c r="E36" s="26" t="s">
        <v>45</v>
      </c>
      <c r="F36" s="85">
        <f>ROUND((SUM(BF126:BF227)),2)</f>
        <v>0</v>
      </c>
      <c r="I36" s="95">
        <v>0.12</v>
      </c>
      <c r="J36" s="85">
        <f>ROUND(((SUM(BF126:BF227))*I36),2)</f>
        <v>0</v>
      </c>
      <c r="L36" s="31"/>
    </row>
    <row r="37" spans="2:12" s="1" customFormat="1" ht="14.4" customHeight="1" hidden="1">
      <c r="B37" s="31"/>
      <c r="E37" s="26" t="s">
        <v>46</v>
      </c>
      <c r="F37" s="85">
        <f>ROUND((SUM(BG126:BG227)),2)</f>
        <v>0</v>
      </c>
      <c r="I37" s="95">
        <v>0.21</v>
      </c>
      <c r="J37" s="85">
        <f>0</f>
        <v>0</v>
      </c>
      <c r="L37" s="31"/>
    </row>
    <row r="38" spans="2:12" s="1" customFormat="1" ht="14.4" customHeight="1" hidden="1">
      <c r="B38" s="31"/>
      <c r="E38" s="26" t="s">
        <v>47</v>
      </c>
      <c r="F38" s="85">
        <f>ROUND((SUM(BH126:BH227)),2)</f>
        <v>0</v>
      </c>
      <c r="I38" s="95">
        <v>0.12</v>
      </c>
      <c r="J38" s="85">
        <f>0</f>
        <v>0</v>
      </c>
      <c r="L38" s="31"/>
    </row>
    <row r="39" spans="2:12" s="1" customFormat="1" ht="14.4" customHeight="1" hidden="1">
      <c r="B39" s="31"/>
      <c r="E39" s="26" t="s">
        <v>48</v>
      </c>
      <c r="F39" s="85">
        <f>ROUND((SUM(BI126:BI227)),2)</f>
        <v>0</v>
      </c>
      <c r="I39" s="95">
        <v>0</v>
      </c>
      <c r="J39" s="85">
        <f>0</f>
        <v>0</v>
      </c>
      <c r="L39" s="31"/>
    </row>
    <row r="40" spans="2:12" s="1" customFormat="1" ht="6.9" customHeight="1">
      <c r="B40" s="31"/>
      <c r="L40" s="31"/>
    </row>
    <row r="41" spans="2:12" s="1" customFormat="1" ht="25.35" customHeight="1">
      <c r="B41" s="31"/>
      <c r="C41" s="96"/>
      <c r="D41" s="97" t="s">
        <v>49</v>
      </c>
      <c r="E41" s="56"/>
      <c r="F41" s="56"/>
      <c r="G41" s="98" t="s">
        <v>50</v>
      </c>
      <c r="H41" s="99" t="s">
        <v>51</v>
      </c>
      <c r="I41" s="56"/>
      <c r="J41" s="100">
        <f>SUM(J32:J39)</f>
        <v>0</v>
      </c>
      <c r="K41" s="101"/>
      <c r="L41" s="31"/>
    </row>
    <row r="42" spans="2:12" s="1" customFormat="1" ht="14.4" customHeight="1">
      <c r="B42" s="31"/>
      <c r="L42" s="31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31"/>
      <c r="D50" s="40" t="s">
        <v>52</v>
      </c>
      <c r="E50" s="41"/>
      <c r="F50" s="41"/>
      <c r="G50" s="40" t="s">
        <v>53</v>
      </c>
      <c r="H50" s="41"/>
      <c r="I50" s="41"/>
      <c r="J50" s="41"/>
      <c r="K50" s="41"/>
      <c r="L50" s="31"/>
    </row>
    <row r="51" spans="2:12" ht="10.2">
      <c r="B51" s="19"/>
      <c r="L51" s="19"/>
    </row>
    <row r="52" spans="2:12" ht="10.2">
      <c r="B52" s="19"/>
      <c r="L52" s="19"/>
    </row>
    <row r="53" spans="2:12" ht="10.2">
      <c r="B53" s="19"/>
      <c r="L53" s="19"/>
    </row>
    <row r="54" spans="2:12" ht="10.2">
      <c r="B54" s="19"/>
      <c r="L54" s="19"/>
    </row>
    <row r="55" spans="2:12" ht="10.2">
      <c r="B55" s="19"/>
      <c r="L55" s="19"/>
    </row>
    <row r="56" spans="2:12" ht="10.2">
      <c r="B56" s="19"/>
      <c r="L56" s="19"/>
    </row>
    <row r="57" spans="2:12" ht="10.2">
      <c r="B57" s="19"/>
      <c r="L57" s="19"/>
    </row>
    <row r="58" spans="2:12" ht="10.2">
      <c r="B58" s="19"/>
      <c r="L58" s="19"/>
    </row>
    <row r="59" spans="2:12" ht="10.2">
      <c r="B59" s="19"/>
      <c r="L59" s="19"/>
    </row>
    <row r="60" spans="2:12" ht="10.2">
      <c r="B60" s="19"/>
      <c r="L60" s="19"/>
    </row>
    <row r="61" spans="2:12" s="1" customFormat="1" ht="13.2">
      <c r="B61" s="31"/>
      <c r="D61" s="42" t="s">
        <v>54</v>
      </c>
      <c r="E61" s="33"/>
      <c r="F61" s="102" t="s">
        <v>55</v>
      </c>
      <c r="G61" s="42" t="s">
        <v>54</v>
      </c>
      <c r="H61" s="33"/>
      <c r="I61" s="33"/>
      <c r="J61" s="103" t="s">
        <v>55</v>
      </c>
      <c r="K61" s="33"/>
      <c r="L61" s="31"/>
    </row>
    <row r="62" spans="2:12" ht="10.2">
      <c r="B62" s="19"/>
      <c r="L62" s="19"/>
    </row>
    <row r="63" spans="2:12" ht="10.2">
      <c r="B63" s="19"/>
      <c r="L63" s="19"/>
    </row>
    <row r="64" spans="2:12" ht="10.2">
      <c r="B64" s="19"/>
      <c r="L64" s="19"/>
    </row>
    <row r="65" spans="2:12" s="1" customFormat="1" ht="13.2">
      <c r="B65" s="31"/>
      <c r="D65" s="40" t="s">
        <v>56</v>
      </c>
      <c r="E65" s="41"/>
      <c r="F65" s="41"/>
      <c r="G65" s="40" t="s">
        <v>57</v>
      </c>
      <c r="H65" s="41"/>
      <c r="I65" s="41"/>
      <c r="J65" s="41"/>
      <c r="K65" s="41"/>
      <c r="L65" s="31"/>
    </row>
    <row r="66" spans="2:12" ht="10.2">
      <c r="B66" s="19"/>
      <c r="L66" s="19"/>
    </row>
    <row r="67" spans="2:12" ht="10.2">
      <c r="B67" s="19"/>
      <c r="L67" s="19"/>
    </row>
    <row r="68" spans="2:12" ht="10.2">
      <c r="B68" s="19"/>
      <c r="L68" s="19"/>
    </row>
    <row r="69" spans="2:12" ht="10.2">
      <c r="B69" s="19"/>
      <c r="L69" s="19"/>
    </row>
    <row r="70" spans="2:12" ht="10.2">
      <c r="B70" s="19"/>
      <c r="L70" s="19"/>
    </row>
    <row r="71" spans="2:12" ht="10.2">
      <c r="B71" s="19"/>
      <c r="L71" s="19"/>
    </row>
    <row r="72" spans="2:12" ht="10.2">
      <c r="B72" s="19"/>
      <c r="L72" s="19"/>
    </row>
    <row r="73" spans="2:12" ht="10.2">
      <c r="B73" s="19"/>
      <c r="L73" s="19"/>
    </row>
    <row r="74" spans="2:12" ht="10.2">
      <c r="B74" s="19"/>
      <c r="L74" s="19"/>
    </row>
    <row r="75" spans="2:12" ht="10.2">
      <c r="B75" s="19"/>
      <c r="L75" s="19"/>
    </row>
    <row r="76" spans="2:12" s="1" customFormat="1" ht="13.2">
      <c r="B76" s="31"/>
      <c r="D76" s="42" t="s">
        <v>54</v>
      </c>
      <c r="E76" s="33"/>
      <c r="F76" s="102" t="s">
        <v>55</v>
      </c>
      <c r="G76" s="42" t="s">
        <v>54</v>
      </c>
      <c r="H76" s="33"/>
      <c r="I76" s="33"/>
      <c r="J76" s="103" t="s">
        <v>55</v>
      </c>
      <c r="K76" s="33"/>
      <c r="L76" s="31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" customHeight="1">
      <c r="B82" s="31"/>
      <c r="C82" s="20" t="s">
        <v>102</v>
      </c>
      <c r="L82" s="31"/>
    </row>
    <row r="83" spans="2:12" s="1" customFormat="1" ht="6.9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29" t="str">
        <f>E7</f>
        <v>Sjezd z pozemku č. 1207/3 na ul. Oderská, k.ú. Starý Bohumín</v>
      </c>
      <c r="F85" s="230"/>
      <c r="G85" s="230"/>
      <c r="H85" s="230"/>
      <c r="L85" s="31"/>
    </row>
    <row r="86" spans="2:12" ht="12" customHeight="1">
      <c r="B86" s="19"/>
      <c r="C86" s="26" t="s">
        <v>100</v>
      </c>
      <c r="L86" s="19"/>
    </row>
    <row r="87" spans="2:12" s="1" customFormat="1" ht="16.5" customHeight="1">
      <c r="B87" s="31"/>
      <c r="E87" s="229" t="s">
        <v>175</v>
      </c>
      <c r="F87" s="231"/>
      <c r="G87" s="231"/>
      <c r="H87" s="231"/>
      <c r="L87" s="31"/>
    </row>
    <row r="88" spans="2:12" s="1" customFormat="1" ht="12" customHeight="1">
      <c r="B88" s="31"/>
      <c r="C88" s="26" t="s">
        <v>176</v>
      </c>
      <c r="L88" s="31"/>
    </row>
    <row r="89" spans="2:12" s="1" customFormat="1" ht="16.5" customHeight="1">
      <c r="B89" s="31"/>
      <c r="E89" s="187" t="str">
        <f>E11</f>
        <v>101.1 - Sjezd z pozemku č. 1207/3 - stavební práce</v>
      </c>
      <c r="F89" s="231"/>
      <c r="G89" s="231"/>
      <c r="H89" s="231"/>
      <c r="L89" s="31"/>
    </row>
    <row r="90" spans="2:12" s="1" customFormat="1" ht="6.9" customHeight="1">
      <c r="B90" s="31"/>
      <c r="L90" s="31"/>
    </row>
    <row r="91" spans="2:12" s="1" customFormat="1" ht="12" customHeight="1">
      <c r="B91" s="31"/>
      <c r="C91" s="26" t="s">
        <v>20</v>
      </c>
      <c r="F91" s="24" t="str">
        <f>F14</f>
        <v>Starý Bohumín</v>
      </c>
      <c r="I91" s="26" t="s">
        <v>22</v>
      </c>
      <c r="J91" s="51" t="str">
        <f>IF(J14="","",J14)</f>
        <v>9. 4. 2024</v>
      </c>
      <c r="L91" s="31"/>
    </row>
    <row r="92" spans="2:12" s="1" customFormat="1" ht="6.9" customHeight="1">
      <c r="B92" s="31"/>
      <c r="L92" s="31"/>
    </row>
    <row r="93" spans="2:12" s="1" customFormat="1" ht="15.15" customHeight="1">
      <c r="B93" s="31"/>
      <c r="C93" s="26" t="s">
        <v>24</v>
      </c>
      <c r="F93" s="24" t="str">
        <f>E17</f>
        <v>Město Bohumín</v>
      </c>
      <c r="I93" s="26" t="s">
        <v>32</v>
      </c>
      <c r="J93" s="29" t="str">
        <f>E23</f>
        <v>Ing. Miroslav Knápek</v>
      </c>
      <c r="L93" s="31"/>
    </row>
    <row r="94" spans="2:12" s="1" customFormat="1" ht="15.15" customHeight="1">
      <c r="B94" s="31"/>
      <c r="C94" s="26" t="s">
        <v>30</v>
      </c>
      <c r="F94" s="24" t="str">
        <f>IF(E20="","",E20)</f>
        <v>Vyplň údaj</v>
      </c>
      <c r="I94" s="26" t="s">
        <v>36</v>
      </c>
      <c r="J94" s="29" t="str">
        <f>E26</f>
        <v xml:space="preserve"> </v>
      </c>
      <c r="L94" s="31"/>
    </row>
    <row r="95" spans="2:12" s="1" customFormat="1" ht="10.35" customHeight="1">
      <c r="B95" s="31"/>
      <c r="L95" s="31"/>
    </row>
    <row r="96" spans="2:12" s="1" customFormat="1" ht="29.25" customHeight="1">
      <c r="B96" s="31"/>
      <c r="C96" s="104" t="s">
        <v>103</v>
      </c>
      <c r="D96" s="96"/>
      <c r="E96" s="96"/>
      <c r="F96" s="96"/>
      <c r="G96" s="96"/>
      <c r="H96" s="96"/>
      <c r="I96" s="96"/>
      <c r="J96" s="105" t="s">
        <v>104</v>
      </c>
      <c r="K96" s="96"/>
      <c r="L96" s="31"/>
    </row>
    <row r="97" spans="2:12" s="1" customFormat="1" ht="10.35" customHeight="1">
      <c r="B97" s="31"/>
      <c r="L97" s="31"/>
    </row>
    <row r="98" spans="2:47" s="1" customFormat="1" ht="22.8" customHeight="1">
      <c r="B98" s="31"/>
      <c r="C98" s="106" t="s">
        <v>105</v>
      </c>
      <c r="J98" s="65">
        <f>J126</f>
        <v>0</v>
      </c>
      <c r="L98" s="31"/>
      <c r="AU98" s="16" t="s">
        <v>106</v>
      </c>
    </row>
    <row r="99" spans="2:12" s="8" customFormat="1" ht="24.9" customHeight="1">
      <c r="B99" s="107"/>
      <c r="D99" s="108" t="s">
        <v>178</v>
      </c>
      <c r="E99" s="109"/>
      <c r="F99" s="109"/>
      <c r="G99" s="109"/>
      <c r="H99" s="109"/>
      <c r="I99" s="109"/>
      <c r="J99" s="110">
        <f>J127</f>
        <v>0</v>
      </c>
      <c r="L99" s="107"/>
    </row>
    <row r="100" spans="2:12" s="11" customFormat="1" ht="19.95" customHeight="1">
      <c r="B100" s="151"/>
      <c r="D100" s="152" t="s">
        <v>179</v>
      </c>
      <c r="E100" s="153"/>
      <c r="F100" s="153"/>
      <c r="G100" s="153"/>
      <c r="H100" s="153"/>
      <c r="I100" s="153"/>
      <c r="J100" s="154">
        <f>J128</f>
        <v>0</v>
      </c>
      <c r="L100" s="151"/>
    </row>
    <row r="101" spans="2:12" s="11" customFormat="1" ht="19.95" customHeight="1">
      <c r="B101" s="151"/>
      <c r="D101" s="152" t="s">
        <v>180</v>
      </c>
      <c r="E101" s="153"/>
      <c r="F101" s="153"/>
      <c r="G101" s="153"/>
      <c r="H101" s="153"/>
      <c r="I101" s="153"/>
      <c r="J101" s="154">
        <f>J177</f>
        <v>0</v>
      </c>
      <c r="L101" s="151"/>
    </row>
    <row r="102" spans="2:12" s="11" customFormat="1" ht="19.95" customHeight="1">
      <c r="B102" s="151"/>
      <c r="D102" s="152" t="s">
        <v>181</v>
      </c>
      <c r="E102" s="153"/>
      <c r="F102" s="153"/>
      <c r="G102" s="153"/>
      <c r="H102" s="153"/>
      <c r="I102" s="153"/>
      <c r="J102" s="154">
        <f>J181</f>
        <v>0</v>
      </c>
      <c r="L102" s="151"/>
    </row>
    <row r="103" spans="2:12" s="11" customFormat="1" ht="19.95" customHeight="1">
      <c r="B103" s="151"/>
      <c r="D103" s="152" t="s">
        <v>182</v>
      </c>
      <c r="E103" s="153"/>
      <c r="F103" s="153"/>
      <c r="G103" s="153"/>
      <c r="H103" s="153"/>
      <c r="I103" s="153"/>
      <c r="J103" s="154">
        <f>J195</f>
        <v>0</v>
      </c>
      <c r="L103" s="151"/>
    </row>
    <row r="104" spans="2:12" s="11" customFormat="1" ht="19.95" customHeight="1">
      <c r="B104" s="151"/>
      <c r="D104" s="152" t="s">
        <v>183</v>
      </c>
      <c r="E104" s="153"/>
      <c r="F104" s="153"/>
      <c r="G104" s="153"/>
      <c r="H104" s="153"/>
      <c r="I104" s="153"/>
      <c r="J104" s="154">
        <f>J226</f>
        <v>0</v>
      </c>
      <c r="L104" s="151"/>
    </row>
    <row r="105" spans="2:12" s="1" customFormat="1" ht="21.75" customHeight="1">
      <c r="B105" s="31"/>
      <c r="L105" s="31"/>
    </row>
    <row r="106" spans="2:12" s="1" customFormat="1" ht="6.9" customHeight="1"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31"/>
    </row>
    <row r="110" spans="2:12" s="1" customFormat="1" ht="6.9" customHeight="1">
      <c r="B110" s="45"/>
      <c r="C110" s="46"/>
      <c r="D110" s="46"/>
      <c r="E110" s="46"/>
      <c r="F110" s="46"/>
      <c r="G110" s="46"/>
      <c r="H110" s="46"/>
      <c r="I110" s="46"/>
      <c r="J110" s="46"/>
      <c r="K110" s="46"/>
      <c r="L110" s="31"/>
    </row>
    <row r="111" spans="2:12" s="1" customFormat="1" ht="24.9" customHeight="1">
      <c r="B111" s="31"/>
      <c r="C111" s="20" t="s">
        <v>109</v>
      </c>
      <c r="L111" s="31"/>
    </row>
    <row r="112" spans="2:12" s="1" customFormat="1" ht="6.9" customHeight="1">
      <c r="B112" s="31"/>
      <c r="L112" s="31"/>
    </row>
    <row r="113" spans="2:12" s="1" customFormat="1" ht="12" customHeight="1">
      <c r="B113" s="31"/>
      <c r="C113" s="26" t="s">
        <v>16</v>
      </c>
      <c r="L113" s="31"/>
    </row>
    <row r="114" spans="2:12" s="1" customFormat="1" ht="16.5" customHeight="1">
      <c r="B114" s="31"/>
      <c r="E114" s="229" t="str">
        <f>E7</f>
        <v>Sjezd z pozemku č. 1207/3 na ul. Oderská, k.ú. Starý Bohumín</v>
      </c>
      <c r="F114" s="230"/>
      <c r="G114" s="230"/>
      <c r="H114" s="230"/>
      <c r="L114" s="31"/>
    </row>
    <row r="115" spans="2:12" ht="12" customHeight="1">
      <c r="B115" s="19"/>
      <c r="C115" s="26" t="s">
        <v>100</v>
      </c>
      <c r="L115" s="19"/>
    </row>
    <row r="116" spans="2:12" s="1" customFormat="1" ht="16.5" customHeight="1">
      <c r="B116" s="31"/>
      <c r="E116" s="229" t="s">
        <v>175</v>
      </c>
      <c r="F116" s="231"/>
      <c r="G116" s="231"/>
      <c r="H116" s="231"/>
      <c r="L116" s="31"/>
    </row>
    <row r="117" spans="2:12" s="1" customFormat="1" ht="12" customHeight="1">
      <c r="B117" s="31"/>
      <c r="C117" s="26" t="s">
        <v>176</v>
      </c>
      <c r="L117" s="31"/>
    </row>
    <row r="118" spans="2:12" s="1" customFormat="1" ht="16.5" customHeight="1">
      <c r="B118" s="31"/>
      <c r="E118" s="187" t="str">
        <f>E11</f>
        <v>101.1 - Sjezd z pozemku č. 1207/3 - stavební práce</v>
      </c>
      <c r="F118" s="231"/>
      <c r="G118" s="231"/>
      <c r="H118" s="231"/>
      <c r="L118" s="31"/>
    </row>
    <row r="119" spans="2:12" s="1" customFormat="1" ht="6.9" customHeight="1">
      <c r="B119" s="31"/>
      <c r="L119" s="31"/>
    </row>
    <row r="120" spans="2:12" s="1" customFormat="1" ht="12" customHeight="1">
      <c r="B120" s="31"/>
      <c r="C120" s="26" t="s">
        <v>20</v>
      </c>
      <c r="F120" s="24" t="str">
        <f>F14</f>
        <v>Starý Bohumín</v>
      </c>
      <c r="I120" s="26" t="s">
        <v>22</v>
      </c>
      <c r="J120" s="51" t="str">
        <f>IF(J14="","",J14)</f>
        <v>9. 4. 2024</v>
      </c>
      <c r="L120" s="31"/>
    </row>
    <row r="121" spans="2:12" s="1" customFormat="1" ht="6.9" customHeight="1">
      <c r="B121" s="31"/>
      <c r="L121" s="31"/>
    </row>
    <row r="122" spans="2:12" s="1" customFormat="1" ht="15.15" customHeight="1">
      <c r="B122" s="31"/>
      <c r="C122" s="26" t="s">
        <v>24</v>
      </c>
      <c r="F122" s="24" t="str">
        <f>E17</f>
        <v>Město Bohumín</v>
      </c>
      <c r="I122" s="26" t="s">
        <v>32</v>
      </c>
      <c r="J122" s="29" t="str">
        <f>E23</f>
        <v>Ing. Miroslav Knápek</v>
      </c>
      <c r="L122" s="31"/>
    </row>
    <row r="123" spans="2:12" s="1" customFormat="1" ht="15.15" customHeight="1">
      <c r="B123" s="31"/>
      <c r="C123" s="26" t="s">
        <v>30</v>
      </c>
      <c r="F123" s="24" t="str">
        <f>IF(E20="","",E20)</f>
        <v>Vyplň údaj</v>
      </c>
      <c r="I123" s="26" t="s">
        <v>36</v>
      </c>
      <c r="J123" s="29" t="str">
        <f>E26</f>
        <v xml:space="preserve"> </v>
      </c>
      <c r="L123" s="31"/>
    </row>
    <row r="124" spans="2:12" s="1" customFormat="1" ht="10.35" customHeight="1">
      <c r="B124" s="31"/>
      <c r="L124" s="31"/>
    </row>
    <row r="125" spans="2:20" s="9" customFormat="1" ht="29.25" customHeight="1">
      <c r="B125" s="111"/>
      <c r="C125" s="112" t="s">
        <v>110</v>
      </c>
      <c r="D125" s="113" t="s">
        <v>64</v>
      </c>
      <c r="E125" s="113" t="s">
        <v>60</v>
      </c>
      <c r="F125" s="113" t="s">
        <v>61</v>
      </c>
      <c r="G125" s="113" t="s">
        <v>111</v>
      </c>
      <c r="H125" s="113" t="s">
        <v>112</v>
      </c>
      <c r="I125" s="113" t="s">
        <v>113</v>
      </c>
      <c r="J125" s="113" t="s">
        <v>104</v>
      </c>
      <c r="K125" s="114" t="s">
        <v>114</v>
      </c>
      <c r="L125" s="111"/>
      <c r="M125" s="58" t="s">
        <v>1</v>
      </c>
      <c r="N125" s="59" t="s">
        <v>43</v>
      </c>
      <c r="O125" s="59" t="s">
        <v>115</v>
      </c>
      <c r="P125" s="59" t="s">
        <v>116</v>
      </c>
      <c r="Q125" s="59" t="s">
        <v>117</v>
      </c>
      <c r="R125" s="59" t="s">
        <v>118</v>
      </c>
      <c r="S125" s="59" t="s">
        <v>119</v>
      </c>
      <c r="T125" s="60" t="s">
        <v>120</v>
      </c>
    </row>
    <row r="126" spans="2:63" s="1" customFormat="1" ht="22.8" customHeight="1">
      <c r="B126" s="31"/>
      <c r="C126" s="63" t="s">
        <v>121</v>
      </c>
      <c r="J126" s="115">
        <f>BK126</f>
        <v>0</v>
      </c>
      <c r="L126" s="31"/>
      <c r="M126" s="61"/>
      <c r="N126" s="52"/>
      <c r="O126" s="52"/>
      <c r="P126" s="116">
        <f>P127</f>
        <v>0</v>
      </c>
      <c r="Q126" s="52"/>
      <c r="R126" s="116">
        <f>R127</f>
        <v>131.27115999999998</v>
      </c>
      <c r="S126" s="52"/>
      <c r="T126" s="117">
        <f>T127</f>
        <v>0.108</v>
      </c>
      <c r="AT126" s="16" t="s">
        <v>78</v>
      </c>
      <c r="AU126" s="16" t="s">
        <v>106</v>
      </c>
      <c r="BK126" s="118">
        <f>BK127</f>
        <v>0</v>
      </c>
    </row>
    <row r="127" spans="2:63" s="10" customFormat="1" ht="25.95" customHeight="1">
      <c r="B127" s="119"/>
      <c r="D127" s="120" t="s">
        <v>78</v>
      </c>
      <c r="E127" s="121" t="s">
        <v>184</v>
      </c>
      <c r="F127" s="121" t="s">
        <v>185</v>
      </c>
      <c r="I127" s="122"/>
      <c r="J127" s="123">
        <f>BK127</f>
        <v>0</v>
      </c>
      <c r="L127" s="119"/>
      <c r="M127" s="124"/>
      <c r="P127" s="125">
        <f>P128+P177+P181+P195+P226</f>
        <v>0</v>
      </c>
      <c r="R127" s="125">
        <f>R128+R177+R181+R195+R226</f>
        <v>131.27115999999998</v>
      </c>
      <c r="T127" s="126">
        <f>T128+T177+T181+T195+T226</f>
        <v>0.108</v>
      </c>
      <c r="AR127" s="120" t="s">
        <v>86</v>
      </c>
      <c r="AT127" s="127" t="s">
        <v>78</v>
      </c>
      <c r="AU127" s="127" t="s">
        <v>79</v>
      </c>
      <c r="AY127" s="120" t="s">
        <v>125</v>
      </c>
      <c r="BK127" s="128">
        <f>BK128+BK177+BK181+BK195+BK226</f>
        <v>0</v>
      </c>
    </row>
    <row r="128" spans="2:63" s="10" customFormat="1" ht="22.8" customHeight="1">
      <c r="B128" s="119"/>
      <c r="D128" s="120" t="s">
        <v>78</v>
      </c>
      <c r="E128" s="155" t="s">
        <v>86</v>
      </c>
      <c r="F128" s="155" t="s">
        <v>186</v>
      </c>
      <c r="I128" s="122"/>
      <c r="J128" s="156">
        <f>BK128</f>
        <v>0</v>
      </c>
      <c r="L128" s="119"/>
      <c r="M128" s="124"/>
      <c r="P128" s="125">
        <f>SUM(P129:P176)</f>
        <v>0</v>
      </c>
      <c r="R128" s="125">
        <f>SUM(R129:R176)</f>
        <v>6.602449999999999</v>
      </c>
      <c r="T128" s="126">
        <f>SUM(T129:T176)</f>
        <v>0</v>
      </c>
      <c r="AR128" s="120" t="s">
        <v>86</v>
      </c>
      <c r="AT128" s="127" t="s">
        <v>78</v>
      </c>
      <c r="AU128" s="127" t="s">
        <v>86</v>
      </c>
      <c r="AY128" s="120" t="s">
        <v>125</v>
      </c>
      <c r="BK128" s="128">
        <f>SUM(BK129:BK176)</f>
        <v>0</v>
      </c>
    </row>
    <row r="129" spans="2:65" s="1" customFormat="1" ht="24.15" customHeight="1">
      <c r="B129" s="31"/>
      <c r="C129" s="129" t="s">
        <v>86</v>
      </c>
      <c r="D129" s="129" t="s">
        <v>126</v>
      </c>
      <c r="E129" s="130" t="s">
        <v>187</v>
      </c>
      <c r="F129" s="131" t="s">
        <v>188</v>
      </c>
      <c r="G129" s="132" t="s">
        <v>189</v>
      </c>
      <c r="H129" s="133">
        <v>70</v>
      </c>
      <c r="I129" s="134"/>
      <c r="J129" s="135">
        <f>ROUND(I129*H129,2)</f>
        <v>0</v>
      </c>
      <c r="K129" s="131" t="s">
        <v>130</v>
      </c>
      <c r="L129" s="31"/>
      <c r="M129" s="136" t="s">
        <v>1</v>
      </c>
      <c r="N129" s="137" t="s">
        <v>44</v>
      </c>
      <c r="P129" s="138">
        <f>O129*H129</f>
        <v>0</v>
      </c>
      <c r="Q129" s="138">
        <v>0</v>
      </c>
      <c r="R129" s="138">
        <f>Q129*H129</f>
        <v>0</v>
      </c>
      <c r="S129" s="138">
        <v>0</v>
      </c>
      <c r="T129" s="139">
        <f>S129*H129</f>
        <v>0</v>
      </c>
      <c r="AR129" s="140" t="s">
        <v>124</v>
      </c>
      <c r="AT129" s="140" t="s">
        <v>126</v>
      </c>
      <c r="AU129" s="140" t="s">
        <v>88</v>
      </c>
      <c r="AY129" s="16" t="s">
        <v>125</v>
      </c>
      <c r="BE129" s="141">
        <f>IF(N129="základní",J129,0)</f>
        <v>0</v>
      </c>
      <c r="BF129" s="141">
        <f>IF(N129="snížená",J129,0)</f>
        <v>0</v>
      </c>
      <c r="BG129" s="141">
        <f>IF(N129="zákl. přenesená",J129,0)</f>
        <v>0</v>
      </c>
      <c r="BH129" s="141">
        <f>IF(N129="sníž. přenesená",J129,0)</f>
        <v>0</v>
      </c>
      <c r="BI129" s="141">
        <f>IF(N129="nulová",J129,0)</f>
        <v>0</v>
      </c>
      <c r="BJ129" s="16" t="s">
        <v>86</v>
      </c>
      <c r="BK129" s="141">
        <f>ROUND(I129*H129,2)</f>
        <v>0</v>
      </c>
      <c r="BL129" s="16" t="s">
        <v>124</v>
      </c>
      <c r="BM129" s="140" t="s">
        <v>190</v>
      </c>
    </row>
    <row r="130" spans="2:51" s="12" customFormat="1" ht="20.4">
      <c r="B130" s="157"/>
      <c r="D130" s="142" t="s">
        <v>191</v>
      </c>
      <c r="E130" s="158" t="s">
        <v>1</v>
      </c>
      <c r="F130" s="159" t="s">
        <v>192</v>
      </c>
      <c r="H130" s="160">
        <v>70</v>
      </c>
      <c r="I130" s="161"/>
      <c r="L130" s="157"/>
      <c r="M130" s="162"/>
      <c r="T130" s="163"/>
      <c r="AT130" s="158" t="s">
        <v>191</v>
      </c>
      <c r="AU130" s="158" t="s">
        <v>88</v>
      </c>
      <c r="AV130" s="12" t="s">
        <v>88</v>
      </c>
      <c r="AW130" s="12" t="s">
        <v>35</v>
      </c>
      <c r="AX130" s="12" t="s">
        <v>79</v>
      </c>
      <c r="AY130" s="158" t="s">
        <v>125</v>
      </c>
    </row>
    <row r="131" spans="2:51" s="13" customFormat="1" ht="10.2">
      <c r="B131" s="164"/>
      <c r="D131" s="142" t="s">
        <v>191</v>
      </c>
      <c r="E131" s="165" t="s">
        <v>1</v>
      </c>
      <c r="F131" s="166" t="s">
        <v>193</v>
      </c>
      <c r="H131" s="167">
        <v>70</v>
      </c>
      <c r="I131" s="168"/>
      <c r="L131" s="164"/>
      <c r="M131" s="169"/>
      <c r="T131" s="170"/>
      <c r="AT131" s="165" t="s">
        <v>191</v>
      </c>
      <c r="AU131" s="165" t="s">
        <v>88</v>
      </c>
      <c r="AV131" s="13" t="s">
        <v>124</v>
      </c>
      <c r="AW131" s="13" t="s">
        <v>35</v>
      </c>
      <c r="AX131" s="13" t="s">
        <v>86</v>
      </c>
      <c r="AY131" s="165" t="s">
        <v>125</v>
      </c>
    </row>
    <row r="132" spans="2:65" s="1" customFormat="1" ht="37.8" customHeight="1">
      <c r="B132" s="31"/>
      <c r="C132" s="129" t="s">
        <v>88</v>
      </c>
      <c r="D132" s="129" t="s">
        <v>126</v>
      </c>
      <c r="E132" s="130" t="s">
        <v>194</v>
      </c>
      <c r="F132" s="131" t="s">
        <v>195</v>
      </c>
      <c r="G132" s="132" t="s">
        <v>196</v>
      </c>
      <c r="H132" s="133">
        <v>50</v>
      </c>
      <c r="I132" s="134"/>
      <c r="J132" s="135">
        <f>ROUND(I132*H132,2)</f>
        <v>0</v>
      </c>
      <c r="K132" s="131" t="s">
        <v>130</v>
      </c>
      <c r="L132" s="31"/>
      <c r="M132" s="136" t="s">
        <v>1</v>
      </c>
      <c r="N132" s="137" t="s">
        <v>44</v>
      </c>
      <c r="P132" s="138">
        <f>O132*H132</f>
        <v>0</v>
      </c>
      <c r="Q132" s="138">
        <v>0</v>
      </c>
      <c r="R132" s="138">
        <f>Q132*H132</f>
        <v>0</v>
      </c>
      <c r="S132" s="138">
        <v>0</v>
      </c>
      <c r="T132" s="139">
        <f>S132*H132</f>
        <v>0</v>
      </c>
      <c r="AR132" s="140" t="s">
        <v>124</v>
      </c>
      <c r="AT132" s="140" t="s">
        <v>126</v>
      </c>
      <c r="AU132" s="140" t="s">
        <v>88</v>
      </c>
      <c r="AY132" s="16" t="s">
        <v>125</v>
      </c>
      <c r="BE132" s="141">
        <f>IF(N132="základní",J132,0)</f>
        <v>0</v>
      </c>
      <c r="BF132" s="141">
        <f>IF(N132="snížená",J132,0)</f>
        <v>0</v>
      </c>
      <c r="BG132" s="141">
        <f>IF(N132="zákl. přenesená",J132,0)</f>
        <v>0</v>
      </c>
      <c r="BH132" s="141">
        <f>IF(N132="sníž. přenesená",J132,0)</f>
        <v>0</v>
      </c>
      <c r="BI132" s="141">
        <f>IF(N132="nulová",J132,0)</f>
        <v>0</v>
      </c>
      <c r="BJ132" s="16" t="s">
        <v>86</v>
      </c>
      <c r="BK132" s="141">
        <f>ROUND(I132*H132,2)</f>
        <v>0</v>
      </c>
      <c r="BL132" s="16" t="s">
        <v>124</v>
      </c>
      <c r="BM132" s="140" t="s">
        <v>197</v>
      </c>
    </row>
    <row r="133" spans="2:51" s="12" customFormat="1" ht="10.2">
      <c r="B133" s="157"/>
      <c r="D133" s="142" t="s">
        <v>191</v>
      </c>
      <c r="E133" s="158" t="s">
        <v>1</v>
      </c>
      <c r="F133" s="159" t="s">
        <v>198</v>
      </c>
      <c r="H133" s="160">
        <v>50</v>
      </c>
      <c r="I133" s="161"/>
      <c r="L133" s="157"/>
      <c r="M133" s="162"/>
      <c r="T133" s="163"/>
      <c r="AT133" s="158" t="s">
        <v>191</v>
      </c>
      <c r="AU133" s="158" t="s">
        <v>88</v>
      </c>
      <c r="AV133" s="12" t="s">
        <v>88</v>
      </c>
      <c r="AW133" s="12" t="s">
        <v>35</v>
      </c>
      <c r="AX133" s="12" t="s">
        <v>79</v>
      </c>
      <c r="AY133" s="158" t="s">
        <v>125</v>
      </c>
    </row>
    <row r="134" spans="2:51" s="13" customFormat="1" ht="10.2">
      <c r="B134" s="164"/>
      <c r="D134" s="142" t="s">
        <v>191</v>
      </c>
      <c r="E134" s="165" t="s">
        <v>1</v>
      </c>
      <c r="F134" s="166" t="s">
        <v>193</v>
      </c>
      <c r="H134" s="167">
        <v>50</v>
      </c>
      <c r="I134" s="168"/>
      <c r="L134" s="164"/>
      <c r="M134" s="169"/>
      <c r="T134" s="170"/>
      <c r="AT134" s="165" t="s">
        <v>191</v>
      </c>
      <c r="AU134" s="165" t="s">
        <v>88</v>
      </c>
      <c r="AV134" s="13" t="s">
        <v>124</v>
      </c>
      <c r="AW134" s="13" t="s">
        <v>35</v>
      </c>
      <c r="AX134" s="13" t="s">
        <v>86</v>
      </c>
      <c r="AY134" s="165" t="s">
        <v>125</v>
      </c>
    </row>
    <row r="135" spans="2:65" s="1" customFormat="1" ht="33" customHeight="1">
      <c r="B135" s="31"/>
      <c r="C135" s="129" t="s">
        <v>139</v>
      </c>
      <c r="D135" s="129" t="s">
        <v>126</v>
      </c>
      <c r="E135" s="130" t="s">
        <v>199</v>
      </c>
      <c r="F135" s="131" t="s">
        <v>200</v>
      </c>
      <c r="G135" s="132" t="s">
        <v>196</v>
      </c>
      <c r="H135" s="133">
        <v>0.3</v>
      </c>
      <c r="I135" s="134"/>
      <c r="J135" s="135">
        <f>ROUND(I135*H135,2)</f>
        <v>0</v>
      </c>
      <c r="K135" s="131" t="s">
        <v>130</v>
      </c>
      <c r="L135" s="31"/>
      <c r="M135" s="136" t="s">
        <v>1</v>
      </c>
      <c r="N135" s="137" t="s">
        <v>44</v>
      </c>
      <c r="P135" s="138">
        <f>O135*H135</f>
        <v>0</v>
      </c>
      <c r="Q135" s="138">
        <v>0</v>
      </c>
      <c r="R135" s="138">
        <f>Q135*H135</f>
        <v>0</v>
      </c>
      <c r="S135" s="138">
        <v>0</v>
      </c>
      <c r="T135" s="139">
        <f>S135*H135</f>
        <v>0</v>
      </c>
      <c r="AR135" s="140" t="s">
        <v>124</v>
      </c>
      <c r="AT135" s="140" t="s">
        <v>126</v>
      </c>
      <c r="AU135" s="140" t="s">
        <v>88</v>
      </c>
      <c r="AY135" s="16" t="s">
        <v>125</v>
      </c>
      <c r="BE135" s="141">
        <f>IF(N135="základní",J135,0)</f>
        <v>0</v>
      </c>
      <c r="BF135" s="141">
        <f>IF(N135="snížená",J135,0)</f>
        <v>0</v>
      </c>
      <c r="BG135" s="141">
        <f>IF(N135="zákl. přenesená",J135,0)</f>
        <v>0</v>
      </c>
      <c r="BH135" s="141">
        <f>IF(N135="sníž. přenesená",J135,0)</f>
        <v>0</v>
      </c>
      <c r="BI135" s="141">
        <f>IF(N135="nulová",J135,0)</f>
        <v>0</v>
      </c>
      <c r="BJ135" s="16" t="s">
        <v>86</v>
      </c>
      <c r="BK135" s="141">
        <f>ROUND(I135*H135,2)</f>
        <v>0</v>
      </c>
      <c r="BL135" s="16" t="s">
        <v>124</v>
      </c>
      <c r="BM135" s="140" t="s">
        <v>201</v>
      </c>
    </row>
    <row r="136" spans="2:51" s="14" customFormat="1" ht="10.2">
      <c r="B136" s="171"/>
      <c r="D136" s="142" t="s">
        <v>191</v>
      </c>
      <c r="E136" s="172" t="s">
        <v>1</v>
      </c>
      <c r="F136" s="173" t="s">
        <v>202</v>
      </c>
      <c r="H136" s="172" t="s">
        <v>1</v>
      </c>
      <c r="I136" s="174"/>
      <c r="L136" s="171"/>
      <c r="M136" s="175"/>
      <c r="T136" s="176"/>
      <c r="AT136" s="172" t="s">
        <v>191</v>
      </c>
      <c r="AU136" s="172" t="s">
        <v>88</v>
      </c>
      <c r="AV136" s="14" t="s">
        <v>86</v>
      </c>
      <c r="AW136" s="14" t="s">
        <v>35</v>
      </c>
      <c r="AX136" s="14" t="s">
        <v>79</v>
      </c>
      <c r="AY136" s="172" t="s">
        <v>125</v>
      </c>
    </row>
    <row r="137" spans="2:51" s="12" customFormat="1" ht="10.2">
      <c r="B137" s="157"/>
      <c r="D137" s="142" t="s">
        <v>191</v>
      </c>
      <c r="E137" s="158" t="s">
        <v>1</v>
      </c>
      <c r="F137" s="159" t="s">
        <v>203</v>
      </c>
      <c r="H137" s="160">
        <v>0.3</v>
      </c>
      <c r="I137" s="161"/>
      <c r="L137" s="157"/>
      <c r="M137" s="162"/>
      <c r="T137" s="163"/>
      <c r="AT137" s="158" t="s">
        <v>191</v>
      </c>
      <c r="AU137" s="158" t="s">
        <v>88</v>
      </c>
      <c r="AV137" s="12" t="s">
        <v>88</v>
      </c>
      <c r="AW137" s="12" t="s">
        <v>35</v>
      </c>
      <c r="AX137" s="12" t="s">
        <v>79</v>
      </c>
      <c r="AY137" s="158" t="s">
        <v>125</v>
      </c>
    </row>
    <row r="138" spans="2:51" s="13" customFormat="1" ht="10.2">
      <c r="B138" s="164"/>
      <c r="D138" s="142" t="s">
        <v>191</v>
      </c>
      <c r="E138" s="165" t="s">
        <v>1</v>
      </c>
      <c r="F138" s="166" t="s">
        <v>193</v>
      </c>
      <c r="H138" s="167">
        <v>0.3</v>
      </c>
      <c r="I138" s="168"/>
      <c r="L138" s="164"/>
      <c r="M138" s="169"/>
      <c r="T138" s="170"/>
      <c r="AT138" s="165" t="s">
        <v>191</v>
      </c>
      <c r="AU138" s="165" t="s">
        <v>88</v>
      </c>
      <c r="AV138" s="13" t="s">
        <v>124</v>
      </c>
      <c r="AW138" s="13" t="s">
        <v>35</v>
      </c>
      <c r="AX138" s="13" t="s">
        <v>86</v>
      </c>
      <c r="AY138" s="165" t="s">
        <v>125</v>
      </c>
    </row>
    <row r="139" spans="2:65" s="1" customFormat="1" ht="37.8" customHeight="1">
      <c r="B139" s="31"/>
      <c r="C139" s="129" t="s">
        <v>124</v>
      </c>
      <c r="D139" s="129" t="s">
        <v>126</v>
      </c>
      <c r="E139" s="130" t="s">
        <v>204</v>
      </c>
      <c r="F139" s="131" t="s">
        <v>205</v>
      </c>
      <c r="G139" s="132" t="s">
        <v>196</v>
      </c>
      <c r="H139" s="133">
        <v>50</v>
      </c>
      <c r="I139" s="134"/>
      <c r="J139" s="135">
        <f>ROUND(I139*H139,2)</f>
        <v>0</v>
      </c>
      <c r="K139" s="131" t="s">
        <v>130</v>
      </c>
      <c r="L139" s="31"/>
      <c r="M139" s="136" t="s">
        <v>1</v>
      </c>
      <c r="N139" s="137" t="s">
        <v>44</v>
      </c>
      <c r="P139" s="138">
        <f>O139*H139</f>
        <v>0</v>
      </c>
      <c r="Q139" s="138">
        <v>0</v>
      </c>
      <c r="R139" s="138">
        <f>Q139*H139</f>
        <v>0</v>
      </c>
      <c r="S139" s="138">
        <v>0</v>
      </c>
      <c r="T139" s="139">
        <f>S139*H139</f>
        <v>0</v>
      </c>
      <c r="AR139" s="140" t="s">
        <v>124</v>
      </c>
      <c r="AT139" s="140" t="s">
        <v>126</v>
      </c>
      <c r="AU139" s="140" t="s">
        <v>88</v>
      </c>
      <c r="AY139" s="16" t="s">
        <v>125</v>
      </c>
      <c r="BE139" s="141">
        <f>IF(N139="základní",J139,0)</f>
        <v>0</v>
      </c>
      <c r="BF139" s="141">
        <f>IF(N139="snížená",J139,0)</f>
        <v>0</v>
      </c>
      <c r="BG139" s="141">
        <f>IF(N139="zákl. přenesená",J139,0)</f>
        <v>0</v>
      </c>
      <c r="BH139" s="141">
        <f>IF(N139="sníž. přenesená",J139,0)</f>
        <v>0</v>
      </c>
      <c r="BI139" s="141">
        <f>IF(N139="nulová",J139,0)</f>
        <v>0</v>
      </c>
      <c r="BJ139" s="16" t="s">
        <v>86</v>
      </c>
      <c r="BK139" s="141">
        <f>ROUND(I139*H139,2)</f>
        <v>0</v>
      </c>
      <c r="BL139" s="16" t="s">
        <v>124</v>
      </c>
      <c r="BM139" s="140" t="s">
        <v>206</v>
      </c>
    </row>
    <row r="140" spans="2:51" s="12" customFormat="1" ht="10.2">
      <c r="B140" s="157"/>
      <c r="D140" s="142" t="s">
        <v>191</v>
      </c>
      <c r="E140" s="158" t="s">
        <v>1</v>
      </c>
      <c r="F140" s="159" t="s">
        <v>207</v>
      </c>
      <c r="H140" s="160">
        <v>50</v>
      </c>
      <c r="I140" s="161"/>
      <c r="L140" s="157"/>
      <c r="M140" s="162"/>
      <c r="T140" s="163"/>
      <c r="AT140" s="158" t="s">
        <v>191</v>
      </c>
      <c r="AU140" s="158" t="s">
        <v>88</v>
      </c>
      <c r="AV140" s="12" t="s">
        <v>88</v>
      </c>
      <c r="AW140" s="12" t="s">
        <v>35</v>
      </c>
      <c r="AX140" s="12" t="s">
        <v>79</v>
      </c>
      <c r="AY140" s="158" t="s">
        <v>125</v>
      </c>
    </row>
    <row r="141" spans="2:51" s="13" customFormat="1" ht="10.2">
      <c r="B141" s="164"/>
      <c r="D141" s="142" t="s">
        <v>191</v>
      </c>
      <c r="E141" s="165" t="s">
        <v>1</v>
      </c>
      <c r="F141" s="166" t="s">
        <v>193</v>
      </c>
      <c r="H141" s="167">
        <v>50</v>
      </c>
      <c r="I141" s="168"/>
      <c r="L141" s="164"/>
      <c r="M141" s="169"/>
      <c r="T141" s="170"/>
      <c r="AT141" s="165" t="s">
        <v>191</v>
      </c>
      <c r="AU141" s="165" t="s">
        <v>88</v>
      </c>
      <c r="AV141" s="13" t="s">
        <v>124</v>
      </c>
      <c r="AW141" s="13" t="s">
        <v>35</v>
      </c>
      <c r="AX141" s="13" t="s">
        <v>86</v>
      </c>
      <c r="AY141" s="165" t="s">
        <v>125</v>
      </c>
    </row>
    <row r="142" spans="2:65" s="1" customFormat="1" ht="37.8" customHeight="1">
      <c r="B142" s="31"/>
      <c r="C142" s="129" t="s">
        <v>148</v>
      </c>
      <c r="D142" s="129" t="s">
        <v>126</v>
      </c>
      <c r="E142" s="130" t="s">
        <v>208</v>
      </c>
      <c r="F142" s="131" t="s">
        <v>209</v>
      </c>
      <c r="G142" s="132" t="s">
        <v>196</v>
      </c>
      <c r="H142" s="133">
        <v>700</v>
      </c>
      <c r="I142" s="134"/>
      <c r="J142" s="135">
        <f>ROUND(I142*H142,2)</f>
        <v>0</v>
      </c>
      <c r="K142" s="131" t="s">
        <v>130</v>
      </c>
      <c r="L142" s="31"/>
      <c r="M142" s="136" t="s">
        <v>1</v>
      </c>
      <c r="N142" s="137" t="s">
        <v>44</v>
      </c>
      <c r="P142" s="138">
        <f>O142*H142</f>
        <v>0</v>
      </c>
      <c r="Q142" s="138">
        <v>0</v>
      </c>
      <c r="R142" s="138">
        <f>Q142*H142</f>
        <v>0</v>
      </c>
      <c r="S142" s="138">
        <v>0</v>
      </c>
      <c r="T142" s="139">
        <f>S142*H142</f>
        <v>0</v>
      </c>
      <c r="AR142" s="140" t="s">
        <v>124</v>
      </c>
      <c r="AT142" s="140" t="s">
        <v>126</v>
      </c>
      <c r="AU142" s="140" t="s">
        <v>88</v>
      </c>
      <c r="AY142" s="16" t="s">
        <v>125</v>
      </c>
      <c r="BE142" s="141">
        <f>IF(N142="základní",J142,0)</f>
        <v>0</v>
      </c>
      <c r="BF142" s="141">
        <f>IF(N142="snížená",J142,0)</f>
        <v>0</v>
      </c>
      <c r="BG142" s="141">
        <f>IF(N142="zákl. přenesená",J142,0)</f>
        <v>0</v>
      </c>
      <c r="BH142" s="141">
        <f>IF(N142="sníž. přenesená",J142,0)</f>
        <v>0</v>
      </c>
      <c r="BI142" s="141">
        <f>IF(N142="nulová",J142,0)</f>
        <v>0</v>
      </c>
      <c r="BJ142" s="16" t="s">
        <v>86</v>
      </c>
      <c r="BK142" s="141">
        <f>ROUND(I142*H142,2)</f>
        <v>0</v>
      </c>
      <c r="BL142" s="16" t="s">
        <v>124</v>
      </c>
      <c r="BM142" s="140" t="s">
        <v>210</v>
      </c>
    </row>
    <row r="143" spans="2:51" s="14" customFormat="1" ht="10.2">
      <c r="B143" s="171"/>
      <c r="D143" s="142" t="s">
        <v>191</v>
      </c>
      <c r="E143" s="172" t="s">
        <v>1</v>
      </c>
      <c r="F143" s="173" t="s">
        <v>211</v>
      </c>
      <c r="H143" s="172" t="s">
        <v>1</v>
      </c>
      <c r="I143" s="174"/>
      <c r="L143" s="171"/>
      <c r="M143" s="175"/>
      <c r="T143" s="176"/>
      <c r="AT143" s="172" t="s">
        <v>191</v>
      </c>
      <c r="AU143" s="172" t="s">
        <v>88</v>
      </c>
      <c r="AV143" s="14" t="s">
        <v>86</v>
      </c>
      <c r="AW143" s="14" t="s">
        <v>35</v>
      </c>
      <c r="AX143" s="14" t="s">
        <v>79</v>
      </c>
      <c r="AY143" s="172" t="s">
        <v>125</v>
      </c>
    </row>
    <row r="144" spans="2:51" s="12" customFormat="1" ht="10.2">
      <c r="B144" s="157"/>
      <c r="D144" s="142" t="s">
        <v>191</v>
      </c>
      <c r="E144" s="158" t="s">
        <v>1</v>
      </c>
      <c r="F144" s="159" t="s">
        <v>212</v>
      </c>
      <c r="H144" s="160">
        <v>700</v>
      </c>
      <c r="I144" s="161"/>
      <c r="L144" s="157"/>
      <c r="M144" s="162"/>
      <c r="T144" s="163"/>
      <c r="AT144" s="158" t="s">
        <v>191</v>
      </c>
      <c r="AU144" s="158" t="s">
        <v>88</v>
      </c>
      <c r="AV144" s="12" t="s">
        <v>88</v>
      </c>
      <c r="AW144" s="12" t="s">
        <v>35</v>
      </c>
      <c r="AX144" s="12" t="s">
        <v>79</v>
      </c>
      <c r="AY144" s="158" t="s">
        <v>125</v>
      </c>
    </row>
    <row r="145" spans="2:51" s="13" customFormat="1" ht="10.2">
      <c r="B145" s="164"/>
      <c r="D145" s="142" t="s">
        <v>191</v>
      </c>
      <c r="E145" s="165" t="s">
        <v>1</v>
      </c>
      <c r="F145" s="166" t="s">
        <v>193</v>
      </c>
      <c r="H145" s="167">
        <v>700</v>
      </c>
      <c r="I145" s="168"/>
      <c r="L145" s="164"/>
      <c r="M145" s="169"/>
      <c r="T145" s="170"/>
      <c r="AT145" s="165" t="s">
        <v>191</v>
      </c>
      <c r="AU145" s="165" t="s">
        <v>88</v>
      </c>
      <c r="AV145" s="13" t="s">
        <v>124</v>
      </c>
      <c r="AW145" s="13" t="s">
        <v>35</v>
      </c>
      <c r="AX145" s="13" t="s">
        <v>86</v>
      </c>
      <c r="AY145" s="165" t="s">
        <v>125</v>
      </c>
    </row>
    <row r="146" spans="2:65" s="1" customFormat="1" ht="24.15" customHeight="1">
      <c r="B146" s="31"/>
      <c r="C146" s="129" t="s">
        <v>153</v>
      </c>
      <c r="D146" s="129" t="s">
        <v>126</v>
      </c>
      <c r="E146" s="130" t="s">
        <v>213</v>
      </c>
      <c r="F146" s="131" t="s">
        <v>214</v>
      </c>
      <c r="G146" s="132" t="s">
        <v>196</v>
      </c>
      <c r="H146" s="133">
        <v>3</v>
      </c>
      <c r="I146" s="134"/>
      <c r="J146" s="135">
        <f>ROUND(I146*H146,2)</f>
        <v>0</v>
      </c>
      <c r="K146" s="131" t="s">
        <v>130</v>
      </c>
      <c r="L146" s="31"/>
      <c r="M146" s="136" t="s">
        <v>1</v>
      </c>
      <c r="N146" s="137" t="s">
        <v>44</v>
      </c>
      <c r="P146" s="138">
        <f>O146*H146</f>
        <v>0</v>
      </c>
      <c r="Q146" s="138">
        <v>0</v>
      </c>
      <c r="R146" s="138">
        <f>Q146*H146</f>
        <v>0</v>
      </c>
      <c r="S146" s="138">
        <v>0</v>
      </c>
      <c r="T146" s="139">
        <f>S146*H146</f>
        <v>0</v>
      </c>
      <c r="AR146" s="140" t="s">
        <v>124</v>
      </c>
      <c r="AT146" s="140" t="s">
        <v>126</v>
      </c>
      <c r="AU146" s="140" t="s">
        <v>88</v>
      </c>
      <c r="AY146" s="16" t="s">
        <v>125</v>
      </c>
      <c r="BE146" s="141">
        <f>IF(N146="základní",J146,0)</f>
        <v>0</v>
      </c>
      <c r="BF146" s="141">
        <f>IF(N146="snížená",J146,0)</f>
        <v>0</v>
      </c>
      <c r="BG146" s="141">
        <f>IF(N146="zákl. přenesená",J146,0)</f>
        <v>0</v>
      </c>
      <c r="BH146" s="141">
        <f>IF(N146="sníž. přenesená",J146,0)</f>
        <v>0</v>
      </c>
      <c r="BI146" s="141">
        <f>IF(N146="nulová",J146,0)</f>
        <v>0</v>
      </c>
      <c r="BJ146" s="16" t="s">
        <v>86</v>
      </c>
      <c r="BK146" s="141">
        <f>ROUND(I146*H146,2)</f>
        <v>0</v>
      </c>
      <c r="BL146" s="16" t="s">
        <v>124</v>
      </c>
      <c r="BM146" s="140" t="s">
        <v>215</v>
      </c>
    </row>
    <row r="147" spans="2:51" s="14" customFormat="1" ht="20.4">
      <c r="B147" s="171"/>
      <c r="D147" s="142" t="s">
        <v>191</v>
      </c>
      <c r="E147" s="172" t="s">
        <v>1</v>
      </c>
      <c r="F147" s="173" t="s">
        <v>216</v>
      </c>
      <c r="H147" s="172" t="s">
        <v>1</v>
      </c>
      <c r="I147" s="174"/>
      <c r="L147" s="171"/>
      <c r="M147" s="175"/>
      <c r="T147" s="176"/>
      <c r="AT147" s="172" t="s">
        <v>191</v>
      </c>
      <c r="AU147" s="172" t="s">
        <v>88</v>
      </c>
      <c r="AV147" s="14" t="s">
        <v>86</v>
      </c>
      <c r="AW147" s="14" t="s">
        <v>35</v>
      </c>
      <c r="AX147" s="14" t="s">
        <v>79</v>
      </c>
      <c r="AY147" s="172" t="s">
        <v>125</v>
      </c>
    </row>
    <row r="148" spans="2:51" s="12" customFormat="1" ht="20.4">
      <c r="B148" s="157"/>
      <c r="D148" s="142" t="s">
        <v>191</v>
      </c>
      <c r="E148" s="158" t="s">
        <v>1</v>
      </c>
      <c r="F148" s="159" t="s">
        <v>217</v>
      </c>
      <c r="H148" s="160">
        <v>3</v>
      </c>
      <c r="I148" s="161"/>
      <c r="L148" s="157"/>
      <c r="M148" s="162"/>
      <c r="T148" s="163"/>
      <c r="AT148" s="158" t="s">
        <v>191</v>
      </c>
      <c r="AU148" s="158" t="s">
        <v>88</v>
      </c>
      <c r="AV148" s="12" t="s">
        <v>88</v>
      </c>
      <c r="AW148" s="12" t="s">
        <v>35</v>
      </c>
      <c r="AX148" s="12" t="s">
        <v>79</v>
      </c>
      <c r="AY148" s="158" t="s">
        <v>125</v>
      </c>
    </row>
    <row r="149" spans="2:51" s="13" customFormat="1" ht="10.2">
      <c r="B149" s="164"/>
      <c r="D149" s="142" t="s">
        <v>191</v>
      </c>
      <c r="E149" s="165" t="s">
        <v>1</v>
      </c>
      <c r="F149" s="166" t="s">
        <v>193</v>
      </c>
      <c r="H149" s="167">
        <v>3</v>
      </c>
      <c r="I149" s="168"/>
      <c r="L149" s="164"/>
      <c r="M149" s="169"/>
      <c r="T149" s="170"/>
      <c r="AT149" s="165" t="s">
        <v>191</v>
      </c>
      <c r="AU149" s="165" t="s">
        <v>88</v>
      </c>
      <c r="AV149" s="13" t="s">
        <v>124</v>
      </c>
      <c r="AW149" s="13" t="s">
        <v>35</v>
      </c>
      <c r="AX149" s="13" t="s">
        <v>86</v>
      </c>
      <c r="AY149" s="165" t="s">
        <v>125</v>
      </c>
    </row>
    <row r="150" spans="2:65" s="1" customFormat="1" ht="16.5" customHeight="1">
      <c r="B150" s="31"/>
      <c r="C150" s="177" t="s">
        <v>158</v>
      </c>
      <c r="D150" s="177" t="s">
        <v>218</v>
      </c>
      <c r="E150" s="178" t="s">
        <v>219</v>
      </c>
      <c r="F150" s="179" t="s">
        <v>220</v>
      </c>
      <c r="G150" s="180" t="s">
        <v>221</v>
      </c>
      <c r="H150" s="181">
        <v>6.6</v>
      </c>
      <c r="I150" s="182"/>
      <c r="J150" s="183">
        <f>ROUND(I150*H150,2)</f>
        <v>0</v>
      </c>
      <c r="K150" s="179" t="s">
        <v>130</v>
      </c>
      <c r="L150" s="184"/>
      <c r="M150" s="185" t="s">
        <v>1</v>
      </c>
      <c r="N150" s="186" t="s">
        <v>44</v>
      </c>
      <c r="P150" s="138">
        <f>O150*H150</f>
        <v>0</v>
      </c>
      <c r="Q150" s="138">
        <v>1</v>
      </c>
      <c r="R150" s="138">
        <f>Q150*H150</f>
        <v>6.6</v>
      </c>
      <c r="S150" s="138">
        <v>0</v>
      </c>
      <c r="T150" s="139">
        <f>S150*H150</f>
        <v>0</v>
      </c>
      <c r="AR150" s="140" t="s">
        <v>163</v>
      </c>
      <c r="AT150" s="140" t="s">
        <v>218</v>
      </c>
      <c r="AU150" s="140" t="s">
        <v>88</v>
      </c>
      <c r="AY150" s="16" t="s">
        <v>125</v>
      </c>
      <c r="BE150" s="141">
        <f>IF(N150="základní",J150,0)</f>
        <v>0</v>
      </c>
      <c r="BF150" s="141">
        <f>IF(N150="snížená",J150,0)</f>
        <v>0</v>
      </c>
      <c r="BG150" s="141">
        <f>IF(N150="zákl. přenesená",J150,0)</f>
        <v>0</v>
      </c>
      <c r="BH150" s="141">
        <f>IF(N150="sníž. přenesená",J150,0)</f>
        <v>0</v>
      </c>
      <c r="BI150" s="141">
        <f>IF(N150="nulová",J150,0)</f>
        <v>0</v>
      </c>
      <c r="BJ150" s="16" t="s">
        <v>86</v>
      </c>
      <c r="BK150" s="141">
        <f>ROUND(I150*H150,2)</f>
        <v>0</v>
      </c>
      <c r="BL150" s="16" t="s">
        <v>124</v>
      </c>
      <c r="BM150" s="140" t="s">
        <v>222</v>
      </c>
    </row>
    <row r="151" spans="2:51" s="12" customFormat="1" ht="10.2">
      <c r="B151" s="157"/>
      <c r="D151" s="142" t="s">
        <v>191</v>
      </c>
      <c r="E151" s="158" t="s">
        <v>1</v>
      </c>
      <c r="F151" s="159" t="s">
        <v>223</v>
      </c>
      <c r="H151" s="160">
        <v>6.6</v>
      </c>
      <c r="I151" s="161"/>
      <c r="L151" s="157"/>
      <c r="M151" s="162"/>
      <c r="T151" s="163"/>
      <c r="AT151" s="158" t="s">
        <v>191</v>
      </c>
      <c r="AU151" s="158" t="s">
        <v>88</v>
      </c>
      <c r="AV151" s="12" t="s">
        <v>88</v>
      </c>
      <c r="AW151" s="12" t="s">
        <v>35</v>
      </c>
      <c r="AX151" s="12" t="s">
        <v>79</v>
      </c>
      <c r="AY151" s="158" t="s">
        <v>125</v>
      </c>
    </row>
    <row r="152" spans="2:51" s="13" customFormat="1" ht="10.2">
      <c r="B152" s="164"/>
      <c r="D152" s="142" t="s">
        <v>191</v>
      </c>
      <c r="E152" s="165" t="s">
        <v>1</v>
      </c>
      <c r="F152" s="166" t="s">
        <v>193</v>
      </c>
      <c r="H152" s="167">
        <v>6.6</v>
      </c>
      <c r="I152" s="168"/>
      <c r="L152" s="164"/>
      <c r="M152" s="169"/>
      <c r="T152" s="170"/>
      <c r="AT152" s="165" t="s">
        <v>191</v>
      </c>
      <c r="AU152" s="165" t="s">
        <v>88</v>
      </c>
      <c r="AV152" s="13" t="s">
        <v>124</v>
      </c>
      <c r="AW152" s="13" t="s">
        <v>35</v>
      </c>
      <c r="AX152" s="13" t="s">
        <v>86</v>
      </c>
      <c r="AY152" s="165" t="s">
        <v>125</v>
      </c>
    </row>
    <row r="153" spans="2:65" s="1" customFormat="1" ht="33" customHeight="1">
      <c r="B153" s="31"/>
      <c r="C153" s="129" t="s">
        <v>163</v>
      </c>
      <c r="D153" s="129" t="s">
        <v>126</v>
      </c>
      <c r="E153" s="130" t="s">
        <v>224</v>
      </c>
      <c r="F153" s="131" t="s">
        <v>225</v>
      </c>
      <c r="G153" s="132" t="s">
        <v>221</v>
      </c>
      <c r="H153" s="133">
        <v>90</v>
      </c>
      <c r="I153" s="134"/>
      <c r="J153" s="135">
        <f>ROUND(I153*H153,2)</f>
        <v>0</v>
      </c>
      <c r="K153" s="131" t="s">
        <v>130</v>
      </c>
      <c r="L153" s="31"/>
      <c r="M153" s="136" t="s">
        <v>1</v>
      </c>
      <c r="N153" s="137" t="s">
        <v>44</v>
      </c>
      <c r="P153" s="138">
        <f>O153*H153</f>
        <v>0</v>
      </c>
      <c r="Q153" s="138">
        <v>0</v>
      </c>
      <c r="R153" s="138">
        <f>Q153*H153</f>
        <v>0</v>
      </c>
      <c r="S153" s="138">
        <v>0</v>
      </c>
      <c r="T153" s="139">
        <f>S153*H153</f>
        <v>0</v>
      </c>
      <c r="AR153" s="140" t="s">
        <v>124</v>
      </c>
      <c r="AT153" s="140" t="s">
        <v>126</v>
      </c>
      <c r="AU153" s="140" t="s">
        <v>88</v>
      </c>
      <c r="AY153" s="16" t="s">
        <v>125</v>
      </c>
      <c r="BE153" s="141">
        <f>IF(N153="základní",J153,0)</f>
        <v>0</v>
      </c>
      <c r="BF153" s="141">
        <f>IF(N153="snížená",J153,0)</f>
        <v>0</v>
      </c>
      <c r="BG153" s="141">
        <f>IF(N153="zákl. přenesená",J153,0)</f>
        <v>0</v>
      </c>
      <c r="BH153" s="141">
        <f>IF(N153="sníž. přenesená",J153,0)</f>
        <v>0</v>
      </c>
      <c r="BI153" s="141">
        <f>IF(N153="nulová",J153,0)</f>
        <v>0</v>
      </c>
      <c r="BJ153" s="16" t="s">
        <v>86</v>
      </c>
      <c r="BK153" s="141">
        <f>ROUND(I153*H153,2)</f>
        <v>0</v>
      </c>
      <c r="BL153" s="16" t="s">
        <v>124</v>
      </c>
      <c r="BM153" s="140" t="s">
        <v>226</v>
      </c>
    </row>
    <row r="154" spans="2:51" s="12" customFormat="1" ht="10.2">
      <c r="B154" s="157"/>
      <c r="D154" s="142" t="s">
        <v>191</v>
      </c>
      <c r="E154" s="158" t="s">
        <v>1</v>
      </c>
      <c r="F154" s="159" t="s">
        <v>227</v>
      </c>
      <c r="H154" s="160">
        <v>90</v>
      </c>
      <c r="I154" s="161"/>
      <c r="L154" s="157"/>
      <c r="M154" s="162"/>
      <c r="T154" s="163"/>
      <c r="AT154" s="158" t="s">
        <v>191</v>
      </c>
      <c r="AU154" s="158" t="s">
        <v>88</v>
      </c>
      <c r="AV154" s="12" t="s">
        <v>88</v>
      </c>
      <c r="AW154" s="12" t="s">
        <v>35</v>
      </c>
      <c r="AX154" s="12" t="s">
        <v>79</v>
      </c>
      <c r="AY154" s="158" t="s">
        <v>125</v>
      </c>
    </row>
    <row r="155" spans="2:51" s="13" customFormat="1" ht="10.2">
      <c r="B155" s="164"/>
      <c r="D155" s="142" t="s">
        <v>191</v>
      </c>
      <c r="E155" s="165" t="s">
        <v>1</v>
      </c>
      <c r="F155" s="166" t="s">
        <v>193</v>
      </c>
      <c r="H155" s="167">
        <v>90</v>
      </c>
      <c r="I155" s="168"/>
      <c r="L155" s="164"/>
      <c r="M155" s="169"/>
      <c r="T155" s="170"/>
      <c r="AT155" s="165" t="s">
        <v>191</v>
      </c>
      <c r="AU155" s="165" t="s">
        <v>88</v>
      </c>
      <c r="AV155" s="13" t="s">
        <v>124</v>
      </c>
      <c r="AW155" s="13" t="s">
        <v>35</v>
      </c>
      <c r="AX155" s="13" t="s">
        <v>86</v>
      </c>
      <c r="AY155" s="165" t="s">
        <v>125</v>
      </c>
    </row>
    <row r="156" spans="2:65" s="1" customFormat="1" ht="16.5" customHeight="1">
      <c r="B156" s="31"/>
      <c r="C156" s="129" t="s">
        <v>171</v>
      </c>
      <c r="D156" s="129" t="s">
        <v>126</v>
      </c>
      <c r="E156" s="130" t="s">
        <v>228</v>
      </c>
      <c r="F156" s="131" t="s">
        <v>229</v>
      </c>
      <c r="G156" s="132" t="s">
        <v>196</v>
      </c>
      <c r="H156" s="133">
        <v>50</v>
      </c>
      <c r="I156" s="134"/>
      <c r="J156" s="135">
        <f>ROUND(I156*H156,2)</f>
        <v>0</v>
      </c>
      <c r="K156" s="131" t="s">
        <v>130</v>
      </c>
      <c r="L156" s="31"/>
      <c r="M156" s="136" t="s">
        <v>1</v>
      </c>
      <c r="N156" s="137" t="s">
        <v>44</v>
      </c>
      <c r="P156" s="138">
        <f>O156*H156</f>
        <v>0</v>
      </c>
      <c r="Q156" s="138">
        <v>0</v>
      </c>
      <c r="R156" s="138">
        <f>Q156*H156</f>
        <v>0</v>
      </c>
      <c r="S156" s="138">
        <v>0</v>
      </c>
      <c r="T156" s="139">
        <f>S156*H156</f>
        <v>0</v>
      </c>
      <c r="AR156" s="140" t="s">
        <v>124</v>
      </c>
      <c r="AT156" s="140" t="s">
        <v>126</v>
      </c>
      <c r="AU156" s="140" t="s">
        <v>88</v>
      </c>
      <c r="AY156" s="16" t="s">
        <v>125</v>
      </c>
      <c r="BE156" s="141">
        <f>IF(N156="základní",J156,0)</f>
        <v>0</v>
      </c>
      <c r="BF156" s="141">
        <f>IF(N156="snížená",J156,0)</f>
        <v>0</v>
      </c>
      <c r="BG156" s="141">
        <f>IF(N156="zákl. přenesená",J156,0)</f>
        <v>0</v>
      </c>
      <c r="BH156" s="141">
        <f>IF(N156="sníž. přenesená",J156,0)</f>
        <v>0</v>
      </c>
      <c r="BI156" s="141">
        <f>IF(N156="nulová",J156,0)</f>
        <v>0</v>
      </c>
      <c r="BJ156" s="16" t="s">
        <v>86</v>
      </c>
      <c r="BK156" s="141">
        <f>ROUND(I156*H156,2)</f>
        <v>0</v>
      </c>
      <c r="BL156" s="16" t="s">
        <v>124</v>
      </c>
      <c r="BM156" s="140" t="s">
        <v>230</v>
      </c>
    </row>
    <row r="157" spans="2:51" s="12" customFormat="1" ht="10.2">
      <c r="B157" s="157"/>
      <c r="D157" s="142" t="s">
        <v>191</v>
      </c>
      <c r="E157" s="158" t="s">
        <v>1</v>
      </c>
      <c r="F157" s="159" t="s">
        <v>207</v>
      </c>
      <c r="H157" s="160">
        <v>50</v>
      </c>
      <c r="I157" s="161"/>
      <c r="L157" s="157"/>
      <c r="M157" s="162"/>
      <c r="T157" s="163"/>
      <c r="AT157" s="158" t="s">
        <v>191</v>
      </c>
      <c r="AU157" s="158" t="s">
        <v>88</v>
      </c>
      <c r="AV157" s="12" t="s">
        <v>88</v>
      </c>
      <c r="AW157" s="12" t="s">
        <v>35</v>
      </c>
      <c r="AX157" s="12" t="s">
        <v>79</v>
      </c>
      <c r="AY157" s="158" t="s">
        <v>125</v>
      </c>
    </row>
    <row r="158" spans="2:51" s="13" customFormat="1" ht="10.2">
      <c r="B158" s="164"/>
      <c r="D158" s="142" t="s">
        <v>191</v>
      </c>
      <c r="E158" s="165" t="s">
        <v>1</v>
      </c>
      <c r="F158" s="166" t="s">
        <v>193</v>
      </c>
      <c r="H158" s="167">
        <v>50</v>
      </c>
      <c r="I158" s="168"/>
      <c r="L158" s="164"/>
      <c r="M158" s="169"/>
      <c r="T158" s="170"/>
      <c r="AT158" s="165" t="s">
        <v>191</v>
      </c>
      <c r="AU158" s="165" t="s">
        <v>88</v>
      </c>
      <c r="AV158" s="13" t="s">
        <v>124</v>
      </c>
      <c r="AW158" s="13" t="s">
        <v>35</v>
      </c>
      <c r="AX158" s="13" t="s">
        <v>86</v>
      </c>
      <c r="AY158" s="165" t="s">
        <v>125</v>
      </c>
    </row>
    <row r="159" spans="2:65" s="1" customFormat="1" ht="24.15" customHeight="1">
      <c r="B159" s="31"/>
      <c r="C159" s="129" t="s">
        <v>231</v>
      </c>
      <c r="D159" s="129" t="s">
        <v>126</v>
      </c>
      <c r="E159" s="130" t="s">
        <v>232</v>
      </c>
      <c r="F159" s="131" t="s">
        <v>233</v>
      </c>
      <c r="G159" s="132" t="s">
        <v>189</v>
      </c>
      <c r="H159" s="133">
        <v>70</v>
      </c>
      <c r="I159" s="134"/>
      <c r="J159" s="135">
        <f>ROUND(I159*H159,2)</f>
        <v>0</v>
      </c>
      <c r="K159" s="131" t="s">
        <v>130</v>
      </c>
      <c r="L159" s="31"/>
      <c r="M159" s="136" t="s">
        <v>1</v>
      </c>
      <c r="N159" s="137" t="s">
        <v>44</v>
      </c>
      <c r="P159" s="138">
        <f>O159*H159</f>
        <v>0</v>
      </c>
      <c r="Q159" s="138">
        <v>0</v>
      </c>
      <c r="R159" s="138">
        <f>Q159*H159</f>
        <v>0</v>
      </c>
      <c r="S159" s="138">
        <v>0</v>
      </c>
      <c r="T159" s="139">
        <f>S159*H159</f>
        <v>0</v>
      </c>
      <c r="AR159" s="140" t="s">
        <v>124</v>
      </c>
      <c r="AT159" s="140" t="s">
        <v>126</v>
      </c>
      <c r="AU159" s="140" t="s">
        <v>88</v>
      </c>
      <c r="AY159" s="16" t="s">
        <v>125</v>
      </c>
      <c r="BE159" s="141">
        <f>IF(N159="základní",J159,0)</f>
        <v>0</v>
      </c>
      <c r="BF159" s="141">
        <f>IF(N159="snížená",J159,0)</f>
        <v>0</v>
      </c>
      <c r="BG159" s="141">
        <f>IF(N159="zákl. přenesená",J159,0)</f>
        <v>0</v>
      </c>
      <c r="BH159" s="141">
        <f>IF(N159="sníž. přenesená",J159,0)</f>
        <v>0</v>
      </c>
      <c r="BI159" s="141">
        <f>IF(N159="nulová",J159,0)</f>
        <v>0</v>
      </c>
      <c r="BJ159" s="16" t="s">
        <v>86</v>
      </c>
      <c r="BK159" s="141">
        <f>ROUND(I159*H159,2)</f>
        <v>0</v>
      </c>
      <c r="BL159" s="16" t="s">
        <v>124</v>
      </c>
      <c r="BM159" s="140" t="s">
        <v>234</v>
      </c>
    </row>
    <row r="160" spans="2:51" s="12" customFormat="1" ht="10.2">
      <c r="B160" s="157"/>
      <c r="D160" s="142" t="s">
        <v>191</v>
      </c>
      <c r="E160" s="158" t="s">
        <v>1</v>
      </c>
      <c r="F160" s="159" t="s">
        <v>235</v>
      </c>
      <c r="H160" s="160">
        <v>70</v>
      </c>
      <c r="I160" s="161"/>
      <c r="L160" s="157"/>
      <c r="M160" s="162"/>
      <c r="T160" s="163"/>
      <c r="AT160" s="158" t="s">
        <v>191</v>
      </c>
      <c r="AU160" s="158" t="s">
        <v>88</v>
      </c>
      <c r="AV160" s="12" t="s">
        <v>88</v>
      </c>
      <c r="AW160" s="12" t="s">
        <v>35</v>
      </c>
      <c r="AX160" s="12" t="s">
        <v>79</v>
      </c>
      <c r="AY160" s="158" t="s">
        <v>125</v>
      </c>
    </row>
    <row r="161" spans="2:51" s="13" customFormat="1" ht="10.2">
      <c r="B161" s="164"/>
      <c r="D161" s="142" t="s">
        <v>191</v>
      </c>
      <c r="E161" s="165" t="s">
        <v>1</v>
      </c>
      <c r="F161" s="166" t="s">
        <v>193</v>
      </c>
      <c r="H161" s="167">
        <v>70</v>
      </c>
      <c r="I161" s="168"/>
      <c r="L161" s="164"/>
      <c r="M161" s="169"/>
      <c r="T161" s="170"/>
      <c r="AT161" s="165" t="s">
        <v>191</v>
      </c>
      <c r="AU161" s="165" t="s">
        <v>88</v>
      </c>
      <c r="AV161" s="13" t="s">
        <v>124</v>
      </c>
      <c r="AW161" s="13" t="s">
        <v>35</v>
      </c>
      <c r="AX161" s="13" t="s">
        <v>86</v>
      </c>
      <c r="AY161" s="165" t="s">
        <v>125</v>
      </c>
    </row>
    <row r="162" spans="2:65" s="1" customFormat="1" ht="16.5" customHeight="1">
      <c r="B162" s="31"/>
      <c r="C162" s="177" t="s">
        <v>236</v>
      </c>
      <c r="D162" s="177" t="s">
        <v>218</v>
      </c>
      <c r="E162" s="178" t="s">
        <v>237</v>
      </c>
      <c r="F162" s="179" t="s">
        <v>238</v>
      </c>
      <c r="G162" s="180" t="s">
        <v>239</v>
      </c>
      <c r="H162" s="181">
        <v>2.45</v>
      </c>
      <c r="I162" s="182"/>
      <c r="J162" s="183">
        <f>ROUND(I162*H162,2)</f>
        <v>0</v>
      </c>
      <c r="K162" s="179" t="s">
        <v>130</v>
      </c>
      <c r="L162" s="184"/>
      <c r="M162" s="185" t="s">
        <v>1</v>
      </c>
      <c r="N162" s="186" t="s">
        <v>44</v>
      </c>
      <c r="P162" s="138">
        <f>O162*H162</f>
        <v>0</v>
      </c>
      <c r="Q162" s="138">
        <v>0.001</v>
      </c>
      <c r="R162" s="138">
        <f>Q162*H162</f>
        <v>0.0024500000000000004</v>
      </c>
      <c r="S162" s="138">
        <v>0</v>
      </c>
      <c r="T162" s="139">
        <f>S162*H162</f>
        <v>0</v>
      </c>
      <c r="AR162" s="140" t="s">
        <v>163</v>
      </c>
      <c r="AT162" s="140" t="s">
        <v>218</v>
      </c>
      <c r="AU162" s="140" t="s">
        <v>88</v>
      </c>
      <c r="AY162" s="16" t="s">
        <v>125</v>
      </c>
      <c r="BE162" s="141">
        <f>IF(N162="základní",J162,0)</f>
        <v>0</v>
      </c>
      <c r="BF162" s="141">
        <f>IF(N162="snížená",J162,0)</f>
        <v>0</v>
      </c>
      <c r="BG162" s="141">
        <f>IF(N162="zákl. přenesená",J162,0)</f>
        <v>0</v>
      </c>
      <c r="BH162" s="141">
        <f>IF(N162="sníž. přenesená",J162,0)</f>
        <v>0</v>
      </c>
      <c r="BI162" s="141">
        <f>IF(N162="nulová",J162,0)</f>
        <v>0</v>
      </c>
      <c r="BJ162" s="16" t="s">
        <v>86</v>
      </c>
      <c r="BK162" s="141">
        <f>ROUND(I162*H162,2)</f>
        <v>0</v>
      </c>
      <c r="BL162" s="16" t="s">
        <v>124</v>
      </c>
      <c r="BM162" s="140" t="s">
        <v>240</v>
      </c>
    </row>
    <row r="163" spans="2:51" s="12" customFormat="1" ht="10.2">
      <c r="B163" s="157"/>
      <c r="D163" s="142" t="s">
        <v>191</v>
      </c>
      <c r="E163" s="158" t="s">
        <v>1</v>
      </c>
      <c r="F163" s="159" t="s">
        <v>241</v>
      </c>
      <c r="H163" s="160">
        <v>2.45</v>
      </c>
      <c r="I163" s="161"/>
      <c r="L163" s="157"/>
      <c r="M163" s="162"/>
      <c r="T163" s="163"/>
      <c r="AT163" s="158" t="s">
        <v>191</v>
      </c>
      <c r="AU163" s="158" t="s">
        <v>88</v>
      </c>
      <c r="AV163" s="12" t="s">
        <v>88</v>
      </c>
      <c r="AW163" s="12" t="s">
        <v>35</v>
      </c>
      <c r="AX163" s="12" t="s">
        <v>79</v>
      </c>
      <c r="AY163" s="158" t="s">
        <v>125</v>
      </c>
    </row>
    <row r="164" spans="2:51" s="13" customFormat="1" ht="10.2">
      <c r="B164" s="164"/>
      <c r="D164" s="142" t="s">
        <v>191</v>
      </c>
      <c r="E164" s="165" t="s">
        <v>1</v>
      </c>
      <c r="F164" s="166" t="s">
        <v>193</v>
      </c>
      <c r="H164" s="167">
        <v>2.45</v>
      </c>
      <c r="I164" s="168"/>
      <c r="L164" s="164"/>
      <c r="M164" s="169"/>
      <c r="T164" s="170"/>
      <c r="AT164" s="165" t="s">
        <v>191</v>
      </c>
      <c r="AU164" s="165" t="s">
        <v>88</v>
      </c>
      <c r="AV164" s="13" t="s">
        <v>124</v>
      </c>
      <c r="AW164" s="13" t="s">
        <v>35</v>
      </c>
      <c r="AX164" s="13" t="s">
        <v>86</v>
      </c>
      <c r="AY164" s="165" t="s">
        <v>125</v>
      </c>
    </row>
    <row r="165" spans="2:65" s="1" customFormat="1" ht="24.15" customHeight="1">
      <c r="B165" s="31"/>
      <c r="C165" s="129" t="s">
        <v>8</v>
      </c>
      <c r="D165" s="129" t="s">
        <v>126</v>
      </c>
      <c r="E165" s="130" t="s">
        <v>242</v>
      </c>
      <c r="F165" s="131" t="s">
        <v>243</v>
      </c>
      <c r="G165" s="132" t="s">
        <v>189</v>
      </c>
      <c r="H165" s="133">
        <v>70</v>
      </c>
      <c r="I165" s="134"/>
      <c r="J165" s="135">
        <f>ROUND(I165*H165,2)</f>
        <v>0</v>
      </c>
      <c r="K165" s="131" t="s">
        <v>130</v>
      </c>
      <c r="L165" s="31"/>
      <c r="M165" s="136" t="s">
        <v>1</v>
      </c>
      <c r="N165" s="137" t="s">
        <v>44</v>
      </c>
      <c r="P165" s="138">
        <f>O165*H165</f>
        <v>0</v>
      </c>
      <c r="Q165" s="138">
        <v>0</v>
      </c>
      <c r="R165" s="138">
        <f>Q165*H165</f>
        <v>0</v>
      </c>
      <c r="S165" s="138">
        <v>0</v>
      </c>
      <c r="T165" s="139">
        <f>S165*H165</f>
        <v>0</v>
      </c>
      <c r="AR165" s="140" t="s">
        <v>124</v>
      </c>
      <c r="AT165" s="140" t="s">
        <v>126</v>
      </c>
      <c r="AU165" s="140" t="s">
        <v>88</v>
      </c>
      <c r="AY165" s="16" t="s">
        <v>125</v>
      </c>
      <c r="BE165" s="141">
        <f>IF(N165="základní",J165,0)</f>
        <v>0</v>
      </c>
      <c r="BF165" s="141">
        <f>IF(N165="snížená",J165,0)</f>
        <v>0</v>
      </c>
      <c r="BG165" s="141">
        <f>IF(N165="zákl. přenesená",J165,0)</f>
        <v>0</v>
      </c>
      <c r="BH165" s="141">
        <f>IF(N165="sníž. přenesená",J165,0)</f>
        <v>0</v>
      </c>
      <c r="BI165" s="141">
        <f>IF(N165="nulová",J165,0)</f>
        <v>0</v>
      </c>
      <c r="BJ165" s="16" t="s">
        <v>86</v>
      </c>
      <c r="BK165" s="141">
        <f>ROUND(I165*H165,2)</f>
        <v>0</v>
      </c>
      <c r="BL165" s="16" t="s">
        <v>124</v>
      </c>
      <c r="BM165" s="140" t="s">
        <v>244</v>
      </c>
    </row>
    <row r="166" spans="2:51" s="12" customFormat="1" ht="20.4">
      <c r="B166" s="157"/>
      <c r="D166" s="142" t="s">
        <v>191</v>
      </c>
      <c r="E166" s="158" t="s">
        <v>1</v>
      </c>
      <c r="F166" s="159" t="s">
        <v>245</v>
      </c>
      <c r="H166" s="160">
        <v>70</v>
      </c>
      <c r="I166" s="161"/>
      <c r="L166" s="157"/>
      <c r="M166" s="162"/>
      <c r="T166" s="163"/>
      <c r="AT166" s="158" t="s">
        <v>191</v>
      </c>
      <c r="AU166" s="158" t="s">
        <v>88</v>
      </c>
      <c r="AV166" s="12" t="s">
        <v>88</v>
      </c>
      <c r="AW166" s="12" t="s">
        <v>35</v>
      </c>
      <c r="AX166" s="12" t="s">
        <v>79</v>
      </c>
      <c r="AY166" s="158" t="s">
        <v>125</v>
      </c>
    </row>
    <row r="167" spans="2:51" s="13" customFormat="1" ht="10.2">
      <c r="B167" s="164"/>
      <c r="D167" s="142" t="s">
        <v>191</v>
      </c>
      <c r="E167" s="165" t="s">
        <v>1</v>
      </c>
      <c r="F167" s="166" t="s">
        <v>193</v>
      </c>
      <c r="H167" s="167">
        <v>70</v>
      </c>
      <c r="I167" s="168"/>
      <c r="L167" s="164"/>
      <c r="M167" s="169"/>
      <c r="T167" s="170"/>
      <c r="AT167" s="165" t="s">
        <v>191</v>
      </c>
      <c r="AU167" s="165" t="s">
        <v>88</v>
      </c>
      <c r="AV167" s="13" t="s">
        <v>124</v>
      </c>
      <c r="AW167" s="13" t="s">
        <v>35</v>
      </c>
      <c r="AX167" s="13" t="s">
        <v>86</v>
      </c>
      <c r="AY167" s="165" t="s">
        <v>125</v>
      </c>
    </row>
    <row r="168" spans="2:65" s="1" customFormat="1" ht="24.15" customHeight="1">
      <c r="B168" s="31"/>
      <c r="C168" s="129" t="s">
        <v>246</v>
      </c>
      <c r="D168" s="129" t="s">
        <v>126</v>
      </c>
      <c r="E168" s="130" t="s">
        <v>247</v>
      </c>
      <c r="F168" s="131" t="s">
        <v>248</v>
      </c>
      <c r="G168" s="132" t="s">
        <v>189</v>
      </c>
      <c r="H168" s="133">
        <v>70</v>
      </c>
      <c r="I168" s="134"/>
      <c r="J168" s="135">
        <f>ROUND(I168*H168,2)</f>
        <v>0</v>
      </c>
      <c r="K168" s="131" t="s">
        <v>130</v>
      </c>
      <c r="L168" s="31"/>
      <c r="M168" s="136" t="s">
        <v>1</v>
      </c>
      <c r="N168" s="137" t="s">
        <v>44</v>
      </c>
      <c r="P168" s="138">
        <f>O168*H168</f>
        <v>0</v>
      </c>
      <c r="Q168" s="138">
        <v>0</v>
      </c>
      <c r="R168" s="138">
        <f>Q168*H168</f>
        <v>0</v>
      </c>
      <c r="S168" s="138">
        <v>0</v>
      </c>
      <c r="T168" s="139">
        <f>S168*H168</f>
        <v>0</v>
      </c>
      <c r="AR168" s="140" t="s">
        <v>124</v>
      </c>
      <c r="AT168" s="140" t="s">
        <v>126</v>
      </c>
      <c r="AU168" s="140" t="s">
        <v>88</v>
      </c>
      <c r="AY168" s="16" t="s">
        <v>125</v>
      </c>
      <c r="BE168" s="141">
        <f>IF(N168="základní",J168,0)</f>
        <v>0</v>
      </c>
      <c r="BF168" s="141">
        <f>IF(N168="snížená",J168,0)</f>
        <v>0</v>
      </c>
      <c r="BG168" s="141">
        <f>IF(N168="zákl. přenesená",J168,0)</f>
        <v>0</v>
      </c>
      <c r="BH168" s="141">
        <f>IF(N168="sníž. přenesená",J168,0)</f>
        <v>0</v>
      </c>
      <c r="BI168" s="141">
        <f>IF(N168="nulová",J168,0)</f>
        <v>0</v>
      </c>
      <c r="BJ168" s="16" t="s">
        <v>86</v>
      </c>
      <c r="BK168" s="141">
        <f>ROUND(I168*H168,2)</f>
        <v>0</v>
      </c>
      <c r="BL168" s="16" t="s">
        <v>124</v>
      </c>
      <c r="BM168" s="140" t="s">
        <v>249</v>
      </c>
    </row>
    <row r="169" spans="2:51" s="12" customFormat="1" ht="10.2">
      <c r="B169" s="157"/>
      <c r="D169" s="142" t="s">
        <v>191</v>
      </c>
      <c r="E169" s="158" t="s">
        <v>1</v>
      </c>
      <c r="F169" s="159" t="s">
        <v>250</v>
      </c>
      <c r="H169" s="160">
        <v>70</v>
      </c>
      <c r="I169" s="161"/>
      <c r="L169" s="157"/>
      <c r="M169" s="162"/>
      <c r="T169" s="163"/>
      <c r="AT169" s="158" t="s">
        <v>191</v>
      </c>
      <c r="AU169" s="158" t="s">
        <v>88</v>
      </c>
      <c r="AV169" s="12" t="s">
        <v>88</v>
      </c>
      <c r="AW169" s="12" t="s">
        <v>35</v>
      </c>
      <c r="AX169" s="12" t="s">
        <v>79</v>
      </c>
      <c r="AY169" s="158" t="s">
        <v>125</v>
      </c>
    </row>
    <row r="170" spans="2:51" s="13" customFormat="1" ht="10.2">
      <c r="B170" s="164"/>
      <c r="D170" s="142" t="s">
        <v>191</v>
      </c>
      <c r="E170" s="165" t="s">
        <v>1</v>
      </c>
      <c r="F170" s="166" t="s">
        <v>193</v>
      </c>
      <c r="H170" s="167">
        <v>70</v>
      </c>
      <c r="I170" s="168"/>
      <c r="L170" s="164"/>
      <c r="M170" s="169"/>
      <c r="T170" s="170"/>
      <c r="AT170" s="165" t="s">
        <v>191</v>
      </c>
      <c r="AU170" s="165" t="s">
        <v>88</v>
      </c>
      <c r="AV170" s="13" t="s">
        <v>124</v>
      </c>
      <c r="AW170" s="13" t="s">
        <v>35</v>
      </c>
      <c r="AX170" s="13" t="s">
        <v>86</v>
      </c>
      <c r="AY170" s="165" t="s">
        <v>125</v>
      </c>
    </row>
    <row r="171" spans="2:65" s="1" customFormat="1" ht="21.75" customHeight="1">
      <c r="B171" s="31"/>
      <c r="C171" s="129" t="s">
        <v>251</v>
      </c>
      <c r="D171" s="129" t="s">
        <v>126</v>
      </c>
      <c r="E171" s="130" t="s">
        <v>252</v>
      </c>
      <c r="F171" s="131" t="s">
        <v>253</v>
      </c>
      <c r="G171" s="132" t="s">
        <v>189</v>
      </c>
      <c r="H171" s="133">
        <v>70</v>
      </c>
      <c r="I171" s="134"/>
      <c r="J171" s="135">
        <f>ROUND(I171*H171,2)</f>
        <v>0</v>
      </c>
      <c r="K171" s="131" t="s">
        <v>130</v>
      </c>
      <c r="L171" s="31"/>
      <c r="M171" s="136" t="s">
        <v>1</v>
      </c>
      <c r="N171" s="137" t="s">
        <v>44</v>
      </c>
      <c r="P171" s="138">
        <f>O171*H171</f>
        <v>0</v>
      </c>
      <c r="Q171" s="138">
        <v>0</v>
      </c>
      <c r="R171" s="138">
        <f>Q171*H171</f>
        <v>0</v>
      </c>
      <c r="S171" s="138">
        <v>0</v>
      </c>
      <c r="T171" s="139">
        <f>S171*H171</f>
        <v>0</v>
      </c>
      <c r="AR171" s="140" t="s">
        <v>124</v>
      </c>
      <c r="AT171" s="140" t="s">
        <v>126</v>
      </c>
      <c r="AU171" s="140" t="s">
        <v>88</v>
      </c>
      <c r="AY171" s="16" t="s">
        <v>125</v>
      </c>
      <c r="BE171" s="141">
        <f>IF(N171="základní",J171,0)</f>
        <v>0</v>
      </c>
      <c r="BF171" s="141">
        <f>IF(N171="snížená",J171,0)</f>
        <v>0</v>
      </c>
      <c r="BG171" s="141">
        <f>IF(N171="zákl. přenesená",J171,0)</f>
        <v>0</v>
      </c>
      <c r="BH171" s="141">
        <f>IF(N171="sníž. přenesená",J171,0)</f>
        <v>0</v>
      </c>
      <c r="BI171" s="141">
        <f>IF(N171="nulová",J171,0)</f>
        <v>0</v>
      </c>
      <c r="BJ171" s="16" t="s">
        <v>86</v>
      </c>
      <c r="BK171" s="141">
        <f>ROUND(I171*H171,2)</f>
        <v>0</v>
      </c>
      <c r="BL171" s="16" t="s">
        <v>124</v>
      </c>
      <c r="BM171" s="140" t="s">
        <v>254</v>
      </c>
    </row>
    <row r="172" spans="2:51" s="12" customFormat="1" ht="10.2">
      <c r="B172" s="157"/>
      <c r="D172" s="142" t="s">
        <v>191</v>
      </c>
      <c r="E172" s="158" t="s">
        <v>1</v>
      </c>
      <c r="F172" s="159" t="s">
        <v>250</v>
      </c>
      <c r="H172" s="160">
        <v>70</v>
      </c>
      <c r="I172" s="161"/>
      <c r="L172" s="157"/>
      <c r="M172" s="162"/>
      <c r="T172" s="163"/>
      <c r="AT172" s="158" t="s">
        <v>191</v>
      </c>
      <c r="AU172" s="158" t="s">
        <v>88</v>
      </c>
      <c r="AV172" s="12" t="s">
        <v>88</v>
      </c>
      <c r="AW172" s="12" t="s">
        <v>35</v>
      </c>
      <c r="AX172" s="12" t="s">
        <v>79</v>
      </c>
      <c r="AY172" s="158" t="s">
        <v>125</v>
      </c>
    </row>
    <row r="173" spans="2:51" s="13" customFormat="1" ht="10.2">
      <c r="B173" s="164"/>
      <c r="D173" s="142" t="s">
        <v>191</v>
      </c>
      <c r="E173" s="165" t="s">
        <v>1</v>
      </c>
      <c r="F173" s="166" t="s">
        <v>193</v>
      </c>
      <c r="H173" s="167">
        <v>70</v>
      </c>
      <c r="I173" s="168"/>
      <c r="L173" s="164"/>
      <c r="M173" s="169"/>
      <c r="T173" s="170"/>
      <c r="AT173" s="165" t="s">
        <v>191</v>
      </c>
      <c r="AU173" s="165" t="s">
        <v>88</v>
      </c>
      <c r="AV173" s="13" t="s">
        <v>124</v>
      </c>
      <c r="AW173" s="13" t="s">
        <v>35</v>
      </c>
      <c r="AX173" s="13" t="s">
        <v>86</v>
      </c>
      <c r="AY173" s="165" t="s">
        <v>125</v>
      </c>
    </row>
    <row r="174" spans="2:65" s="1" customFormat="1" ht="21.75" customHeight="1">
      <c r="B174" s="31"/>
      <c r="C174" s="129" t="s">
        <v>255</v>
      </c>
      <c r="D174" s="129" t="s">
        <v>126</v>
      </c>
      <c r="E174" s="130" t="s">
        <v>256</v>
      </c>
      <c r="F174" s="131" t="s">
        <v>257</v>
      </c>
      <c r="G174" s="132" t="s">
        <v>189</v>
      </c>
      <c r="H174" s="133">
        <v>70</v>
      </c>
      <c r="I174" s="134"/>
      <c r="J174" s="135">
        <f>ROUND(I174*H174,2)</f>
        <v>0</v>
      </c>
      <c r="K174" s="131" t="s">
        <v>130</v>
      </c>
      <c r="L174" s="31"/>
      <c r="M174" s="136" t="s">
        <v>1</v>
      </c>
      <c r="N174" s="137" t="s">
        <v>44</v>
      </c>
      <c r="P174" s="138">
        <f>O174*H174</f>
        <v>0</v>
      </c>
      <c r="Q174" s="138">
        <v>0</v>
      </c>
      <c r="R174" s="138">
        <f>Q174*H174</f>
        <v>0</v>
      </c>
      <c r="S174" s="138">
        <v>0</v>
      </c>
      <c r="T174" s="139">
        <f>S174*H174</f>
        <v>0</v>
      </c>
      <c r="AR174" s="140" t="s">
        <v>124</v>
      </c>
      <c r="AT174" s="140" t="s">
        <v>126</v>
      </c>
      <c r="AU174" s="140" t="s">
        <v>88</v>
      </c>
      <c r="AY174" s="16" t="s">
        <v>125</v>
      </c>
      <c r="BE174" s="141">
        <f>IF(N174="základní",J174,0)</f>
        <v>0</v>
      </c>
      <c r="BF174" s="141">
        <f>IF(N174="snížená",J174,0)</f>
        <v>0</v>
      </c>
      <c r="BG174" s="141">
        <f>IF(N174="zákl. přenesená",J174,0)</f>
        <v>0</v>
      </c>
      <c r="BH174" s="141">
        <f>IF(N174="sníž. přenesená",J174,0)</f>
        <v>0</v>
      </c>
      <c r="BI174" s="141">
        <f>IF(N174="nulová",J174,0)</f>
        <v>0</v>
      </c>
      <c r="BJ174" s="16" t="s">
        <v>86</v>
      </c>
      <c r="BK174" s="141">
        <f>ROUND(I174*H174,2)</f>
        <v>0</v>
      </c>
      <c r="BL174" s="16" t="s">
        <v>124</v>
      </c>
      <c r="BM174" s="140" t="s">
        <v>258</v>
      </c>
    </row>
    <row r="175" spans="2:51" s="12" customFormat="1" ht="10.2">
      <c r="B175" s="157"/>
      <c r="D175" s="142" t="s">
        <v>191</v>
      </c>
      <c r="E175" s="158" t="s">
        <v>1</v>
      </c>
      <c r="F175" s="159" t="s">
        <v>250</v>
      </c>
      <c r="H175" s="160">
        <v>70</v>
      </c>
      <c r="I175" s="161"/>
      <c r="L175" s="157"/>
      <c r="M175" s="162"/>
      <c r="T175" s="163"/>
      <c r="AT175" s="158" t="s">
        <v>191</v>
      </c>
      <c r="AU175" s="158" t="s">
        <v>88</v>
      </c>
      <c r="AV175" s="12" t="s">
        <v>88</v>
      </c>
      <c r="AW175" s="12" t="s">
        <v>35</v>
      </c>
      <c r="AX175" s="12" t="s">
        <v>79</v>
      </c>
      <c r="AY175" s="158" t="s">
        <v>125</v>
      </c>
    </row>
    <row r="176" spans="2:51" s="13" customFormat="1" ht="10.2">
      <c r="B176" s="164"/>
      <c r="D176" s="142" t="s">
        <v>191</v>
      </c>
      <c r="E176" s="165" t="s">
        <v>1</v>
      </c>
      <c r="F176" s="166" t="s">
        <v>193</v>
      </c>
      <c r="H176" s="167">
        <v>70</v>
      </c>
      <c r="I176" s="168"/>
      <c r="L176" s="164"/>
      <c r="M176" s="169"/>
      <c r="T176" s="170"/>
      <c r="AT176" s="165" t="s">
        <v>191</v>
      </c>
      <c r="AU176" s="165" t="s">
        <v>88</v>
      </c>
      <c r="AV176" s="13" t="s">
        <v>124</v>
      </c>
      <c r="AW176" s="13" t="s">
        <v>35</v>
      </c>
      <c r="AX176" s="13" t="s">
        <v>86</v>
      </c>
      <c r="AY176" s="165" t="s">
        <v>125</v>
      </c>
    </row>
    <row r="177" spans="2:63" s="10" customFormat="1" ht="22.8" customHeight="1">
      <c r="B177" s="119"/>
      <c r="D177" s="120" t="s">
        <v>78</v>
      </c>
      <c r="E177" s="155" t="s">
        <v>124</v>
      </c>
      <c r="F177" s="155" t="s">
        <v>259</v>
      </c>
      <c r="I177" s="122"/>
      <c r="J177" s="156">
        <f>BK177</f>
        <v>0</v>
      </c>
      <c r="L177" s="119"/>
      <c r="M177" s="124"/>
      <c r="P177" s="125">
        <f>SUM(P178:P180)</f>
        <v>0</v>
      </c>
      <c r="R177" s="125">
        <f>SUM(R178:R180)</f>
        <v>0</v>
      </c>
      <c r="T177" s="126">
        <f>SUM(T178:T180)</f>
        <v>0</v>
      </c>
      <c r="AR177" s="120" t="s">
        <v>86</v>
      </c>
      <c r="AT177" s="127" t="s">
        <v>78</v>
      </c>
      <c r="AU177" s="127" t="s">
        <v>86</v>
      </c>
      <c r="AY177" s="120" t="s">
        <v>125</v>
      </c>
      <c r="BK177" s="128">
        <f>SUM(BK178:BK180)</f>
        <v>0</v>
      </c>
    </row>
    <row r="178" spans="2:65" s="1" customFormat="1" ht="33" customHeight="1">
      <c r="B178" s="31"/>
      <c r="C178" s="129" t="s">
        <v>260</v>
      </c>
      <c r="D178" s="129" t="s">
        <v>126</v>
      </c>
      <c r="E178" s="130" t="s">
        <v>261</v>
      </c>
      <c r="F178" s="131" t="s">
        <v>262</v>
      </c>
      <c r="G178" s="132" t="s">
        <v>196</v>
      </c>
      <c r="H178" s="133">
        <v>0.3</v>
      </c>
      <c r="I178" s="134"/>
      <c r="J178" s="135">
        <f>ROUND(I178*H178,2)</f>
        <v>0</v>
      </c>
      <c r="K178" s="131" t="s">
        <v>130</v>
      </c>
      <c r="L178" s="31"/>
      <c r="M178" s="136" t="s">
        <v>1</v>
      </c>
      <c r="N178" s="137" t="s">
        <v>44</v>
      </c>
      <c r="P178" s="138">
        <f>O178*H178</f>
        <v>0</v>
      </c>
      <c r="Q178" s="138">
        <v>0</v>
      </c>
      <c r="R178" s="138">
        <f>Q178*H178</f>
        <v>0</v>
      </c>
      <c r="S178" s="138">
        <v>0</v>
      </c>
      <c r="T178" s="139">
        <f>S178*H178</f>
        <v>0</v>
      </c>
      <c r="AR178" s="140" t="s">
        <v>124</v>
      </c>
      <c r="AT178" s="140" t="s">
        <v>126</v>
      </c>
      <c r="AU178" s="140" t="s">
        <v>88</v>
      </c>
      <c r="AY178" s="16" t="s">
        <v>125</v>
      </c>
      <c r="BE178" s="141">
        <f>IF(N178="základní",J178,0)</f>
        <v>0</v>
      </c>
      <c r="BF178" s="141">
        <f>IF(N178="snížená",J178,0)</f>
        <v>0</v>
      </c>
      <c r="BG178" s="141">
        <f>IF(N178="zákl. přenesená",J178,0)</f>
        <v>0</v>
      </c>
      <c r="BH178" s="141">
        <f>IF(N178="sníž. přenesená",J178,0)</f>
        <v>0</v>
      </c>
      <c r="BI178" s="141">
        <f>IF(N178="nulová",J178,0)</f>
        <v>0</v>
      </c>
      <c r="BJ178" s="16" t="s">
        <v>86</v>
      </c>
      <c r="BK178" s="141">
        <f>ROUND(I178*H178,2)</f>
        <v>0</v>
      </c>
      <c r="BL178" s="16" t="s">
        <v>124</v>
      </c>
      <c r="BM178" s="140" t="s">
        <v>263</v>
      </c>
    </row>
    <row r="179" spans="2:51" s="12" customFormat="1" ht="10.2">
      <c r="B179" s="157"/>
      <c r="D179" s="142" t="s">
        <v>191</v>
      </c>
      <c r="E179" s="158" t="s">
        <v>1</v>
      </c>
      <c r="F179" s="159" t="s">
        <v>264</v>
      </c>
      <c r="H179" s="160">
        <v>0.3</v>
      </c>
      <c r="I179" s="161"/>
      <c r="L179" s="157"/>
      <c r="M179" s="162"/>
      <c r="T179" s="163"/>
      <c r="AT179" s="158" t="s">
        <v>191</v>
      </c>
      <c r="AU179" s="158" t="s">
        <v>88</v>
      </c>
      <c r="AV179" s="12" t="s">
        <v>88</v>
      </c>
      <c r="AW179" s="12" t="s">
        <v>35</v>
      </c>
      <c r="AX179" s="12" t="s">
        <v>79</v>
      </c>
      <c r="AY179" s="158" t="s">
        <v>125</v>
      </c>
    </row>
    <row r="180" spans="2:51" s="13" customFormat="1" ht="10.2">
      <c r="B180" s="164"/>
      <c r="D180" s="142" t="s">
        <v>191</v>
      </c>
      <c r="E180" s="165" t="s">
        <v>1</v>
      </c>
      <c r="F180" s="166" t="s">
        <v>193</v>
      </c>
      <c r="H180" s="167">
        <v>0.3</v>
      </c>
      <c r="I180" s="168"/>
      <c r="L180" s="164"/>
      <c r="M180" s="169"/>
      <c r="T180" s="170"/>
      <c r="AT180" s="165" t="s">
        <v>191</v>
      </c>
      <c r="AU180" s="165" t="s">
        <v>88</v>
      </c>
      <c r="AV180" s="13" t="s">
        <v>124</v>
      </c>
      <c r="AW180" s="13" t="s">
        <v>35</v>
      </c>
      <c r="AX180" s="13" t="s">
        <v>86</v>
      </c>
      <c r="AY180" s="165" t="s">
        <v>125</v>
      </c>
    </row>
    <row r="181" spans="2:63" s="10" customFormat="1" ht="22.8" customHeight="1">
      <c r="B181" s="119"/>
      <c r="D181" s="120" t="s">
        <v>78</v>
      </c>
      <c r="E181" s="155" t="s">
        <v>148</v>
      </c>
      <c r="F181" s="155" t="s">
        <v>265</v>
      </c>
      <c r="I181" s="122"/>
      <c r="J181" s="156">
        <f>BK181</f>
        <v>0</v>
      </c>
      <c r="L181" s="119"/>
      <c r="M181" s="124"/>
      <c r="P181" s="125">
        <f>SUM(P182:P194)</f>
        <v>0</v>
      </c>
      <c r="R181" s="125">
        <f>SUM(R182:R194)</f>
        <v>103.49999999999999</v>
      </c>
      <c r="T181" s="126">
        <f>SUM(T182:T194)</f>
        <v>0</v>
      </c>
      <c r="AR181" s="120" t="s">
        <v>86</v>
      </c>
      <c r="AT181" s="127" t="s">
        <v>78</v>
      </c>
      <c r="AU181" s="127" t="s">
        <v>86</v>
      </c>
      <c r="AY181" s="120" t="s">
        <v>125</v>
      </c>
      <c r="BK181" s="128">
        <f>SUM(BK182:BK194)</f>
        <v>0</v>
      </c>
    </row>
    <row r="182" spans="2:65" s="1" customFormat="1" ht="21.75" customHeight="1">
      <c r="B182" s="31"/>
      <c r="C182" s="129" t="s">
        <v>266</v>
      </c>
      <c r="D182" s="129" t="s">
        <v>126</v>
      </c>
      <c r="E182" s="130" t="s">
        <v>267</v>
      </c>
      <c r="F182" s="131" t="s">
        <v>268</v>
      </c>
      <c r="G182" s="132" t="s">
        <v>189</v>
      </c>
      <c r="H182" s="133">
        <v>300</v>
      </c>
      <c r="I182" s="134"/>
      <c r="J182" s="135">
        <f>ROUND(I182*H182,2)</f>
        <v>0</v>
      </c>
      <c r="K182" s="131" t="s">
        <v>130</v>
      </c>
      <c r="L182" s="31"/>
      <c r="M182" s="136" t="s">
        <v>1</v>
      </c>
      <c r="N182" s="137" t="s">
        <v>44</v>
      </c>
      <c r="P182" s="138">
        <f>O182*H182</f>
        <v>0</v>
      </c>
      <c r="Q182" s="138">
        <v>0.345</v>
      </c>
      <c r="R182" s="138">
        <f>Q182*H182</f>
        <v>103.49999999999999</v>
      </c>
      <c r="S182" s="138">
        <v>0</v>
      </c>
      <c r="T182" s="139">
        <f>S182*H182</f>
        <v>0</v>
      </c>
      <c r="AR182" s="140" t="s">
        <v>124</v>
      </c>
      <c r="AT182" s="140" t="s">
        <v>126</v>
      </c>
      <c r="AU182" s="140" t="s">
        <v>88</v>
      </c>
      <c r="AY182" s="16" t="s">
        <v>125</v>
      </c>
      <c r="BE182" s="141">
        <f>IF(N182="základní",J182,0)</f>
        <v>0</v>
      </c>
      <c r="BF182" s="141">
        <f>IF(N182="snížená",J182,0)</f>
        <v>0</v>
      </c>
      <c r="BG182" s="141">
        <f>IF(N182="zákl. přenesená",J182,0)</f>
        <v>0</v>
      </c>
      <c r="BH182" s="141">
        <f>IF(N182="sníž. přenesená",J182,0)</f>
        <v>0</v>
      </c>
      <c r="BI182" s="141">
        <f>IF(N182="nulová",J182,0)</f>
        <v>0</v>
      </c>
      <c r="BJ182" s="16" t="s">
        <v>86</v>
      </c>
      <c r="BK182" s="141">
        <f>ROUND(I182*H182,2)</f>
        <v>0</v>
      </c>
      <c r="BL182" s="16" t="s">
        <v>124</v>
      </c>
      <c r="BM182" s="140" t="s">
        <v>269</v>
      </c>
    </row>
    <row r="183" spans="2:51" s="12" customFormat="1" ht="10.2">
      <c r="B183" s="157"/>
      <c r="D183" s="142" t="s">
        <v>191</v>
      </c>
      <c r="E183" s="158" t="s">
        <v>1</v>
      </c>
      <c r="F183" s="159" t="s">
        <v>270</v>
      </c>
      <c r="H183" s="160">
        <v>150</v>
      </c>
      <c r="I183" s="161"/>
      <c r="L183" s="157"/>
      <c r="M183" s="162"/>
      <c r="T183" s="163"/>
      <c r="AT183" s="158" t="s">
        <v>191</v>
      </c>
      <c r="AU183" s="158" t="s">
        <v>88</v>
      </c>
      <c r="AV183" s="12" t="s">
        <v>88</v>
      </c>
      <c r="AW183" s="12" t="s">
        <v>35</v>
      </c>
      <c r="AX183" s="12" t="s">
        <v>79</v>
      </c>
      <c r="AY183" s="158" t="s">
        <v>125</v>
      </c>
    </row>
    <row r="184" spans="2:51" s="12" customFormat="1" ht="10.2">
      <c r="B184" s="157"/>
      <c r="D184" s="142" t="s">
        <v>191</v>
      </c>
      <c r="E184" s="158" t="s">
        <v>1</v>
      </c>
      <c r="F184" s="159" t="s">
        <v>271</v>
      </c>
      <c r="H184" s="160">
        <v>150</v>
      </c>
      <c r="I184" s="161"/>
      <c r="L184" s="157"/>
      <c r="M184" s="162"/>
      <c r="T184" s="163"/>
      <c r="AT184" s="158" t="s">
        <v>191</v>
      </c>
      <c r="AU184" s="158" t="s">
        <v>88</v>
      </c>
      <c r="AV184" s="12" t="s">
        <v>88</v>
      </c>
      <c r="AW184" s="12" t="s">
        <v>35</v>
      </c>
      <c r="AX184" s="12" t="s">
        <v>79</v>
      </c>
      <c r="AY184" s="158" t="s">
        <v>125</v>
      </c>
    </row>
    <row r="185" spans="2:51" s="13" customFormat="1" ht="10.2">
      <c r="B185" s="164"/>
      <c r="D185" s="142" t="s">
        <v>191</v>
      </c>
      <c r="E185" s="165" t="s">
        <v>1</v>
      </c>
      <c r="F185" s="166" t="s">
        <v>193</v>
      </c>
      <c r="H185" s="167">
        <v>300</v>
      </c>
      <c r="I185" s="168"/>
      <c r="L185" s="164"/>
      <c r="M185" s="169"/>
      <c r="T185" s="170"/>
      <c r="AT185" s="165" t="s">
        <v>191</v>
      </c>
      <c r="AU185" s="165" t="s">
        <v>88</v>
      </c>
      <c r="AV185" s="13" t="s">
        <v>124</v>
      </c>
      <c r="AW185" s="13" t="s">
        <v>35</v>
      </c>
      <c r="AX185" s="13" t="s">
        <v>86</v>
      </c>
      <c r="AY185" s="165" t="s">
        <v>125</v>
      </c>
    </row>
    <row r="186" spans="2:65" s="1" customFormat="1" ht="33" customHeight="1">
      <c r="B186" s="31"/>
      <c r="C186" s="129" t="s">
        <v>272</v>
      </c>
      <c r="D186" s="129" t="s">
        <v>126</v>
      </c>
      <c r="E186" s="130" t="s">
        <v>273</v>
      </c>
      <c r="F186" s="131" t="s">
        <v>274</v>
      </c>
      <c r="G186" s="132" t="s">
        <v>189</v>
      </c>
      <c r="H186" s="133">
        <v>150</v>
      </c>
      <c r="I186" s="134"/>
      <c r="J186" s="135">
        <f>ROUND(I186*H186,2)</f>
        <v>0</v>
      </c>
      <c r="K186" s="131" t="s">
        <v>130</v>
      </c>
      <c r="L186" s="31"/>
      <c r="M186" s="136" t="s">
        <v>1</v>
      </c>
      <c r="N186" s="137" t="s">
        <v>44</v>
      </c>
      <c r="P186" s="138">
        <f>O186*H186</f>
        <v>0</v>
      </c>
      <c r="Q186" s="138">
        <v>0</v>
      </c>
      <c r="R186" s="138">
        <f>Q186*H186</f>
        <v>0</v>
      </c>
      <c r="S186" s="138">
        <v>0</v>
      </c>
      <c r="T186" s="139">
        <f>S186*H186</f>
        <v>0</v>
      </c>
      <c r="AR186" s="140" t="s">
        <v>124</v>
      </c>
      <c r="AT186" s="140" t="s">
        <v>126</v>
      </c>
      <c r="AU186" s="140" t="s">
        <v>88</v>
      </c>
      <c r="AY186" s="16" t="s">
        <v>125</v>
      </c>
      <c r="BE186" s="141">
        <f>IF(N186="základní",J186,0)</f>
        <v>0</v>
      </c>
      <c r="BF186" s="141">
        <f>IF(N186="snížená",J186,0)</f>
        <v>0</v>
      </c>
      <c r="BG186" s="141">
        <f>IF(N186="zákl. přenesená",J186,0)</f>
        <v>0</v>
      </c>
      <c r="BH186" s="141">
        <f>IF(N186="sníž. přenesená",J186,0)</f>
        <v>0</v>
      </c>
      <c r="BI186" s="141">
        <f>IF(N186="nulová",J186,0)</f>
        <v>0</v>
      </c>
      <c r="BJ186" s="16" t="s">
        <v>86</v>
      </c>
      <c r="BK186" s="141">
        <f>ROUND(I186*H186,2)</f>
        <v>0</v>
      </c>
      <c r="BL186" s="16" t="s">
        <v>124</v>
      </c>
      <c r="BM186" s="140" t="s">
        <v>275</v>
      </c>
    </row>
    <row r="187" spans="2:51" s="12" customFormat="1" ht="10.2">
      <c r="B187" s="157"/>
      <c r="D187" s="142" t="s">
        <v>191</v>
      </c>
      <c r="E187" s="158" t="s">
        <v>1</v>
      </c>
      <c r="F187" s="159" t="s">
        <v>276</v>
      </c>
      <c r="H187" s="160">
        <v>150</v>
      </c>
      <c r="I187" s="161"/>
      <c r="L187" s="157"/>
      <c r="M187" s="162"/>
      <c r="T187" s="163"/>
      <c r="AT187" s="158" t="s">
        <v>191</v>
      </c>
      <c r="AU187" s="158" t="s">
        <v>88</v>
      </c>
      <c r="AV187" s="12" t="s">
        <v>88</v>
      </c>
      <c r="AW187" s="12" t="s">
        <v>35</v>
      </c>
      <c r="AX187" s="12" t="s">
        <v>79</v>
      </c>
      <c r="AY187" s="158" t="s">
        <v>125</v>
      </c>
    </row>
    <row r="188" spans="2:51" s="13" customFormat="1" ht="10.2">
      <c r="B188" s="164"/>
      <c r="D188" s="142" t="s">
        <v>191</v>
      </c>
      <c r="E188" s="165" t="s">
        <v>1</v>
      </c>
      <c r="F188" s="166" t="s">
        <v>193</v>
      </c>
      <c r="H188" s="167">
        <v>150</v>
      </c>
      <c r="I188" s="168"/>
      <c r="L188" s="164"/>
      <c r="M188" s="169"/>
      <c r="T188" s="170"/>
      <c r="AT188" s="165" t="s">
        <v>191</v>
      </c>
      <c r="AU188" s="165" t="s">
        <v>88</v>
      </c>
      <c r="AV188" s="13" t="s">
        <v>124</v>
      </c>
      <c r="AW188" s="13" t="s">
        <v>35</v>
      </c>
      <c r="AX188" s="13" t="s">
        <v>86</v>
      </c>
      <c r="AY188" s="165" t="s">
        <v>125</v>
      </c>
    </row>
    <row r="189" spans="2:65" s="1" customFormat="1" ht="24.15" customHeight="1">
      <c r="B189" s="31"/>
      <c r="C189" s="129" t="s">
        <v>277</v>
      </c>
      <c r="D189" s="129" t="s">
        <v>126</v>
      </c>
      <c r="E189" s="130" t="s">
        <v>278</v>
      </c>
      <c r="F189" s="131" t="s">
        <v>279</v>
      </c>
      <c r="G189" s="132" t="s">
        <v>189</v>
      </c>
      <c r="H189" s="133">
        <v>150</v>
      </c>
      <c r="I189" s="134"/>
      <c r="J189" s="135">
        <f>ROUND(I189*H189,2)</f>
        <v>0</v>
      </c>
      <c r="K189" s="131" t="s">
        <v>130</v>
      </c>
      <c r="L189" s="31"/>
      <c r="M189" s="136" t="s">
        <v>1</v>
      </c>
      <c r="N189" s="137" t="s">
        <v>44</v>
      </c>
      <c r="P189" s="138">
        <f>O189*H189</f>
        <v>0</v>
      </c>
      <c r="Q189" s="138">
        <v>0</v>
      </c>
      <c r="R189" s="138">
        <f>Q189*H189</f>
        <v>0</v>
      </c>
      <c r="S189" s="138">
        <v>0</v>
      </c>
      <c r="T189" s="139">
        <f>S189*H189</f>
        <v>0</v>
      </c>
      <c r="AR189" s="140" t="s">
        <v>124</v>
      </c>
      <c r="AT189" s="140" t="s">
        <v>126</v>
      </c>
      <c r="AU189" s="140" t="s">
        <v>88</v>
      </c>
      <c r="AY189" s="16" t="s">
        <v>125</v>
      </c>
      <c r="BE189" s="141">
        <f>IF(N189="základní",J189,0)</f>
        <v>0</v>
      </c>
      <c r="BF189" s="141">
        <f>IF(N189="snížená",J189,0)</f>
        <v>0</v>
      </c>
      <c r="BG189" s="141">
        <f>IF(N189="zákl. přenesená",J189,0)</f>
        <v>0</v>
      </c>
      <c r="BH189" s="141">
        <f>IF(N189="sníž. přenesená",J189,0)</f>
        <v>0</v>
      </c>
      <c r="BI189" s="141">
        <f>IF(N189="nulová",J189,0)</f>
        <v>0</v>
      </c>
      <c r="BJ189" s="16" t="s">
        <v>86</v>
      </c>
      <c r="BK189" s="141">
        <f>ROUND(I189*H189,2)</f>
        <v>0</v>
      </c>
      <c r="BL189" s="16" t="s">
        <v>124</v>
      </c>
      <c r="BM189" s="140" t="s">
        <v>280</v>
      </c>
    </row>
    <row r="190" spans="2:51" s="12" customFormat="1" ht="10.2">
      <c r="B190" s="157"/>
      <c r="D190" s="142" t="s">
        <v>191</v>
      </c>
      <c r="E190" s="158" t="s">
        <v>1</v>
      </c>
      <c r="F190" s="159" t="s">
        <v>281</v>
      </c>
      <c r="H190" s="160">
        <v>150</v>
      </c>
      <c r="I190" s="161"/>
      <c r="L190" s="157"/>
      <c r="M190" s="162"/>
      <c r="T190" s="163"/>
      <c r="AT190" s="158" t="s">
        <v>191</v>
      </c>
      <c r="AU190" s="158" t="s">
        <v>88</v>
      </c>
      <c r="AV190" s="12" t="s">
        <v>88</v>
      </c>
      <c r="AW190" s="12" t="s">
        <v>35</v>
      </c>
      <c r="AX190" s="12" t="s">
        <v>79</v>
      </c>
      <c r="AY190" s="158" t="s">
        <v>125</v>
      </c>
    </row>
    <row r="191" spans="2:51" s="13" customFormat="1" ht="10.2">
      <c r="B191" s="164"/>
      <c r="D191" s="142" t="s">
        <v>191</v>
      </c>
      <c r="E191" s="165" t="s">
        <v>1</v>
      </c>
      <c r="F191" s="166" t="s">
        <v>193</v>
      </c>
      <c r="H191" s="167">
        <v>150</v>
      </c>
      <c r="I191" s="168"/>
      <c r="L191" s="164"/>
      <c r="M191" s="169"/>
      <c r="T191" s="170"/>
      <c r="AT191" s="165" t="s">
        <v>191</v>
      </c>
      <c r="AU191" s="165" t="s">
        <v>88</v>
      </c>
      <c r="AV191" s="13" t="s">
        <v>124</v>
      </c>
      <c r="AW191" s="13" t="s">
        <v>35</v>
      </c>
      <c r="AX191" s="13" t="s">
        <v>86</v>
      </c>
      <c r="AY191" s="165" t="s">
        <v>125</v>
      </c>
    </row>
    <row r="192" spans="2:65" s="1" customFormat="1" ht="33" customHeight="1">
      <c r="B192" s="31"/>
      <c r="C192" s="129" t="s">
        <v>282</v>
      </c>
      <c r="D192" s="129" t="s">
        <v>126</v>
      </c>
      <c r="E192" s="130" t="s">
        <v>283</v>
      </c>
      <c r="F192" s="131" t="s">
        <v>284</v>
      </c>
      <c r="G192" s="132" t="s">
        <v>189</v>
      </c>
      <c r="H192" s="133">
        <v>150</v>
      </c>
      <c r="I192" s="134"/>
      <c r="J192" s="135">
        <f>ROUND(I192*H192,2)</f>
        <v>0</v>
      </c>
      <c r="K192" s="131" t="s">
        <v>130</v>
      </c>
      <c r="L192" s="31"/>
      <c r="M192" s="136" t="s">
        <v>1</v>
      </c>
      <c r="N192" s="137" t="s">
        <v>44</v>
      </c>
      <c r="P192" s="138">
        <f>O192*H192</f>
        <v>0</v>
      </c>
      <c r="Q192" s="138">
        <v>0</v>
      </c>
      <c r="R192" s="138">
        <f>Q192*H192</f>
        <v>0</v>
      </c>
      <c r="S192" s="138">
        <v>0</v>
      </c>
      <c r="T192" s="139">
        <f>S192*H192</f>
        <v>0</v>
      </c>
      <c r="AR192" s="140" t="s">
        <v>124</v>
      </c>
      <c r="AT192" s="140" t="s">
        <v>126</v>
      </c>
      <c r="AU192" s="140" t="s">
        <v>88</v>
      </c>
      <c r="AY192" s="16" t="s">
        <v>125</v>
      </c>
      <c r="BE192" s="141">
        <f>IF(N192="základní",J192,0)</f>
        <v>0</v>
      </c>
      <c r="BF192" s="141">
        <f>IF(N192="snížená",J192,0)</f>
        <v>0</v>
      </c>
      <c r="BG192" s="141">
        <f>IF(N192="zákl. přenesená",J192,0)</f>
        <v>0</v>
      </c>
      <c r="BH192" s="141">
        <f>IF(N192="sníž. přenesená",J192,0)</f>
        <v>0</v>
      </c>
      <c r="BI192" s="141">
        <f>IF(N192="nulová",J192,0)</f>
        <v>0</v>
      </c>
      <c r="BJ192" s="16" t="s">
        <v>86</v>
      </c>
      <c r="BK192" s="141">
        <f>ROUND(I192*H192,2)</f>
        <v>0</v>
      </c>
      <c r="BL192" s="16" t="s">
        <v>124</v>
      </c>
      <c r="BM192" s="140" t="s">
        <v>285</v>
      </c>
    </row>
    <row r="193" spans="2:51" s="12" customFormat="1" ht="10.2">
      <c r="B193" s="157"/>
      <c r="D193" s="142" t="s">
        <v>191</v>
      </c>
      <c r="E193" s="158" t="s">
        <v>1</v>
      </c>
      <c r="F193" s="159" t="s">
        <v>286</v>
      </c>
      <c r="H193" s="160">
        <v>150</v>
      </c>
      <c r="I193" s="161"/>
      <c r="L193" s="157"/>
      <c r="M193" s="162"/>
      <c r="T193" s="163"/>
      <c r="AT193" s="158" t="s">
        <v>191</v>
      </c>
      <c r="AU193" s="158" t="s">
        <v>88</v>
      </c>
      <c r="AV193" s="12" t="s">
        <v>88</v>
      </c>
      <c r="AW193" s="12" t="s">
        <v>35</v>
      </c>
      <c r="AX193" s="12" t="s">
        <v>79</v>
      </c>
      <c r="AY193" s="158" t="s">
        <v>125</v>
      </c>
    </row>
    <row r="194" spans="2:51" s="13" customFormat="1" ht="10.2">
      <c r="B194" s="164"/>
      <c r="D194" s="142" t="s">
        <v>191</v>
      </c>
      <c r="E194" s="165" t="s">
        <v>1</v>
      </c>
      <c r="F194" s="166" t="s">
        <v>193</v>
      </c>
      <c r="H194" s="167">
        <v>150</v>
      </c>
      <c r="I194" s="168"/>
      <c r="L194" s="164"/>
      <c r="M194" s="169"/>
      <c r="T194" s="170"/>
      <c r="AT194" s="165" t="s">
        <v>191</v>
      </c>
      <c r="AU194" s="165" t="s">
        <v>88</v>
      </c>
      <c r="AV194" s="13" t="s">
        <v>124</v>
      </c>
      <c r="AW194" s="13" t="s">
        <v>35</v>
      </c>
      <c r="AX194" s="13" t="s">
        <v>86</v>
      </c>
      <c r="AY194" s="165" t="s">
        <v>125</v>
      </c>
    </row>
    <row r="195" spans="2:63" s="10" customFormat="1" ht="22.8" customHeight="1">
      <c r="B195" s="119"/>
      <c r="D195" s="120" t="s">
        <v>78</v>
      </c>
      <c r="E195" s="155" t="s">
        <v>171</v>
      </c>
      <c r="F195" s="155" t="s">
        <v>287</v>
      </c>
      <c r="I195" s="122"/>
      <c r="J195" s="156">
        <f>BK195</f>
        <v>0</v>
      </c>
      <c r="L195" s="119"/>
      <c r="M195" s="124"/>
      <c r="P195" s="125">
        <f>SUM(P196:P225)</f>
        <v>0</v>
      </c>
      <c r="R195" s="125">
        <f>SUM(R196:R225)</f>
        <v>21.16871</v>
      </c>
      <c r="T195" s="126">
        <f>SUM(T196:T225)</f>
        <v>0.108</v>
      </c>
      <c r="AR195" s="120" t="s">
        <v>86</v>
      </c>
      <c r="AT195" s="127" t="s">
        <v>78</v>
      </c>
      <c r="AU195" s="127" t="s">
        <v>86</v>
      </c>
      <c r="AY195" s="120" t="s">
        <v>125</v>
      </c>
      <c r="BK195" s="128">
        <f>SUM(BK196:BK225)</f>
        <v>0</v>
      </c>
    </row>
    <row r="196" spans="2:65" s="1" customFormat="1" ht="24.15" customHeight="1">
      <c r="B196" s="31"/>
      <c r="C196" s="129" t="s">
        <v>7</v>
      </c>
      <c r="D196" s="129" t="s">
        <v>126</v>
      </c>
      <c r="E196" s="130" t="s">
        <v>288</v>
      </c>
      <c r="F196" s="131" t="s">
        <v>289</v>
      </c>
      <c r="G196" s="132" t="s">
        <v>290</v>
      </c>
      <c r="H196" s="133">
        <v>1</v>
      </c>
      <c r="I196" s="134"/>
      <c r="J196" s="135">
        <f>ROUND(I196*H196,2)</f>
        <v>0</v>
      </c>
      <c r="K196" s="131" t="s">
        <v>166</v>
      </c>
      <c r="L196" s="31"/>
      <c r="M196" s="136" t="s">
        <v>1</v>
      </c>
      <c r="N196" s="137" t="s">
        <v>44</v>
      </c>
      <c r="P196" s="138">
        <f>O196*H196</f>
        <v>0</v>
      </c>
      <c r="Q196" s="138">
        <v>0.11171</v>
      </c>
      <c r="R196" s="138">
        <f>Q196*H196</f>
        <v>0.11171</v>
      </c>
      <c r="S196" s="138">
        <v>0</v>
      </c>
      <c r="T196" s="139">
        <f>S196*H196</f>
        <v>0</v>
      </c>
      <c r="AR196" s="140" t="s">
        <v>124</v>
      </c>
      <c r="AT196" s="140" t="s">
        <v>126</v>
      </c>
      <c r="AU196" s="140" t="s">
        <v>88</v>
      </c>
      <c r="AY196" s="16" t="s">
        <v>125</v>
      </c>
      <c r="BE196" s="141">
        <f>IF(N196="základní",J196,0)</f>
        <v>0</v>
      </c>
      <c r="BF196" s="141">
        <f>IF(N196="snížená",J196,0)</f>
        <v>0</v>
      </c>
      <c r="BG196" s="141">
        <f>IF(N196="zákl. přenesená",J196,0)</f>
        <v>0</v>
      </c>
      <c r="BH196" s="141">
        <f>IF(N196="sníž. přenesená",J196,0)</f>
        <v>0</v>
      </c>
      <c r="BI196" s="141">
        <f>IF(N196="nulová",J196,0)</f>
        <v>0</v>
      </c>
      <c r="BJ196" s="16" t="s">
        <v>86</v>
      </c>
      <c r="BK196" s="141">
        <f>ROUND(I196*H196,2)</f>
        <v>0</v>
      </c>
      <c r="BL196" s="16" t="s">
        <v>124</v>
      </c>
      <c r="BM196" s="140" t="s">
        <v>291</v>
      </c>
    </row>
    <row r="197" spans="2:51" s="14" customFormat="1" ht="20.4">
      <c r="B197" s="171"/>
      <c r="D197" s="142" t="s">
        <v>191</v>
      </c>
      <c r="E197" s="172" t="s">
        <v>1</v>
      </c>
      <c r="F197" s="173" t="s">
        <v>292</v>
      </c>
      <c r="H197" s="172" t="s">
        <v>1</v>
      </c>
      <c r="I197" s="174"/>
      <c r="L197" s="171"/>
      <c r="M197" s="175"/>
      <c r="T197" s="176"/>
      <c r="AT197" s="172" t="s">
        <v>191</v>
      </c>
      <c r="AU197" s="172" t="s">
        <v>88</v>
      </c>
      <c r="AV197" s="14" t="s">
        <v>86</v>
      </c>
      <c r="AW197" s="14" t="s">
        <v>35</v>
      </c>
      <c r="AX197" s="14" t="s">
        <v>79</v>
      </c>
      <c r="AY197" s="172" t="s">
        <v>125</v>
      </c>
    </row>
    <row r="198" spans="2:51" s="12" customFormat="1" ht="10.2">
      <c r="B198" s="157"/>
      <c r="D198" s="142" t="s">
        <v>191</v>
      </c>
      <c r="E198" s="158" t="s">
        <v>1</v>
      </c>
      <c r="F198" s="159" t="s">
        <v>293</v>
      </c>
      <c r="H198" s="160">
        <v>1</v>
      </c>
      <c r="I198" s="161"/>
      <c r="L198" s="157"/>
      <c r="M198" s="162"/>
      <c r="T198" s="163"/>
      <c r="AT198" s="158" t="s">
        <v>191</v>
      </c>
      <c r="AU198" s="158" t="s">
        <v>88</v>
      </c>
      <c r="AV198" s="12" t="s">
        <v>88</v>
      </c>
      <c r="AW198" s="12" t="s">
        <v>35</v>
      </c>
      <c r="AX198" s="12" t="s">
        <v>79</v>
      </c>
      <c r="AY198" s="158" t="s">
        <v>125</v>
      </c>
    </row>
    <row r="199" spans="2:51" s="13" customFormat="1" ht="10.2">
      <c r="B199" s="164"/>
      <c r="D199" s="142" t="s">
        <v>191</v>
      </c>
      <c r="E199" s="165" t="s">
        <v>1</v>
      </c>
      <c r="F199" s="166" t="s">
        <v>193</v>
      </c>
      <c r="H199" s="167">
        <v>1</v>
      </c>
      <c r="I199" s="168"/>
      <c r="L199" s="164"/>
      <c r="M199" s="169"/>
      <c r="T199" s="170"/>
      <c r="AT199" s="165" t="s">
        <v>191</v>
      </c>
      <c r="AU199" s="165" t="s">
        <v>88</v>
      </c>
      <c r="AV199" s="13" t="s">
        <v>124</v>
      </c>
      <c r="AW199" s="13" t="s">
        <v>35</v>
      </c>
      <c r="AX199" s="13" t="s">
        <v>86</v>
      </c>
      <c r="AY199" s="165" t="s">
        <v>125</v>
      </c>
    </row>
    <row r="200" spans="2:65" s="1" customFormat="1" ht="24.15" customHeight="1">
      <c r="B200" s="31"/>
      <c r="C200" s="177" t="s">
        <v>294</v>
      </c>
      <c r="D200" s="177" t="s">
        <v>218</v>
      </c>
      <c r="E200" s="178" t="s">
        <v>295</v>
      </c>
      <c r="F200" s="179" t="s">
        <v>296</v>
      </c>
      <c r="G200" s="180" t="s">
        <v>290</v>
      </c>
      <c r="H200" s="181">
        <v>1</v>
      </c>
      <c r="I200" s="182"/>
      <c r="J200" s="183">
        <f>ROUND(I200*H200,2)</f>
        <v>0</v>
      </c>
      <c r="K200" s="179" t="s">
        <v>166</v>
      </c>
      <c r="L200" s="184"/>
      <c r="M200" s="185" t="s">
        <v>1</v>
      </c>
      <c r="N200" s="186" t="s">
        <v>44</v>
      </c>
      <c r="P200" s="138">
        <f>O200*H200</f>
        <v>0</v>
      </c>
      <c r="Q200" s="138">
        <v>0</v>
      </c>
      <c r="R200" s="138">
        <f>Q200*H200</f>
        <v>0</v>
      </c>
      <c r="S200" s="138">
        <v>0</v>
      </c>
      <c r="T200" s="139">
        <f>S200*H200</f>
        <v>0</v>
      </c>
      <c r="AR200" s="140" t="s">
        <v>163</v>
      </c>
      <c r="AT200" s="140" t="s">
        <v>218</v>
      </c>
      <c r="AU200" s="140" t="s">
        <v>88</v>
      </c>
      <c r="AY200" s="16" t="s">
        <v>125</v>
      </c>
      <c r="BE200" s="141">
        <f>IF(N200="základní",J200,0)</f>
        <v>0</v>
      </c>
      <c r="BF200" s="141">
        <f>IF(N200="snížená",J200,0)</f>
        <v>0</v>
      </c>
      <c r="BG200" s="141">
        <f>IF(N200="zákl. přenesená",J200,0)</f>
        <v>0</v>
      </c>
      <c r="BH200" s="141">
        <f>IF(N200="sníž. přenesená",J200,0)</f>
        <v>0</v>
      </c>
      <c r="BI200" s="141">
        <f>IF(N200="nulová",J200,0)</f>
        <v>0</v>
      </c>
      <c r="BJ200" s="16" t="s">
        <v>86</v>
      </c>
      <c r="BK200" s="141">
        <f>ROUND(I200*H200,2)</f>
        <v>0</v>
      </c>
      <c r="BL200" s="16" t="s">
        <v>124</v>
      </c>
      <c r="BM200" s="140" t="s">
        <v>297</v>
      </c>
    </row>
    <row r="201" spans="2:65" s="1" customFormat="1" ht="24.15" customHeight="1">
      <c r="B201" s="31"/>
      <c r="C201" s="129" t="s">
        <v>298</v>
      </c>
      <c r="D201" s="129" t="s">
        <v>126</v>
      </c>
      <c r="E201" s="130" t="s">
        <v>299</v>
      </c>
      <c r="F201" s="131" t="s">
        <v>300</v>
      </c>
      <c r="G201" s="132" t="s">
        <v>290</v>
      </c>
      <c r="H201" s="133">
        <v>2</v>
      </c>
      <c r="I201" s="134"/>
      <c r="J201" s="135">
        <f>ROUND(I201*H201,2)</f>
        <v>0</v>
      </c>
      <c r="K201" s="131" t="s">
        <v>130</v>
      </c>
      <c r="L201" s="31"/>
      <c r="M201" s="136" t="s">
        <v>1</v>
      </c>
      <c r="N201" s="137" t="s">
        <v>44</v>
      </c>
      <c r="P201" s="138">
        <f>O201*H201</f>
        <v>0</v>
      </c>
      <c r="Q201" s="138">
        <v>0</v>
      </c>
      <c r="R201" s="138">
        <f>Q201*H201</f>
        <v>0</v>
      </c>
      <c r="S201" s="138">
        <v>0</v>
      </c>
      <c r="T201" s="139">
        <f>S201*H201</f>
        <v>0</v>
      </c>
      <c r="AR201" s="140" t="s">
        <v>124</v>
      </c>
      <c r="AT201" s="140" t="s">
        <v>126</v>
      </c>
      <c r="AU201" s="140" t="s">
        <v>88</v>
      </c>
      <c r="AY201" s="16" t="s">
        <v>125</v>
      </c>
      <c r="BE201" s="141">
        <f>IF(N201="základní",J201,0)</f>
        <v>0</v>
      </c>
      <c r="BF201" s="141">
        <f>IF(N201="snížená",J201,0)</f>
        <v>0</v>
      </c>
      <c r="BG201" s="141">
        <f>IF(N201="zákl. přenesená",J201,0)</f>
        <v>0</v>
      </c>
      <c r="BH201" s="141">
        <f>IF(N201="sníž. přenesená",J201,0)</f>
        <v>0</v>
      </c>
      <c r="BI201" s="141">
        <f>IF(N201="nulová",J201,0)</f>
        <v>0</v>
      </c>
      <c r="BJ201" s="16" t="s">
        <v>86</v>
      </c>
      <c r="BK201" s="141">
        <f>ROUND(I201*H201,2)</f>
        <v>0</v>
      </c>
      <c r="BL201" s="16" t="s">
        <v>124</v>
      </c>
      <c r="BM201" s="140" t="s">
        <v>301</v>
      </c>
    </row>
    <row r="202" spans="2:51" s="12" customFormat="1" ht="10.2">
      <c r="B202" s="157"/>
      <c r="D202" s="142" t="s">
        <v>191</v>
      </c>
      <c r="E202" s="158" t="s">
        <v>1</v>
      </c>
      <c r="F202" s="159" t="s">
        <v>302</v>
      </c>
      <c r="H202" s="160">
        <v>2</v>
      </c>
      <c r="I202" s="161"/>
      <c r="L202" s="157"/>
      <c r="M202" s="162"/>
      <c r="T202" s="163"/>
      <c r="AT202" s="158" t="s">
        <v>191</v>
      </c>
      <c r="AU202" s="158" t="s">
        <v>88</v>
      </c>
      <c r="AV202" s="12" t="s">
        <v>88</v>
      </c>
      <c r="AW202" s="12" t="s">
        <v>35</v>
      </c>
      <c r="AX202" s="12" t="s">
        <v>79</v>
      </c>
      <c r="AY202" s="158" t="s">
        <v>125</v>
      </c>
    </row>
    <row r="203" spans="2:51" s="13" customFormat="1" ht="10.2">
      <c r="B203" s="164"/>
      <c r="D203" s="142" t="s">
        <v>191</v>
      </c>
      <c r="E203" s="165" t="s">
        <v>1</v>
      </c>
      <c r="F203" s="166" t="s">
        <v>193</v>
      </c>
      <c r="H203" s="167">
        <v>2</v>
      </c>
      <c r="I203" s="168"/>
      <c r="L203" s="164"/>
      <c r="M203" s="169"/>
      <c r="T203" s="170"/>
      <c r="AT203" s="165" t="s">
        <v>191</v>
      </c>
      <c r="AU203" s="165" t="s">
        <v>88</v>
      </c>
      <c r="AV203" s="13" t="s">
        <v>124</v>
      </c>
      <c r="AW203" s="13" t="s">
        <v>35</v>
      </c>
      <c r="AX203" s="13" t="s">
        <v>86</v>
      </c>
      <c r="AY203" s="165" t="s">
        <v>125</v>
      </c>
    </row>
    <row r="204" spans="2:65" s="1" customFormat="1" ht="16.5" customHeight="1">
      <c r="B204" s="31"/>
      <c r="C204" s="177" t="s">
        <v>303</v>
      </c>
      <c r="D204" s="177" t="s">
        <v>218</v>
      </c>
      <c r="E204" s="178" t="s">
        <v>304</v>
      </c>
      <c r="F204" s="179" t="s">
        <v>305</v>
      </c>
      <c r="G204" s="180" t="s">
        <v>290</v>
      </c>
      <c r="H204" s="181">
        <v>2</v>
      </c>
      <c r="I204" s="182"/>
      <c r="J204" s="183">
        <f>ROUND(I204*H204,2)</f>
        <v>0</v>
      </c>
      <c r="K204" s="179" t="s">
        <v>166</v>
      </c>
      <c r="L204" s="184"/>
      <c r="M204" s="185" t="s">
        <v>1</v>
      </c>
      <c r="N204" s="186" t="s">
        <v>44</v>
      </c>
      <c r="P204" s="138">
        <f>O204*H204</f>
        <v>0</v>
      </c>
      <c r="Q204" s="138">
        <v>0.0021</v>
      </c>
      <c r="R204" s="138">
        <f>Q204*H204</f>
        <v>0.0042</v>
      </c>
      <c r="S204" s="138">
        <v>0</v>
      </c>
      <c r="T204" s="139">
        <f>S204*H204</f>
        <v>0</v>
      </c>
      <c r="AR204" s="140" t="s">
        <v>163</v>
      </c>
      <c r="AT204" s="140" t="s">
        <v>218</v>
      </c>
      <c r="AU204" s="140" t="s">
        <v>88</v>
      </c>
      <c r="AY204" s="16" t="s">
        <v>125</v>
      </c>
      <c r="BE204" s="141">
        <f>IF(N204="základní",J204,0)</f>
        <v>0</v>
      </c>
      <c r="BF204" s="141">
        <f>IF(N204="snížená",J204,0)</f>
        <v>0</v>
      </c>
      <c r="BG204" s="141">
        <f>IF(N204="zákl. přenesená",J204,0)</f>
        <v>0</v>
      </c>
      <c r="BH204" s="141">
        <f>IF(N204="sníž. přenesená",J204,0)</f>
        <v>0</v>
      </c>
      <c r="BI204" s="141">
        <f>IF(N204="nulová",J204,0)</f>
        <v>0</v>
      </c>
      <c r="BJ204" s="16" t="s">
        <v>86</v>
      </c>
      <c r="BK204" s="141">
        <f>ROUND(I204*H204,2)</f>
        <v>0</v>
      </c>
      <c r="BL204" s="16" t="s">
        <v>124</v>
      </c>
      <c r="BM204" s="140" t="s">
        <v>306</v>
      </c>
    </row>
    <row r="205" spans="2:51" s="12" customFormat="1" ht="10.2">
      <c r="B205" s="157"/>
      <c r="D205" s="142" t="s">
        <v>191</v>
      </c>
      <c r="E205" s="158" t="s">
        <v>1</v>
      </c>
      <c r="F205" s="159" t="s">
        <v>302</v>
      </c>
      <c r="H205" s="160">
        <v>2</v>
      </c>
      <c r="I205" s="161"/>
      <c r="L205" s="157"/>
      <c r="M205" s="162"/>
      <c r="T205" s="163"/>
      <c r="AT205" s="158" t="s">
        <v>191</v>
      </c>
      <c r="AU205" s="158" t="s">
        <v>88</v>
      </c>
      <c r="AV205" s="12" t="s">
        <v>88</v>
      </c>
      <c r="AW205" s="12" t="s">
        <v>35</v>
      </c>
      <c r="AX205" s="12" t="s">
        <v>79</v>
      </c>
      <c r="AY205" s="158" t="s">
        <v>125</v>
      </c>
    </row>
    <row r="206" spans="2:51" s="13" customFormat="1" ht="10.2">
      <c r="B206" s="164"/>
      <c r="D206" s="142" t="s">
        <v>191</v>
      </c>
      <c r="E206" s="165" t="s">
        <v>1</v>
      </c>
      <c r="F206" s="166" t="s">
        <v>193</v>
      </c>
      <c r="H206" s="167">
        <v>2</v>
      </c>
      <c r="I206" s="168"/>
      <c r="L206" s="164"/>
      <c r="M206" s="169"/>
      <c r="T206" s="170"/>
      <c r="AT206" s="165" t="s">
        <v>191</v>
      </c>
      <c r="AU206" s="165" t="s">
        <v>88</v>
      </c>
      <c r="AV206" s="13" t="s">
        <v>124</v>
      </c>
      <c r="AW206" s="13" t="s">
        <v>35</v>
      </c>
      <c r="AX206" s="13" t="s">
        <v>86</v>
      </c>
      <c r="AY206" s="165" t="s">
        <v>125</v>
      </c>
    </row>
    <row r="207" spans="2:65" s="1" customFormat="1" ht="33" customHeight="1">
      <c r="B207" s="31"/>
      <c r="C207" s="129" t="s">
        <v>307</v>
      </c>
      <c r="D207" s="129" t="s">
        <v>126</v>
      </c>
      <c r="E207" s="130" t="s">
        <v>308</v>
      </c>
      <c r="F207" s="131" t="s">
        <v>309</v>
      </c>
      <c r="G207" s="132" t="s">
        <v>310</v>
      </c>
      <c r="H207" s="133">
        <v>8</v>
      </c>
      <c r="I207" s="134"/>
      <c r="J207" s="135">
        <f>ROUND(I207*H207,2)</f>
        <v>0</v>
      </c>
      <c r="K207" s="131" t="s">
        <v>166</v>
      </c>
      <c r="L207" s="31"/>
      <c r="M207" s="136" t="s">
        <v>1</v>
      </c>
      <c r="N207" s="137" t="s">
        <v>44</v>
      </c>
      <c r="P207" s="138">
        <f>O207*H207</f>
        <v>0</v>
      </c>
      <c r="Q207" s="138">
        <v>0.20219</v>
      </c>
      <c r="R207" s="138">
        <f>Q207*H207</f>
        <v>1.61752</v>
      </c>
      <c r="S207" s="138">
        <v>0</v>
      </c>
      <c r="T207" s="139">
        <f>S207*H207</f>
        <v>0</v>
      </c>
      <c r="AR207" s="140" t="s">
        <v>124</v>
      </c>
      <c r="AT207" s="140" t="s">
        <v>126</v>
      </c>
      <c r="AU207" s="140" t="s">
        <v>88</v>
      </c>
      <c r="AY207" s="16" t="s">
        <v>125</v>
      </c>
      <c r="BE207" s="141">
        <f>IF(N207="základní",J207,0)</f>
        <v>0</v>
      </c>
      <c r="BF207" s="141">
        <f>IF(N207="snížená",J207,0)</f>
        <v>0</v>
      </c>
      <c r="BG207" s="141">
        <f>IF(N207="zákl. přenesená",J207,0)</f>
        <v>0</v>
      </c>
      <c r="BH207" s="141">
        <f>IF(N207="sníž. přenesená",J207,0)</f>
        <v>0</v>
      </c>
      <c r="BI207" s="141">
        <f>IF(N207="nulová",J207,0)</f>
        <v>0</v>
      </c>
      <c r="BJ207" s="16" t="s">
        <v>86</v>
      </c>
      <c r="BK207" s="141">
        <f>ROUND(I207*H207,2)</f>
        <v>0</v>
      </c>
      <c r="BL207" s="16" t="s">
        <v>124</v>
      </c>
      <c r="BM207" s="140" t="s">
        <v>311</v>
      </c>
    </row>
    <row r="208" spans="2:51" s="12" customFormat="1" ht="20.4">
      <c r="B208" s="157"/>
      <c r="D208" s="142" t="s">
        <v>191</v>
      </c>
      <c r="E208" s="158" t="s">
        <v>1</v>
      </c>
      <c r="F208" s="159" t="s">
        <v>312</v>
      </c>
      <c r="H208" s="160">
        <v>8</v>
      </c>
      <c r="I208" s="161"/>
      <c r="L208" s="157"/>
      <c r="M208" s="162"/>
      <c r="T208" s="163"/>
      <c r="AT208" s="158" t="s">
        <v>191</v>
      </c>
      <c r="AU208" s="158" t="s">
        <v>88</v>
      </c>
      <c r="AV208" s="12" t="s">
        <v>88</v>
      </c>
      <c r="AW208" s="12" t="s">
        <v>35</v>
      </c>
      <c r="AX208" s="12" t="s">
        <v>79</v>
      </c>
      <c r="AY208" s="158" t="s">
        <v>125</v>
      </c>
    </row>
    <row r="209" spans="2:51" s="13" customFormat="1" ht="10.2">
      <c r="B209" s="164"/>
      <c r="D209" s="142" t="s">
        <v>191</v>
      </c>
      <c r="E209" s="165" t="s">
        <v>1</v>
      </c>
      <c r="F209" s="166" t="s">
        <v>193</v>
      </c>
      <c r="H209" s="167">
        <v>8</v>
      </c>
      <c r="I209" s="168"/>
      <c r="L209" s="164"/>
      <c r="M209" s="169"/>
      <c r="T209" s="170"/>
      <c r="AT209" s="165" t="s">
        <v>191</v>
      </c>
      <c r="AU209" s="165" t="s">
        <v>88</v>
      </c>
      <c r="AV209" s="13" t="s">
        <v>124</v>
      </c>
      <c r="AW209" s="13" t="s">
        <v>35</v>
      </c>
      <c r="AX209" s="13" t="s">
        <v>86</v>
      </c>
      <c r="AY209" s="165" t="s">
        <v>125</v>
      </c>
    </row>
    <row r="210" spans="2:65" s="1" customFormat="1" ht="33" customHeight="1">
      <c r="B210" s="31"/>
      <c r="C210" s="129" t="s">
        <v>313</v>
      </c>
      <c r="D210" s="129" t="s">
        <v>126</v>
      </c>
      <c r="E210" s="130" t="s">
        <v>314</v>
      </c>
      <c r="F210" s="131" t="s">
        <v>315</v>
      </c>
      <c r="G210" s="132" t="s">
        <v>310</v>
      </c>
      <c r="H210" s="133">
        <v>72</v>
      </c>
      <c r="I210" s="134"/>
      <c r="J210" s="135">
        <f>ROUND(I210*H210,2)</f>
        <v>0</v>
      </c>
      <c r="K210" s="131" t="s">
        <v>166</v>
      </c>
      <c r="L210" s="31"/>
      <c r="M210" s="136" t="s">
        <v>1</v>
      </c>
      <c r="N210" s="137" t="s">
        <v>44</v>
      </c>
      <c r="P210" s="138">
        <f>O210*H210</f>
        <v>0</v>
      </c>
      <c r="Q210" s="138">
        <v>0.1554</v>
      </c>
      <c r="R210" s="138">
        <f>Q210*H210</f>
        <v>11.1888</v>
      </c>
      <c r="S210" s="138">
        <v>0</v>
      </c>
      <c r="T210" s="139">
        <f>S210*H210</f>
        <v>0</v>
      </c>
      <c r="AR210" s="140" t="s">
        <v>124</v>
      </c>
      <c r="AT210" s="140" t="s">
        <v>126</v>
      </c>
      <c r="AU210" s="140" t="s">
        <v>88</v>
      </c>
      <c r="AY210" s="16" t="s">
        <v>125</v>
      </c>
      <c r="BE210" s="141">
        <f>IF(N210="základní",J210,0)</f>
        <v>0</v>
      </c>
      <c r="BF210" s="141">
        <f>IF(N210="snížená",J210,0)</f>
        <v>0</v>
      </c>
      <c r="BG210" s="141">
        <f>IF(N210="zákl. přenesená",J210,0)</f>
        <v>0</v>
      </c>
      <c r="BH210" s="141">
        <f>IF(N210="sníž. přenesená",J210,0)</f>
        <v>0</v>
      </c>
      <c r="BI210" s="141">
        <f>IF(N210="nulová",J210,0)</f>
        <v>0</v>
      </c>
      <c r="BJ210" s="16" t="s">
        <v>86</v>
      </c>
      <c r="BK210" s="141">
        <f>ROUND(I210*H210,2)</f>
        <v>0</v>
      </c>
      <c r="BL210" s="16" t="s">
        <v>124</v>
      </c>
      <c r="BM210" s="140" t="s">
        <v>316</v>
      </c>
    </row>
    <row r="211" spans="2:51" s="12" customFormat="1" ht="10.2">
      <c r="B211" s="157"/>
      <c r="D211" s="142" t="s">
        <v>191</v>
      </c>
      <c r="E211" s="158" t="s">
        <v>1</v>
      </c>
      <c r="F211" s="159" t="s">
        <v>317</v>
      </c>
      <c r="H211" s="160">
        <v>72</v>
      </c>
      <c r="I211" s="161"/>
      <c r="L211" s="157"/>
      <c r="M211" s="162"/>
      <c r="T211" s="163"/>
      <c r="AT211" s="158" t="s">
        <v>191</v>
      </c>
      <c r="AU211" s="158" t="s">
        <v>88</v>
      </c>
      <c r="AV211" s="12" t="s">
        <v>88</v>
      </c>
      <c r="AW211" s="12" t="s">
        <v>35</v>
      </c>
      <c r="AX211" s="12" t="s">
        <v>79</v>
      </c>
      <c r="AY211" s="158" t="s">
        <v>125</v>
      </c>
    </row>
    <row r="212" spans="2:51" s="13" customFormat="1" ht="10.2">
      <c r="B212" s="164"/>
      <c r="D212" s="142" t="s">
        <v>191</v>
      </c>
      <c r="E212" s="165" t="s">
        <v>1</v>
      </c>
      <c r="F212" s="166" t="s">
        <v>193</v>
      </c>
      <c r="H212" s="167">
        <v>72</v>
      </c>
      <c r="I212" s="168"/>
      <c r="L212" s="164"/>
      <c r="M212" s="169"/>
      <c r="T212" s="170"/>
      <c r="AT212" s="165" t="s">
        <v>191</v>
      </c>
      <c r="AU212" s="165" t="s">
        <v>88</v>
      </c>
      <c r="AV212" s="13" t="s">
        <v>124</v>
      </c>
      <c r="AW212" s="13" t="s">
        <v>35</v>
      </c>
      <c r="AX212" s="13" t="s">
        <v>86</v>
      </c>
      <c r="AY212" s="165" t="s">
        <v>125</v>
      </c>
    </row>
    <row r="213" spans="2:65" s="1" customFormat="1" ht="16.5" customHeight="1">
      <c r="B213" s="31"/>
      <c r="C213" s="177" t="s">
        <v>318</v>
      </c>
      <c r="D213" s="177" t="s">
        <v>218</v>
      </c>
      <c r="E213" s="178" t="s">
        <v>319</v>
      </c>
      <c r="F213" s="179" t="s">
        <v>320</v>
      </c>
      <c r="G213" s="180" t="s">
        <v>310</v>
      </c>
      <c r="H213" s="181">
        <v>80.8</v>
      </c>
      <c r="I213" s="182"/>
      <c r="J213" s="183">
        <f>ROUND(I213*H213,2)</f>
        <v>0</v>
      </c>
      <c r="K213" s="179" t="s">
        <v>130</v>
      </c>
      <c r="L213" s="184"/>
      <c r="M213" s="185" t="s">
        <v>1</v>
      </c>
      <c r="N213" s="186" t="s">
        <v>44</v>
      </c>
      <c r="P213" s="138">
        <f>O213*H213</f>
        <v>0</v>
      </c>
      <c r="Q213" s="138">
        <v>0.102</v>
      </c>
      <c r="R213" s="138">
        <f>Q213*H213</f>
        <v>8.2416</v>
      </c>
      <c r="S213" s="138">
        <v>0</v>
      </c>
      <c r="T213" s="139">
        <f>S213*H213</f>
        <v>0</v>
      </c>
      <c r="AR213" s="140" t="s">
        <v>163</v>
      </c>
      <c r="AT213" s="140" t="s">
        <v>218</v>
      </c>
      <c r="AU213" s="140" t="s">
        <v>88</v>
      </c>
      <c r="AY213" s="16" t="s">
        <v>125</v>
      </c>
      <c r="BE213" s="141">
        <f>IF(N213="základní",J213,0)</f>
        <v>0</v>
      </c>
      <c r="BF213" s="141">
        <f>IF(N213="snížená",J213,0)</f>
        <v>0</v>
      </c>
      <c r="BG213" s="141">
        <f>IF(N213="zákl. přenesená",J213,0)</f>
        <v>0</v>
      </c>
      <c r="BH213" s="141">
        <f>IF(N213="sníž. přenesená",J213,0)</f>
        <v>0</v>
      </c>
      <c r="BI213" s="141">
        <f>IF(N213="nulová",J213,0)</f>
        <v>0</v>
      </c>
      <c r="BJ213" s="16" t="s">
        <v>86</v>
      </c>
      <c r="BK213" s="141">
        <f>ROUND(I213*H213,2)</f>
        <v>0</v>
      </c>
      <c r="BL213" s="16" t="s">
        <v>124</v>
      </c>
      <c r="BM213" s="140" t="s">
        <v>321</v>
      </c>
    </row>
    <row r="214" spans="2:51" s="12" customFormat="1" ht="10.2">
      <c r="B214" s="157"/>
      <c r="D214" s="142" t="s">
        <v>191</v>
      </c>
      <c r="E214" s="158" t="s">
        <v>1</v>
      </c>
      <c r="F214" s="159" t="s">
        <v>322</v>
      </c>
      <c r="H214" s="160">
        <v>80.8</v>
      </c>
      <c r="I214" s="161"/>
      <c r="L214" s="157"/>
      <c r="M214" s="162"/>
      <c r="T214" s="163"/>
      <c r="AT214" s="158" t="s">
        <v>191</v>
      </c>
      <c r="AU214" s="158" t="s">
        <v>88</v>
      </c>
      <c r="AV214" s="12" t="s">
        <v>88</v>
      </c>
      <c r="AW214" s="12" t="s">
        <v>35</v>
      </c>
      <c r="AX214" s="12" t="s">
        <v>79</v>
      </c>
      <c r="AY214" s="158" t="s">
        <v>125</v>
      </c>
    </row>
    <row r="215" spans="2:51" s="13" customFormat="1" ht="10.2">
      <c r="B215" s="164"/>
      <c r="D215" s="142" t="s">
        <v>191</v>
      </c>
      <c r="E215" s="165" t="s">
        <v>1</v>
      </c>
      <c r="F215" s="166" t="s">
        <v>193</v>
      </c>
      <c r="H215" s="167">
        <v>80.8</v>
      </c>
      <c r="I215" s="168"/>
      <c r="L215" s="164"/>
      <c r="M215" s="169"/>
      <c r="T215" s="170"/>
      <c r="AT215" s="165" t="s">
        <v>191</v>
      </c>
      <c r="AU215" s="165" t="s">
        <v>88</v>
      </c>
      <c r="AV215" s="13" t="s">
        <v>124</v>
      </c>
      <c r="AW215" s="13" t="s">
        <v>35</v>
      </c>
      <c r="AX215" s="13" t="s">
        <v>86</v>
      </c>
      <c r="AY215" s="165" t="s">
        <v>125</v>
      </c>
    </row>
    <row r="216" spans="2:65" s="1" customFormat="1" ht="33" customHeight="1">
      <c r="B216" s="31"/>
      <c r="C216" s="129" t="s">
        <v>323</v>
      </c>
      <c r="D216" s="129" t="s">
        <v>126</v>
      </c>
      <c r="E216" s="130" t="s">
        <v>324</v>
      </c>
      <c r="F216" s="131" t="s">
        <v>325</v>
      </c>
      <c r="G216" s="132" t="s">
        <v>310</v>
      </c>
      <c r="H216" s="133">
        <v>8</v>
      </c>
      <c r="I216" s="134"/>
      <c r="J216" s="135">
        <f>ROUND(I216*H216,2)</f>
        <v>0</v>
      </c>
      <c r="K216" s="131" t="s">
        <v>130</v>
      </c>
      <c r="L216" s="31"/>
      <c r="M216" s="136" t="s">
        <v>1</v>
      </c>
      <c r="N216" s="137" t="s">
        <v>44</v>
      </c>
      <c r="P216" s="138">
        <f>O216*H216</f>
        <v>0</v>
      </c>
      <c r="Q216" s="138">
        <v>0.00061</v>
      </c>
      <c r="R216" s="138">
        <f>Q216*H216</f>
        <v>0.00488</v>
      </c>
      <c r="S216" s="138">
        <v>0</v>
      </c>
      <c r="T216" s="139">
        <f>S216*H216</f>
        <v>0</v>
      </c>
      <c r="AR216" s="140" t="s">
        <v>124</v>
      </c>
      <c r="AT216" s="140" t="s">
        <v>126</v>
      </c>
      <c r="AU216" s="140" t="s">
        <v>88</v>
      </c>
      <c r="AY216" s="16" t="s">
        <v>125</v>
      </c>
      <c r="BE216" s="141">
        <f>IF(N216="základní",J216,0)</f>
        <v>0</v>
      </c>
      <c r="BF216" s="141">
        <f>IF(N216="snížená",J216,0)</f>
        <v>0</v>
      </c>
      <c r="BG216" s="141">
        <f>IF(N216="zákl. přenesená",J216,0)</f>
        <v>0</v>
      </c>
      <c r="BH216" s="141">
        <f>IF(N216="sníž. přenesená",J216,0)</f>
        <v>0</v>
      </c>
      <c r="BI216" s="141">
        <f>IF(N216="nulová",J216,0)</f>
        <v>0</v>
      </c>
      <c r="BJ216" s="16" t="s">
        <v>86</v>
      </c>
      <c r="BK216" s="141">
        <f>ROUND(I216*H216,2)</f>
        <v>0</v>
      </c>
      <c r="BL216" s="16" t="s">
        <v>124</v>
      </c>
      <c r="BM216" s="140" t="s">
        <v>326</v>
      </c>
    </row>
    <row r="217" spans="2:51" s="12" customFormat="1" ht="10.2">
      <c r="B217" s="157"/>
      <c r="D217" s="142" t="s">
        <v>191</v>
      </c>
      <c r="E217" s="158" t="s">
        <v>1</v>
      </c>
      <c r="F217" s="159" t="s">
        <v>327</v>
      </c>
      <c r="H217" s="160">
        <v>8</v>
      </c>
      <c r="I217" s="161"/>
      <c r="L217" s="157"/>
      <c r="M217" s="162"/>
      <c r="T217" s="163"/>
      <c r="AT217" s="158" t="s">
        <v>191</v>
      </c>
      <c r="AU217" s="158" t="s">
        <v>88</v>
      </c>
      <c r="AV217" s="12" t="s">
        <v>88</v>
      </c>
      <c r="AW217" s="12" t="s">
        <v>35</v>
      </c>
      <c r="AX217" s="12" t="s">
        <v>79</v>
      </c>
      <c r="AY217" s="158" t="s">
        <v>125</v>
      </c>
    </row>
    <row r="218" spans="2:51" s="13" customFormat="1" ht="10.2">
      <c r="B218" s="164"/>
      <c r="D218" s="142" t="s">
        <v>191</v>
      </c>
      <c r="E218" s="165" t="s">
        <v>1</v>
      </c>
      <c r="F218" s="166" t="s">
        <v>193</v>
      </c>
      <c r="H218" s="167">
        <v>8</v>
      </c>
      <c r="I218" s="168"/>
      <c r="L218" s="164"/>
      <c r="M218" s="169"/>
      <c r="T218" s="170"/>
      <c r="AT218" s="165" t="s">
        <v>191</v>
      </c>
      <c r="AU218" s="165" t="s">
        <v>88</v>
      </c>
      <c r="AV218" s="13" t="s">
        <v>124</v>
      </c>
      <c r="AW218" s="13" t="s">
        <v>35</v>
      </c>
      <c r="AX218" s="13" t="s">
        <v>86</v>
      </c>
      <c r="AY218" s="165" t="s">
        <v>125</v>
      </c>
    </row>
    <row r="219" spans="2:65" s="1" customFormat="1" ht="16.5" customHeight="1">
      <c r="B219" s="31"/>
      <c r="C219" s="129" t="s">
        <v>328</v>
      </c>
      <c r="D219" s="129" t="s">
        <v>126</v>
      </c>
      <c r="E219" s="130" t="s">
        <v>329</v>
      </c>
      <c r="F219" s="131" t="s">
        <v>330</v>
      </c>
      <c r="G219" s="132" t="s">
        <v>310</v>
      </c>
      <c r="H219" s="133">
        <v>8</v>
      </c>
      <c r="I219" s="134"/>
      <c r="J219" s="135">
        <f>ROUND(I219*H219,2)</f>
        <v>0</v>
      </c>
      <c r="K219" s="131" t="s">
        <v>130</v>
      </c>
      <c r="L219" s="31"/>
      <c r="M219" s="136" t="s">
        <v>1</v>
      </c>
      <c r="N219" s="137" t="s">
        <v>44</v>
      </c>
      <c r="P219" s="138">
        <f>O219*H219</f>
        <v>0</v>
      </c>
      <c r="Q219" s="138">
        <v>0</v>
      </c>
      <c r="R219" s="138">
        <f>Q219*H219</f>
        <v>0</v>
      </c>
      <c r="S219" s="138">
        <v>0</v>
      </c>
      <c r="T219" s="139">
        <f>S219*H219</f>
        <v>0</v>
      </c>
      <c r="AR219" s="140" t="s">
        <v>124</v>
      </c>
      <c r="AT219" s="140" t="s">
        <v>126</v>
      </c>
      <c r="AU219" s="140" t="s">
        <v>88</v>
      </c>
      <c r="AY219" s="16" t="s">
        <v>125</v>
      </c>
      <c r="BE219" s="141">
        <f>IF(N219="základní",J219,0)</f>
        <v>0</v>
      </c>
      <c r="BF219" s="141">
        <f>IF(N219="snížená",J219,0)</f>
        <v>0</v>
      </c>
      <c r="BG219" s="141">
        <f>IF(N219="zákl. přenesená",J219,0)</f>
        <v>0</v>
      </c>
      <c r="BH219" s="141">
        <f>IF(N219="sníž. přenesená",J219,0)</f>
        <v>0</v>
      </c>
      <c r="BI219" s="141">
        <f>IF(N219="nulová",J219,0)</f>
        <v>0</v>
      </c>
      <c r="BJ219" s="16" t="s">
        <v>86</v>
      </c>
      <c r="BK219" s="141">
        <f>ROUND(I219*H219,2)</f>
        <v>0</v>
      </c>
      <c r="BL219" s="16" t="s">
        <v>124</v>
      </c>
      <c r="BM219" s="140" t="s">
        <v>331</v>
      </c>
    </row>
    <row r="220" spans="2:51" s="12" customFormat="1" ht="10.2">
      <c r="B220" s="157"/>
      <c r="D220" s="142" t="s">
        <v>191</v>
      </c>
      <c r="E220" s="158" t="s">
        <v>1</v>
      </c>
      <c r="F220" s="159" t="s">
        <v>332</v>
      </c>
      <c r="H220" s="160">
        <v>8</v>
      </c>
      <c r="I220" s="161"/>
      <c r="L220" s="157"/>
      <c r="M220" s="162"/>
      <c r="T220" s="163"/>
      <c r="AT220" s="158" t="s">
        <v>191</v>
      </c>
      <c r="AU220" s="158" t="s">
        <v>88</v>
      </c>
      <c r="AV220" s="12" t="s">
        <v>88</v>
      </c>
      <c r="AW220" s="12" t="s">
        <v>35</v>
      </c>
      <c r="AX220" s="12" t="s">
        <v>79</v>
      </c>
      <c r="AY220" s="158" t="s">
        <v>125</v>
      </c>
    </row>
    <row r="221" spans="2:51" s="13" customFormat="1" ht="10.2">
      <c r="B221" s="164"/>
      <c r="D221" s="142" t="s">
        <v>191</v>
      </c>
      <c r="E221" s="165" t="s">
        <v>1</v>
      </c>
      <c r="F221" s="166" t="s">
        <v>193</v>
      </c>
      <c r="H221" s="167">
        <v>8</v>
      </c>
      <c r="I221" s="168"/>
      <c r="L221" s="164"/>
      <c r="M221" s="169"/>
      <c r="T221" s="170"/>
      <c r="AT221" s="165" t="s">
        <v>191</v>
      </c>
      <c r="AU221" s="165" t="s">
        <v>88</v>
      </c>
      <c r="AV221" s="13" t="s">
        <v>124</v>
      </c>
      <c r="AW221" s="13" t="s">
        <v>35</v>
      </c>
      <c r="AX221" s="13" t="s">
        <v>86</v>
      </c>
      <c r="AY221" s="165" t="s">
        <v>125</v>
      </c>
    </row>
    <row r="222" spans="2:65" s="1" customFormat="1" ht="16.5" customHeight="1">
      <c r="B222" s="31"/>
      <c r="C222" s="129" t="s">
        <v>333</v>
      </c>
      <c r="D222" s="129" t="s">
        <v>126</v>
      </c>
      <c r="E222" s="130" t="s">
        <v>334</v>
      </c>
      <c r="F222" s="131" t="s">
        <v>335</v>
      </c>
      <c r="G222" s="132" t="s">
        <v>290</v>
      </c>
      <c r="H222" s="133">
        <v>1</v>
      </c>
      <c r="I222" s="134"/>
      <c r="J222" s="135">
        <f>ROUND(I222*H222,2)</f>
        <v>0</v>
      </c>
      <c r="K222" s="131" t="s">
        <v>166</v>
      </c>
      <c r="L222" s="31"/>
      <c r="M222" s="136" t="s">
        <v>1</v>
      </c>
      <c r="N222" s="137" t="s">
        <v>44</v>
      </c>
      <c r="P222" s="138">
        <f>O222*H222</f>
        <v>0</v>
      </c>
      <c r="Q222" s="138">
        <v>0</v>
      </c>
      <c r="R222" s="138">
        <f>Q222*H222</f>
        <v>0</v>
      </c>
      <c r="S222" s="138">
        <v>0.108</v>
      </c>
      <c r="T222" s="139">
        <f>S222*H222</f>
        <v>0.108</v>
      </c>
      <c r="AR222" s="140" t="s">
        <v>124</v>
      </c>
      <c r="AT222" s="140" t="s">
        <v>126</v>
      </c>
      <c r="AU222" s="140" t="s">
        <v>88</v>
      </c>
      <c r="AY222" s="16" t="s">
        <v>125</v>
      </c>
      <c r="BE222" s="141">
        <f>IF(N222="základní",J222,0)</f>
        <v>0</v>
      </c>
      <c r="BF222" s="141">
        <f>IF(N222="snížená",J222,0)</f>
        <v>0</v>
      </c>
      <c r="BG222" s="141">
        <f>IF(N222="zákl. přenesená",J222,0)</f>
        <v>0</v>
      </c>
      <c r="BH222" s="141">
        <f>IF(N222="sníž. přenesená",J222,0)</f>
        <v>0</v>
      </c>
      <c r="BI222" s="141">
        <f>IF(N222="nulová",J222,0)</f>
        <v>0</v>
      </c>
      <c r="BJ222" s="16" t="s">
        <v>86</v>
      </c>
      <c r="BK222" s="141">
        <f>ROUND(I222*H222,2)</f>
        <v>0</v>
      </c>
      <c r="BL222" s="16" t="s">
        <v>124</v>
      </c>
      <c r="BM222" s="140" t="s">
        <v>336</v>
      </c>
    </row>
    <row r="223" spans="2:51" s="14" customFormat="1" ht="20.4">
      <c r="B223" s="171"/>
      <c r="D223" s="142" t="s">
        <v>191</v>
      </c>
      <c r="E223" s="172" t="s">
        <v>1</v>
      </c>
      <c r="F223" s="173" t="s">
        <v>337</v>
      </c>
      <c r="H223" s="172" t="s">
        <v>1</v>
      </c>
      <c r="I223" s="174"/>
      <c r="L223" s="171"/>
      <c r="M223" s="175"/>
      <c r="T223" s="176"/>
      <c r="AT223" s="172" t="s">
        <v>191</v>
      </c>
      <c r="AU223" s="172" t="s">
        <v>88</v>
      </c>
      <c r="AV223" s="14" t="s">
        <v>86</v>
      </c>
      <c r="AW223" s="14" t="s">
        <v>35</v>
      </c>
      <c r="AX223" s="14" t="s">
        <v>79</v>
      </c>
      <c r="AY223" s="172" t="s">
        <v>125</v>
      </c>
    </row>
    <row r="224" spans="2:51" s="12" customFormat="1" ht="10.2">
      <c r="B224" s="157"/>
      <c r="D224" s="142" t="s">
        <v>191</v>
      </c>
      <c r="E224" s="158" t="s">
        <v>1</v>
      </c>
      <c r="F224" s="159" t="s">
        <v>338</v>
      </c>
      <c r="H224" s="160">
        <v>1</v>
      </c>
      <c r="I224" s="161"/>
      <c r="L224" s="157"/>
      <c r="M224" s="162"/>
      <c r="T224" s="163"/>
      <c r="AT224" s="158" t="s">
        <v>191</v>
      </c>
      <c r="AU224" s="158" t="s">
        <v>88</v>
      </c>
      <c r="AV224" s="12" t="s">
        <v>88</v>
      </c>
      <c r="AW224" s="12" t="s">
        <v>35</v>
      </c>
      <c r="AX224" s="12" t="s">
        <v>79</v>
      </c>
      <c r="AY224" s="158" t="s">
        <v>125</v>
      </c>
    </row>
    <row r="225" spans="2:51" s="13" customFormat="1" ht="10.2">
      <c r="B225" s="164"/>
      <c r="D225" s="142" t="s">
        <v>191</v>
      </c>
      <c r="E225" s="165" t="s">
        <v>1</v>
      </c>
      <c r="F225" s="166" t="s">
        <v>193</v>
      </c>
      <c r="H225" s="167">
        <v>1</v>
      </c>
      <c r="I225" s="168"/>
      <c r="L225" s="164"/>
      <c r="M225" s="169"/>
      <c r="T225" s="170"/>
      <c r="AT225" s="165" t="s">
        <v>191</v>
      </c>
      <c r="AU225" s="165" t="s">
        <v>88</v>
      </c>
      <c r="AV225" s="13" t="s">
        <v>124</v>
      </c>
      <c r="AW225" s="13" t="s">
        <v>35</v>
      </c>
      <c r="AX225" s="13" t="s">
        <v>86</v>
      </c>
      <c r="AY225" s="165" t="s">
        <v>125</v>
      </c>
    </row>
    <row r="226" spans="2:63" s="10" customFormat="1" ht="22.8" customHeight="1">
      <c r="B226" s="119"/>
      <c r="D226" s="120" t="s">
        <v>78</v>
      </c>
      <c r="E226" s="155" t="s">
        <v>339</v>
      </c>
      <c r="F226" s="155" t="s">
        <v>340</v>
      </c>
      <c r="I226" s="122"/>
      <c r="J226" s="156">
        <f>BK226</f>
        <v>0</v>
      </c>
      <c r="L226" s="119"/>
      <c r="M226" s="124"/>
      <c r="P226" s="125">
        <f>P227</f>
        <v>0</v>
      </c>
      <c r="R226" s="125">
        <f>R227</f>
        <v>0</v>
      </c>
      <c r="T226" s="126">
        <f>T227</f>
        <v>0</v>
      </c>
      <c r="AR226" s="120" t="s">
        <v>86</v>
      </c>
      <c r="AT226" s="127" t="s">
        <v>78</v>
      </c>
      <c r="AU226" s="127" t="s">
        <v>86</v>
      </c>
      <c r="AY226" s="120" t="s">
        <v>125</v>
      </c>
      <c r="BK226" s="128">
        <f>BK227</f>
        <v>0</v>
      </c>
    </row>
    <row r="227" spans="2:65" s="1" customFormat="1" ht="33" customHeight="1">
      <c r="B227" s="31"/>
      <c r="C227" s="129" t="s">
        <v>341</v>
      </c>
      <c r="D227" s="129" t="s">
        <v>126</v>
      </c>
      <c r="E227" s="130" t="s">
        <v>342</v>
      </c>
      <c r="F227" s="131" t="s">
        <v>343</v>
      </c>
      <c r="G227" s="132" t="s">
        <v>221</v>
      </c>
      <c r="H227" s="133">
        <v>131.271</v>
      </c>
      <c r="I227" s="134"/>
      <c r="J227" s="135">
        <f>ROUND(I227*H227,2)</f>
        <v>0</v>
      </c>
      <c r="K227" s="131" t="s">
        <v>130</v>
      </c>
      <c r="L227" s="31"/>
      <c r="M227" s="146" t="s">
        <v>1</v>
      </c>
      <c r="N227" s="147" t="s">
        <v>44</v>
      </c>
      <c r="O227" s="148"/>
      <c r="P227" s="149">
        <f>O227*H227</f>
        <v>0</v>
      </c>
      <c r="Q227" s="149">
        <v>0</v>
      </c>
      <c r="R227" s="149">
        <f>Q227*H227</f>
        <v>0</v>
      </c>
      <c r="S227" s="149">
        <v>0</v>
      </c>
      <c r="T227" s="150">
        <f>S227*H227</f>
        <v>0</v>
      </c>
      <c r="AR227" s="140" t="s">
        <v>124</v>
      </c>
      <c r="AT227" s="140" t="s">
        <v>126</v>
      </c>
      <c r="AU227" s="140" t="s">
        <v>88</v>
      </c>
      <c r="AY227" s="16" t="s">
        <v>125</v>
      </c>
      <c r="BE227" s="141">
        <f>IF(N227="základní",J227,0)</f>
        <v>0</v>
      </c>
      <c r="BF227" s="141">
        <f>IF(N227="snížená",J227,0)</f>
        <v>0</v>
      </c>
      <c r="BG227" s="141">
        <f>IF(N227="zákl. přenesená",J227,0)</f>
        <v>0</v>
      </c>
      <c r="BH227" s="141">
        <f>IF(N227="sníž. přenesená",J227,0)</f>
        <v>0</v>
      </c>
      <c r="BI227" s="141">
        <f>IF(N227="nulová",J227,0)</f>
        <v>0</v>
      </c>
      <c r="BJ227" s="16" t="s">
        <v>86</v>
      </c>
      <c r="BK227" s="141">
        <f>ROUND(I227*H227,2)</f>
        <v>0</v>
      </c>
      <c r="BL227" s="16" t="s">
        <v>124</v>
      </c>
      <c r="BM227" s="140" t="s">
        <v>344</v>
      </c>
    </row>
    <row r="228" spans="2:12" s="1" customFormat="1" ht="6.9" customHeight="1">
      <c r="B228" s="43"/>
      <c r="C228" s="44"/>
      <c r="D228" s="44"/>
      <c r="E228" s="44"/>
      <c r="F228" s="44"/>
      <c r="G228" s="44"/>
      <c r="H228" s="44"/>
      <c r="I228" s="44"/>
      <c r="J228" s="44"/>
      <c r="K228" s="44"/>
      <c r="L228" s="31"/>
    </row>
  </sheetData>
  <sheetProtection algorithmName="SHA-512" hashValue="KxvZU9+MPk+rE3TLyI8BTryYija0pkq306kr2B/KevGy+70FElK9pWbL7PO8b9vBtu4Qlp+vfilc6LxED9OoMg==" saltValue="bHi/qWuXthGP+GQtRp9Gs6rax8oDsLZh3AuD1YLvO1Rx2+22CzBo6lXSCHfjSrHjbWST8GLrBD/hEYHt2AFFBg==" spinCount="100000" sheet="1" objects="1" scenarios="1" formatColumns="0" formatRows="0" autoFilter="0"/>
  <autoFilter ref="C125:K227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5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" customHeight="1"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AT2" s="16" t="s">
        <v>98</v>
      </c>
    </row>
    <row r="3" spans="2:46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88</v>
      </c>
    </row>
    <row r="4" spans="2:46" ht="24.9" customHeight="1">
      <c r="B4" s="19"/>
      <c r="D4" s="20" t="s">
        <v>99</v>
      </c>
      <c r="L4" s="19"/>
      <c r="M4" s="92" t="s">
        <v>10</v>
      </c>
      <c r="AT4" s="16" t="s">
        <v>4</v>
      </c>
    </row>
    <row r="5" spans="2:12" ht="6.9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29" t="str">
        <f>'Rekapitulace stavby'!K6</f>
        <v>Sjezd z pozemku č. 1207/3 na ul. Oderská, k.ú. Starý Bohumín</v>
      </c>
      <c r="F7" s="230"/>
      <c r="G7" s="230"/>
      <c r="H7" s="230"/>
      <c r="L7" s="19"/>
    </row>
    <row r="8" spans="2:12" ht="12" customHeight="1">
      <c r="B8" s="19"/>
      <c r="D8" s="26" t="s">
        <v>100</v>
      </c>
      <c r="L8" s="19"/>
    </row>
    <row r="9" spans="2:12" s="1" customFormat="1" ht="16.5" customHeight="1">
      <c r="B9" s="31"/>
      <c r="E9" s="229" t="s">
        <v>175</v>
      </c>
      <c r="F9" s="231"/>
      <c r="G9" s="231"/>
      <c r="H9" s="231"/>
      <c r="L9" s="31"/>
    </row>
    <row r="10" spans="2:12" s="1" customFormat="1" ht="12" customHeight="1">
      <c r="B10" s="31"/>
      <c r="D10" s="26" t="s">
        <v>176</v>
      </c>
      <c r="L10" s="31"/>
    </row>
    <row r="11" spans="2:12" s="1" customFormat="1" ht="30" customHeight="1">
      <c r="B11" s="31"/>
      <c r="E11" s="187" t="s">
        <v>345</v>
      </c>
      <c r="F11" s="231"/>
      <c r="G11" s="231"/>
      <c r="H11" s="231"/>
      <c r="L11" s="31"/>
    </row>
    <row r="12" spans="2:12" s="1" customFormat="1" ht="10.2">
      <c r="B12" s="31"/>
      <c r="L12" s="31"/>
    </row>
    <row r="13" spans="2:12" s="1" customFormat="1" ht="12" customHeight="1">
      <c r="B13" s="31"/>
      <c r="D13" s="26" t="s">
        <v>18</v>
      </c>
      <c r="F13" s="24" t="s">
        <v>1</v>
      </c>
      <c r="I13" s="26" t="s">
        <v>19</v>
      </c>
      <c r="J13" s="24" t="s">
        <v>1</v>
      </c>
      <c r="L13" s="31"/>
    </row>
    <row r="14" spans="2:12" s="1" customFormat="1" ht="12" customHeight="1">
      <c r="B14" s="31"/>
      <c r="D14" s="26" t="s">
        <v>20</v>
      </c>
      <c r="F14" s="24" t="s">
        <v>21</v>
      </c>
      <c r="I14" s="26" t="s">
        <v>22</v>
      </c>
      <c r="J14" s="51" t="str">
        <f>'Rekapitulace stavby'!AN8</f>
        <v>9. 4. 2024</v>
      </c>
      <c r="L14" s="31"/>
    </row>
    <row r="15" spans="2:12" s="1" customFormat="1" ht="10.8" customHeight="1">
      <c r="B15" s="31"/>
      <c r="L15" s="31"/>
    </row>
    <row r="16" spans="2:12" s="1" customFormat="1" ht="12" customHeight="1">
      <c r="B16" s="31"/>
      <c r="D16" s="26" t="s">
        <v>24</v>
      </c>
      <c r="I16" s="26" t="s">
        <v>25</v>
      </c>
      <c r="J16" s="24" t="s">
        <v>26</v>
      </c>
      <c r="L16" s="31"/>
    </row>
    <row r="17" spans="2:12" s="1" customFormat="1" ht="18" customHeight="1">
      <c r="B17" s="31"/>
      <c r="E17" s="24" t="s">
        <v>27</v>
      </c>
      <c r="I17" s="26" t="s">
        <v>28</v>
      </c>
      <c r="J17" s="24" t="s">
        <v>29</v>
      </c>
      <c r="L17" s="31"/>
    </row>
    <row r="18" spans="2:12" s="1" customFormat="1" ht="6.9" customHeight="1">
      <c r="B18" s="31"/>
      <c r="L18" s="31"/>
    </row>
    <row r="19" spans="2:12" s="1" customFormat="1" ht="12" customHeight="1">
      <c r="B19" s="31"/>
      <c r="D19" s="26" t="s">
        <v>30</v>
      </c>
      <c r="I19" s="26" t="s">
        <v>25</v>
      </c>
      <c r="J19" s="27" t="str">
        <f>'Rekapitulace stavby'!AN13</f>
        <v>Vyplň údaj</v>
      </c>
      <c r="L19" s="31"/>
    </row>
    <row r="20" spans="2:12" s="1" customFormat="1" ht="18" customHeight="1">
      <c r="B20" s="31"/>
      <c r="E20" s="232" t="str">
        <f>'Rekapitulace stavby'!E14</f>
        <v>Vyplň údaj</v>
      </c>
      <c r="F20" s="213"/>
      <c r="G20" s="213"/>
      <c r="H20" s="213"/>
      <c r="I20" s="26" t="s">
        <v>28</v>
      </c>
      <c r="J20" s="27" t="str">
        <f>'Rekapitulace stavby'!AN14</f>
        <v>Vyplň údaj</v>
      </c>
      <c r="L20" s="31"/>
    </row>
    <row r="21" spans="2:12" s="1" customFormat="1" ht="6.9" customHeight="1">
      <c r="B21" s="31"/>
      <c r="L21" s="31"/>
    </row>
    <row r="22" spans="2:12" s="1" customFormat="1" ht="12" customHeight="1">
      <c r="B22" s="31"/>
      <c r="D22" s="26" t="s">
        <v>32</v>
      </c>
      <c r="I22" s="26" t="s">
        <v>25</v>
      </c>
      <c r="J22" s="24" t="s">
        <v>33</v>
      </c>
      <c r="L22" s="31"/>
    </row>
    <row r="23" spans="2:12" s="1" customFormat="1" ht="18" customHeight="1">
      <c r="B23" s="31"/>
      <c r="E23" s="24" t="s">
        <v>34</v>
      </c>
      <c r="I23" s="26" t="s">
        <v>28</v>
      </c>
      <c r="J23" s="24" t="s">
        <v>1</v>
      </c>
      <c r="L23" s="31"/>
    </row>
    <row r="24" spans="2:12" s="1" customFormat="1" ht="6.9" customHeight="1">
      <c r="B24" s="31"/>
      <c r="L24" s="31"/>
    </row>
    <row r="25" spans="2:12" s="1" customFormat="1" ht="12" customHeight="1">
      <c r="B25" s="31"/>
      <c r="D25" s="26" t="s">
        <v>36</v>
      </c>
      <c r="I25" s="26" t="s">
        <v>25</v>
      </c>
      <c r="J25" s="24" t="str">
        <f>IF('Rekapitulace stavby'!AN19="","",'Rekapitulace stavby'!AN19)</f>
        <v/>
      </c>
      <c r="L25" s="31"/>
    </row>
    <row r="26" spans="2:12" s="1" customFormat="1" ht="18" customHeight="1">
      <c r="B26" s="31"/>
      <c r="E26" s="24" t="str">
        <f>IF('Rekapitulace stavby'!E20="","",'Rekapitulace stavby'!E20)</f>
        <v xml:space="preserve"> </v>
      </c>
      <c r="I26" s="26" t="s">
        <v>28</v>
      </c>
      <c r="J26" s="24" t="str">
        <f>IF('Rekapitulace stavby'!AN20="","",'Rekapitulace stavby'!AN20)</f>
        <v/>
      </c>
      <c r="L26" s="31"/>
    </row>
    <row r="27" spans="2:12" s="1" customFormat="1" ht="6.9" customHeight="1">
      <c r="B27" s="31"/>
      <c r="L27" s="31"/>
    </row>
    <row r="28" spans="2:12" s="1" customFormat="1" ht="12" customHeight="1">
      <c r="B28" s="31"/>
      <c r="D28" s="26" t="s">
        <v>38</v>
      </c>
      <c r="L28" s="31"/>
    </row>
    <row r="29" spans="2:12" s="7" customFormat="1" ht="16.5" customHeight="1">
      <c r="B29" s="93"/>
      <c r="E29" s="218" t="s">
        <v>1</v>
      </c>
      <c r="F29" s="218"/>
      <c r="G29" s="218"/>
      <c r="H29" s="218"/>
      <c r="L29" s="93"/>
    </row>
    <row r="30" spans="2:12" s="1" customFormat="1" ht="6.9" customHeight="1">
      <c r="B30" s="31"/>
      <c r="L30" s="31"/>
    </row>
    <row r="31" spans="2:12" s="1" customFormat="1" ht="6.9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25.35" customHeight="1">
      <c r="B32" s="31"/>
      <c r="D32" s="94" t="s">
        <v>39</v>
      </c>
      <c r="J32" s="65">
        <f>ROUND(J125,2)</f>
        <v>0</v>
      </c>
      <c r="L32" s="31"/>
    </row>
    <row r="33" spans="2:12" s="1" customFormat="1" ht="6.9" customHeight="1">
      <c r="B33" s="31"/>
      <c r="D33" s="52"/>
      <c r="E33" s="52"/>
      <c r="F33" s="52"/>
      <c r="G33" s="52"/>
      <c r="H33" s="52"/>
      <c r="I33" s="52"/>
      <c r="J33" s="52"/>
      <c r="K33" s="52"/>
      <c r="L33" s="31"/>
    </row>
    <row r="34" spans="2:12" s="1" customFormat="1" ht="14.4" customHeight="1">
      <c r="B34" s="31"/>
      <c r="F34" s="34" t="s">
        <v>41</v>
      </c>
      <c r="I34" s="34" t="s">
        <v>40</v>
      </c>
      <c r="J34" s="34" t="s">
        <v>42</v>
      </c>
      <c r="L34" s="31"/>
    </row>
    <row r="35" spans="2:12" s="1" customFormat="1" ht="14.4" customHeight="1">
      <c r="B35" s="31"/>
      <c r="D35" s="54" t="s">
        <v>43</v>
      </c>
      <c r="E35" s="26" t="s">
        <v>44</v>
      </c>
      <c r="F35" s="85">
        <f>ROUND((SUM(BE125:BE155)),2)</f>
        <v>0</v>
      </c>
      <c r="I35" s="95">
        <v>0.21</v>
      </c>
      <c r="J35" s="85">
        <f>ROUND(((SUM(BE125:BE155))*I35),2)</f>
        <v>0</v>
      </c>
      <c r="L35" s="31"/>
    </row>
    <row r="36" spans="2:12" s="1" customFormat="1" ht="14.4" customHeight="1">
      <c r="B36" s="31"/>
      <c r="E36" s="26" t="s">
        <v>45</v>
      </c>
      <c r="F36" s="85">
        <f>ROUND((SUM(BF125:BF155)),2)</f>
        <v>0</v>
      </c>
      <c r="I36" s="95">
        <v>0.12</v>
      </c>
      <c r="J36" s="85">
        <f>ROUND(((SUM(BF125:BF155))*I36),2)</f>
        <v>0</v>
      </c>
      <c r="L36" s="31"/>
    </row>
    <row r="37" spans="2:12" s="1" customFormat="1" ht="14.4" customHeight="1" hidden="1">
      <c r="B37" s="31"/>
      <c r="E37" s="26" t="s">
        <v>46</v>
      </c>
      <c r="F37" s="85">
        <f>ROUND((SUM(BG125:BG155)),2)</f>
        <v>0</v>
      </c>
      <c r="I37" s="95">
        <v>0.21</v>
      </c>
      <c r="J37" s="85">
        <f>0</f>
        <v>0</v>
      </c>
      <c r="L37" s="31"/>
    </row>
    <row r="38" spans="2:12" s="1" customFormat="1" ht="14.4" customHeight="1" hidden="1">
      <c r="B38" s="31"/>
      <c r="E38" s="26" t="s">
        <v>47</v>
      </c>
      <c r="F38" s="85">
        <f>ROUND((SUM(BH125:BH155)),2)</f>
        <v>0</v>
      </c>
      <c r="I38" s="95">
        <v>0.12</v>
      </c>
      <c r="J38" s="85">
        <f>0</f>
        <v>0</v>
      </c>
      <c r="L38" s="31"/>
    </row>
    <row r="39" spans="2:12" s="1" customFormat="1" ht="14.4" customHeight="1" hidden="1">
      <c r="B39" s="31"/>
      <c r="E39" s="26" t="s">
        <v>48</v>
      </c>
      <c r="F39" s="85">
        <f>ROUND((SUM(BI125:BI155)),2)</f>
        <v>0</v>
      </c>
      <c r="I39" s="95">
        <v>0</v>
      </c>
      <c r="J39" s="85">
        <f>0</f>
        <v>0</v>
      </c>
      <c r="L39" s="31"/>
    </row>
    <row r="40" spans="2:12" s="1" customFormat="1" ht="6.9" customHeight="1">
      <c r="B40" s="31"/>
      <c r="L40" s="31"/>
    </row>
    <row r="41" spans="2:12" s="1" customFormat="1" ht="25.35" customHeight="1">
      <c r="B41" s="31"/>
      <c r="C41" s="96"/>
      <c r="D41" s="97" t="s">
        <v>49</v>
      </c>
      <c r="E41" s="56"/>
      <c r="F41" s="56"/>
      <c r="G41" s="98" t="s">
        <v>50</v>
      </c>
      <c r="H41" s="99" t="s">
        <v>51</v>
      </c>
      <c r="I41" s="56"/>
      <c r="J41" s="100">
        <f>SUM(J32:J39)</f>
        <v>0</v>
      </c>
      <c r="K41" s="101"/>
      <c r="L41" s="31"/>
    </row>
    <row r="42" spans="2:12" s="1" customFormat="1" ht="14.4" customHeight="1">
      <c r="B42" s="31"/>
      <c r="L42" s="31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31"/>
      <c r="D50" s="40" t="s">
        <v>52</v>
      </c>
      <c r="E50" s="41"/>
      <c r="F50" s="41"/>
      <c r="G50" s="40" t="s">
        <v>53</v>
      </c>
      <c r="H50" s="41"/>
      <c r="I50" s="41"/>
      <c r="J50" s="41"/>
      <c r="K50" s="41"/>
      <c r="L50" s="31"/>
    </row>
    <row r="51" spans="2:12" ht="10.2">
      <c r="B51" s="19"/>
      <c r="L51" s="19"/>
    </row>
    <row r="52" spans="2:12" ht="10.2">
      <c r="B52" s="19"/>
      <c r="L52" s="19"/>
    </row>
    <row r="53" spans="2:12" ht="10.2">
      <c r="B53" s="19"/>
      <c r="L53" s="19"/>
    </row>
    <row r="54" spans="2:12" ht="10.2">
      <c r="B54" s="19"/>
      <c r="L54" s="19"/>
    </row>
    <row r="55" spans="2:12" ht="10.2">
      <c r="B55" s="19"/>
      <c r="L55" s="19"/>
    </row>
    <row r="56" spans="2:12" ht="10.2">
      <c r="B56" s="19"/>
      <c r="L56" s="19"/>
    </row>
    <row r="57" spans="2:12" ht="10.2">
      <c r="B57" s="19"/>
      <c r="L57" s="19"/>
    </row>
    <row r="58" spans="2:12" ht="10.2">
      <c r="B58" s="19"/>
      <c r="L58" s="19"/>
    </row>
    <row r="59" spans="2:12" ht="10.2">
      <c r="B59" s="19"/>
      <c r="L59" s="19"/>
    </row>
    <row r="60" spans="2:12" ht="10.2">
      <c r="B60" s="19"/>
      <c r="L60" s="19"/>
    </row>
    <row r="61" spans="2:12" s="1" customFormat="1" ht="13.2">
      <c r="B61" s="31"/>
      <c r="D61" s="42" t="s">
        <v>54</v>
      </c>
      <c r="E61" s="33"/>
      <c r="F61" s="102" t="s">
        <v>55</v>
      </c>
      <c r="G61" s="42" t="s">
        <v>54</v>
      </c>
      <c r="H61" s="33"/>
      <c r="I61" s="33"/>
      <c r="J61" s="103" t="s">
        <v>55</v>
      </c>
      <c r="K61" s="33"/>
      <c r="L61" s="31"/>
    </row>
    <row r="62" spans="2:12" ht="10.2">
      <c r="B62" s="19"/>
      <c r="L62" s="19"/>
    </row>
    <row r="63" spans="2:12" ht="10.2">
      <c r="B63" s="19"/>
      <c r="L63" s="19"/>
    </row>
    <row r="64" spans="2:12" ht="10.2">
      <c r="B64" s="19"/>
      <c r="L64" s="19"/>
    </row>
    <row r="65" spans="2:12" s="1" customFormat="1" ht="13.2">
      <c r="B65" s="31"/>
      <c r="D65" s="40" t="s">
        <v>56</v>
      </c>
      <c r="E65" s="41"/>
      <c r="F65" s="41"/>
      <c r="G65" s="40" t="s">
        <v>57</v>
      </c>
      <c r="H65" s="41"/>
      <c r="I65" s="41"/>
      <c r="J65" s="41"/>
      <c r="K65" s="41"/>
      <c r="L65" s="31"/>
    </row>
    <row r="66" spans="2:12" ht="10.2">
      <c r="B66" s="19"/>
      <c r="L66" s="19"/>
    </row>
    <row r="67" spans="2:12" ht="10.2">
      <c r="B67" s="19"/>
      <c r="L67" s="19"/>
    </row>
    <row r="68" spans="2:12" ht="10.2">
      <c r="B68" s="19"/>
      <c r="L68" s="19"/>
    </row>
    <row r="69" spans="2:12" ht="10.2">
      <c r="B69" s="19"/>
      <c r="L69" s="19"/>
    </row>
    <row r="70" spans="2:12" ht="10.2">
      <c r="B70" s="19"/>
      <c r="L70" s="19"/>
    </row>
    <row r="71" spans="2:12" ht="10.2">
      <c r="B71" s="19"/>
      <c r="L71" s="19"/>
    </row>
    <row r="72" spans="2:12" ht="10.2">
      <c r="B72" s="19"/>
      <c r="L72" s="19"/>
    </row>
    <row r="73" spans="2:12" ht="10.2">
      <c r="B73" s="19"/>
      <c r="L73" s="19"/>
    </row>
    <row r="74" spans="2:12" ht="10.2">
      <c r="B74" s="19"/>
      <c r="L74" s="19"/>
    </row>
    <row r="75" spans="2:12" ht="10.2">
      <c r="B75" s="19"/>
      <c r="L75" s="19"/>
    </row>
    <row r="76" spans="2:12" s="1" customFormat="1" ht="13.2">
      <c r="B76" s="31"/>
      <c r="D76" s="42" t="s">
        <v>54</v>
      </c>
      <c r="E76" s="33"/>
      <c r="F76" s="102" t="s">
        <v>55</v>
      </c>
      <c r="G76" s="42" t="s">
        <v>54</v>
      </c>
      <c r="H76" s="33"/>
      <c r="I76" s="33"/>
      <c r="J76" s="103" t="s">
        <v>55</v>
      </c>
      <c r="K76" s="33"/>
      <c r="L76" s="31"/>
    </row>
    <row r="77" spans="2:12" s="1" customFormat="1" ht="14.4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" customHeight="1">
      <c r="B82" s="31"/>
      <c r="C82" s="20" t="s">
        <v>102</v>
      </c>
      <c r="L82" s="31"/>
    </row>
    <row r="83" spans="2:12" s="1" customFormat="1" ht="6.9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29" t="str">
        <f>E7</f>
        <v>Sjezd z pozemku č. 1207/3 na ul. Oderská, k.ú. Starý Bohumín</v>
      </c>
      <c r="F85" s="230"/>
      <c r="G85" s="230"/>
      <c r="H85" s="230"/>
      <c r="L85" s="31"/>
    </row>
    <row r="86" spans="2:12" ht="12" customHeight="1">
      <c r="B86" s="19"/>
      <c r="C86" s="26" t="s">
        <v>100</v>
      </c>
      <c r="L86" s="19"/>
    </row>
    <row r="87" spans="2:12" s="1" customFormat="1" ht="16.5" customHeight="1">
      <c r="B87" s="31"/>
      <c r="E87" s="229" t="s">
        <v>175</v>
      </c>
      <c r="F87" s="231"/>
      <c r="G87" s="231"/>
      <c r="H87" s="231"/>
      <c r="L87" s="31"/>
    </row>
    <row r="88" spans="2:12" s="1" customFormat="1" ht="12" customHeight="1">
      <c r="B88" s="31"/>
      <c r="C88" s="26" t="s">
        <v>176</v>
      </c>
      <c r="L88" s="31"/>
    </row>
    <row r="89" spans="2:12" s="1" customFormat="1" ht="30" customHeight="1">
      <c r="B89" s="31"/>
      <c r="E89" s="187" t="str">
        <f>E11</f>
        <v>101.2 - Sjezd z pozemku č. 1207/3 - výměna podloží se souhlasem investora</v>
      </c>
      <c r="F89" s="231"/>
      <c r="G89" s="231"/>
      <c r="H89" s="231"/>
      <c r="L89" s="31"/>
    </row>
    <row r="90" spans="2:12" s="1" customFormat="1" ht="6.9" customHeight="1">
      <c r="B90" s="31"/>
      <c r="L90" s="31"/>
    </row>
    <row r="91" spans="2:12" s="1" customFormat="1" ht="12" customHeight="1">
      <c r="B91" s="31"/>
      <c r="C91" s="26" t="s">
        <v>20</v>
      </c>
      <c r="F91" s="24" t="str">
        <f>F14</f>
        <v>Starý Bohumín</v>
      </c>
      <c r="I91" s="26" t="s">
        <v>22</v>
      </c>
      <c r="J91" s="51" t="str">
        <f>IF(J14="","",J14)</f>
        <v>9. 4. 2024</v>
      </c>
      <c r="L91" s="31"/>
    </row>
    <row r="92" spans="2:12" s="1" customFormat="1" ht="6.9" customHeight="1">
      <c r="B92" s="31"/>
      <c r="L92" s="31"/>
    </row>
    <row r="93" spans="2:12" s="1" customFormat="1" ht="15.15" customHeight="1">
      <c r="B93" s="31"/>
      <c r="C93" s="26" t="s">
        <v>24</v>
      </c>
      <c r="F93" s="24" t="str">
        <f>E17</f>
        <v>Město Bohumín</v>
      </c>
      <c r="I93" s="26" t="s">
        <v>32</v>
      </c>
      <c r="J93" s="29" t="str">
        <f>E23</f>
        <v>Ing. Miroslav Knápek</v>
      </c>
      <c r="L93" s="31"/>
    </row>
    <row r="94" spans="2:12" s="1" customFormat="1" ht="15.15" customHeight="1">
      <c r="B94" s="31"/>
      <c r="C94" s="26" t="s">
        <v>30</v>
      </c>
      <c r="F94" s="24" t="str">
        <f>IF(E20="","",E20)</f>
        <v>Vyplň údaj</v>
      </c>
      <c r="I94" s="26" t="s">
        <v>36</v>
      </c>
      <c r="J94" s="29" t="str">
        <f>E26</f>
        <v xml:space="preserve"> </v>
      </c>
      <c r="L94" s="31"/>
    </row>
    <row r="95" spans="2:12" s="1" customFormat="1" ht="10.35" customHeight="1">
      <c r="B95" s="31"/>
      <c r="L95" s="31"/>
    </row>
    <row r="96" spans="2:12" s="1" customFormat="1" ht="29.25" customHeight="1">
      <c r="B96" s="31"/>
      <c r="C96" s="104" t="s">
        <v>103</v>
      </c>
      <c r="D96" s="96"/>
      <c r="E96" s="96"/>
      <c r="F96" s="96"/>
      <c r="G96" s="96"/>
      <c r="H96" s="96"/>
      <c r="I96" s="96"/>
      <c r="J96" s="105" t="s">
        <v>104</v>
      </c>
      <c r="K96" s="96"/>
      <c r="L96" s="31"/>
    </row>
    <row r="97" spans="2:12" s="1" customFormat="1" ht="10.35" customHeight="1">
      <c r="B97" s="31"/>
      <c r="L97" s="31"/>
    </row>
    <row r="98" spans="2:47" s="1" customFormat="1" ht="22.8" customHeight="1">
      <c r="B98" s="31"/>
      <c r="C98" s="106" t="s">
        <v>105</v>
      </c>
      <c r="J98" s="65">
        <f>J125</f>
        <v>0</v>
      </c>
      <c r="L98" s="31"/>
      <c r="AU98" s="16" t="s">
        <v>106</v>
      </c>
    </row>
    <row r="99" spans="2:12" s="8" customFormat="1" ht="24.9" customHeight="1">
      <c r="B99" s="107"/>
      <c r="D99" s="108" t="s">
        <v>178</v>
      </c>
      <c r="E99" s="109"/>
      <c r="F99" s="109"/>
      <c r="G99" s="109"/>
      <c r="H99" s="109"/>
      <c r="I99" s="109"/>
      <c r="J99" s="110">
        <f>J126</f>
        <v>0</v>
      </c>
      <c r="L99" s="107"/>
    </row>
    <row r="100" spans="2:12" s="11" customFormat="1" ht="19.95" customHeight="1">
      <c r="B100" s="151"/>
      <c r="D100" s="152" t="s">
        <v>179</v>
      </c>
      <c r="E100" s="153"/>
      <c r="F100" s="153"/>
      <c r="G100" s="153"/>
      <c r="H100" s="153"/>
      <c r="I100" s="153"/>
      <c r="J100" s="154">
        <f>J127</f>
        <v>0</v>
      </c>
      <c r="L100" s="151"/>
    </row>
    <row r="101" spans="2:12" s="11" customFormat="1" ht="19.95" customHeight="1">
      <c r="B101" s="151"/>
      <c r="D101" s="152" t="s">
        <v>181</v>
      </c>
      <c r="E101" s="153"/>
      <c r="F101" s="153"/>
      <c r="G101" s="153"/>
      <c r="H101" s="153"/>
      <c r="I101" s="153"/>
      <c r="J101" s="154">
        <f>J145</f>
        <v>0</v>
      </c>
      <c r="L101" s="151"/>
    </row>
    <row r="102" spans="2:12" s="11" customFormat="1" ht="19.95" customHeight="1">
      <c r="B102" s="151"/>
      <c r="D102" s="152" t="s">
        <v>182</v>
      </c>
      <c r="E102" s="153"/>
      <c r="F102" s="153"/>
      <c r="G102" s="153"/>
      <c r="H102" s="153"/>
      <c r="I102" s="153"/>
      <c r="J102" s="154">
        <f>J150</f>
        <v>0</v>
      </c>
      <c r="L102" s="151"/>
    </row>
    <row r="103" spans="2:12" s="11" customFormat="1" ht="19.95" customHeight="1">
      <c r="B103" s="151"/>
      <c r="D103" s="152" t="s">
        <v>183</v>
      </c>
      <c r="E103" s="153"/>
      <c r="F103" s="153"/>
      <c r="G103" s="153"/>
      <c r="H103" s="153"/>
      <c r="I103" s="153"/>
      <c r="J103" s="154">
        <f>J154</f>
        <v>0</v>
      </c>
      <c r="L103" s="151"/>
    </row>
    <row r="104" spans="2:12" s="1" customFormat="1" ht="21.75" customHeight="1">
      <c r="B104" s="31"/>
      <c r="L104" s="31"/>
    </row>
    <row r="105" spans="2:12" s="1" customFormat="1" ht="6.9" customHeight="1">
      <c r="B105" s="43"/>
      <c r="C105" s="44"/>
      <c r="D105" s="44"/>
      <c r="E105" s="44"/>
      <c r="F105" s="44"/>
      <c r="G105" s="44"/>
      <c r="H105" s="44"/>
      <c r="I105" s="44"/>
      <c r="J105" s="44"/>
      <c r="K105" s="44"/>
      <c r="L105" s="31"/>
    </row>
    <row r="109" spans="2:12" s="1" customFormat="1" ht="6.9" customHeight="1"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31"/>
    </row>
    <row r="110" spans="2:12" s="1" customFormat="1" ht="24.9" customHeight="1">
      <c r="B110" s="31"/>
      <c r="C110" s="20" t="s">
        <v>109</v>
      </c>
      <c r="L110" s="31"/>
    </row>
    <row r="111" spans="2:12" s="1" customFormat="1" ht="6.9" customHeight="1">
      <c r="B111" s="31"/>
      <c r="L111" s="31"/>
    </row>
    <row r="112" spans="2:12" s="1" customFormat="1" ht="12" customHeight="1">
      <c r="B112" s="31"/>
      <c r="C112" s="26" t="s">
        <v>16</v>
      </c>
      <c r="L112" s="31"/>
    </row>
    <row r="113" spans="2:12" s="1" customFormat="1" ht="16.5" customHeight="1">
      <c r="B113" s="31"/>
      <c r="E113" s="229" t="str">
        <f>E7</f>
        <v>Sjezd z pozemku č. 1207/3 na ul. Oderská, k.ú. Starý Bohumín</v>
      </c>
      <c r="F113" s="230"/>
      <c r="G113" s="230"/>
      <c r="H113" s="230"/>
      <c r="L113" s="31"/>
    </row>
    <row r="114" spans="2:12" ht="12" customHeight="1">
      <c r="B114" s="19"/>
      <c r="C114" s="26" t="s">
        <v>100</v>
      </c>
      <c r="L114" s="19"/>
    </row>
    <row r="115" spans="2:12" s="1" customFormat="1" ht="16.5" customHeight="1">
      <c r="B115" s="31"/>
      <c r="E115" s="229" t="s">
        <v>175</v>
      </c>
      <c r="F115" s="231"/>
      <c r="G115" s="231"/>
      <c r="H115" s="231"/>
      <c r="L115" s="31"/>
    </row>
    <row r="116" spans="2:12" s="1" customFormat="1" ht="12" customHeight="1">
      <c r="B116" s="31"/>
      <c r="C116" s="26" t="s">
        <v>176</v>
      </c>
      <c r="L116" s="31"/>
    </row>
    <row r="117" spans="2:12" s="1" customFormat="1" ht="30" customHeight="1">
      <c r="B117" s="31"/>
      <c r="E117" s="187" t="str">
        <f>E11</f>
        <v>101.2 - Sjezd z pozemku č. 1207/3 - výměna podloží se souhlasem investora</v>
      </c>
      <c r="F117" s="231"/>
      <c r="G117" s="231"/>
      <c r="H117" s="231"/>
      <c r="L117" s="31"/>
    </row>
    <row r="118" spans="2:12" s="1" customFormat="1" ht="6.9" customHeight="1">
      <c r="B118" s="31"/>
      <c r="L118" s="31"/>
    </row>
    <row r="119" spans="2:12" s="1" customFormat="1" ht="12" customHeight="1">
      <c r="B119" s="31"/>
      <c r="C119" s="26" t="s">
        <v>20</v>
      </c>
      <c r="F119" s="24" t="str">
        <f>F14</f>
        <v>Starý Bohumín</v>
      </c>
      <c r="I119" s="26" t="s">
        <v>22</v>
      </c>
      <c r="J119" s="51" t="str">
        <f>IF(J14="","",J14)</f>
        <v>9. 4. 2024</v>
      </c>
      <c r="L119" s="31"/>
    </row>
    <row r="120" spans="2:12" s="1" customFormat="1" ht="6.9" customHeight="1">
      <c r="B120" s="31"/>
      <c r="L120" s="31"/>
    </row>
    <row r="121" spans="2:12" s="1" customFormat="1" ht="15.15" customHeight="1">
      <c r="B121" s="31"/>
      <c r="C121" s="26" t="s">
        <v>24</v>
      </c>
      <c r="F121" s="24" t="str">
        <f>E17</f>
        <v>Město Bohumín</v>
      </c>
      <c r="I121" s="26" t="s">
        <v>32</v>
      </c>
      <c r="J121" s="29" t="str">
        <f>E23</f>
        <v>Ing. Miroslav Knápek</v>
      </c>
      <c r="L121" s="31"/>
    </row>
    <row r="122" spans="2:12" s="1" customFormat="1" ht="15.15" customHeight="1">
      <c r="B122" s="31"/>
      <c r="C122" s="26" t="s">
        <v>30</v>
      </c>
      <c r="F122" s="24" t="str">
        <f>IF(E20="","",E20)</f>
        <v>Vyplň údaj</v>
      </c>
      <c r="I122" s="26" t="s">
        <v>36</v>
      </c>
      <c r="J122" s="29" t="str">
        <f>E26</f>
        <v xml:space="preserve"> </v>
      </c>
      <c r="L122" s="31"/>
    </row>
    <row r="123" spans="2:12" s="1" customFormat="1" ht="10.35" customHeight="1">
      <c r="B123" s="31"/>
      <c r="L123" s="31"/>
    </row>
    <row r="124" spans="2:20" s="9" customFormat="1" ht="29.25" customHeight="1">
      <c r="B124" s="111"/>
      <c r="C124" s="112" t="s">
        <v>110</v>
      </c>
      <c r="D124" s="113" t="s">
        <v>64</v>
      </c>
      <c r="E124" s="113" t="s">
        <v>60</v>
      </c>
      <c r="F124" s="113" t="s">
        <v>61</v>
      </c>
      <c r="G124" s="113" t="s">
        <v>111</v>
      </c>
      <c r="H124" s="113" t="s">
        <v>112</v>
      </c>
      <c r="I124" s="113" t="s">
        <v>113</v>
      </c>
      <c r="J124" s="113" t="s">
        <v>104</v>
      </c>
      <c r="K124" s="114" t="s">
        <v>114</v>
      </c>
      <c r="L124" s="111"/>
      <c r="M124" s="58" t="s">
        <v>1</v>
      </c>
      <c r="N124" s="59" t="s">
        <v>43</v>
      </c>
      <c r="O124" s="59" t="s">
        <v>115</v>
      </c>
      <c r="P124" s="59" t="s">
        <v>116</v>
      </c>
      <c r="Q124" s="59" t="s">
        <v>117</v>
      </c>
      <c r="R124" s="59" t="s">
        <v>118</v>
      </c>
      <c r="S124" s="59" t="s">
        <v>119</v>
      </c>
      <c r="T124" s="60" t="s">
        <v>120</v>
      </c>
    </row>
    <row r="125" spans="2:63" s="1" customFormat="1" ht="22.8" customHeight="1">
      <c r="B125" s="31"/>
      <c r="C125" s="63" t="s">
        <v>121</v>
      </c>
      <c r="J125" s="115">
        <f>BK125</f>
        <v>0</v>
      </c>
      <c r="L125" s="31"/>
      <c r="M125" s="61"/>
      <c r="N125" s="52"/>
      <c r="O125" s="52"/>
      <c r="P125" s="116">
        <f>P126</f>
        <v>0</v>
      </c>
      <c r="Q125" s="52"/>
      <c r="R125" s="116">
        <f>R126</f>
        <v>103.57049999999998</v>
      </c>
      <c r="S125" s="52"/>
      <c r="T125" s="117">
        <f>T126</f>
        <v>0</v>
      </c>
      <c r="AT125" s="16" t="s">
        <v>78</v>
      </c>
      <c r="AU125" s="16" t="s">
        <v>106</v>
      </c>
      <c r="BK125" s="118">
        <f>BK126</f>
        <v>0</v>
      </c>
    </row>
    <row r="126" spans="2:63" s="10" customFormat="1" ht="25.95" customHeight="1">
      <c r="B126" s="119"/>
      <c r="D126" s="120" t="s">
        <v>78</v>
      </c>
      <c r="E126" s="121" t="s">
        <v>184</v>
      </c>
      <c r="F126" s="121" t="s">
        <v>185</v>
      </c>
      <c r="I126" s="122"/>
      <c r="J126" s="123">
        <f>BK126</f>
        <v>0</v>
      </c>
      <c r="L126" s="119"/>
      <c r="M126" s="124"/>
      <c r="P126" s="125">
        <f>P127+P145+P150+P154</f>
        <v>0</v>
      </c>
      <c r="R126" s="125">
        <f>R127+R145+R150+R154</f>
        <v>103.57049999999998</v>
      </c>
      <c r="T126" s="126">
        <f>T127+T145+T150+T154</f>
        <v>0</v>
      </c>
      <c r="AR126" s="120" t="s">
        <v>86</v>
      </c>
      <c r="AT126" s="127" t="s">
        <v>78</v>
      </c>
      <c r="AU126" s="127" t="s">
        <v>79</v>
      </c>
      <c r="AY126" s="120" t="s">
        <v>125</v>
      </c>
      <c r="BK126" s="128">
        <f>BK127+BK145+BK150+BK154</f>
        <v>0</v>
      </c>
    </row>
    <row r="127" spans="2:63" s="10" customFormat="1" ht="22.8" customHeight="1">
      <c r="B127" s="119"/>
      <c r="D127" s="120" t="s">
        <v>78</v>
      </c>
      <c r="E127" s="155" t="s">
        <v>86</v>
      </c>
      <c r="F127" s="155" t="s">
        <v>186</v>
      </c>
      <c r="I127" s="122"/>
      <c r="J127" s="156">
        <f>BK127</f>
        <v>0</v>
      </c>
      <c r="L127" s="119"/>
      <c r="M127" s="124"/>
      <c r="P127" s="125">
        <f>SUM(P128:P144)</f>
        <v>0</v>
      </c>
      <c r="R127" s="125">
        <f>SUM(R128:R144)</f>
        <v>0</v>
      </c>
      <c r="T127" s="126">
        <f>SUM(T128:T144)</f>
        <v>0</v>
      </c>
      <c r="AR127" s="120" t="s">
        <v>86</v>
      </c>
      <c r="AT127" s="127" t="s">
        <v>78</v>
      </c>
      <c r="AU127" s="127" t="s">
        <v>86</v>
      </c>
      <c r="AY127" s="120" t="s">
        <v>125</v>
      </c>
      <c r="BK127" s="128">
        <f>SUM(BK128:BK144)</f>
        <v>0</v>
      </c>
    </row>
    <row r="128" spans="2:65" s="1" customFormat="1" ht="33" customHeight="1">
      <c r="B128" s="31"/>
      <c r="C128" s="129" t="s">
        <v>86</v>
      </c>
      <c r="D128" s="129" t="s">
        <v>126</v>
      </c>
      <c r="E128" s="130" t="s">
        <v>346</v>
      </c>
      <c r="F128" s="131" t="s">
        <v>347</v>
      </c>
      <c r="G128" s="132" t="s">
        <v>196</v>
      </c>
      <c r="H128" s="133">
        <v>45</v>
      </c>
      <c r="I128" s="134"/>
      <c r="J128" s="135">
        <f>ROUND(I128*H128,2)</f>
        <v>0</v>
      </c>
      <c r="K128" s="131" t="s">
        <v>130</v>
      </c>
      <c r="L128" s="31"/>
      <c r="M128" s="136" t="s">
        <v>1</v>
      </c>
      <c r="N128" s="137" t="s">
        <v>44</v>
      </c>
      <c r="P128" s="138">
        <f>O128*H128</f>
        <v>0</v>
      </c>
      <c r="Q128" s="138">
        <v>0</v>
      </c>
      <c r="R128" s="138">
        <f>Q128*H128</f>
        <v>0</v>
      </c>
      <c r="S128" s="138">
        <v>0</v>
      </c>
      <c r="T128" s="139">
        <f>S128*H128</f>
        <v>0</v>
      </c>
      <c r="AR128" s="140" t="s">
        <v>124</v>
      </c>
      <c r="AT128" s="140" t="s">
        <v>126</v>
      </c>
      <c r="AU128" s="140" t="s">
        <v>88</v>
      </c>
      <c r="AY128" s="16" t="s">
        <v>125</v>
      </c>
      <c r="BE128" s="141">
        <f>IF(N128="základní",J128,0)</f>
        <v>0</v>
      </c>
      <c r="BF128" s="141">
        <f>IF(N128="snížená",J128,0)</f>
        <v>0</v>
      </c>
      <c r="BG128" s="141">
        <f>IF(N128="zákl. přenesená",J128,0)</f>
        <v>0</v>
      </c>
      <c r="BH128" s="141">
        <f>IF(N128="sníž. přenesená",J128,0)</f>
        <v>0</v>
      </c>
      <c r="BI128" s="141">
        <f>IF(N128="nulová",J128,0)</f>
        <v>0</v>
      </c>
      <c r="BJ128" s="16" t="s">
        <v>86</v>
      </c>
      <c r="BK128" s="141">
        <f>ROUND(I128*H128,2)</f>
        <v>0</v>
      </c>
      <c r="BL128" s="16" t="s">
        <v>124</v>
      </c>
      <c r="BM128" s="140" t="s">
        <v>348</v>
      </c>
    </row>
    <row r="129" spans="2:51" s="12" customFormat="1" ht="10.2">
      <c r="B129" s="157"/>
      <c r="D129" s="142" t="s">
        <v>191</v>
      </c>
      <c r="E129" s="158" t="s">
        <v>1</v>
      </c>
      <c r="F129" s="159" t="s">
        <v>349</v>
      </c>
      <c r="H129" s="160">
        <v>45</v>
      </c>
      <c r="I129" s="161"/>
      <c r="L129" s="157"/>
      <c r="M129" s="162"/>
      <c r="T129" s="163"/>
      <c r="AT129" s="158" t="s">
        <v>191</v>
      </c>
      <c r="AU129" s="158" t="s">
        <v>88</v>
      </c>
      <c r="AV129" s="12" t="s">
        <v>88</v>
      </c>
      <c r="AW129" s="12" t="s">
        <v>35</v>
      </c>
      <c r="AX129" s="12" t="s">
        <v>79</v>
      </c>
      <c r="AY129" s="158" t="s">
        <v>125</v>
      </c>
    </row>
    <row r="130" spans="2:51" s="13" customFormat="1" ht="10.2">
      <c r="B130" s="164"/>
      <c r="D130" s="142" t="s">
        <v>191</v>
      </c>
      <c r="E130" s="165" t="s">
        <v>1</v>
      </c>
      <c r="F130" s="166" t="s">
        <v>193</v>
      </c>
      <c r="H130" s="167">
        <v>45</v>
      </c>
      <c r="I130" s="168"/>
      <c r="L130" s="164"/>
      <c r="M130" s="169"/>
      <c r="T130" s="170"/>
      <c r="AT130" s="165" t="s">
        <v>191</v>
      </c>
      <c r="AU130" s="165" t="s">
        <v>88</v>
      </c>
      <c r="AV130" s="13" t="s">
        <v>124</v>
      </c>
      <c r="AW130" s="13" t="s">
        <v>35</v>
      </c>
      <c r="AX130" s="13" t="s">
        <v>86</v>
      </c>
      <c r="AY130" s="165" t="s">
        <v>125</v>
      </c>
    </row>
    <row r="131" spans="2:65" s="1" customFormat="1" ht="37.8" customHeight="1">
      <c r="B131" s="31"/>
      <c r="C131" s="129" t="s">
        <v>88</v>
      </c>
      <c r="D131" s="129" t="s">
        <v>126</v>
      </c>
      <c r="E131" s="130" t="s">
        <v>204</v>
      </c>
      <c r="F131" s="131" t="s">
        <v>205</v>
      </c>
      <c r="G131" s="132" t="s">
        <v>196</v>
      </c>
      <c r="H131" s="133">
        <v>45</v>
      </c>
      <c r="I131" s="134"/>
      <c r="J131" s="135">
        <f>ROUND(I131*H131,2)</f>
        <v>0</v>
      </c>
      <c r="K131" s="131" t="s">
        <v>130</v>
      </c>
      <c r="L131" s="31"/>
      <c r="M131" s="136" t="s">
        <v>1</v>
      </c>
      <c r="N131" s="137" t="s">
        <v>44</v>
      </c>
      <c r="P131" s="138">
        <f>O131*H131</f>
        <v>0</v>
      </c>
      <c r="Q131" s="138">
        <v>0</v>
      </c>
      <c r="R131" s="138">
        <f>Q131*H131</f>
        <v>0</v>
      </c>
      <c r="S131" s="138">
        <v>0</v>
      </c>
      <c r="T131" s="139">
        <f>S131*H131</f>
        <v>0</v>
      </c>
      <c r="AR131" s="140" t="s">
        <v>124</v>
      </c>
      <c r="AT131" s="140" t="s">
        <v>126</v>
      </c>
      <c r="AU131" s="140" t="s">
        <v>88</v>
      </c>
      <c r="AY131" s="16" t="s">
        <v>125</v>
      </c>
      <c r="BE131" s="141">
        <f>IF(N131="základní",J131,0)</f>
        <v>0</v>
      </c>
      <c r="BF131" s="141">
        <f>IF(N131="snížená",J131,0)</f>
        <v>0</v>
      </c>
      <c r="BG131" s="141">
        <f>IF(N131="zákl. přenesená",J131,0)</f>
        <v>0</v>
      </c>
      <c r="BH131" s="141">
        <f>IF(N131="sníž. přenesená",J131,0)</f>
        <v>0</v>
      </c>
      <c r="BI131" s="141">
        <f>IF(N131="nulová",J131,0)</f>
        <v>0</v>
      </c>
      <c r="BJ131" s="16" t="s">
        <v>86</v>
      </c>
      <c r="BK131" s="141">
        <f>ROUND(I131*H131,2)</f>
        <v>0</v>
      </c>
      <c r="BL131" s="16" t="s">
        <v>124</v>
      </c>
      <c r="BM131" s="140" t="s">
        <v>350</v>
      </c>
    </row>
    <row r="132" spans="2:51" s="12" customFormat="1" ht="10.2">
      <c r="B132" s="157"/>
      <c r="D132" s="142" t="s">
        <v>191</v>
      </c>
      <c r="E132" s="158" t="s">
        <v>1</v>
      </c>
      <c r="F132" s="159" t="s">
        <v>351</v>
      </c>
      <c r="H132" s="160">
        <v>45</v>
      </c>
      <c r="I132" s="161"/>
      <c r="L132" s="157"/>
      <c r="M132" s="162"/>
      <c r="T132" s="163"/>
      <c r="AT132" s="158" t="s">
        <v>191</v>
      </c>
      <c r="AU132" s="158" t="s">
        <v>88</v>
      </c>
      <c r="AV132" s="12" t="s">
        <v>88</v>
      </c>
      <c r="AW132" s="12" t="s">
        <v>35</v>
      </c>
      <c r="AX132" s="12" t="s">
        <v>79</v>
      </c>
      <c r="AY132" s="158" t="s">
        <v>125</v>
      </c>
    </row>
    <row r="133" spans="2:51" s="13" customFormat="1" ht="10.2">
      <c r="B133" s="164"/>
      <c r="D133" s="142" t="s">
        <v>191</v>
      </c>
      <c r="E133" s="165" t="s">
        <v>1</v>
      </c>
      <c r="F133" s="166" t="s">
        <v>193</v>
      </c>
      <c r="H133" s="167">
        <v>45</v>
      </c>
      <c r="I133" s="168"/>
      <c r="L133" s="164"/>
      <c r="M133" s="169"/>
      <c r="T133" s="170"/>
      <c r="AT133" s="165" t="s">
        <v>191</v>
      </c>
      <c r="AU133" s="165" t="s">
        <v>88</v>
      </c>
      <c r="AV133" s="13" t="s">
        <v>124</v>
      </c>
      <c r="AW133" s="13" t="s">
        <v>35</v>
      </c>
      <c r="AX133" s="13" t="s">
        <v>86</v>
      </c>
      <c r="AY133" s="165" t="s">
        <v>125</v>
      </c>
    </row>
    <row r="134" spans="2:65" s="1" customFormat="1" ht="37.8" customHeight="1">
      <c r="B134" s="31"/>
      <c r="C134" s="129" t="s">
        <v>139</v>
      </c>
      <c r="D134" s="129" t="s">
        <v>126</v>
      </c>
      <c r="E134" s="130" t="s">
        <v>208</v>
      </c>
      <c r="F134" s="131" t="s">
        <v>209</v>
      </c>
      <c r="G134" s="132" t="s">
        <v>196</v>
      </c>
      <c r="H134" s="133">
        <v>630</v>
      </c>
      <c r="I134" s="134"/>
      <c r="J134" s="135">
        <f>ROUND(I134*H134,2)</f>
        <v>0</v>
      </c>
      <c r="K134" s="131" t="s">
        <v>130</v>
      </c>
      <c r="L134" s="31"/>
      <c r="M134" s="136" t="s">
        <v>1</v>
      </c>
      <c r="N134" s="137" t="s">
        <v>44</v>
      </c>
      <c r="P134" s="138">
        <f>O134*H134</f>
        <v>0</v>
      </c>
      <c r="Q134" s="138">
        <v>0</v>
      </c>
      <c r="R134" s="138">
        <f>Q134*H134</f>
        <v>0</v>
      </c>
      <c r="S134" s="138">
        <v>0</v>
      </c>
      <c r="T134" s="139">
        <f>S134*H134</f>
        <v>0</v>
      </c>
      <c r="AR134" s="140" t="s">
        <v>124</v>
      </c>
      <c r="AT134" s="140" t="s">
        <v>126</v>
      </c>
      <c r="AU134" s="140" t="s">
        <v>88</v>
      </c>
      <c r="AY134" s="16" t="s">
        <v>125</v>
      </c>
      <c r="BE134" s="141">
        <f>IF(N134="základní",J134,0)</f>
        <v>0</v>
      </c>
      <c r="BF134" s="141">
        <f>IF(N134="snížená",J134,0)</f>
        <v>0</v>
      </c>
      <c r="BG134" s="141">
        <f>IF(N134="zákl. přenesená",J134,0)</f>
        <v>0</v>
      </c>
      <c r="BH134" s="141">
        <f>IF(N134="sníž. přenesená",J134,0)</f>
        <v>0</v>
      </c>
      <c r="BI134" s="141">
        <f>IF(N134="nulová",J134,0)</f>
        <v>0</v>
      </c>
      <c r="BJ134" s="16" t="s">
        <v>86</v>
      </c>
      <c r="BK134" s="141">
        <f>ROUND(I134*H134,2)</f>
        <v>0</v>
      </c>
      <c r="BL134" s="16" t="s">
        <v>124</v>
      </c>
      <c r="BM134" s="140" t="s">
        <v>352</v>
      </c>
    </row>
    <row r="135" spans="2:51" s="14" customFormat="1" ht="10.2">
      <c r="B135" s="171"/>
      <c r="D135" s="142" t="s">
        <v>191</v>
      </c>
      <c r="E135" s="172" t="s">
        <v>1</v>
      </c>
      <c r="F135" s="173" t="s">
        <v>211</v>
      </c>
      <c r="H135" s="172" t="s">
        <v>1</v>
      </c>
      <c r="I135" s="174"/>
      <c r="L135" s="171"/>
      <c r="M135" s="175"/>
      <c r="T135" s="176"/>
      <c r="AT135" s="172" t="s">
        <v>191</v>
      </c>
      <c r="AU135" s="172" t="s">
        <v>88</v>
      </c>
      <c r="AV135" s="14" t="s">
        <v>86</v>
      </c>
      <c r="AW135" s="14" t="s">
        <v>35</v>
      </c>
      <c r="AX135" s="14" t="s">
        <v>79</v>
      </c>
      <c r="AY135" s="172" t="s">
        <v>125</v>
      </c>
    </row>
    <row r="136" spans="2:51" s="12" customFormat="1" ht="10.2">
      <c r="B136" s="157"/>
      <c r="D136" s="142" t="s">
        <v>191</v>
      </c>
      <c r="E136" s="158" t="s">
        <v>1</v>
      </c>
      <c r="F136" s="159" t="s">
        <v>353</v>
      </c>
      <c r="H136" s="160">
        <v>630</v>
      </c>
      <c r="I136" s="161"/>
      <c r="L136" s="157"/>
      <c r="M136" s="162"/>
      <c r="T136" s="163"/>
      <c r="AT136" s="158" t="s">
        <v>191</v>
      </c>
      <c r="AU136" s="158" t="s">
        <v>88</v>
      </c>
      <c r="AV136" s="12" t="s">
        <v>88</v>
      </c>
      <c r="AW136" s="12" t="s">
        <v>35</v>
      </c>
      <c r="AX136" s="12" t="s">
        <v>79</v>
      </c>
      <c r="AY136" s="158" t="s">
        <v>125</v>
      </c>
    </row>
    <row r="137" spans="2:51" s="13" customFormat="1" ht="10.2">
      <c r="B137" s="164"/>
      <c r="D137" s="142" t="s">
        <v>191</v>
      </c>
      <c r="E137" s="165" t="s">
        <v>1</v>
      </c>
      <c r="F137" s="166" t="s">
        <v>193</v>
      </c>
      <c r="H137" s="167">
        <v>630</v>
      </c>
      <c r="I137" s="168"/>
      <c r="L137" s="164"/>
      <c r="M137" s="169"/>
      <c r="T137" s="170"/>
      <c r="AT137" s="165" t="s">
        <v>191</v>
      </c>
      <c r="AU137" s="165" t="s">
        <v>88</v>
      </c>
      <c r="AV137" s="13" t="s">
        <v>124</v>
      </c>
      <c r="AW137" s="13" t="s">
        <v>35</v>
      </c>
      <c r="AX137" s="13" t="s">
        <v>86</v>
      </c>
      <c r="AY137" s="165" t="s">
        <v>125</v>
      </c>
    </row>
    <row r="138" spans="2:65" s="1" customFormat="1" ht="33" customHeight="1">
      <c r="B138" s="31"/>
      <c r="C138" s="129" t="s">
        <v>124</v>
      </c>
      <c r="D138" s="129" t="s">
        <v>126</v>
      </c>
      <c r="E138" s="130" t="s">
        <v>224</v>
      </c>
      <c r="F138" s="131" t="s">
        <v>225</v>
      </c>
      <c r="G138" s="132" t="s">
        <v>221</v>
      </c>
      <c r="H138" s="133">
        <v>81</v>
      </c>
      <c r="I138" s="134"/>
      <c r="J138" s="135">
        <f>ROUND(I138*H138,2)</f>
        <v>0</v>
      </c>
      <c r="K138" s="131" t="s">
        <v>130</v>
      </c>
      <c r="L138" s="31"/>
      <c r="M138" s="136" t="s">
        <v>1</v>
      </c>
      <c r="N138" s="137" t="s">
        <v>44</v>
      </c>
      <c r="P138" s="138">
        <f>O138*H138</f>
        <v>0</v>
      </c>
      <c r="Q138" s="138">
        <v>0</v>
      </c>
      <c r="R138" s="138">
        <f>Q138*H138</f>
        <v>0</v>
      </c>
      <c r="S138" s="138">
        <v>0</v>
      </c>
      <c r="T138" s="139">
        <f>S138*H138</f>
        <v>0</v>
      </c>
      <c r="AR138" s="140" t="s">
        <v>124</v>
      </c>
      <c r="AT138" s="140" t="s">
        <v>126</v>
      </c>
      <c r="AU138" s="140" t="s">
        <v>88</v>
      </c>
      <c r="AY138" s="16" t="s">
        <v>125</v>
      </c>
      <c r="BE138" s="141">
        <f>IF(N138="základní",J138,0)</f>
        <v>0</v>
      </c>
      <c r="BF138" s="141">
        <f>IF(N138="snížená",J138,0)</f>
        <v>0</v>
      </c>
      <c r="BG138" s="141">
        <f>IF(N138="zákl. přenesená",J138,0)</f>
        <v>0</v>
      </c>
      <c r="BH138" s="141">
        <f>IF(N138="sníž. přenesená",J138,0)</f>
        <v>0</v>
      </c>
      <c r="BI138" s="141">
        <f>IF(N138="nulová",J138,0)</f>
        <v>0</v>
      </c>
      <c r="BJ138" s="16" t="s">
        <v>86</v>
      </c>
      <c r="BK138" s="141">
        <f>ROUND(I138*H138,2)</f>
        <v>0</v>
      </c>
      <c r="BL138" s="16" t="s">
        <v>124</v>
      </c>
      <c r="BM138" s="140" t="s">
        <v>354</v>
      </c>
    </row>
    <row r="139" spans="2:51" s="12" customFormat="1" ht="10.2">
      <c r="B139" s="157"/>
      <c r="D139" s="142" t="s">
        <v>191</v>
      </c>
      <c r="E139" s="158" t="s">
        <v>1</v>
      </c>
      <c r="F139" s="159" t="s">
        <v>355</v>
      </c>
      <c r="H139" s="160">
        <v>81</v>
      </c>
      <c r="I139" s="161"/>
      <c r="L139" s="157"/>
      <c r="M139" s="162"/>
      <c r="T139" s="163"/>
      <c r="AT139" s="158" t="s">
        <v>191</v>
      </c>
      <c r="AU139" s="158" t="s">
        <v>88</v>
      </c>
      <c r="AV139" s="12" t="s">
        <v>88</v>
      </c>
      <c r="AW139" s="12" t="s">
        <v>35</v>
      </c>
      <c r="AX139" s="12" t="s">
        <v>79</v>
      </c>
      <c r="AY139" s="158" t="s">
        <v>125</v>
      </c>
    </row>
    <row r="140" spans="2:51" s="13" customFormat="1" ht="10.2">
      <c r="B140" s="164"/>
      <c r="D140" s="142" t="s">
        <v>191</v>
      </c>
      <c r="E140" s="165" t="s">
        <v>1</v>
      </c>
      <c r="F140" s="166" t="s">
        <v>193</v>
      </c>
      <c r="H140" s="167">
        <v>81</v>
      </c>
      <c r="I140" s="168"/>
      <c r="L140" s="164"/>
      <c r="M140" s="169"/>
      <c r="T140" s="170"/>
      <c r="AT140" s="165" t="s">
        <v>191</v>
      </c>
      <c r="AU140" s="165" t="s">
        <v>88</v>
      </c>
      <c r="AV140" s="13" t="s">
        <v>124</v>
      </c>
      <c r="AW140" s="13" t="s">
        <v>35</v>
      </c>
      <c r="AX140" s="13" t="s">
        <v>86</v>
      </c>
      <c r="AY140" s="165" t="s">
        <v>125</v>
      </c>
    </row>
    <row r="141" spans="2:65" s="1" customFormat="1" ht="16.5" customHeight="1">
      <c r="B141" s="31"/>
      <c r="C141" s="129" t="s">
        <v>148</v>
      </c>
      <c r="D141" s="129" t="s">
        <v>126</v>
      </c>
      <c r="E141" s="130" t="s">
        <v>228</v>
      </c>
      <c r="F141" s="131" t="s">
        <v>229</v>
      </c>
      <c r="G141" s="132" t="s">
        <v>196</v>
      </c>
      <c r="H141" s="133">
        <v>45</v>
      </c>
      <c r="I141" s="134"/>
      <c r="J141" s="135">
        <f>ROUND(I141*H141,2)</f>
        <v>0</v>
      </c>
      <c r="K141" s="131" t="s">
        <v>130</v>
      </c>
      <c r="L141" s="31"/>
      <c r="M141" s="136" t="s">
        <v>1</v>
      </c>
      <c r="N141" s="137" t="s">
        <v>44</v>
      </c>
      <c r="P141" s="138">
        <f>O141*H141</f>
        <v>0</v>
      </c>
      <c r="Q141" s="138">
        <v>0</v>
      </c>
      <c r="R141" s="138">
        <f>Q141*H141</f>
        <v>0</v>
      </c>
      <c r="S141" s="138">
        <v>0</v>
      </c>
      <c r="T141" s="139">
        <f>S141*H141</f>
        <v>0</v>
      </c>
      <c r="AR141" s="140" t="s">
        <v>124</v>
      </c>
      <c r="AT141" s="140" t="s">
        <v>126</v>
      </c>
      <c r="AU141" s="140" t="s">
        <v>88</v>
      </c>
      <c r="AY141" s="16" t="s">
        <v>125</v>
      </c>
      <c r="BE141" s="141">
        <f>IF(N141="základní",J141,0)</f>
        <v>0</v>
      </c>
      <c r="BF141" s="141">
        <f>IF(N141="snížená",J141,0)</f>
        <v>0</v>
      </c>
      <c r="BG141" s="141">
        <f>IF(N141="zákl. přenesená",J141,0)</f>
        <v>0</v>
      </c>
      <c r="BH141" s="141">
        <f>IF(N141="sníž. přenesená",J141,0)</f>
        <v>0</v>
      </c>
      <c r="BI141" s="141">
        <f>IF(N141="nulová",J141,0)</f>
        <v>0</v>
      </c>
      <c r="BJ141" s="16" t="s">
        <v>86</v>
      </c>
      <c r="BK141" s="141">
        <f>ROUND(I141*H141,2)</f>
        <v>0</v>
      </c>
      <c r="BL141" s="16" t="s">
        <v>124</v>
      </c>
      <c r="BM141" s="140" t="s">
        <v>356</v>
      </c>
    </row>
    <row r="142" spans="2:51" s="12" customFormat="1" ht="10.2">
      <c r="B142" s="157"/>
      <c r="D142" s="142" t="s">
        <v>191</v>
      </c>
      <c r="E142" s="158" t="s">
        <v>1</v>
      </c>
      <c r="F142" s="159" t="s">
        <v>351</v>
      </c>
      <c r="H142" s="160">
        <v>45</v>
      </c>
      <c r="I142" s="161"/>
      <c r="L142" s="157"/>
      <c r="M142" s="162"/>
      <c r="T142" s="163"/>
      <c r="AT142" s="158" t="s">
        <v>191</v>
      </c>
      <c r="AU142" s="158" t="s">
        <v>88</v>
      </c>
      <c r="AV142" s="12" t="s">
        <v>88</v>
      </c>
      <c r="AW142" s="12" t="s">
        <v>35</v>
      </c>
      <c r="AX142" s="12" t="s">
        <v>79</v>
      </c>
      <c r="AY142" s="158" t="s">
        <v>125</v>
      </c>
    </row>
    <row r="143" spans="2:51" s="13" customFormat="1" ht="10.2">
      <c r="B143" s="164"/>
      <c r="D143" s="142" t="s">
        <v>191</v>
      </c>
      <c r="E143" s="165" t="s">
        <v>1</v>
      </c>
      <c r="F143" s="166" t="s">
        <v>193</v>
      </c>
      <c r="H143" s="167">
        <v>45</v>
      </c>
      <c r="I143" s="168"/>
      <c r="L143" s="164"/>
      <c r="M143" s="169"/>
      <c r="T143" s="170"/>
      <c r="AT143" s="165" t="s">
        <v>191</v>
      </c>
      <c r="AU143" s="165" t="s">
        <v>88</v>
      </c>
      <c r="AV143" s="13" t="s">
        <v>124</v>
      </c>
      <c r="AW143" s="13" t="s">
        <v>35</v>
      </c>
      <c r="AX143" s="13" t="s">
        <v>86</v>
      </c>
      <c r="AY143" s="165" t="s">
        <v>125</v>
      </c>
    </row>
    <row r="144" spans="2:65" s="1" customFormat="1" ht="24.15" customHeight="1">
      <c r="B144" s="31"/>
      <c r="C144" s="129" t="s">
        <v>153</v>
      </c>
      <c r="D144" s="129" t="s">
        <v>126</v>
      </c>
      <c r="E144" s="130" t="s">
        <v>357</v>
      </c>
      <c r="F144" s="131" t="s">
        <v>358</v>
      </c>
      <c r="G144" s="132" t="s">
        <v>189</v>
      </c>
      <c r="H144" s="133">
        <v>150</v>
      </c>
      <c r="I144" s="134"/>
      <c r="J144" s="135">
        <f>ROUND(I144*H144,2)</f>
        <v>0</v>
      </c>
      <c r="K144" s="131" t="s">
        <v>130</v>
      </c>
      <c r="L144" s="31"/>
      <c r="M144" s="136" t="s">
        <v>1</v>
      </c>
      <c r="N144" s="137" t="s">
        <v>44</v>
      </c>
      <c r="P144" s="138">
        <f>O144*H144</f>
        <v>0</v>
      </c>
      <c r="Q144" s="138">
        <v>0</v>
      </c>
      <c r="R144" s="138">
        <f>Q144*H144</f>
        <v>0</v>
      </c>
      <c r="S144" s="138">
        <v>0</v>
      </c>
      <c r="T144" s="139">
        <f>S144*H144</f>
        <v>0</v>
      </c>
      <c r="AR144" s="140" t="s">
        <v>124</v>
      </c>
      <c r="AT144" s="140" t="s">
        <v>126</v>
      </c>
      <c r="AU144" s="140" t="s">
        <v>88</v>
      </c>
      <c r="AY144" s="16" t="s">
        <v>125</v>
      </c>
      <c r="BE144" s="141">
        <f>IF(N144="základní",J144,0)</f>
        <v>0</v>
      </c>
      <c r="BF144" s="141">
        <f>IF(N144="snížená",J144,0)</f>
        <v>0</v>
      </c>
      <c r="BG144" s="141">
        <f>IF(N144="zákl. přenesená",J144,0)</f>
        <v>0</v>
      </c>
      <c r="BH144" s="141">
        <f>IF(N144="sníž. přenesená",J144,0)</f>
        <v>0</v>
      </c>
      <c r="BI144" s="141">
        <f>IF(N144="nulová",J144,0)</f>
        <v>0</v>
      </c>
      <c r="BJ144" s="16" t="s">
        <v>86</v>
      </c>
      <c r="BK144" s="141">
        <f>ROUND(I144*H144,2)</f>
        <v>0</v>
      </c>
      <c r="BL144" s="16" t="s">
        <v>124</v>
      </c>
      <c r="BM144" s="140" t="s">
        <v>359</v>
      </c>
    </row>
    <row r="145" spans="2:63" s="10" customFormat="1" ht="22.8" customHeight="1">
      <c r="B145" s="119"/>
      <c r="D145" s="120" t="s">
        <v>78</v>
      </c>
      <c r="E145" s="155" t="s">
        <v>148</v>
      </c>
      <c r="F145" s="155" t="s">
        <v>265</v>
      </c>
      <c r="I145" s="122"/>
      <c r="J145" s="156">
        <f>BK145</f>
        <v>0</v>
      </c>
      <c r="L145" s="119"/>
      <c r="M145" s="124"/>
      <c r="P145" s="125">
        <f>SUM(P146:P149)</f>
        <v>0</v>
      </c>
      <c r="R145" s="125">
        <f>SUM(R146:R149)</f>
        <v>103.49999999999999</v>
      </c>
      <c r="T145" s="126">
        <f>SUM(T146:T149)</f>
        <v>0</v>
      </c>
      <c r="AR145" s="120" t="s">
        <v>86</v>
      </c>
      <c r="AT145" s="127" t="s">
        <v>78</v>
      </c>
      <c r="AU145" s="127" t="s">
        <v>86</v>
      </c>
      <c r="AY145" s="120" t="s">
        <v>125</v>
      </c>
      <c r="BK145" s="128">
        <f>SUM(BK146:BK149)</f>
        <v>0</v>
      </c>
    </row>
    <row r="146" spans="2:65" s="1" customFormat="1" ht="24.15" customHeight="1">
      <c r="B146" s="31"/>
      <c r="C146" s="129" t="s">
        <v>158</v>
      </c>
      <c r="D146" s="129" t="s">
        <v>126</v>
      </c>
      <c r="E146" s="130" t="s">
        <v>360</v>
      </c>
      <c r="F146" s="131" t="s">
        <v>361</v>
      </c>
      <c r="G146" s="132" t="s">
        <v>189</v>
      </c>
      <c r="H146" s="133">
        <v>300</v>
      </c>
      <c r="I146" s="134"/>
      <c r="J146" s="135">
        <f>ROUND(I146*H146,2)</f>
        <v>0</v>
      </c>
      <c r="K146" s="131" t="s">
        <v>130</v>
      </c>
      <c r="L146" s="31"/>
      <c r="M146" s="136" t="s">
        <v>1</v>
      </c>
      <c r="N146" s="137" t="s">
        <v>44</v>
      </c>
      <c r="P146" s="138">
        <f>O146*H146</f>
        <v>0</v>
      </c>
      <c r="Q146" s="138">
        <v>0.345</v>
      </c>
      <c r="R146" s="138">
        <f>Q146*H146</f>
        <v>103.49999999999999</v>
      </c>
      <c r="S146" s="138">
        <v>0</v>
      </c>
      <c r="T146" s="139">
        <f>S146*H146</f>
        <v>0</v>
      </c>
      <c r="AR146" s="140" t="s">
        <v>124</v>
      </c>
      <c r="AT146" s="140" t="s">
        <v>126</v>
      </c>
      <c r="AU146" s="140" t="s">
        <v>88</v>
      </c>
      <c r="AY146" s="16" t="s">
        <v>125</v>
      </c>
      <c r="BE146" s="141">
        <f>IF(N146="základní",J146,0)</f>
        <v>0</v>
      </c>
      <c r="BF146" s="141">
        <f>IF(N146="snížená",J146,0)</f>
        <v>0</v>
      </c>
      <c r="BG146" s="141">
        <f>IF(N146="zákl. přenesená",J146,0)</f>
        <v>0</v>
      </c>
      <c r="BH146" s="141">
        <f>IF(N146="sníž. přenesená",J146,0)</f>
        <v>0</v>
      </c>
      <c r="BI146" s="141">
        <f>IF(N146="nulová",J146,0)</f>
        <v>0</v>
      </c>
      <c r="BJ146" s="16" t="s">
        <v>86</v>
      </c>
      <c r="BK146" s="141">
        <f>ROUND(I146*H146,2)</f>
        <v>0</v>
      </c>
      <c r="BL146" s="16" t="s">
        <v>124</v>
      </c>
      <c r="BM146" s="140" t="s">
        <v>362</v>
      </c>
    </row>
    <row r="147" spans="2:51" s="14" customFormat="1" ht="10.2">
      <c r="B147" s="171"/>
      <c r="D147" s="142" t="s">
        <v>191</v>
      </c>
      <c r="E147" s="172" t="s">
        <v>1</v>
      </c>
      <c r="F147" s="173" t="s">
        <v>363</v>
      </c>
      <c r="H147" s="172" t="s">
        <v>1</v>
      </c>
      <c r="I147" s="174"/>
      <c r="L147" s="171"/>
      <c r="M147" s="175"/>
      <c r="T147" s="176"/>
      <c r="AT147" s="172" t="s">
        <v>191</v>
      </c>
      <c r="AU147" s="172" t="s">
        <v>88</v>
      </c>
      <c r="AV147" s="14" t="s">
        <v>86</v>
      </c>
      <c r="AW147" s="14" t="s">
        <v>35</v>
      </c>
      <c r="AX147" s="14" t="s">
        <v>79</v>
      </c>
      <c r="AY147" s="172" t="s">
        <v>125</v>
      </c>
    </row>
    <row r="148" spans="2:51" s="12" customFormat="1" ht="10.2">
      <c r="B148" s="157"/>
      <c r="D148" s="142" t="s">
        <v>191</v>
      </c>
      <c r="E148" s="158" t="s">
        <v>1</v>
      </c>
      <c r="F148" s="159" t="s">
        <v>364</v>
      </c>
      <c r="H148" s="160">
        <v>300</v>
      </c>
      <c r="I148" s="161"/>
      <c r="L148" s="157"/>
      <c r="M148" s="162"/>
      <c r="T148" s="163"/>
      <c r="AT148" s="158" t="s">
        <v>191</v>
      </c>
      <c r="AU148" s="158" t="s">
        <v>88</v>
      </c>
      <c r="AV148" s="12" t="s">
        <v>88</v>
      </c>
      <c r="AW148" s="12" t="s">
        <v>35</v>
      </c>
      <c r="AX148" s="12" t="s">
        <v>79</v>
      </c>
      <c r="AY148" s="158" t="s">
        <v>125</v>
      </c>
    </row>
    <row r="149" spans="2:51" s="13" customFormat="1" ht="10.2">
      <c r="B149" s="164"/>
      <c r="D149" s="142" t="s">
        <v>191</v>
      </c>
      <c r="E149" s="165" t="s">
        <v>1</v>
      </c>
      <c r="F149" s="166" t="s">
        <v>193</v>
      </c>
      <c r="H149" s="167">
        <v>300</v>
      </c>
      <c r="I149" s="168"/>
      <c r="L149" s="164"/>
      <c r="M149" s="169"/>
      <c r="T149" s="170"/>
      <c r="AT149" s="165" t="s">
        <v>191</v>
      </c>
      <c r="AU149" s="165" t="s">
        <v>88</v>
      </c>
      <c r="AV149" s="13" t="s">
        <v>124</v>
      </c>
      <c r="AW149" s="13" t="s">
        <v>35</v>
      </c>
      <c r="AX149" s="13" t="s">
        <v>86</v>
      </c>
      <c r="AY149" s="165" t="s">
        <v>125</v>
      </c>
    </row>
    <row r="150" spans="2:63" s="10" customFormat="1" ht="22.8" customHeight="1">
      <c r="B150" s="119"/>
      <c r="D150" s="120" t="s">
        <v>78</v>
      </c>
      <c r="E150" s="155" t="s">
        <v>171</v>
      </c>
      <c r="F150" s="155" t="s">
        <v>287</v>
      </c>
      <c r="I150" s="122"/>
      <c r="J150" s="156">
        <f>BK150</f>
        <v>0</v>
      </c>
      <c r="L150" s="119"/>
      <c r="M150" s="124"/>
      <c r="P150" s="125">
        <f>SUM(P151:P153)</f>
        <v>0</v>
      </c>
      <c r="R150" s="125">
        <f>SUM(R151:R153)</f>
        <v>0.0705</v>
      </c>
      <c r="T150" s="126">
        <f>SUM(T151:T153)</f>
        <v>0</v>
      </c>
      <c r="AR150" s="120" t="s">
        <v>86</v>
      </c>
      <c r="AT150" s="127" t="s">
        <v>78</v>
      </c>
      <c r="AU150" s="127" t="s">
        <v>86</v>
      </c>
      <c r="AY150" s="120" t="s">
        <v>125</v>
      </c>
      <c r="BK150" s="128">
        <f>SUM(BK151:BK153)</f>
        <v>0</v>
      </c>
    </row>
    <row r="151" spans="2:65" s="1" customFormat="1" ht="24.15" customHeight="1">
      <c r="B151" s="31"/>
      <c r="C151" s="129" t="s">
        <v>163</v>
      </c>
      <c r="D151" s="129" t="s">
        <v>126</v>
      </c>
      <c r="E151" s="130" t="s">
        <v>365</v>
      </c>
      <c r="F151" s="131" t="s">
        <v>366</v>
      </c>
      <c r="G151" s="132" t="s">
        <v>189</v>
      </c>
      <c r="H151" s="133">
        <v>150</v>
      </c>
      <c r="I151" s="134"/>
      <c r="J151" s="135">
        <f>ROUND(I151*H151,2)</f>
        <v>0</v>
      </c>
      <c r="K151" s="131" t="s">
        <v>130</v>
      </c>
      <c r="L151" s="31"/>
      <c r="M151" s="136" t="s">
        <v>1</v>
      </c>
      <c r="N151" s="137" t="s">
        <v>44</v>
      </c>
      <c r="P151" s="138">
        <f>O151*H151</f>
        <v>0</v>
      </c>
      <c r="Q151" s="138">
        <v>0.00047</v>
      </c>
      <c r="R151" s="138">
        <f>Q151*H151</f>
        <v>0.0705</v>
      </c>
      <c r="S151" s="138">
        <v>0</v>
      </c>
      <c r="T151" s="139">
        <f>S151*H151</f>
        <v>0</v>
      </c>
      <c r="AR151" s="140" t="s">
        <v>124</v>
      </c>
      <c r="AT151" s="140" t="s">
        <v>126</v>
      </c>
      <c r="AU151" s="140" t="s">
        <v>88</v>
      </c>
      <c r="AY151" s="16" t="s">
        <v>125</v>
      </c>
      <c r="BE151" s="141">
        <f>IF(N151="základní",J151,0)</f>
        <v>0</v>
      </c>
      <c r="BF151" s="141">
        <f>IF(N151="snížená",J151,0)</f>
        <v>0</v>
      </c>
      <c r="BG151" s="141">
        <f>IF(N151="zákl. přenesená",J151,0)</f>
        <v>0</v>
      </c>
      <c r="BH151" s="141">
        <f>IF(N151="sníž. přenesená",J151,0)</f>
        <v>0</v>
      </c>
      <c r="BI151" s="141">
        <f>IF(N151="nulová",J151,0)</f>
        <v>0</v>
      </c>
      <c r="BJ151" s="16" t="s">
        <v>86</v>
      </c>
      <c r="BK151" s="141">
        <f>ROUND(I151*H151,2)</f>
        <v>0</v>
      </c>
      <c r="BL151" s="16" t="s">
        <v>124</v>
      </c>
      <c r="BM151" s="140" t="s">
        <v>367</v>
      </c>
    </row>
    <row r="152" spans="2:51" s="12" customFormat="1" ht="10.2">
      <c r="B152" s="157"/>
      <c r="D152" s="142" t="s">
        <v>191</v>
      </c>
      <c r="E152" s="158" t="s">
        <v>1</v>
      </c>
      <c r="F152" s="159" t="s">
        <v>368</v>
      </c>
      <c r="H152" s="160">
        <v>150</v>
      </c>
      <c r="I152" s="161"/>
      <c r="L152" s="157"/>
      <c r="M152" s="162"/>
      <c r="T152" s="163"/>
      <c r="AT152" s="158" t="s">
        <v>191</v>
      </c>
      <c r="AU152" s="158" t="s">
        <v>88</v>
      </c>
      <c r="AV152" s="12" t="s">
        <v>88</v>
      </c>
      <c r="AW152" s="12" t="s">
        <v>35</v>
      </c>
      <c r="AX152" s="12" t="s">
        <v>79</v>
      </c>
      <c r="AY152" s="158" t="s">
        <v>125</v>
      </c>
    </row>
    <row r="153" spans="2:51" s="13" customFormat="1" ht="10.2">
      <c r="B153" s="164"/>
      <c r="D153" s="142" t="s">
        <v>191</v>
      </c>
      <c r="E153" s="165" t="s">
        <v>1</v>
      </c>
      <c r="F153" s="166" t="s">
        <v>193</v>
      </c>
      <c r="H153" s="167">
        <v>150</v>
      </c>
      <c r="I153" s="168"/>
      <c r="L153" s="164"/>
      <c r="M153" s="169"/>
      <c r="T153" s="170"/>
      <c r="AT153" s="165" t="s">
        <v>191</v>
      </c>
      <c r="AU153" s="165" t="s">
        <v>88</v>
      </c>
      <c r="AV153" s="13" t="s">
        <v>124</v>
      </c>
      <c r="AW153" s="13" t="s">
        <v>35</v>
      </c>
      <c r="AX153" s="13" t="s">
        <v>86</v>
      </c>
      <c r="AY153" s="165" t="s">
        <v>125</v>
      </c>
    </row>
    <row r="154" spans="2:63" s="10" customFormat="1" ht="22.8" customHeight="1">
      <c r="B154" s="119"/>
      <c r="D154" s="120" t="s">
        <v>78</v>
      </c>
      <c r="E154" s="155" t="s">
        <v>339</v>
      </c>
      <c r="F154" s="155" t="s">
        <v>340</v>
      </c>
      <c r="I154" s="122"/>
      <c r="J154" s="156">
        <f>BK154</f>
        <v>0</v>
      </c>
      <c r="L154" s="119"/>
      <c r="M154" s="124"/>
      <c r="P154" s="125">
        <f>P155</f>
        <v>0</v>
      </c>
      <c r="R154" s="125">
        <f>R155</f>
        <v>0</v>
      </c>
      <c r="T154" s="126">
        <f>T155</f>
        <v>0</v>
      </c>
      <c r="AR154" s="120" t="s">
        <v>86</v>
      </c>
      <c r="AT154" s="127" t="s">
        <v>78</v>
      </c>
      <c r="AU154" s="127" t="s">
        <v>86</v>
      </c>
      <c r="AY154" s="120" t="s">
        <v>125</v>
      </c>
      <c r="BK154" s="128">
        <f>BK155</f>
        <v>0</v>
      </c>
    </row>
    <row r="155" spans="2:65" s="1" customFormat="1" ht="33" customHeight="1">
      <c r="B155" s="31"/>
      <c r="C155" s="129" t="s">
        <v>171</v>
      </c>
      <c r="D155" s="129" t="s">
        <v>126</v>
      </c>
      <c r="E155" s="130" t="s">
        <v>342</v>
      </c>
      <c r="F155" s="131" t="s">
        <v>343</v>
      </c>
      <c r="G155" s="132" t="s">
        <v>221</v>
      </c>
      <c r="H155" s="133">
        <v>103.571</v>
      </c>
      <c r="I155" s="134"/>
      <c r="J155" s="135">
        <f>ROUND(I155*H155,2)</f>
        <v>0</v>
      </c>
      <c r="K155" s="131" t="s">
        <v>130</v>
      </c>
      <c r="L155" s="31"/>
      <c r="M155" s="146" t="s">
        <v>1</v>
      </c>
      <c r="N155" s="147" t="s">
        <v>44</v>
      </c>
      <c r="O155" s="148"/>
      <c r="P155" s="149">
        <f>O155*H155</f>
        <v>0</v>
      </c>
      <c r="Q155" s="149">
        <v>0</v>
      </c>
      <c r="R155" s="149">
        <f>Q155*H155</f>
        <v>0</v>
      </c>
      <c r="S155" s="149">
        <v>0</v>
      </c>
      <c r="T155" s="150">
        <f>S155*H155</f>
        <v>0</v>
      </c>
      <c r="AR155" s="140" t="s">
        <v>124</v>
      </c>
      <c r="AT155" s="140" t="s">
        <v>126</v>
      </c>
      <c r="AU155" s="140" t="s">
        <v>88</v>
      </c>
      <c r="AY155" s="16" t="s">
        <v>125</v>
      </c>
      <c r="BE155" s="141">
        <f>IF(N155="základní",J155,0)</f>
        <v>0</v>
      </c>
      <c r="BF155" s="141">
        <f>IF(N155="snížená",J155,0)</f>
        <v>0</v>
      </c>
      <c r="BG155" s="141">
        <f>IF(N155="zákl. přenesená",J155,0)</f>
        <v>0</v>
      </c>
      <c r="BH155" s="141">
        <f>IF(N155="sníž. přenesená",J155,0)</f>
        <v>0</v>
      </c>
      <c r="BI155" s="141">
        <f>IF(N155="nulová",J155,0)</f>
        <v>0</v>
      </c>
      <c r="BJ155" s="16" t="s">
        <v>86</v>
      </c>
      <c r="BK155" s="141">
        <f>ROUND(I155*H155,2)</f>
        <v>0</v>
      </c>
      <c r="BL155" s="16" t="s">
        <v>124</v>
      </c>
      <c r="BM155" s="140" t="s">
        <v>369</v>
      </c>
    </row>
    <row r="156" spans="2:12" s="1" customFormat="1" ht="6.9" customHeight="1">
      <c r="B156" s="43"/>
      <c r="C156" s="44"/>
      <c r="D156" s="44"/>
      <c r="E156" s="44"/>
      <c r="F156" s="44"/>
      <c r="G156" s="44"/>
      <c r="H156" s="44"/>
      <c r="I156" s="44"/>
      <c r="J156" s="44"/>
      <c r="K156" s="44"/>
      <c r="L156" s="31"/>
    </row>
  </sheetData>
  <sheetProtection algorithmName="SHA-512" hashValue="7GWoHUvC9jrzwvcI8MZxALIWaxcsJcvwFFfvOIVfPbzR3LJ60shcoKGNQQ7PsLzI1BDGeEjPnEPT2n/Z2F09Kg==" saltValue="2JX6wZMZE922ESgV/GbpOostW4+kyOjJukDdU3PrRBFAaODVZtMdt7b+4Miu/eCuoiNNznyGAdoHJ0JLYRGUig==" spinCount="100000" sheet="1" objects="1" scenarios="1" formatColumns="0" formatRows="0" autoFilter="0"/>
  <autoFilter ref="C124:K155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76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LAPTOP-PTG2KFLL\Miloš Drábek</dc:creator>
  <cp:keywords/>
  <dc:description/>
  <cp:lastModifiedBy>Miloš Drábek</cp:lastModifiedBy>
  <cp:lastPrinted>2024-04-09T15:46:06Z</cp:lastPrinted>
  <dcterms:created xsi:type="dcterms:W3CDTF">2024-04-09T15:44:22Z</dcterms:created>
  <dcterms:modified xsi:type="dcterms:W3CDTF">2024-04-09T15:46:16Z</dcterms:modified>
  <cp:category/>
  <cp:version/>
  <cp:contentType/>
  <cp:contentStatus/>
</cp:coreProperties>
</file>