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VÝBĚROVÉ ŘÍZENÍ 18\ZŠ ČSA - oprava sociálního zázemí, I. etapa\PD ZŠ ČSA - oprava sociálního zázemí, I. etapa\PDF ZŠ ČSA\"/>
    </mc:Choice>
  </mc:AlternateContent>
  <bookViews>
    <workbookView xWindow="390" yWindow="555" windowWidth="19815" windowHeight="9405"/>
  </bookViews>
  <sheets>
    <sheet name="Rekapitulace stavby" sheetId="1" r:id="rId1"/>
    <sheet name="D.1.1 - Architektonicko s..." sheetId="2" r:id="rId2"/>
    <sheet name="D.1.4.1 - Zdravotechnika" sheetId="3" r:id="rId3"/>
    <sheet name="D.1.4.3 - Vytápění" sheetId="4" r:id="rId4"/>
    <sheet name="D.1.4.4 - Elektroinstalac..." sheetId="5" r:id="rId5"/>
    <sheet name="VON - Vedlejší a ostatní ..." sheetId="6" r:id="rId6"/>
    <sheet name="Pokyny pro vyplnění" sheetId="7" r:id="rId7"/>
  </sheets>
  <definedNames>
    <definedName name="_xlnm._FilterDatabase" localSheetId="1" hidden="1">'D.1.1 - Architektonicko s...'!$C$96:$K$437</definedName>
    <definedName name="_xlnm._FilterDatabase" localSheetId="2" hidden="1">'D.1.4.1 - Zdravotechnika'!$C$92:$K$268</definedName>
    <definedName name="_xlnm._FilterDatabase" localSheetId="3" hidden="1">'D.1.4.3 - Vytápění'!$C$87:$K$155</definedName>
    <definedName name="_xlnm._FilterDatabase" localSheetId="4" hidden="1">'D.1.4.4 - Elektroinstalac...'!$C$82:$K$87</definedName>
    <definedName name="_xlnm._FilterDatabase" localSheetId="5" hidden="1">'VON - Vedlejší a ostatní ...'!$C$79:$K$127</definedName>
    <definedName name="_xlnm.Print_Titles" localSheetId="1">'D.1.1 - Architektonicko s...'!$96:$96</definedName>
    <definedName name="_xlnm.Print_Titles" localSheetId="2">'D.1.4.1 - Zdravotechnika'!$92:$92</definedName>
    <definedName name="_xlnm.Print_Titles" localSheetId="3">'D.1.4.3 - Vytápění'!$87:$87</definedName>
    <definedName name="_xlnm.Print_Titles" localSheetId="4">'D.1.4.4 - Elektroinstalac...'!$82:$82</definedName>
    <definedName name="_xlnm.Print_Titles" localSheetId="0">'Rekapitulace stavby'!$49:$49</definedName>
    <definedName name="_xlnm.Print_Titles" localSheetId="5">'VON - Vedlejší a ostatní ...'!$79:$79</definedName>
    <definedName name="_xlnm.Print_Area" localSheetId="1">'D.1.1 - Architektonicko s...'!$C$4:$J$36,'D.1.1 - Architektonicko s...'!$C$42:$J$78,'D.1.1 - Architektonicko s...'!$C$84:$K$437</definedName>
    <definedName name="_xlnm.Print_Area" localSheetId="2">'D.1.4.1 - Zdravotechnika'!$C$4:$J$38,'D.1.4.1 - Zdravotechnika'!$C$44:$J$72,'D.1.4.1 - Zdravotechnika'!$C$78:$K$268</definedName>
    <definedName name="_xlnm.Print_Area" localSheetId="3">'D.1.4.3 - Vytápění'!$C$4:$J$38,'D.1.4.3 - Vytápění'!$C$44:$J$67,'D.1.4.3 - Vytápění'!$C$73:$K$155</definedName>
    <definedName name="_xlnm.Print_Area" localSheetId="4">'D.1.4.4 - Elektroinstalac...'!$C$4:$J$38,'D.1.4.4 - Elektroinstalac...'!$C$44:$J$62,'D.1.4.4 - Elektroinstalac...'!$C$68:$K$87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  <definedName name="_xlnm.Print_Area" localSheetId="5">'VON - Vedlejší a ostatní ...'!$C$4:$J$36,'VON - Vedlejší a ostatní ...'!$C$42:$J$61,'VON - Vedlejší a ostatní ...'!$C$67:$K$127</definedName>
  </definedNames>
  <calcPr calcId="162913"/>
</workbook>
</file>

<file path=xl/calcChain.xml><?xml version="1.0" encoding="utf-8"?>
<calcChain xmlns="http://schemas.openxmlformats.org/spreadsheetml/2006/main">
  <c r="AY57" i="1" l="1"/>
  <c r="AX57" i="1"/>
  <c r="BI125" i="6"/>
  <c r="BH125" i="6"/>
  <c r="BG125" i="6"/>
  <c r="BF125" i="6"/>
  <c r="T125" i="6"/>
  <c r="T124" i="6" s="1"/>
  <c r="R125" i="6"/>
  <c r="R124" i="6" s="1"/>
  <c r="P125" i="6"/>
  <c r="P124" i="6" s="1"/>
  <c r="BK125" i="6"/>
  <c r="BK124" i="6" s="1"/>
  <c r="J124" i="6" s="1"/>
  <c r="J60" i="6" s="1"/>
  <c r="J125" i="6"/>
  <c r="BE125" i="6" s="1"/>
  <c r="BI122" i="6"/>
  <c r="BH122" i="6"/>
  <c r="BG122" i="6"/>
  <c r="BF122" i="6"/>
  <c r="T122" i="6"/>
  <c r="R122" i="6"/>
  <c r="P122" i="6"/>
  <c r="BK122" i="6"/>
  <c r="J122" i="6"/>
  <c r="BE122" i="6" s="1"/>
  <c r="BI120" i="6"/>
  <c r="BH120" i="6"/>
  <c r="BG120" i="6"/>
  <c r="BF120" i="6"/>
  <c r="T120" i="6"/>
  <c r="R120" i="6"/>
  <c r="P120" i="6"/>
  <c r="BK120" i="6"/>
  <c r="J120" i="6"/>
  <c r="BE120" i="6" s="1"/>
  <c r="BI118" i="6"/>
  <c r="BH118" i="6"/>
  <c r="BG118" i="6"/>
  <c r="BF118" i="6"/>
  <c r="T118" i="6"/>
  <c r="R118" i="6"/>
  <c r="P118" i="6"/>
  <c r="BK118" i="6"/>
  <c r="J118" i="6"/>
  <c r="BE118" i="6" s="1"/>
  <c r="BI116" i="6"/>
  <c r="BH116" i="6"/>
  <c r="BG116" i="6"/>
  <c r="BF116" i="6"/>
  <c r="T116" i="6"/>
  <c r="R116" i="6"/>
  <c r="P116" i="6"/>
  <c r="BK116" i="6"/>
  <c r="J116" i="6"/>
  <c r="BE116" i="6" s="1"/>
  <c r="BI113" i="6"/>
  <c r="BH113" i="6"/>
  <c r="BG113" i="6"/>
  <c r="BF113" i="6"/>
  <c r="BE113" i="6"/>
  <c r="T113" i="6"/>
  <c r="R113" i="6"/>
  <c r="P113" i="6"/>
  <c r="BK113" i="6"/>
  <c r="J113" i="6"/>
  <c r="BI110" i="6"/>
  <c r="BH110" i="6"/>
  <c r="BG110" i="6"/>
  <c r="BF110" i="6"/>
  <c r="T110" i="6"/>
  <c r="R110" i="6"/>
  <c r="P110" i="6"/>
  <c r="BK110" i="6"/>
  <c r="J110" i="6"/>
  <c r="BE110" i="6" s="1"/>
  <c r="BI106" i="6"/>
  <c r="BH106" i="6"/>
  <c r="BG106" i="6"/>
  <c r="BF106" i="6"/>
  <c r="BE106" i="6"/>
  <c r="T106" i="6"/>
  <c r="R106" i="6"/>
  <c r="P106" i="6"/>
  <c r="BK106" i="6"/>
  <c r="BK105" i="6" s="1"/>
  <c r="J105" i="6" s="1"/>
  <c r="J59" i="6" s="1"/>
  <c r="J106" i="6"/>
  <c r="BI103" i="6"/>
  <c r="BH103" i="6"/>
  <c r="BG103" i="6"/>
  <c r="BF103" i="6"/>
  <c r="BE103" i="6"/>
  <c r="T103" i="6"/>
  <c r="R103" i="6"/>
  <c r="P103" i="6"/>
  <c r="BK103" i="6"/>
  <c r="J103" i="6"/>
  <c r="BI101" i="6"/>
  <c r="BH101" i="6"/>
  <c r="BG101" i="6"/>
  <c r="BF101" i="6"/>
  <c r="BE101" i="6"/>
  <c r="T101" i="6"/>
  <c r="R101" i="6"/>
  <c r="P101" i="6"/>
  <c r="BK101" i="6"/>
  <c r="J101" i="6"/>
  <c r="BI99" i="6"/>
  <c r="BH99" i="6"/>
  <c r="BG99" i="6"/>
  <c r="BF99" i="6"/>
  <c r="BE99" i="6"/>
  <c r="T99" i="6"/>
  <c r="R99" i="6"/>
  <c r="P99" i="6"/>
  <c r="BK99" i="6"/>
  <c r="J99" i="6"/>
  <c r="BI97" i="6"/>
  <c r="BH97" i="6"/>
  <c r="BG97" i="6"/>
  <c r="BF97" i="6"/>
  <c r="BE97" i="6"/>
  <c r="T97" i="6"/>
  <c r="R97" i="6"/>
  <c r="P97" i="6"/>
  <c r="BK97" i="6"/>
  <c r="J97" i="6"/>
  <c r="BI95" i="6"/>
  <c r="BH95" i="6"/>
  <c r="BG95" i="6"/>
  <c r="BF95" i="6"/>
  <c r="BE95" i="6"/>
  <c r="T95" i="6"/>
  <c r="R95" i="6"/>
  <c r="P95" i="6"/>
  <c r="BK95" i="6"/>
  <c r="J95" i="6"/>
  <c r="BI93" i="6"/>
  <c r="BH93" i="6"/>
  <c r="BG93" i="6"/>
  <c r="BF93" i="6"/>
  <c r="BE93" i="6"/>
  <c r="T93" i="6"/>
  <c r="R93" i="6"/>
  <c r="P93" i="6"/>
  <c r="BK93" i="6"/>
  <c r="J93" i="6"/>
  <c r="BI91" i="6"/>
  <c r="BH91" i="6"/>
  <c r="BG91" i="6"/>
  <c r="BF91" i="6"/>
  <c r="BE91" i="6"/>
  <c r="T91" i="6"/>
  <c r="R91" i="6"/>
  <c r="P91" i="6"/>
  <c r="BK91" i="6"/>
  <c r="J91" i="6"/>
  <c r="BI89" i="6"/>
  <c r="BH89" i="6"/>
  <c r="BG89" i="6"/>
  <c r="BF89" i="6"/>
  <c r="BE89" i="6"/>
  <c r="T89" i="6"/>
  <c r="R89" i="6"/>
  <c r="P89" i="6"/>
  <c r="BK89" i="6"/>
  <c r="J89" i="6"/>
  <c r="BI87" i="6"/>
  <c r="BH87" i="6"/>
  <c r="BG87" i="6"/>
  <c r="BF87" i="6"/>
  <c r="BE87" i="6"/>
  <c r="T87" i="6"/>
  <c r="R87" i="6"/>
  <c r="P87" i="6"/>
  <c r="BK87" i="6"/>
  <c r="J87" i="6"/>
  <c r="BI85" i="6"/>
  <c r="BH85" i="6"/>
  <c r="BG85" i="6"/>
  <c r="BF85" i="6"/>
  <c r="BE85" i="6"/>
  <c r="T85" i="6"/>
  <c r="R85" i="6"/>
  <c r="P85" i="6"/>
  <c r="BK85" i="6"/>
  <c r="J85" i="6"/>
  <c r="BI83" i="6"/>
  <c r="BH83" i="6"/>
  <c r="BG83" i="6"/>
  <c r="BF83" i="6"/>
  <c r="BE83" i="6"/>
  <c r="T83" i="6"/>
  <c r="T82" i="6" s="1"/>
  <c r="R83" i="6"/>
  <c r="R82" i="6" s="1"/>
  <c r="P83" i="6"/>
  <c r="P82" i="6" s="1"/>
  <c r="BK83" i="6"/>
  <c r="J83" i="6"/>
  <c r="F77" i="6"/>
  <c r="F74" i="6"/>
  <c r="E72" i="6"/>
  <c r="F49" i="6"/>
  <c r="E47" i="6"/>
  <c r="J21" i="6"/>
  <c r="E21" i="6"/>
  <c r="J76" i="6" s="1"/>
  <c r="J20" i="6"/>
  <c r="J18" i="6"/>
  <c r="E18" i="6"/>
  <c r="F52" i="6" s="1"/>
  <c r="J17" i="6"/>
  <c r="J15" i="6"/>
  <c r="E15" i="6"/>
  <c r="F51" i="6" s="1"/>
  <c r="J14" i="6"/>
  <c r="J12" i="6"/>
  <c r="E7" i="6"/>
  <c r="E45" i="6" s="1"/>
  <c r="AY56" i="1"/>
  <c r="AX56" i="1"/>
  <c r="BI85" i="5"/>
  <c r="F36" i="5" s="1"/>
  <c r="BD56" i="1" s="1"/>
  <c r="BH85" i="5"/>
  <c r="F35" i="5" s="1"/>
  <c r="BC56" i="1" s="1"/>
  <c r="BG85" i="5"/>
  <c r="F34" i="5" s="1"/>
  <c r="BB56" i="1" s="1"/>
  <c r="BF85" i="5"/>
  <c r="J33" i="5" s="1"/>
  <c r="AW56" i="1" s="1"/>
  <c r="T85" i="5"/>
  <c r="T84" i="5" s="1"/>
  <c r="T83" i="5" s="1"/>
  <c r="R85" i="5"/>
  <c r="R84" i="5" s="1"/>
  <c r="R83" i="5" s="1"/>
  <c r="P85" i="5"/>
  <c r="P84" i="5" s="1"/>
  <c r="P83" i="5" s="1"/>
  <c r="AU56" i="1" s="1"/>
  <c r="BK85" i="5"/>
  <c r="BK84" i="5" s="1"/>
  <c r="J85" i="5"/>
  <c r="BE85" i="5" s="1"/>
  <c r="J77" i="5"/>
  <c r="F77" i="5"/>
  <c r="E75" i="5"/>
  <c r="J53" i="5"/>
  <c r="F53" i="5"/>
  <c r="E51" i="5"/>
  <c r="J23" i="5"/>
  <c r="E23" i="5"/>
  <c r="J55" i="5" s="1"/>
  <c r="J22" i="5"/>
  <c r="J20" i="5"/>
  <c r="E20" i="5"/>
  <c r="F56" i="5" s="1"/>
  <c r="J19" i="5"/>
  <c r="J17" i="5"/>
  <c r="E17" i="5"/>
  <c r="F79" i="5" s="1"/>
  <c r="J16" i="5"/>
  <c r="J14" i="5"/>
  <c r="E7" i="5"/>
  <c r="E71" i="5" s="1"/>
  <c r="BK136" i="4"/>
  <c r="J136" i="4" s="1"/>
  <c r="J65" i="4" s="1"/>
  <c r="AY55" i="1"/>
  <c r="AX55" i="1"/>
  <c r="BI153" i="4"/>
  <c r="BH153" i="4"/>
  <c r="BG153" i="4"/>
  <c r="BF153" i="4"/>
  <c r="BE153" i="4"/>
  <c r="T153" i="4"/>
  <c r="R153" i="4"/>
  <c r="P153" i="4"/>
  <c r="BK153" i="4"/>
  <c r="J153" i="4"/>
  <c r="BI151" i="4"/>
  <c r="BH151" i="4"/>
  <c r="BG151" i="4"/>
  <c r="BF151" i="4"/>
  <c r="BE151" i="4"/>
  <c r="T151" i="4"/>
  <c r="R151" i="4"/>
  <c r="P151" i="4"/>
  <c r="BK151" i="4"/>
  <c r="J151" i="4"/>
  <c r="BI149" i="4"/>
  <c r="BH149" i="4"/>
  <c r="BG149" i="4"/>
  <c r="BF149" i="4"/>
  <c r="BE149" i="4"/>
  <c r="T149" i="4"/>
  <c r="R149" i="4"/>
  <c r="P149" i="4"/>
  <c r="BK149" i="4"/>
  <c r="J149" i="4"/>
  <c r="BI147" i="4"/>
  <c r="BH147" i="4"/>
  <c r="BG147" i="4"/>
  <c r="BF147" i="4"/>
  <c r="BE147" i="4"/>
  <c r="T147" i="4"/>
  <c r="R147" i="4"/>
  <c r="P147" i="4"/>
  <c r="BK147" i="4"/>
  <c r="J147" i="4"/>
  <c r="BI145" i="4"/>
  <c r="BH145" i="4"/>
  <c r="BG145" i="4"/>
  <c r="BF145" i="4"/>
  <c r="BE145" i="4"/>
  <c r="T145" i="4"/>
  <c r="T144" i="4" s="1"/>
  <c r="R145" i="4"/>
  <c r="P145" i="4"/>
  <c r="BK145" i="4"/>
  <c r="BK144" i="4" s="1"/>
  <c r="J144" i="4" s="1"/>
  <c r="J66" i="4" s="1"/>
  <c r="J145" i="4"/>
  <c r="BI137" i="4"/>
  <c r="BH137" i="4"/>
  <c r="BG137" i="4"/>
  <c r="BF137" i="4"/>
  <c r="T137" i="4"/>
  <c r="T136" i="4" s="1"/>
  <c r="R137" i="4"/>
  <c r="R136" i="4" s="1"/>
  <c r="P137" i="4"/>
  <c r="P136" i="4" s="1"/>
  <c r="BK137" i="4"/>
  <c r="J137" i="4"/>
  <c r="BE137" i="4" s="1"/>
  <c r="BI133" i="4"/>
  <c r="BH133" i="4"/>
  <c r="BG133" i="4"/>
  <c r="BF133" i="4"/>
  <c r="T133" i="4"/>
  <c r="R133" i="4"/>
  <c r="P133" i="4"/>
  <c r="BK133" i="4"/>
  <c r="J133" i="4"/>
  <c r="BE133" i="4" s="1"/>
  <c r="BI131" i="4"/>
  <c r="BH131" i="4"/>
  <c r="BG131" i="4"/>
  <c r="BF131" i="4"/>
  <c r="BE131" i="4"/>
  <c r="T131" i="4"/>
  <c r="R131" i="4"/>
  <c r="P131" i="4"/>
  <c r="BK131" i="4"/>
  <c r="J131" i="4"/>
  <c r="BI129" i="4"/>
  <c r="BH129" i="4"/>
  <c r="BG129" i="4"/>
  <c r="BF129" i="4"/>
  <c r="T129" i="4"/>
  <c r="R129" i="4"/>
  <c r="P129" i="4"/>
  <c r="BK129" i="4"/>
  <c r="J129" i="4"/>
  <c r="BE129" i="4" s="1"/>
  <c r="BI127" i="4"/>
  <c r="BH127" i="4"/>
  <c r="BG127" i="4"/>
  <c r="BF127" i="4"/>
  <c r="BE127" i="4"/>
  <c r="T127" i="4"/>
  <c r="R127" i="4"/>
  <c r="P127" i="4"/>
  <c r="BK127" i="4"/>
  <c r="J127" i="4"/>
  <c r="BI125" i="4"/>
  <c r="BH125" i="4"/>
  <c r="BG125" i="4"/>
  <c r="BF125" i="4"/>
  <c r="T125" i="4"/>
  <c r="R125" i="4"/>
  <c r="P125" i="4"/>
  <c r="BK125" i="4"/>
  <c r="J125" i="4"/>
  <c r="BE125" i="4" s="1"/>
  <c r="BI123" i="4"/>
  <c r="BH123" i="4"/>
  <c r="BG123" i="4"/>
  <c r="BF123" i="4"/>
  <c r="BE123" i="4"/>
  <c r="T123" i="4"/>
  <c r="R123" i="4"/>
  <c r="P123" i="4"/>
  <c r="BK123" i="4"/>
  <c r="J123" i="4"/>
  <c r="BI121" i="4"/>
  <c r="BH121" i="4"/>
  <c r="BG121" i="4"/>
  <c r="BF121" i="4"/>
  <c r="T121" i="4"/>
  <c r="R121" i="4"/>
  <c r="P121" i="4"/>
  <c r="BK121" i="4"/>
  <c r="J121" i="4"/>
  <c r="BE121" i="4" s="1"/>
  <c r="BI119" i="4"/>
  <c r="BH119" i="4"/>
  <c r="BG119" i="4"/>
  <c r="BF119" i="4"/>
  <c r="BE119" i="4"/>
  <c r="T119" i="4"/>
  <c r="R119" i="4"/>
  <c r="P119" i="4"/>
  <c r="BK119" i="4"/>
  <c r="J119" i="4"/>
  <c r="BI117" i="4"/>
  <c r="BH117" i="4"/>
  <c r="BG117" i="4"/>
  <c r="BF117" i="4"/>
  <c r="T117" i="4"/>
  <c r="T116" i="4" s="1"/>
  <c r="R117" i="4"/>
  <c r="R116" i="4" s="1"/>
  <c r="P117" i="4"/>
  <c r="BK117" i="4"/>
  <c r="J117" i="4"/>
  <c r="BE117" i="4" s="1"/>
  <c r="BI115" i="4"/>
  <c r="BH115" i="4"/>
  <c r="BG115" i="4"/>
  <c r="BF115" i="4"/>
  <c r="T115" i="4"/>
  <c r="R115" i="4"/>
  <c r="P115" i="4"/>
  <c r="BK115" i="4"/>
  <c r="J115" i="4"/>
  <c r="BE115" i="4" s="1"/>
  <c r="BI114" i="4"/>
  <c r="BH114" i="4"/>
  <c r="BG114" i="4"/>
  <c r="BF114" i="4"/>
  <c r="T114" i="4"/>
  <c r="R114" i="4"/>
  <c r="P114" i="4"/>
  <c r="BK114" i="4"/>
  <c r="J114" i="4"/>
  <c r="BE114" i="4" s="1"/>
  <c r="BI111" i="4"/>
  <c r="BH111" i="4"/>
  <c r="BG111" i="4"/>
  <c r="BF111" i="4"/>
  <c r="T111" i="4"/>
  <c r="R111" i="4"/>
  <c r="P111" i="4"/>
  <c r="BK111" i="4"/>
  <c r="J111" i="4"/>
  <c r="BE111" i="4" s="1"/>
  <c r="BI108" i="4"/>
  <c r="BH108" i="4"/>
  <c r="BG108" i="4"/>
  <c r="BF108" i="4"/>
  <c r="T108" i="4"/>
  <c r="R108" i="4"/>
  <c r="P108" i="4"/>
  <c r="BK108" i="4"/>
  <c r="J108" i="4"/>
  <c r="BE108" i="4" s="1"/>
  <c r="BI105" i="4"/>
  <c r="BH105" i="4"/>
  <c r="BG105" i="4"/>
  <c r="BF105" i="4"/>
  <c r="T105" i="4"/>
  <c r="R105" i="4"/>
  <c r="P105" i="4"/>
  <c r="BK105" i="4"/>
  <c r="J105" i="4"/>
  <c r="BE105" i="4" s="1"/>
  <c r="BI102" i="4"/>
  <c r="BH102" i="4"/>
  <c r="BG102" i="4"/>
  <c r="BF102" i="4"/>
  <c r="T102" i="4"/>
  <c r="R102" i="4"/>
  <c r="P102" i="4"/>
  <c r="BK102" i="4"/>
  <c r="J102" i="4"/>
  <c r="BE102" i="4" s="1"/>
  <c r="BI99" i="4"/>
  <c r="BH99" i="4"/>
  <c r="BG99" i="4"/>
  <c r="BF99" i="4"/>
  <c r="T99" i="4"/>
  <c r="R99" i="4"/>
  <c r="P99" i="4"/>
  <c r="BK99" i="4"/>
  <c r="J99" i="4"/>
  <c r="BE99" i="4" s="1"/>
  <c r="BI96" i="4"/>
  <c r="BH96" i="4"/>
  <c r="BG96" i="4"/>
  <c r="BF96" i="4"/>
  <c r="T96" i="4"/>
  <c r="T95" i="4" s="1"/>
  <c r="R96" i="4"/>
  <c r="P96" i="4"/>
  <c r="BK96" i="4"/>
  <c r="BK95" i="4" s="1"/>
  <c r="J95" i="4" s="1"/>
  <c r="J63" i="4" s="1"/>
  <c r="J96" i="4"/>
  <c r="BE96" i="4" s="1"/>
  <c r="BI94" i="4"/>
  <c r="BH94" i="4"/>
  <c r="BG94" i="4"/>
  <c r="BF94" i="4"/>
  <c r="BE94" i="4"/>
  <c r="T94" i="4"/>
  <c r="R94" i="4"/>
  <c r="P94" i="4"/>
  <c r="BK94" i="4"/>
  <c r="J94" i="4"/>
  <c r="BI91" i="4"/>
  <c r="BH91" i="4"/>
  <c r="F35" i="4" s="1"/>
  <c r="BC55" i="1" s="1"/>
  <c r="BG91" i="4"/>
  <c r="BF91" i="4"/>
  <c r="T91" i="4"/>
  <c r="T90" i="4" s="1"/>
  <c r="T89" i="4" s="1"/>
  <c r="T88" i="4" s="1"/>
  <c r="R91" i="4"/>
  <c r="R90" i="4" s="1"/>
  <c r="P91" i="4"/>
  <c r="BK91" i="4"/>
  <c r="J91" i="4"/>
  <c r="BE91" i="4" s="1"/>
  <c r="F85" i="4"/>
  <c r="F82" i="4"/>
  <c r="E80" i="4"/>
  <c r="E76" i="4"/>
  <c r="F53" i="4"/>
  <c r="E51" i="4"/>
  <c r="J23" i="4"/>
  <c r="E23" i="4"/>
  <c r="J84" i="4" s="1"/>
  <c r="J22" i="4"/>
  <c r="J20" i="4"/>
  <c r="E20" i="4"/>
  <c r="F56" i="4" s="1"/>
  <c r="J19" i="4"/>
  <c r="J17" i="4"/>
  <c r="E17" i="4"/>
  <c r="F55" i="4" s="1"/>
  <c r="J16" i="4"/>
  <c r="J14" i="4"/>
  <c r="E7" i="4"/>
  <c r="E47" i="4" s="1"/>
  <c r="AY54" i="1"/>
  <c r="AX54" i="1"/>
  <c r="BI267" i="3"/>
  <c r="BH267" i="3"/>
  <c r="BG267" i="3"/>
  <c r="BF267" i="3"/>
  <c r="BE267" i="3"/>
  <c r="T267" i="3"/>
  <c r="R267" i="3"/>
  <c r="P267" i="3"/>
  <c r="BK267" i="3"/>
  <c r="J267" i="3"/>
  <c r="BI265" i="3"/>
  <c r="BH265" i="3"/>
  <c r="BG265" i="3"/>
  <c r="BF265" i="3"/>
  <c r="BE265" i="3"/>
  <c r="T265" i="3"/>
  <c r="T264" i="3" s="1"/>
  <c r="R265" i="3"/>
  <c r="P265" i="3"/>
  <c r="P264" i="3" s="1"/>
  <c r="BK265" i="3"/>
  <c r="BK264" i="3" s="1"/>
  <c r="J264" i="3" s="1"/>
  <c r="J71" i="3" s="1"/>
  <c r="J265" i="3"/>
  <c r="BI263" i="3"/>
  <c r="BH263" i="3"/>
  <c r="BG263" i="3"/>
  <c r="BF263" i="3"/>
  <c r="T263" i="3"/>
  <c r="R263" i="3"/>
  <c r="P263" i="3"/>
  <c r="BK263" i="3"/>
  <c r="J263" i="3"/>
  <c r="BE263" i="3" s="1"/>
  <c r="BI261" i="3"/>
  <c r="BH261" i="3"/>
  <c r="BG261" i="3"/>
  <c r="BF261" i="3"/>
  <c r="T261" i="3"/>
  <c r="R261" i="3"/>
  <c r="P261" i="3"/>
  <c r="BK261" i="3"/>
  <c r="J261" i="3"/>
  <c r="BE261" i="3" s="1"/>
  <c r="BI258" i="3"/>
  <c r="BH258" i="3"/>
  <c r="BG258" i="3"/>
  <c r="BF258" i="3"/>
  <c r="T258" i="3"/>
  <c r="R258" i="3"/>
  <c r="P258" i="3"/>
  <c r="BK258" i="3"/>
  <c r="J258" i="3"/>
  <c r="BE258" i="3" s="1"/>
  <c r="BI256" i="3"/>
  <c r="BH256" i="3"/>
  <c r="BG256" i="3"/>
  <c r="BF256" i="3"/>
  <c r="T256" i="3"/>
  <c r="R256" i="3"/>
  <c r="P256" i="3"/>
  <c r="BK256" i="3"/>
  <c r="J256" i="3"/>
  <c r="BE256" i="3" s="1"/>
  <c r="BI252" i="3"/>
  <c r="BH252" i="3"/>
  <c r="BG252" i="3"/>
  <c r="BF252" i="3"/>
  <c r="T252" i="3"/>
  <c r="R252" i="3"/>
  <c r="P252" i="3"/>
  <c r="BK252" i="3"/>
  <c r="J252" i="3"/>
  <c r="BE252" i="3" s="1"/>
  <c r="BI249" i="3"/>
  <c r="BH249" i="3"/>
  <c r="BG249" i="3"/>
  <c r="BF249" i="3"/>
  <c r="T249" i="3"/>
  <c r="R249" i="3"/>
  <c r="P249" i="3"/>
  <c r="BK249" i="3"/>
  <c r="J249" i="3"/>
  <c r="BE249" i="3" s="1"/>
  <c r="BI246" i="3"/>
  <c r="BH246" i="3"/>
  <c r="BG246" i="3"/>
  <c r="BF246" i="3"/>
  <c r="T246" i="3"/>
  <c r="R246" i="3"/>
  <c r="P246" i="3"/>
  <c r="BK246" i="3"/>
  <c r="J246" i="3"/>
  <c r="BE246" i="3" s="1"/>
  <c r="BI240" i="3"/>
  <c r="BH240" i="3"/>
  <c r="BG240" i="3"/>
  <c r="BF240" i="3"/>
  <c r="BE240" i="3"/>
  <c r="T240" i="3"/>
  <c r="R240" i="3"/>
  <c r="P240" i="3"/>
  <c r="BK240" i="3"/>
  <c r="J240" i="3"/>
  <c r="BI236" i="3"/>
  <c r="BH236" i="3"/>
  <c r="BG236" i="3"/>
  <c r="BF236" i="3"/>
  <c r="T236" i="3"/>
  <c r="R236" i="3"/>
  <c r="P236" i="3"/>
  <c r="BK236" i="3"/>
  <c r="J236" i="3"/>
  <c r="BE236" i="3" s="1"/>
  <c r="BI234" i="3"/>
  <c r="BH234" i="3"/>
  <c r="BG234" i="3"/>
  <c r="BF234" i="3"/>
  <c r="BE234" i="3"/>
  <c r="T234" i="3"/>
  <c r="R234" i="3"/>
  <c r="P234" i="3"/>
  <c r="BK234" i="3"/>
  <c r="J234" i="3"/>
  <c r="BI232" i="3"/>
  <c r="BH232" i="3"/>
  <c r="BG232" i="3"/>
  <c r="BF232" i="3"/>
  <c r="T232" i="3"/>
  <c r="R232" i="3"/>
  <c r="P232" i="3"/>
  <c r="BK232" i="3"/>
  <c r="J232" i="3"/>
  <c r="BE232" i="3" s="1"/>
  <c r="BI229" i="3"/>
  <c r="BH229" i="3"/>
  <c r="BG229" i="3"/>
  <c r="BF229" i="3"/>
  <c r="T229" i="3"/>
  <c r="R229" i="3"/>
  <c r="P229" i="3"/>
  <c r="BK229" i="3"/>
  <c r="J229" i="3"/>
  <c r="BE229" i="3" s="1"/>
  <c r="BI226" i="3"/>
  <c r="BH226" i="3"/>
  <c r="BG226" i="3"/>
  <c r="BF226" i="3"/>
  <c r="T226" i="3"/>
  <c r="R226" i="3"/>
  <c r="P226" i="3"/>
  <c r="BK226" i="3"/>
  <c r="J226" i="3"/>
  <c r="BE226" i="3" s="1"/>
  <c r="BI223" i="3"/>
  <c r="BH223" i="3"/>
  <c r="BG223" i="3"/>
  <c r="BF223" i="3"/>
  <c r="BE223" i="3"/>
  <c r="T223" i="3"/>
  <c r="R223" i="3"/>
  <c r="P223" i="3"/>
  <c r="BK223" i="3"/>
  <c r="J223" i="3"/>
  <c r="BI220" i="3"/>
  <c r="BH220" i="3"/>
  <c r="BG220" i="3"/>
  <c r="BF220" i="3"/>
  <c r="T220" i="3"/>
  <c r="R220" i="3"/>
  <c r="P220" i="3"/>
  <c r="BK220" i="3"/>
  <c r="J220" i="3"/>
  <c r="BE220" i="3" s="1"/>
  <c r="BI218" i="3"/>
  <c r="BH218" i="3"/>
  <c r="BG218" i="3"/>
  <c r="BF218" i="3"/>
  <c r="BE218" i="3"/>
  <c r="T218" i="3"/>
  <c r="R218" i="3"/>
  <c r="P218" i="3"/>
  <c r="BK218" i="3"/>
  <c r="J218" i="3"/>
  <c r="BI216" i="3"/>
  <c r="BH216" i="3"/>
  <c r="BG216" i="3"/>
  <c r="BF216" i="3"/>
  <c r="T216" i="3"/>
  <c r="R216" i="3"/>
  <c r="P216" i="3"/>
  <c r="BK216" i="3"/>
  <c r="J216" i="3"/>
  <c r="BE216" i="3" s="1"/>
  <c r="BI213" i="3"/>
  <c r="BH213" i="3"/>
  <c r="BG213" i="3"/>
  <c r="BF213" i="3"/>
  <c r="BE213" i="3"/>
  <c r="T213" i="3"/>
  <c r="R213" i="3"/>
  <c r="P213" i="3"/>
  <c r="BK213" i="3"/>
  <c r="J213" i="3"/>
  <c r="BI210" i="3"/>
  <c r="BH210" i="3"/>
  <c r="BG210" i="3"/>
  <c r="BF210" i="3"/>
  <c r="T210" i="3"/>
  <c r="R210" i="3"/>
  <c r="R209" i="3" s="1"/>
  <c r="P210" i="3"/>
  <c r="BK210" i="3"/>
  <c r="J210" i="3"/>
  <c r="BE210" i="3" s="1"/>
  <c r="BI208" i="3"/>
  <c r="BH208" i="3"/>
  <c r="BG208" i="3"/>
  <c r="BF208" i="3"/>
  <c r="BE208" i="3"/>
  <c r="T208" i="3"/>
  <c r="R208" i="3"/>
  <c r="P208" i="3"/>
  <c r="BK208" i="3"/>
  <c r="J208" i="3"/>
  <c r="BI206" i="3"/>
  <c r="BH206" i="3"/>
  <c r="BG206" i="3"/>
  <c r="BF206" i="3"/>
  <c r="BE206" i="3"/>
  <c r="T206" i="3"/>
  <c r="R206" i="3"/>
  <c r="P206" i="3"/>
  <c r="BK206" i="3"/>
  <c r="J206" i="3"/>
  <c r="BI204" i="3"/>
  <c r="BH204" i="3"/>
  <c r="BG204" i="3"/>
  <c r="BF204" i="3"/>
  <c r="BE204" i="3"/>
  <c r="T204" i="3"/>
  <c r="R204" i="3"/>
  <c r="P204" i="3"/>
  <c r="BK204" i="3"/>
  <c r="J204" i="3"/>
  <c r="BI201" i="3"/>
  <c r="BH201" i="3"/>
  <c r="BG201" i="3"/>
  <c r="BF201" i="3"/>
  <c r="BE201" i="3"/>
  <c r="T201" i="3"/>
  <c r="R201" i="3"/>
  <c r="P201" i="3"/>
  <c r="BK201" i="3"/>
  <c r="J201" i="3"/>
  <c r="BI198" i="3"/>
  <c r="BH198" i="3"/>
  <c r="BG198" i="3"/>
  <c r="BF198" i="3"/>
  <c r="BE198" i="3"/>
  <c r="T198" i="3"/>
  <c r="R198" i="3"/>
  <c r="P198" i="3"/>
  <c r="BK198" i="3"/>
  <c r="J198" i="3"/>
  <c r="BI195" i="3"/>
  <c r="BH195" i="3"/>
  <c r="BG195" i="3"/>
  <c r="BF195" i="3"/>
  <c r="BE195" i="3"/>
  <c r="T195" i="3"/>
  <c r="R195" i="3"/>
  <c r="P195" i="3"/>
  <c r="BK195" i="3"/>
  <c r="J195" i="3"/>
  <c r="BI192" i="3"/>
  <c r="BH192" i="3"/>
  <c r="BG192" i="3"/>
  <c r="BF192" i="3"/>
  <c r="BE192" i="3"/>
  <c r="T192" i="3"/>
  <c r="R192" i="3"/>
  <c r="P192" i="3"/>
  <c r="BK192" i="3"/>
  <c r="J192" i="3"/>
  <c r="BI189" i="3"/>
  <c r="BH189" i="3"/>
  <c r="BG189" i="3"/>
  <c r="BF189" i="3"/>
  <c r="BE189" i="3"/>
  <c r="T189" i="3"/>
  <c r="R189" i="3"/>
  <c r="P189" i="3"/>
  <c r="BK189" i="3"/>
  <c r="J189" i="3"/>
  <c r="BI186" i="3"/>
  <c r="BH186" i="3"/>
  <c r="BG186" i="3"/>
  <c r="BF186" i="3"/>
  <c r="BE186" i="3"/>
  <c r="T186" i="3"/>
  <c r="R186" i="3"/>
  <c r="P186" i="3"/>
  <c r="BK186" i="3"/>
  <c r="J186" i="3"/>
  <c r="BI183" i="3"/>
  <c r="BH183" i="3"/>
  <c r="BG183" i="3"/>
  <c r="BF183" i="3"/>
  <c r="BE183" i="3"/>
  <c r="T183" i="3"/>
  <c r="R183" i="3"/>
  <c r="P183" i="3"/>
  <c r="BK183" i="3"/>
  <c r="J183" i="3"/>
  <c r="BI180" i="3"/>
  <c r="BH180" i="3"/>
  <c r="BG180" i="3"/>
  <c r="BF180" i="3"/>
  <c r="BE180" i="3"/>
  <c r="T180" i="3"/>
  <c r="R180" i="3"/>
  <c r="P180" i="3"/>
  <c r="BK180" i="3"/>
  <c r="J180" i="3"/>
  <c r="BI177" i="3"/>
  <c r="BH177" i="3"/>
  <c r="BG177" i="3"/>
  <c r="BF177" i="3"/>
  <c r="BE177" i="3"/>
  <c r="T177" i="3"/>
  <c r="R177" i="3"/>
  <c r="P177" i="3"/>
  <c r="BK177" i="3"/>
  <c r="J177" i="3"/>
  <c r="BI175" i="3"/>
  <c r="BH175" i="3"/>
  <c r="BG175" i="3"/>
  <c r="BF175" i="3"/>
  <c r="BE175" i="3"/>
  <c r="T175" i="3"/>
  <c r="R175" i="3"/>
  <c r="P175" i="3"/>
  <c r="BK175" i="3"/>
  <c r="J175" i="3"/>
  <c r="BI172" i="3"/>
  <c r="BH172" i="3"/>
  <c r="BG172" i="3"/>
  <c r="BF172" i="3"/>
  <c r="BE172" i="3"/>
  <c r="T172" i="3"/>
  <c r="T171" i="3" s="1"/>
  <c r="R172" i="3"/>
  <c r="P172" i="3"/>
  <c r="BK172" i="3"/>
  <c r="J172" i="3"/>
  <c r="BI170" i="3"/>
  <c r="BH170" i="3"/>
  <c r="BG170" i="3"/>
  <c r="BF170" i="3"/>
  <c r="T170" i="3"/>
  <c r="R170" i="3"/>
  <c r="P170" i="3"/>
  <c r="BK170" i="3"/>
  <c r="J170" i="3"/>
  <c r="BE170" i="3" s="1"/>
  <c r="BI167" i="3"/>
  <c r="BH167" i="3"/>
  <c r="BG167" i="3"/>
  <c r="BF167" i="3"/>
  <c r="T167" i="3"/>
  <c r="R167" i="3"/>
  <c r="P167" i="3"/>
  <c r="BK167" i="3"/>
  <c r="J167" i="3"/>
  <c r="BE167" i="3" s="1"/>
  <c r="BI164" i="3"/>
  <c r="BH164" i="3"/>
  <c r="BG164" i="3"/>
  <c r="BF164" i="3"/>
  <c r="T164" i="3"/>
  <c r="R164" i="3"/>
  <c r="P164" i="3"/>
  <c r="BK164" i="3"/>
  <c r="J164" i="3"/>
  <c r="BE164" i="3" s="1"/>
  <c r="BI159" i="3"/>
  <c r="BH159" i="3"/>
  <c r="BG159" i="3"/>
  <c r="BF159" i="3"/>
  <c r="T159" i="3"/>
  <c r="R159" i="3"/>
  <c r="P159" i="3"/>
  <c r="BK159" i="3"/>
  <c r="J159" i="3"/>
  <c r="BE159" i="3" s="1"/>
  <c r="BI157" i="3"/>
  <c r="BH157" i="3"/>
  <c r="BG157" i="3"/>
  <c r="BF157" i="3"/>
  <c r="T157" i="3"/>
  <c r="R157" i="3"/>
  <c r="P157" i="3"/>
  <c r="BK157" i="3"/>
  <c r="J157" i="3"/>
  <c r="BE157" i="3" s="1"/>
  <c r="BI155" i="3"/>
  <c r="BH155" i="3"/>
  <c r="BG155" i="3"/>
  <c r="BF155" i="3"/>
  <c r="T155" i="3"/>
  <c r="R155" i="3"/>
  <c r="P155" i="3"/>
  <c r="BK155" i="3"/>
  <c r="J155" i="3"/>
  <c r="BE155" i="3" s="1"/>
  <c r="BI153" i="3"/>
  <c r="BH153" i="3"/>
  <c r="BG153" i="3"/>
  <c r="BF153" i="3"/>
  <c r="T153" i="3"/>
  <c r="R153" i="3"/>
  <c r="P153" i="3"/>
  <c r="BK153" i="3"/>
  <c r="J153" i="3"/>
  <c r="BE153" i="3" s="1"/>
  <c r="BI150" i="3"/>
  <c r="BH150" i="3"/>
  <c r="BG150" i="3"/>
  <c r="BF150" i="3"/>
  <c r="BE150" i="3"/>
  <c r="T150" i="3"/>
  <c r="R150" i="3"/>
  <c r="P150" i="3"/>
  <c r="BK150" i="3"/>
  <c r="J150" i="3"/>
  <c r="BI147" i="3"/>
  <c r="BH147" i="3"/>
  <c r="BG147" i="3"/>
  <c r="BF147" i="3"/>
  <c r="T147" i="3"/>
  <c r="R147" i="3"/>
  <c r="P147" i="3"/>
  <c r="BK147" i="3"/>
  <c r="J147" i="3"/>
  <c r="BE147" i="3" s="1"/>
  <c r="BI144" i="3"/>
  <c r="BH144" i="3"/>
  <c r="BG144" i="3"/>
  <c r="BF144" i="3"/>
  <c r="T144" i="3"/>
  <c r="R144" i="3"/>
  <c r="P144" i="3"/>
  <c r="BK144" i="3"/>
  <c r="J144" i="3"/>
  <c r="BE144" i="3" s="1"/>
  <c r="BI141" i="3"/>
  <c r="BH141" i="3"/>
  <c r="BG141" i="3"/>
  <c r="BF141" i="3"/>
  <c r="T141" i="3"/>
  <c r="R141" i="3"/>
  <c r="P141" i="3"/>
  <c r="BK141" i="3"/>
  <c r="J141" i="3"/>
  <c r="BE141" i="3" s="1"/>
  <c r="BI138" i="3"/>
  <c r="BH138" i="3"/>
  <c r="BG138" i="3"/>
  <c r="BF138" i="3"/>
  <c r="T138" i="3"/>
  <c r="R138" i="3"/>
  <c r="P138" i="3"/>
  <c r="BK138" i="3"/>
  <c r="J138" i="3"/>
  <c r="BE138" i="3" s="1"/>
  <c r="BI135" i="3"/>
  <c r="BH135" i="3"/>
  <c r="BG135" i="3"/>
  <c r="BF135" i="3"/>
  <c r="T135" i="3"/>
  <c r="R135" i="3"/>
  <c r="P135" i="3"/>
  <c r="BK135" i="3"/>
  <c r="J135" i="3"/>
  <c r="BE135" i="3" s="1"/>
  <c r="BI132" i="3"/>
  <c r="BH132" i="3"/>
  <c r="BG132" i="3"/>
  <c r="BF132" i="3"/>
  <c r="T132" i="3"/>
  <c r="R132" i="3"/>
  <c r="P132" i="3"/>
  <c r="BK132" i="3"/>
  <c r="J132" i="3"/>
  <c r="BE132" i="3" s="1"/>
  <c r="BI129" i="3"/>
  <c r="BH129" i="3"/>
  <c r="BG129" i="3"/>
  <c r="BF129" i="3"/>
  <c r="BE129" i="3"/>
  <c r="T129" i="3"/>
  <c r="R129" i="3"/>
  <c r="P129" i="3"/>
  <c r="BK129" i="3"/>
  <c r="J129" i="3"/>
  <c r="BI126" i="3"/>
  <c r="BH126" i="3"/>
  <c r="BG126" i="3"/>
  <c r="BF126" i="3"/>
  <c r="T126" i="3"/>
  <c r="T125" i="3" s="1"/>
  <c r="R126" i="3"/>
  <c r="R125" i="3" s="1"/>
  <c r="P126" i="3"/>
  <c r="P125" i="3" s="1"/>
  <c r="BK126" i="3"/>
  <c r="BK125" i="3" s="1"/>
  <c r="J125" i="3" s="1"/>
  <c r="J66" i="3" s="1"/>
  <c r="J126" i="3"/>
  <c r="BE126" i="3" s="1"/>
  <c r="BI122" i="3"/>
  <c r="BH122" i="3"/>
  <c r="BG122" i="3"/>
  <c r="BF122" i="3"/>
  <c r="T122" i="3"/>
  <c r="R122" i="3"/>
  <c r="P122" i="3"/>
  <c r="BK122" i="3"/>
  <c r="J122" i="3"/>
  <c r="BE122" i="3" s="1"/>
  <c r="BI120" i="3"/>
  <c r="BH120" i="3"/>
  <c r="BG120" i="3"/>
  <c r="BF120" i="3"/>
  <c r="T120" i="3"/>
  <c r="R120" i="3"/>
  <c r="P120" i="3"/>
  <c r="BK120" i="3"/>
  <c r="J120" i="3"/>
  <c r="BE120" i="3" s="1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BE116" i="3"/>
  <c r="T116" i="3"/>
  <c r="R116" i="3"/>
  <c r="P116" i="3"/>
  <c r="BK116" i="3"/>
  <c r="J116" i="3"/>
  <c r="BI111" i="3"/>
  <c r="BH111" i="3"/>
  <c r="BG111" i="3"/>
  <c r="BF111" i="3"/>
  <c r="T111" i="3"/>
  <c r="R111" i="3"/>
  <c r="P111" i="3"/>
  <c r="BK111" i="3"/>
  <c r="J111" i="3"/>
  <c r="BE111" i="3" s="1"/>
  <c r="BI108" i="3"/>
  <c r="BH108" i="3"/>
  <c r="BG108" i="3"/>
  <c r="BF108" i="3"/>
  <c r="T108" i="3"/>
  <c r="R108" i="3"/>
  <c r="P108" i="3"/>
  <c r="P107" i="3" s="1"/>
  <c r="BK108" i="3"/>
  <c r="J108" i="3"/>
  <c r="BE108" i="3" s="1"/>
  <c r="BI104" i="3"/>
  <c r="BH104" i="3"/>
  <c r="BG104" i="3"/>
  <c r="BF104" i="3"/>
  <c r="T104" i="3"/>
  <c r="R104" i="3"/>
  <c r="P104" i="3"/>
  <c r="BK104" i="3"/>
  <c r="J104" i="3"/>
  <c r="BE104" i="3" s="1"/>
  <c r="BI101" i="3"/>
  <c r="BH101" i="3"/>
  <c r="BG101" i="3"/>
  <c r="BF101" i="3"/>
  <c r="T101" i="3"/>
  <c r="T100" i="3" s="1"/>
  <c r="R101" i="3"/>
  <c r="P101" i="3"/>
  <c r="BK101" i="3"/>
  <c r="J101" i="3"/>
  <c r="BE101" i="3" s="1"/>
  <c r="BI96" i="3"/>
  <c r="BH96" i="3"/>
  <c r="BG96" i="3"/>
  <c r="BF96" i="3"/>
  <c r="T96" i="3"/>
  <c r="T95" i="3" s="1"/>
  <c r="R96" i="3"/>
  <c r="R95" i="3" s="1"/>
  <c r="P96" i="3"/>
  <c r="P95" i="3" s="1"/>
  <c r="BK96" i="3"/>
  <c r="BK95" i="3" s="1"/>
  <c r="J95" i="3" s="1"/>
  <c r="J62" i="3" s="1"/>
  <c r="J96" i="3"/>
  <c r="BE96" i="3" s="1"/>
  <c r="F87" i="3"/>
  <c r="E85" i="3"/>
  <c r="F53" i="3"/>
  <c r="E51" i="3"/>
  <c r="J23" i="3"/>
  <c r="E23" i="3"/>
  <c r="J55" i="3" s="1"/>
  <c r="J22" i="3"/>
  <c r="J20" i="3"/>
  <c r="E20" i="3"/>
  <c r="F90" i="3" s="1"/>
  <c r="J19" i="3"/>
  <c r="J17" i="3"/>
  <c r="E17" i="3"/>
  <c r="F55" i="3" s="1"/>
  <c r="J16" i="3"/>
  <c r="J14" i="3"/>
  <c r="J87" i="3" s="1"/>
  <c r="E7" i="3"/>
  <c r="E47" i="3" s="1"/>
  <c r="AY52" i="1"/>
  <c r="AX52" i="1"/>
  <c r="BI436" i="2"/>
  <c r="BH436" i="2"/>
  <c r="BG436" i="2"/>
  <c r="BF436" i="2"/>
  <c r="T436" i="2"/>
  <c r="R436" i="2"/>
  <c r="R433" i="2" s="1"/>
  <c r="P436" i="2"/>
  <c r="BK436" i="2"/>
  <c r="J436" i="2"/>
  <c r="BE436" i="2" s="1"/>
  <c r="BI434" i="2"/>
  <c r="BH434" i="2"/>
  <c r="BG434" i="2"/>
  <c r="BF434" i="2"/>
  <c r="BE434" i="2"/>
  <c r="T434" i="2"/>
  <c r="T433" i="2" s="1"/>
  <c r="R434" i="2"/>
  <c r="P434" i="2"/>
  <c r="BK434" i="2"/>
  <c r="BK433" i="2" s="1"/>
  <c r="J433" i="2" s="1"/>
  <c r="J77" i="2" s="1"/>
  <c r="J434" i="2"/>
  <c r="BI430" i="2"/>
  <c r="BH430" i="2"/>
  <c r="BG430" i="2"/>
  <c r="BF430" i="2"/>
  <c r="T430" i="2"/>
  <c r="T429" i="2" s="1"/>
  <c r="R430" i="2"/>
  <c r="R429" i="2" s="1"/>
  <c r="P430" i="2"/>
  <c r="P429" i="2" s="1"/>
  <c r="BK430" i="2"/>
  <c r="BK429" i="2" s="1"/>
  <c r="J429" i="2" s="1"/>
  <c r="J76" i="2" s="1"/>
  <c r="J430" i="2"/>
  <c r="BE430" i="2" s="1"/>
  <c r="BI426" i="2"/>
  <c r="BH426" i="2"/>
  <c r="BG426" i="2"/>
  <c r="BF426" i="2"/>
  <c r="T426" i="2"/>
  <c r="R426" i="2"/>
  <c r="P426" i="2"/>
  <c r="BK426" i="2"/>
  <c r="J426" i="2"/>
  <c r="BE426" i="2" s="1"/>
  <c r="BI420" i="2"/>
  <c r="BH420" i="2"/>
  <c r="BG420" i="2"/>
  <c r="BF420" i="2"/>
  <c r="BE420" i="2"/>
  <c r="T420" i="2"/>
  <c r="R420" i="2"/>
  <c r="P420" i="2"/>
  <c r="BK420" i="2"/>
  <c r="J420" i="2"/>
  <c r="BI414" i="2"/>
  <c r="BH414" i="2"/>
  <c r="BG414" i="2"/>
  <c r="BF414" i="2"/>
  <c r="T414" i="2"/>
  <c r="R414" i="2"/>
  <c r="P414" i="2"/>
  <c r="BK414" i="2"/>
  <c r="J414" i="2"/>
  <c r="BE414" i="2" s="1"/>
  <c r="BI408" i="2"/>
  <c r="BH408" i="2"/>
  <c r="BG408" i="2"/>
  <c r="BF408" i="2"/>
  <c r="T408" i="2"/>
  <c r="T407" i="2" s="1"/>
  <c r="R408" i="2"/>
  <c r="P408" i="2"/>
  <c r="P407" i="2" s="1"/>
  <c r="BK408" i="2"/>
  <c r="J408" i="2"/>
  <c r="BE408" i="2" s="1"/>
  <c r="BI406" i="2"/>
  <c r="BH406" i="2"/>
  <c r="BG406" i="2"/>
  <c r="BF406" i="2"/>
  <c r="T406" i="2"/>
  <c r="R406" i="2"/>
  <c r="P406" i="2"/>
  <c r="BK406" i="2"/>
  <c r="J406" i="2"/>
  <c r="BE406" i="2" s="1"/>
  <c r="BI398" i="2"/>
  <c r="BH398" i="2"/>
  <c r="BG398" i="2"/>
  <c r="BF398" i="2"/>
  <c r="BE398" i="2"/>
  <c r="T398" i="2"/>
  <c r="R398" i="2"/>
  <c r="P398" i="2"/>
  <c r="BK398" i="2"/>
  <c r="J398" i="2"/>
  <c r="BI396" i="2"/>
  <c r="BH396" i="2"/>
  <c r="BG396" i="2"/>
  <c r="BF396" i="2"/>
  <c r="T396" i="2"/>
  <c r="R396" i="2"/>
  <c r="P396" i="2"/>
  <c r="BK396" i="2"/>
  <c r="J396" i="2"/>
  <c r="BE396" i="2" s="1"/>
  <c r="BI393" i="2"/>
  <c r="BH393" i="2"/>
  <c r="BG393" i="2"/>
  <c r="BF393" i="2"/>
  <c r="BE393" i="2"/>
  <c r="T393" i="2"/>
  <c r="R393" i="2"/>
  <c r="P393" i="2"/>
  <c r="BK393" i="2"/>
  <c r="J393" i="2"/>
  <c r="BI390" i="2"/>
  <c r="BH390" i="2"/>
  <c r="BG390" i="2"/>
  <c r="BF390" i="2"/>
  <c r="T390" i="2"/>
  <c r="R390" i="2"/>
  <c r="P390" i="2"/>
  <c r="BK390" i="2"/>
  <c r="J390" i="2"/>
  <c r="BE390" i="2" s="1"/>
  <c r="BI388" i="2"/>
  <c r="BH388" i="2"/>
  <c r="BG388" i="2"/>
  <c r="BF388" i="2"/>
  <c r="BE388" i="2"/>
  <c r="T388" i="2"/>
  <c r="R388" i="2"/>
  <c r="P388" i="2"/>
  <c r="BK388" i="2"/>
  <c r="J388" i="2"/>
  <c r="BI385" i="2"/>
  <c r="BH385" i="2"/>
  <c r="BG385" i="2"/>
  <c r="BF385" i="2"/>
  <c r="T385" i="2"/>
  <c r="R385" i="2"/>
  <c r="P385" i="2"/>
  <c r="BK385" i="2"/>
  <c r="J385" i="2"/>
  <c r="BE385" i="2" s="1"/>
  <c r="BI381" i="2"/>
  <c r="BH381" i="2"/>
  <c r="BG381" i="2"/>
  <c r="BF381" i="2"/>
  <c r="T381" i="2"/>
  <c r="R381" i="2"/>
  <c r="P381" i="2"/>
  <c r="BK381" i="2"/>
  <c r="J381" i="2"/>
  <c r="BE381" i="2" s="1"/>
  <c r="BI373" i="2"/>
  <c r="BH373" i="2"/>
  <c r="BG373" i="2"/>
  <c r="BF373" i="2"/>
  <c r="T373" i="2"/>
  <c r="R373" i="2"/>
  <c r="R372" i="2" s="1"/>
  <c r="P373" i="2"/>
  <c r="BK373" i="2"/>
  <c r="J373" i="2"/>
  <c r="BE373" i="2" s="1"/>
  <c r="BI371" i="2"/>
  <c r="BH371" i="2"/>
  <c r="BG371" i="2"/>
  <c r="BF371" i="2"/>
  <c r="T371" i="2"/>
  <c r="R371" i="2"/>
  <c r="P371" i="2"/>
  <c r="BK371" i="2"/>
  <c r="J371" i="2"/>
  <c r="BE371" i="2" s="1"/>
  <c r="BI368" i="2"/>
  <c r="BH368" i="2"/>
  <c r="BG368" i="2"/>
  <c r="BF368" i="2"/>
  <c r="T368" i="2"/>
  <c r="R368" i="2"/>
  <c r="P368" i="2"/>
  <c r="BK368" i="2"/>
  <c r="J368" i="2"/>
  <c r="BE368" i="2" s="1"/>
  <c r="BI365" i="2"/>
  <c r="BH365" i="2"/>
  <c r="BG365" i="2"/>
  <c r="BF365" i="2"/>
  <c r="T365" i="2"/>
  <c r="R365" i="2"/>
  <c r="P365" i="2"/>
  <c r="BK365" i="2"/>
  <c r="J365" i="2"/>
  <c r="BE365" i="2" s="1"/>
  <c r="BI362" i="2"/>
  <c r="BH362" i="2"/>
  <c r="BG362" i="2"/>
  <c r="BF362" i="2"/>
  <c r="BE362" i="2"/>
  <c r="T362" i="2"/>
  <c r="R362" i="2"/>
  <c r="P362" i="2"/>
  <c r="BK362" i="2"/>
  <c r="J362" i="2"/>
  <c r="BI358" i="2"/>
  <c r="BH358" i="2"/>
  <c r="BG358" i="2"/>
  <c r="BF358" i="2"/>
  <c r="T358" i="2"/>
  <c r="R358" i="2"/>
  <c r="P358" i="2"/>
  <c r="BK358" i="2"/>
  <c r="J358" i="2"/>
  <c r="BE358" i="2" s="1"/>
  <c r="BI353" i="2"/>
  <c r="BH353" i="2"/>
  <c r="BG353" i="2"/>
  <c r="BF353" i="2"/>
  <c r="BE353" i="2"/>
  <c r="T353" i="2"/>
  <c r="R353" i="2"/>
  <c r="P353" i="2"/>
  <c r="BK353" i="2"/>
  <c r="J353" i="2"/>
  <c r="BI350" i="2"/>
  <c r="BH350" i="2"/>
  <c r="BG350" i="2"/>
  <c r="BF350" i="2"/>
  <c r="T350" i="2"/>
  <c r="R350" i="2"/>
  <c r="P350" i="2"/>
  <c r="BK350" i="2"/>
  <c r="J350" i="2"/>
  <c r="BE350" i="2" s="1"/>
  <c r="BI347" i="2"/>
  <c r="BH347" i="2"/>
  <c r="BG347" i="2"/>
  <c r="BF347" i="2"/>
  <c r="T347" i="2"/>
  <c r="R347" i="2"/>
  <c r="P347" i="2"/>
  <c r="BK347" i="2"/>
  <c r="J347" i="2"/>
  <c r="BE347" i="2" s="1"/>
  <c r="BI344" i="2"/>
  <c r="BH344" i="2"/>
  <c r="BG344" i="2"/>
  <c r="BF344" i="2"/>
  <c r="T344" i="2"/>
  <c r="R344" i="2"/>
  <c r="P344" i="2"/>
  <c r="BK344" i="2"/>
  <c r="J344" i="2"/>
  <c r="BE344" i="2" s="1"/>
  <c r="BI340" i="2"/>
  <c r="BH340" i="2"/>
  <c r="BG340" i="2"/>
  <c r="BF340" i="2"/>
  <c r="T340" i="2"/>
  <c r="R340" i="2"/>
  <c r="P340" i="2"/>
  <c r="BK340" i="2"/>
  <c r="J340" i="2"/>
  <c r="BE340" i="2" s="1"/>
  <c r="BI335" i="2"/>
  <c r="BH335" i="2"/>
  <c r="BG335" i="2"/>
  <c r="BF335" i="2"/>
  <c r="T335" i="2"/>
  <c r="R335" i="2"/>
  <c r="P335" i="2"/>
  <c r="BK335" i="2"/>
  <c r="J335" i="2"/>
  <c r="BE335" i="2" s="1"/>
  <c r="BI333" i="2"/>
  <c r="BH333" i="2"/>
  <c r="BG333" i="2"/>
  <c r="BF333" i="2"/>
  <c r="BE333" i="2"/>
  <c r="T333" i="2"/>
  <c r="R333" i="2"/>
  <c r="P333" i="2"/>
  <c r="BK333" i="2"/>
  <c r="J333" i="2"/>
  <c r="BI327" i="2"/>
  <c r="BH327" i="2"/>
  <c r="BG327" i="2"/>
  <c r="BF327" i="2"/>
  <c r="T327" i="2"/>
  <c r="R327" i="2"/>
  <c r="P327" i="2"/>
  <c r="BK327" i="2"/>
  <c r="J327" i="2"/>
  <c r="BE327" i="2" s="1"/>
  <c r="BI325" i="2"/>
  <c r="BH325" i="2"/>
  <c r="BG325" i="2"/>
  <c r="BF325" i="2"/>
  <c r="BE325" i="2"/>
  <c r="T325" i="2"/>
  <c r="R325" i="2"/>
  <c r="P325" i="2"/>
  <c r="BK325" i="2"/>
  <c r="J325" i="2"/>
  <c r="BI323" i="2"/>
  <c r="BH323" i="2"/>
  <c r="BG323" i="2"/>
  <c r="BF323" i="2"/>
  <c r="T323" i="2"/>
  <c r="R323" i="2"/>
  <c r="P323" i="2"/>
  <c r="BK323" i="2"/>
  <c r="J323" i="2"/>
  <c r="BE323" i="2" s="1"/>
  <c r="BI321" i="2"/>
  <c r="BH321" i="2"/>
  <c r="BG321" i="2"/>
  <c r="BF321" i="2"/>
  <c r="BE321" i="2"/>
  <c r="T321" i="2"/>
  <c r="R321" i="2"/>
  <c r="P321" i="2"/>
  <c r="BK321" i="2"/>
  <c r="J321" i="2"/>
  <c r="BI319" i="2"/>
  <c r="BH319" i="2"/>
  <c r="BG319" i="2"/>
  <c r="BF319" i="2"/>
  <c r="BE319" i="2"/>
  <c r="T319" i="2"/>
  <c r="R319" i="2"/>
  <c r="P319" i="2"/>
  <c r="BK319" i="2"/>
  <c r="J319" i="2"/>
  <c r="BI317" i="2"/>
  <c r="BH317" i="2"/>
  <c r="BG317" i="2"/>
  <c r="BF317" i="2"/>
  <c r="BE317" i="2"/>
  <c r="T317" i="2"/>
  <c r="R317" i="2"/>
  <c r="P317" i="2"/>
  <c r="BK317" i="2"/>
  <c r="J317" i="2"/>
  <c r="BI313" i="2"/>
  <c r="BH313" i="2"/>
  <c r="BG313" i="2"/>
  <c r="BF313" i="2"/>
  <c r="T313" i="2"/>
  <c r="T312" i="2" s="1"/>
  <c r="R313" i="2"/>
  <c r="P313" i="2"/>
  <c r="P312" i="2" s="1"/>
  <c r="BK313" i="2"/>
  <c r="J313" i="2"/>
  <c r="BE313" i="2" s="1"/>
  <c r="BI311" i="2"/>
  <c r="BH311" i="2"/>
  <c r="BG311" i="2"/>
  <c r="BF311" i="2"/>
  <c r="T311" i="2"/>
  <c r="R311" i="2"/>
  <c r="P311" i="2"/>
  <c r="BK311" i="2"/>
  <c r="J311" i="2"/>
  <c r="BE311" i="2" s="1"/>
  <c r="BI308" i="2"/>
  <c r="BH308" i="2"/>
  <c r="BG308" i="2"/>
  <c r="BF308" i="2"/>
  <c r="BE308" i="2"/>
  <c r="T308" i="2"/>
  <c r="R308" i="2"/>
  <c r="P308" i="2"/>
  <c r="BK308" i="2"/>
  <c r="J308" i="2"/>
  <c r="BI306" i="2"/>
  <c r="BH306" i="2"/>
  <c r="BG306" i="2"/>
  <c r="BF306" i="2"/>
  <c r="T306" i="2"/>
  <c r="R306" i="2"/>
  <c r="P306" i="2"/>
  <c r="BK306" i="2"/>
  <c r="J306" i="2"/>
  <c r="BE306" i="2" s="1"/>
  <c r="BI304" i="2"/>
  <c r="BH304" i="2"/>
  <c r="BG304" i="2"/>
  <c r="BF304" i="2"/>
  <c r="T304" i="2"/>
  <c r="R304" i="2"/>
  <c r="P304" i="2"/>
  <c r="BK304" i="2"/>
  <c r="J304" i="2"/>
  <c r="BE304" i="2" s="1"/>
  <c r="BI302" i="2"/>
  <c r="BH302" i="2"/>
  <c r="BG302" i="2"/>
  <c r="BF302" i="2"/>
  <c r="T302" i="2"/>
  <c r="R302" i="2"/>
  <c r="P302" i="2"/>
  <c r="BK302" i="2"/>
  <c r="J302" i="2"/>
  <c r="BE302" i="2" s="1"/>
  <c r="BI300" i="2"/>
  <c r="BH300" i="2"/>
  <c r="BG300" i="2"/>
  <c r="BF300" i="2"/>
  <c r="T300" i="2"/>
  <c r="R300" i="2"/>
  <c r="P300" i="2"/>
  <c r="BK300" i="2"/>
  <c r="J300" i="2"/>
  <c r="BE300" i="2" s="1"/>
  <c r="BI292" i="2"/>
  <c r="BH292" i="2"/>
  <c r="BG292" i="2"/>
  <c r="BF292" i="2"/>
  <c r="T292" i="2"/>
  <c r="R292" i="2"/>
  <c r="P292" i="2"/>
  <c r="BK292" i="2"/>
  <c r="J292" i="2"/>
  <c r="BE292" i="2" s="1"/>
  <c r="BI290" i="2"/>
  <c r="BH290" i="2"/>
  <c r="BG290" i="2"/>
  <c r="BF290" i="2"/>
  <c r="BE290" i="2"/>
  <c r="T290" i="2"/>
  <c r="R290" i="2"/>
  <c r="P290" i="2"/>
  <c r="BK290" i="2"/>
  <c r="J290" i="2"/>
  <c r="BI277" i="2"/>
  <c r="BH277" i="2"/>
  <c r="BG277" i="2"/>
  <c r="BF277" i="2"/>
  <c r="T277" i="2"/>
  <c r="R277" i="2"/>
  <c r="P277" i="2"/>
  <c r="BK277" i="2"/>
  <c r="J277" i="2"/>
  <c r="BE277" i="2" s="1"/>
  <c r="BI272" i="2"/>
  <c r="BH272" i="2"/>
  <c r="BG272" i="2"/>
  <c r="BF272" i="2"/>
  <c r="BE272" i="2"/>
  <c r="T272" i="2"/>
  <c r="T271" i="2" s="1"/>
  <c r="R272" i="2"/>
  <c r="P272" i="2"/>
  <c r="P271" i="2" s="1"/>
  <c r="BK272" i="2"/>
  <c r="J272" i="2"/>
  <c r="BI269" i="2"/>
  <c r="BH269" i="2"/>
  <c r="BG269" i="2"/>
  <c r="BF269" i="2"/>
  <c r="BE269" i="2"/>
  <c r="T269" i="2"/>
  <c r="T268" i="2" s="1"/>
  <c r="R269" i="2"/>
  <c r="R268" i="2" s="1"/>
  <c r="P269" i="2"/>
  <c r="P268" i="2" s="1"/>
  <c r="BK269" i="2"/>
  <c r="BK268" i="2" s="1"/>
  <c r="J268" i="2" s="1"/>
  <c r="J68" i="2" s="1"/>
  <c r="J269" i="2"/>
  <c r="BI265" i="2"/>
  <c r="BH265" i="2"/>
  <c r="BG265" i="2"/>
  <c r="BF265" i="2"/>
  <c r="BE265" i="2"/>
  <c r="T265" i="2"/>
  <c r="R265" i="2"/>
  <c r="P265" i="2"/>
  <c r="BK265" i="2"/>
  <c r="J265" i="2"/>
  <c r="BI262" i="2"/>
  <c r="BH262" i="2"/>
  <c r="BG262" i="2"/>
  <c r="BF262" i="2"/>
  <c r="T262" i="2"/>
  <c r="R262" i="2"/>
  <c r="P262" i="2"/>
  <c r="BK262" i="2"/>
  <c r="J262" i="2"/>
  <c r="BE262" i="2" s="1"/>
  <c r="BI261" i="2"/>
  <c r="BH261" i="2"/>
  <c r="BG261" i="2"/>
  <c r="BF261" i="2"/>
  <c r="BE261" i="2"/>
  <c r="T261" i="2"/>
  <c r="R261" i="2"/>
  <c r="P261" i="2"/>
  <c r="BK261" i="2"/>
  <c r="J261" i="2"/>
  <c r="BI258" i="2"/>
  <c r="BH258" i="2"/>
  <c r="BG258" i="2"/>
  <c r="BF258" i="2"/>
  <c r="T258" i="2"/>
  <c r="R258" i="2"/>
  <c r="P258" i="2"/>
  <c r="BK258" i="2"/>
  <c r="J258" i="2"/>
  <c r="BE258" i="2" s="1"/>
  <c r="BI257" i="2"/>
  <c r="BH257" i="2"/>
  <c r="BG257" i="2"/>
  <c r="BF257" i="2"/>
  <c r="T257" i="2"/>
  <c r="T256" i="2" s="1"/>
  <c r="R257" i="2"/>
  <c r="P257" i="2"/>
  <c r="BK257" i="2"/>
  <c r="J257" i="2"/>
  <c r="BE257" i="2" s="1"/>
  <c r="BI248" i="2"/>
  <c r="BH248" i="2"/>
  <c r="BG248" i="2"/>
  <c r="BF248" i="2"/>
  <c r="BE248" i="2"/>
  <c r="T248" i="2"/>
  <c r="R248" i="2"/>
  <c r="P248" i="2"/>
  <c r="BK248" i="2"/>
  <c r="J248" i="2"/>
  <c r="BI234" i="2"/>
  <c r="BH234" i="2"/>
  <c r="BG234" i="2"/>
  <c r="BF234" i="2"/>
  <c r="T234" i="2"/>
  <c r="R234" i="2"/>
  <c r="P234" i="2"/>
  <c r="BK234" i="2"/>
  <c r="J234" i="2"/>
  <c r="BE234" i="2" s="1"/>
  <c r="BI229" i="2"/>
  <c r="BH229" i="2"/>
  <c r="BG229" i="2"/>
  <c r="BF229" i="2"/>
  <c r="BE229" i="2"/>
  <c r="T229" i="2"/>
  <c r="R229" i="2"/>
  <c r="P229" i="2"/>
  <c r="BK229" i="2"/>
  <c r="J229" i="2"/>
  <c r="BI225" i="2"/>
  <c r="BH225" i="2"/>
  <c r="BG225" i="2"/>
  <c r="BF225" i="2"/>
  <c r="T225" i="2"/>
  <c r="T224" i="2" s="1"/>
  <c r="R225" i="2"/>
  <c r="R224" i="2" s="1"/>
  <c r="P225" i="2"/>
  <c r="P224" i="2" s="1"/>
  <c r="BK225" i="2"/>
  <c r="J225" i="2"/>
  <c r="BE225" i="2" s="1"/>
  <c r="BI220" i="2"/>
  <c r="BH220" i="2"/>
  <c r="BG220" i="2"/>
  <c r="BF220" i="2"/>
  <c r="T220" i="2"/>
  <c r="R220" i="2"/>
  <c r="P220" i="2"/>
  <c r="BK220" i="2"/>
  <c r="J220" i="2"/>
  <c r="BE220" i="2" s="1"/>
  <c r="BI215" i="2"/>
  <c r="BH215" i="2"/>
  <c r="BG215" i="2"/>
  <c r="BF215" i="2"/>
  <c r="T215" i="2"/>
  <c r="R215" i="2"/>
  <c r="R214" i="2" s="1"/>
  <c r="P215" i="2"/>
  <c r="BK215" i="2"/>
  <c r="BK214" i="2" s="1"/>
  <c r="J214" i="2" s="1"/>
  <c r="J65" i="2" s="1"/>
  <c r="J215" i="2"/>
  <c r="BE215" i="2" s="1"/>
  <c r="BI209" i="2"/>
  <c r="BH209" i="2"/>
  <c r="BG209" i="2"/>
  <c r="BF209" i="2"/>
  <c r="BE209" i="2"/>
  <c r="T209" i="2"/>
  <c r="T208" i="2" s="1"/>
  <c r="R209" i="2"/>
  <c r="R208" i="2" s="1"/>
  <c r="P209" i="2"/>
  <c r="P208" i="2" s="1"/>
  <c r="BK209" i="2"/>
  <c r="BK208" i="2" s="1"/>
  <c r="J208" i="2" s="1"/>
  <c r="J64" i="2" s="1"/>
  <c r="J209" i="2"/>
  <c r="BI203" i="2"/>
  <c r="BH203" i="2"/>
  <c r="BG203" i="2"/>
  <c r="BF203" i="2"/>
  <c r="BE203" i="2"/>
  <c r="T203" i="2"/>
  <c r="T202" i="2" s="1"/>
  <c r="R203" i="2"/>
  <c r="R202" i="2" s="1"/>
  <c r="P203" i="2"/>
  <c r="P202" i="2" s="1"/>
  <c r="BK203" i="2"/>
  <c r="BK202" i="2" s="1"/>
  <c r="J203" i="2"/>
  <c r="BI198" i="2"/>
  <c r="BH198" i="2"/>
  <c r="BG198" i="2"/>
  <c r="BF198" i="2"/>
  <c r="BE198" i="2"/>
  <c r="T198" i="2"/>
  <c r="R198" i="2"/>
  <c r="P198" i="2"/>
  <c r="BK198" i="2"/>
  <c r="J198" i="2"/>
  <c r="BI195" i="2"/>
  <c r="BH195" i="2"/>
  <c r="BG195" i="2"/>
  <c r="BF195" i="2"/>
  <c r="T195" i="2"/>
  <c r="R195" i="2"/>
  <c r="P195" i="2"/>
  <c r="BK195" i="2"/>
  <c r="J195" i="2"/>
  <c r="BE195" i="2" s="1"/>
  <c r="BI191" i="2"/>
  <c r="BH191" i="2"/>
  <c r="BG191" i="2"/>
  <c r="BF191" i="2"/>
  <c r="T191" i="2"/>
  <c r="R191" i="2"/>
  <c r="P191" i="2"/>
  <c r="BK191" i="2"/>
  <c r="BK190" i="2" s="1"/>
  <c r="J190" i="2" s="1"/>
  <c r="J61" i="2" s="1"/>
  <c r="J191" i="2"/>
  <c r="BE191" i="2" s="1"/>
  <c r="BI176" i="2"/>
  <c r="BH176" i="2"/>
  <c r="BG176" i="2"/>
  <c r="BF176" i="2"/>
  <c r="BE176" i="2"/>
  <c r="T176" i="2"/>
  <c r="T175" i="2" s="1"/>
  <c r="R176" i="2"/>
  <c r="R175" i="2" s="1"/>
  <c r="P176" i="2"/>
  <c r="P175" i="2" s="1"/>
  <c r="BK176" i="2"/>
  <c r="BK175" i="2" s="1"/>
  <c r="J175" i="2" s="1"/>
  <c r="J60" i="2" s="1"/>
  <c r="J176" i="2"/>
  <c r="BI154" i="2"/>
  <c r="BH154" i="2"/>
  <c r="BG154" i="2"/>
  <c r="BF154" i="2"/>
  <c r="T154" i="2"/>
  <c r="R154" i="2"/>
  <c r="P154" i="2"/>
  <c r="BK154" i="2"/>
  <c r="J154" i="2"/>
  <c r="BE154" i="2" s="1"/>
  <c r="BI140" i="2"/>
  <c r="BH140" i="2"/>
  <c r="BG140" i="2"/>
  <c r="BF140" i="2"/>
  <c r="T140" i="2"/>
  <c r="R140" i="2"/>
  <c r="P140" i="2"/>
  <c r="BK140" i="2"/>
  <c r="J140" i="2"/>
  <c r="BE140" i="2" s="1"/>
  <c r="BI126" i="2"/>
  <c r="BH126" i="2"/>
  <c r="BG126" i="2"/>
  <c r="BF126" i="2"/>
  <c r="T126" i="2"/>
  <c r="R126" i="2"/>
  <c r="P126" i="2"/>
  <c r="BK126" i="2"/>
  <c r="J126" i="2"/>
  <c r="BE126" i="2" s="1"/>
  <c r="BI112" i="2"/>
  <c r="BH112" i="2"/>
  <c r="BG112" i="2"/>
  <c r="BF112" i="2"/>
  <c r="BE112" i="2"/>
  <c r="T112" i="2"/>
  <c r="R112" i="2"/>
  <c r="P112" i="2"/>
  <c r="BK112" i="2"/>
  <c r="J112" i="2"/>
  <c r="BI110" i="2"/>
  <c r="BH110" i="2"/>
  <c r="BG110" i="2"/>
  <c r="BF110" i="2"/>
  <c r="T110" i="2"/>
  <c r="R110" i="2"/>
  <c r="P110" i="2"/>
  <c r="BK110" i="2"/>
  <c r="J110" i="2"/>
  <c r="BE110" i="2" s="1"/>
  <c r="BI108" i="2"/>
  <c r="BH108" i="2"/>
  <c r="F33" i="2" s="1"/>
  <c r="BC52" i="1" s="1"/>
  <c r="BG108" i="2"/>
  <c r="BF108" i="2"/>
  <c r="T108" i="2"/>
  <c r="R108" i="2"/>
  <c r="P108" i="2"/>
  <c r="BK108" i="2"/>
  <c r="J108" i="2"/>
  <c r="BE108" i="2" s="1"/>
  <c r="BI106" i="2"/>
  <c r="BH106" i="2"/>
  <c r="BG106" i="2"/>
  <c r="BF106" i="2"/>
  <c r="T106" i="2"/>
  <c r="R106" i="2"/>
  <c r="P106" i="2"/>
  <c r="BK106" i="2"/>
  <c r="J106" i="2"/>
  <c r="BE106" i="2" s="1"/>
  <c r="BI101" i="2"/>
  <c r="BH101" i="2"/>
  <c r="BG101" i="2"/>
  <c r="BF101" i="2"/>
  <c r="T101" i="2"/>
  <c r="R101" i="2"/>
  <c r="P101" i="2"/>
  <c r="BK101" i="2"/>
  <c r="J101" i="2"/>
  <c r="BE101" i="2" s="1"/>
  <c r="F91" i="2"/>
  <c r="E89" i="2"/>
  <c r="F49" i="2"/>
  <c r="E47" i="2"/>
  <c r="J21" i="2"/>
  <c r="E21" i="2"/>
  <c r="J51" i="2" s="1"/>
  <c r="J20" i="2"/>
  <c r="J18" i="2"/>
  <c r="E18" i="2"/>
  <c r="F52" i="2" s="1"/>
  <c r="J17" i="2"/>
  <c r="J15" i="2"/>
  <c r="E15" i="2"/>
  <c r="F93" i="2" s="1"/>
  <c r="J14" i="2"/>
  <c r="J12" i="2"/>
  <c r="J91" i="2" s="1"/>
  <c r="E7" i="2"/>
  <c r="E45" i="2" s="1"/>
  <c r="AS53" i="1"/>
  <c r="AS51" i="1" s="1"/>
  <c r="L47" i="1"/>
  <c r="AM46" i="1"/>
  <c r="L46" i="1"/>
  <c r="AM44" i="1"/>
  <c r="L44" i="1"/>
  <c r="L42" i="1"/>
  <c r="L41" i="1"/>
  <c r="BK372" i="2" l="1"/>
  <c r="J372" i="2" s="1"/>
  <c r="J74" i="2" s="1"/>
  <c r="J53" i="3"/>
  <c r="F33" i="5"/>
  <c r="BA56" i="1" s="1"/>
  <c r="J49" i="2"/>
  <c r="J93" i="2"/>
  <c r="P100" i="2"/>
  <c r="F32" i="2"/>
  <c r="BB52" i="1" s="1"/>
  <c r="T291" i="2"/>
  <c r="T334" i="2"/>
  <c r="P433" i="2"/>
  <c r="E81" i="3"/>
  <c r="J89" i="3"/>
  <c r="BK90" i="4"/>
  <c r="J90" i="4" s="1"/>
  <c r="J62" i="4" s="1"/>
  <c r="P144" i="4"/>
  <c r="E47" i="5"/>
  <c r="F55" i="5"/>
  <c r="J79" i="5"/>
  <c r="E70" i="6"/>
  <c r="F51" i="2"/>
  <c r="F94" i="2"/>
  <c r="R100" i="2"/>
  <c r="R201" i="2"/>
  <c r="BK224" i="2"/>
  <c r="J224" i="2" s="1"/>
  <c r="J66" i="2" s="1"/>
  <c r="R271" i="2"/>
  <c r="BK312" i="2"/>
  <c r="J312" i="2" s="1"/>
  <c r="J72" i="2" s="1"/>
  <c r="R107" i="3"/>
  <c r="T115" i="3"/>
  <c r="BK171" i="3"/>
  <c r="J171" i="3" s="1"/>
  <c r="J69" i="3" s="1"/>
  <c r="T209" i="3"/>
  <c r="R264" i="3"/>
  <c r="P90" i="4"/>
  <c r="P116" i="4"/>
  <c r="R144" i="4"/>
  <c r="BK82" i="6"/>
  <c r="J82" i="6" s="1"/>
  <c r="J58" i="6" s="1"/>
  <c r="F34" i="6"/>
  <c r="BD57" i="1" s="1"/>
  <c r="R105" i="6"/>
  <c r="R81" i="6" s="1"/>
  <c r="R80" i="6" s="1"/>
  <c r="T190" i="2"/>
  <c r="T214" i="2"/>
  <c r="P256" i="2"/>
  <c r="P291" i="2"/>
  <c r="BK334" i="2"/>
  <c r="J334" i="2" s="1"/>
  <c r="J73" i="2" s="1"/>
  <c r="T372" i="2"/>
  <c r="R100" i="3"/>
  <c r="BK115" i="3"/>
  <c r="J115" i="3" s="1"/>
  <c r="J65" i="3" s="1"/>
  <c r="BK209" i="3"/>
  <c r="J209" i="3" s="1"/>
  <c r="J70" i="3" s="1"/>
  <c r="R95" i="4"/>
  <c r="J31" i="6"/>
  <c r="AW57" i="1" s="1"/>
  <c r="T105" i="6"/>
  <c r="T81" i="6" s="1"/>
  <c r="T80" i="6" s="1"/>
  <c r="F33" i="6"/>
  <c r="BC57" i="1" s="1"/>
  <c r="F30" i="2"/>
  <c r="AZ52" i="1" s="1"/>
  <c r="J30" i="2"/>
  <c r="AV52" i="1" s="1"/>
  <c r="T270" i="2"/>
  <c r="E87" i="2"/>
  <c r="J31" i="2"/>
  <c r="AW52" i="1" s="1"/>
  <c r="F31" i="2"/>
  <c r="BA52" i="1" s="1"/>
  <c r="R190" i="2"/>
  <c r="R99" i="2" s="1"/>
  <c r="R98" i="2" s="1"/>
  <c r="BK201" i="2"/>
  <c r="J201" i="2" s="1"/>
  <c r="J62" i="2" s="1"/>
  <c r="J202" i="2"/>
  <c r="J63" i="2" s="1"/>
  <c r="R256" i="2"/>
  <c r="R291" i="2"/>
  <c r="R270" i="2" s="1"/>
  <c r="R334" i="2"/>
  <c r="P372" i="2"/>
  <c r="F35" i="3"/>
  <c r="BC54" i="1" s="1"/>
  <c r="BC53" i="1" s="1"/>
  <c r="AY53" i="1" s="1"/>
  <c r="P100" i="3"/>
  <c r="J33" i="4"/>
  <c r="AW55" i="1" s="1"/>
  <c r="T100" i="2"/>
  <c r="T99" i="2" s="1"/>
  <c r="F89" i="3"/>
  <c r="BK128" i="3"/>
  <c r="F32" i="3"/>
  <c r="AZ54" i="1" s="1"/>
  <c r="J32" i="3"/>
  <c r="AV54" i="1" s="1"/>
  <c r="AT54" i="1" s="1"/>
  <c r="BK256" i="2"/>
  <c r="J256" i="2" s="1"/>
  <c r="J67" i="2" s="1"/>
  <c r="BK291" i="2"/>
  <c r="J291" i="2" s="1"/>
  <c r="J71" i="2" s="1"/>
  <c r="BK100" i="2"/>
  <c r="F34" i="2"/>
  <c r="BD52" i="1" s="1"/>
  <c r="P190" i="2"/>
  <c r="P99" i="2" s="1"/>
  <c r="P98" i="2" s="1"/>
  <c r="T201" i="2"/>
  <c r="P214" i="2"/>
  <c r="P201" i="2" s="1"/>
  <c r="BK271" i="2"/>
  <c r="R312" i="2"/>
  <c r="P334" i="2"/>
  <c r="P270" i="2" s="1"/>
  <c r="BK407" i="2"/>
  <c r="J407" i="2" s="1"/>
  <c r="J75" i="2" s="1"/>
  <c r="R407" i="2"/>
  <c r="F34" i="3"/>
  <c r="BB54" i="1" s="1"/>
  <c r="P115" i="3"/>
  <c r="P105" i="6"/>
  <c r="P81" i="6" s="1"/>
  <c r="P80" i="6" s="1"/>
  <c r="AU57" i="1" s="1"/>
  <c r="F56" i="3"/>
  <c r="P94" i="3"/>
  <c r="J33" i="3"/>
  <c r="AW54" i="1" s="1"/>
  <c r="F33" i="3"/>
  <c r="BA54" i="1" s="1"/>
  <c r="T128" i="3"/>
  <c r="T127" i="3" s="1"/>
  <c r="J53" i="4"/>
  <c r="J82" i="4"/>
  <c r="J55" i="4"/>
  <c r="R89" i="4"/>
  <c r="R88" i="4" s="1"/>
  <c r="F34" i="4"/>
  <c r="BB55" i="1" s="1"/>
  <c r="J84" i="5"/>
  <c r="J61" i="5" s="1"/>
  <c r="BK83" i="5"/>
  <c r="J83" i="5" s="1"/>
  <c r="J32" i="5"/>
  <c r="AV56" i="1" s="1"/>
  <c r="AT56" i="1" s="1"/>
  <c r="F32" i="5"/>
  <c r="AZ56" i="1" s="1"/>
  <c r="F30" i="6"/>
  <c r="AZ57" i="1" s="1"/>
  <c r="J30" i="6"/>
  <c r="AV57" i="1" s="1"/>
  <c r="AT57" i="1" s="1"/>
  <c r="BK100" i="3"/>
  <c r="T107" i="3"/>
  <c r="T94" i="3" s="1"/>
  <c r="T93" i="3" s="1"/>
  <c r="R115" i="3"/>
  <c r="R94" i="3" s="1"/>
  <c r="P128" i="3"/>
  <c r="P171" i="3"/>
  <c r="J32" i="4"/>
  <c r="AV55" i="1" s="1"/>
  <c r="AT55" i="1" s="1"/>
  <c r="F32" i="4"/>
  <c r="AZ55" i="1" s="1"/>
  <c r="F36" i="4"/>
  <c r="BD55" i="1" s="1"/>
  <c r="J49" i="6"/>
  <c r="J74" i="6"/>
  <c r="J51" i="6"/>
  <c r="F32" i="6"/>
  <c r="BB57" i="1" s="1"/>
  <c r="F36" i="3"/>
  <c r="BD54" i="1" s="1"/>
  <c r="BD53" i="1" s="1"/>
  <c r="BK107" i="3"/>
  <c r="J107" i="3" s="1"/>
  <c r="J64" i="3" s="1"/>
  <c r="R128" i="3"/>
  <c r="R171" i="3"/>
  <c r="P209" i="3"/>
  <c r="F33" i="4"/>
  <c r="BA55" i="1" s="1"/>
  <c r="P95" i="4"/>
  <c r="BK116" i="4"/>
  <c r="J116" i="4" s="1"/>
  <c r="J64" i="4" s="1"/>
  <c r="BK81" i="6"/>
  <c r="F80" i="5"/>
  <c r="F31" i="6"/>
  <c r="BA57" i="1" s="1"/>
  <c r="F84" i="4"/>
  <c r="F76" i="6"/>
  <c r="P97" i="2" l="1"/>
  <c r="AU52" i="1" s="1"/>
  <c r="AT52" i="1"/>
  <c r="P127" i="3"/>
  <c r="BA53" i="1"/>
  <c r="AW53" i="1" s="1"/>
  <c r="BD51" i="1"/>
  <c r="W30" i="1" s="1"/>
  <c r="T98" i="2"/>
  <c r="T97" i="2" s="1"/>
  <c r="P89" i="4"/>
  <c r="P88" i="4" s="1"/>
  <c r="AU55" i="1" s="1"/>
  <c r="R127" i="3"/>
  <c r="R93" i="3" s="1"/>
  <c r="R97" i="2"/>
  <c r="J60" i="5"/>
  <c r="J29" i="5"/>
  <c r="J271" i="2"/>
  <c r="J70" i="2" s="1"/>
  <c r="BK270" i="2"/>
  <c r="J270" i="2" s="1"/>
  <c r="J69" i="2" s="1"/>
  <c r="BK99" i="2"/>
  <c r="J100" i="2"/>
  <c r="J59" i="2" s="1"/>
  <c r="AZ53" i="1"/>
  <c r="AV53" i="1" s="1"/>
  <c r="BK89" i="4"/>
  <c r="P93" i="3"/>
  <c r="AU54" i="1" s="1"/>
  <c r="AU53" i="1" s="1"/>
  <c r="AU51" i="1" s="1"/>
  <c r="BK127" i="3"/>
  <c r="J127" i="3" s="1"/>
  <c r="J67" i="3" s="1"/>
  <c r="J128" i="3"/>
  <c r="J68" i="3" s="1"/>
  <c r="BK80" i="6"/>
  <c r="J80" i="6" s="1"/>
  <c r="J81" i="6"/>
  <c r="J57" i="6" s="1"/>
  <c r="J100" i="3"/>
  <c r="J63" i="3" s="1"/>
  <c r="BK94" i="3"/>
  <c r="BB53" i="1"/>
  <c r="BC51" i="1"/>
  <c r="BA51" i="1" l="1"/>
  <c r="AZ51" i="1"/>
  <c r="W26" i="1" s="1"/>
  <c r="AT53" i="1"/>
  <c r="W29" i="1"/>
  <c r="AY51" i="1"/>
  <c r="AX53" i="1"/>
  <c r="BB51" i="1"/>
  <c r="J56" i="6"/>
  <c r="J27" i="6"/>
  <c r="J89" i="4"/>
  <c r="J61" i="4" s="1"/>
  <c r="BK88" i="4"/>
  <c r="J88" i="4" s="1"/>
  <c r="J38" i="5"/>
  <c r="AG56" i="1"/>
  <c r="AN56" i="1" s="1"/>
  <c r="BK93" i="3"/>
  <c r="J93" i="3" s="1"/>
  <c r="J94" i="3"/>
  <c r="J61" i="3" s="1"/>
  <c r="W27" i="1"/>
  <c r="AW51" i="1"/>
  <c r="AK27" i="1" s="1"/>
  <c r="J99" i="2"/>
  <c r="J58" i="2" s="1"/>
  <c r="BK98" i="2"/>
  <c r="AV51" i="1" l="1"/>
  <c r="AK26" i="1" s="1"/>
  <c r="J36" i="6"/>
  <c r="AG57" i="1"/>
  <c r="AN57" i="1" s="1"/>
  <c r="J60" i="4"/>
  <c r="J29" i="4"/>
  <c r="W28" i="1"/>
  <c r="AX51" i="1"/>
  <c r="J98" i="2"/>
  <c r="J57" i="2" s="1"/>
  <c r="BK97" i="2"/>
  <c r="J97" i="2" s="1"/>
  <c r="J60" i="3"/>
  <c r="J29" i="3"/>
  <c r="AT51" i="1"/>
  <c r="J27" i="2" l="1"/>
  <c r="J56" i="2"/>
  <c r="AG55" i="1"/>
  <c r="AN55" i="1" s="1"/>
  <c r="J38" i="4"/>
  <c r="AG54" i="1"/>
  <c r="J38" i="3"/>
  <c r="AN54" i="1" l="1"/>
  <c r="AG53" i="1"/>
  <c r="AN53" i="1" s="1"/>
  <c r="AG52" i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<sst xmlns="http://schemas.openxmlformats.org/spreadsheetml/2006/main" count="7818" uniqueCount="1111">
  <si>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</si>
  <si>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</si>
  <si>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</si>
  <si>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</si>
  <si>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</si>
  <si>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</si>
  <si>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</si>
  <si>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{8f2cb5e3-3000-46f9-b674-324f413d8e15}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</si>
  <si>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</si>
  <si>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</si>
  <si>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</si>
  <si>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</si>
  <si>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</si>
  <si>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</si>
  <si>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</si>
  <si>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</si>
  <si>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RZP492017_A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</si>
  <si>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</si>
  <si>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</si>
  <si>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ČSA Bohumín - oprava sociálního zázemí</t>
  </si>
  <si>
    <t>KSO:</t>
  </si>
  <si>
    <t/>
  </si>
  <si>
    <t>CC-CZ:</t>
  </si>
  <si>
    <t>Místo:</t>
  </si>
  <si>
    <t xml:space="preserve"> </t>
  </si>
  <si>
    <t>Datum:</t>
  </si>
  <si>
    <t>11. 12. 2017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</si>
  <si>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</si>
  <si>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</si>
  <si>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</si>
  <si>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</si>
  <si>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</si>
  <si>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</si>
  <si>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</si>
  <si>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</si>
  <si>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</si>
  <si>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</si>
  <si>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</si>
  <si>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</si>
  <si>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</si>
  <si>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</si>
  <si>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</si>
  <si>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</si>
  <si>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</si>
  <si>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</si>
  <si>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</si>
  <si>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</si>
  <si>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</si>
  <si>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</si>
  <si>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</si>
  <si>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</si>
  <si>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</si>
  <si>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</si>
  <si>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</si>
  <si>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</si>
  <si>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</si>
  <si>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</si>
  <si>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</si>
  <si>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</si>
  <si>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</si>
  <si>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</si>
  <si>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</si>
  <si>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</si>
  <si>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</si>
  <si>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</si>
  <si>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</si>
  <si>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</si>
  <si>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</si>
  <si>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</si>
  <si>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</si>
  <si>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</si>
  <si>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</si>
  <si>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</si>
  <si>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</si>
  <si>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</si>
  <si>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stavební řešení</t>
  </si>
  <si>
    <t>STA</t>
  </si>
  <si>
    <t>1</t>
  </si>
  <si>
    <t>{654b408c-f0c7-4eb0-8561-15c27efb482b}</t>
  </si>
  <si>
    <t>2</t>
  </si>
  <si>
    <t>D.1.4</t>
  </si>
  <si>
    <t>Technika prostředí staveb</t>
  </si>
  <si>
    <t>{3fffed5e-b714-4bd4-8201-3fea582b06bf}</t>
  </si>
  <si>
    <t>D.1.4.1</t>
  </si>
  <si>
    <t>Zdravotechnika</t>
  </si>
  <si>
    <t>Soupis</t>
  </si>
  <si>
    <t>{a577ecde-25ce-4b3c-81c9-fe94bfb380b7}</t>
  </si>
  <si>
    <t>D.1.4.3</t>
  </si>
  <si>
    <t>Vytápění</t>
  </si>
  <si>
    <t>{1b20a22e-b6be-4ec3-9ef5-851ce5480b00}</t>
  </si>
  <si>
    <t>D.1.4.4</t>
  </si>
  <si>
    <t>Elektroinstalace, bleskosvod</t>
  </si>
  <si>
    <t>{80b58087-c7fe-476a-987f-9ce1520f9594}</t>
  </si>
  <si>
    <t>VON</t>
  </si>
  <si>
    <t>Vedlejší a ostatní náklady</t>
  </si>
  <si>
    <t>{02a37bd2-f420-47e7-a29a-028ee6a9974f}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</si>
  <si>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</si>
  <si>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</si>
  <si>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</si>
  <si>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</si>
  <si>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</si>
  <si>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</si>
  <si>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</si>
  <si>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D.1.1 - Architektonicko stavební řešení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</si>
  <si>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</si>
  <si>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</si>
  <si>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</si>
  <si>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</si>
  <si>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</si>
  <si>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</si>
  <si>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</si>
  <si>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</si>
  <si>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</si>
  <si>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</si>
  <si>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</si>
  <si>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</si>
  <si>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</si>
  <si>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</si>
  <si>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</si>
  <si>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</si>
  <si>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</si>
  <si>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</si>
  <si>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</si>
  <si>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</si>
  <si>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</si>
  <si>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</si>
  <si>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</si>
  <si>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</si>
  <si>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HZS - Hodinové zúčtovací sazby</t>
  </si>
  <si>
    <t>N00 - Nepojmenované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</si>
  <si>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</si>
  <si>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</si>
  <si>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</si>
  <si>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</si>
  <si>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</si>
  <si>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</si>
  <si>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</si>
  <si>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</si>
  <si>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</si>
  <si>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</si>
  <si>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</si>
  <si>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</si>
  <si>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</si>
  <si>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</si>
  <si>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</si>
  <si>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</si>
  <si>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</si>
  <si>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</si>
  <si>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</si>
  <si>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61</t>
  </si>
  <si>
    <t>Úprava povrchů vnitřních</t>
  </si>
  <si>
    <t>K</t>
  </si>
  <si>
    <t>611131101</t>
  </si>
  <si>
    <t>Cementový postřik vnitřních stropů nanášený celoplošně ručně</t>
  </si>
  <si>
    <t>m2</t>
  </si>
  <si>
    <t>CS ÚRS 2017 01</t>
  </si>
  <si>
    <t>4</t>
  </si>
  <si>
    <t>3</t>
  </si>
  <si>
    <t>1457316356</t>
  </si>
  <si>
    <t>VV</t>
  </si>
  <si>
    <t>"1.NP"(5*2,4+1,8*2,4)</t>
  </si>
  <si>
    <t>"2.NP"(7*2,6+2*2,6)</t>
  </si>
  <si>
    <t>"3.NP"(7*2,6+2*2,6)</t>
  </si>
  <si>
    <t>Mezisoučet</t>
  </si>
  <si>
    <t>611142001</t>
  </si>
  <si>
    <t>Potažení vnitřních stropů sklovláknitým pletivem vtlačeným do tenkovrstvé hmoty</t>
  </si>
  <si>
    <t>992235230</t>
  </si>
  <si>
    <t>63,120</t>
  </si>
  <si>
    <t>611331111</t>
  </si>
  <si>
    <t>Cementová omítka hrubá jednovrstvá zatřená vnitřních stropů rovných nanášená ručně</t>
  </si>
  <si>
    <t>946291263</t>
  </si>
  <si>
    <t>611341121</t>
  </si>
  <si>
    <t>Sádrová nebo vápenosádrová omítka hladká jednovrstvá vnitřních stropů rovných nanášená ručně</t>
  </si>
  <si>
    <t>1416418176</t>
  </si>
  <si>
    <t>5</t>
  </si>
  <si>
    <t>612131101</t>
  </si>
  <si>
    <t>Cementový postřik vnitřních stěn nanášený celoplošně ručně</t>
  </si>
  <si>
    <t>-191300089</t>
  </si>
  <si>
    <t>"1.NP"(5*2+2,4*2)*3,4-(0,6*2)</t>
  </si>
  <si>
    <t>"1.NP"(0,8*3+1,3*6+1,5+2,7)*2,15-((0,6*2)*6)</t>
  </si>
  <si>
    <t>"1.NP"(1,8*2+2,4*2)*3,4-((0,6*2)+(0,8*2))</t>
  </si>
  <si>
    <t>"2.NP"(7*2+2,6*2)*3,4-(0,6*2)</t>
  </si>
  <si>
    <t>"2.NP"(7*1+0,8*6+1,6+1,3*12)*2,15-((0,6*2)*14)</t>
  </si>
  <si>
    <t>"2.NP"(2*2+2,6*2)*3,4-((0,6*2)+(0,8*2))</t>
  </si>
  <si>
    <t>"3.NP"(7*2+2,6*2)*3,4-(0,6*2)</t>
  </si>
  <si>
    <t>"3.NP"(3+1,2+0,9*3+1,1*5+1,4+2)*2,15-((0,6*2)*8)</t>
  </si>
  <si>
    <t>"3.NP"(2,6*2+2*2)*3,4-((0,6*2)+(0,8*2))</t>
  </si>
  <si>
    <t>Součet</t>
  </si>
  <si>
    <t>612142001</t>
  </si>
  <si>
    <t>Potažení vnitřních stěn sklovláknitým pletivem vtlačeným do tenkovrstvé hmoty</t>
  </si>
  <si>
    <t>409651153</t>
  </si>
  <si>
    <t>7</t>
  </si>
  <si>
    <t>612331111</t>
  </si>
  <si>
    <t>Cementová omítka hrubá jednovrstvá zatřená vnitřních stěn nanášená ručně</t>
  </si>
  <si>
    <t>-617282439</t>
  </si>
  <si>
    <t>8</t>
  </si>
  <si>
    <t>612341121</t>
  </si>
  <si>
    <t>Sádrová nebo vápenosádrová omítka hladká jednovrstvá vnitřních stěn nanášená ručně</t>
  </si>
  <si>
    <t>1210934102</t>
  </si>
  <si>
    <t>"odpočet obklad"</t>
  </si>
  <si>
    <t>"1.NP"-((5*2+2,4*2+0,8*3+1,3*6+1,5+2,7)*2,15+(1,8*2+2,4*2)*2,05-((0,6*2)*8+(0,8*2)))</t>
  </si>
  <si>
    <t>"2.NP"-((7*3+2,6*2+0,8*6+1,6+1,3*12)*2,3+(2*2+2,6*2)*2,05-((0,6*2)*16+(0,8*2)))</t>
  </si>
  <si>
    <t>"3.NP"-((7*2+2,6*2+3+0,8*5+1,5*3+1,8*2)*2,15+(2,6*2+2*2)*2,05-((0,6*2)*8+(0,8*2)))</t>
  </si>
  <si>
    <t>62</t>
  </si>
  <si>
    <t>Úprava povrchů vnějších</t>
  </si>
  <si>
    <t>9</t>
  </si>
  <si>
    <t>629991011</t>
  </si>
  <si>
    <t>Zakrytí výplní otvorů a svislých ploch fólií přilepenou lepící páskou</t>
  </si>
  <si>
    <t>1451277152</t>
  </si>
  <si>
    <t>"1.NP"</t>
  </si>
  <si>
    <t>"okna"(1*1)*4</t>
  </si>
  <si>
    <t>"dveře"(1*2)*5</t>
  </si>
  <si>
    <t>"2.NP"</t>
  </si>
  <si>
    <t>"okna"(1*1)*5</t>
  </si>
  <si>
    <t>"dveře"(1*2)*9</t>
  </si>
  <si>
    <t>"3.NP"</t>
  </si>
  <si>
    <t>"dveře"(1*2)*6</t>
  </si>
  <si>
    <t>64</t>
  </si>
  <si>
    <t>Osazování výplní otvorů</t>
  </si>
  <si>
    <t>10</t>
  </si>
  <si>
    <t>642944121</t>
  </si>
  <si>
    <t>Osazování ocelových zárubní dodatečné pl do 2,5 m2</t>
  </si>
  <si>
    <t>kus</t>
  </si>
  <si>
    <t>-2038357052</t>
  </si>
  <si>
    <t>"600x1970 mm, 1+2+3.NP"5+8+4</t>
  </si>
  <si>
    <t>"800/1970 mm 1+2+3.NP"1+1+1</t>
  </si>
  <si>
    <t>11</t>
  </si>
  <si>
    <t>M</t>
  </si>
  <si>
    <t>553311320.RZD150</t>
  </si>
  <si>
    <t xml:space="preserve">zárubeň ocelová DZD 600-1100 </t>
  </si>
  <si>
    <t>1436297083</t>
  </si>
  <si>
    <t>20</t>
  </si>
  <si>
    <t>12</t>
  </si>
  <si>
    <t>553300000.RRAL1</t>
  </si>
  <si>
    <t xml:space="preserve">DZD záruben příplatek za RAL </t>
  </si>
  <si>
    <t>78552494</t>
  </si>
  <si>
    <t>Ostatní konstrukce a práce, bourání</t>
  </si>
  <si>
    <t>94</t>
  </si>
  <si>
    <t>Lešení a stavební výtahy</t>
  </si>
  <si>
    <t>13</t>
  </si>
  <si>
    <t>949101111</t>
  </si>
  <si>
    <t>Lešení pomocné pro objekty pozemních staveb s lešeňovou podlahou v do 1,9 m zatížení do 150 kg/m2</t>
  </si>
  <si>
    <t>-971877280</t>
  </si>
  <si>
    <t>95</t>
  </si>
  <si>
    <t>Různé dokončovací konstrukce a práce pozemních staveb</t>
  </si>
  <si>
    <t>14</t>
  </si>
  <si>
    <t>952901111</t>
  </si>
  <si>
    <t>Vyčištění budov bytové a občanské výstavby při výšce podlaží do 4 m</t>
  </si>
  <si>
    <t>2053406366</t>
  </si>
  <si>
    <t>96</t>
  </si>
  <si>
    <t>Bourání konstrukcí</t>
  </si>
  <si>
    <t>965081223</t>
  </si>
  <si>
    <t>Bourání podlah z dlaždic keramických  tl přes 10 mm plochy přes 1 m2</t>
  </si>
  <si>
    <t>-506143889</t>
  </si>
  <si>
    <t>16</t>
  </si>
  <si>
    <t>968062455</t>
  </si>
  <si>
    <t>Vybourání dřevěných dveřních zárubní pl do 2 m2</t>
  </si>
  <si>
    <t>1239457970</t>
  </si>
  <si>
    <t>"600x1970 mm, 1+2+3.NP"(5+8+4)*0,6*2</t>
  </si>
  <si>
    <t>"800/1970 mm 1+2+3.NP"(0,6*2)*3</t>
  </si>
  <si>
    <t>97</t>
  </si>
  <si>
    <t>Prorážení otvorů a ostatní bourací práce</t>
  </si>
  <si>
    <t>17</t>
  </si>
  <si>
    <t>972054491</t>
  </si>
  <si>
    <t>Vybourání otvorů v ŽB stropech nebo klenbách pl do 1 m2 tl přes 80 mm</t>
  </si>
  <si>
    <t>m3</t>
  </si>
  <si>
    <t>-1632280882</t>
  </si>
  <si>
    <t>"1.NP/2.NP"(0,5*0,3*0,5)</t>
  </si>
  <si>
    <t>"2.NP/3.NP"(0,5*0,3*0,5)</t>
  </si>
  <si>
    <t>18</t>
  </si>
  <si>
    <t>978012191</t>
  </si>
  <si>
    <t>Otlučení vnitřní vápenné nebo vápenocementové omítky stropů rákosových v rozsahu do 100 %</t>
  </si>
  <si>
    <t>2053864328</t>
  </si>
  <si>
    <t>19</t>
  </si>
  <si>
    <t>978013191</t>
  </si>
  <si>
    <t>Otlučení vnitřní vápenné nebo vápenocementové omítky stěn stěn v rozsahu do 100 %</t>
  </si>
  <si>
    <t>883255016</t>
  </si>
  <si>
    <t>978059541</t>
  </si>
  <si>
    <t>Odsekání a odebrání obkladů stěn z vnitřních obkládaček plochy přes 1 m2</t>
  </si>
  <si>
    <t>-1665571944</t>
  </si>
  <si>
    <t>"1.NP obklad"((5*2+2,4*2+0,8*3+1,3*6+1,5+2,7)*2+(1,8*2+2,4*2)*2-((0,6*2)*8+(0,8*2)))</t>
  </si>
  <si>
    <t>"2.NP obklad"((7*3+2,6*2+0,8*6+1,6+1,3*12)*2+(2*2+2,6*2)*2-((0,6*2)*16+(0,8*2)))</t>
  </si>
  <si>
    <t>"3.NP obklad"((7*2+2,6*2+3+1,2+0,9*3+1,1*5+1,4+2)*2+(2,6*2+2*2)*2-((0,6*2)*10+(0,8*2)))</t>
  </si>
  <si>
    <t>997</t>
  </si>
  <si>
    <t>Přesun sutě</t>
  </si>
  <si>
    <t>997006512</t>
  </si>
  <si>
    <t>Vodorovné doprava suti s naložením a složením na skládku do 1 km</t>
  </si>
  <si>
    <t>t</t>
  </si>
  <si>
    <t>-1964844170</t>
  </si>
  <si>
    <t>22</t>
  </si>
  <si>
    <t>997006519</t>
  </si>
  <si>
    <t>Příplatek k vodorovnému přemístění suti na skládku ZKD 1 km přes 1 km</t>
  </si>
  <si>
    <t>762967361</t>
  </si>
  <si>
    <t>41,806*10</t>
  </si>
  <si>
    <t>23</t>
  </si>
  <si>
    <t>997013213</t>
  </si>
  <si>
    <t>Vnitrostaveništní doprava suti a vybouraných hmot pro budovy v do 12 m ručně</t>
  </si>
  <si>
    <t>-90975872</t>
  </si>
  <si>
    <t>24</t>
  </si>
  <si>
    <t>997013803</t>
  </si>
  <si>
    <t>Poplatek za uložení stavebního odpadu z keramických materiálů na skládce (skládkovné)</t>
  </si>
  <si>
    <t>-1540398794</t>
  </si>
  <si>
    <t>36</t>
  </si>
  <si>
    <t>25</t>
  </si>
  <si>
    <t>997013831</t>
  </si>
  <si>
    <t>Poplatek za uložení stavebního směsného odpadu na skládce (skládkovné)</t>
  </si>
  <si>
    <t>-423740397</t>
  </si>
  <si>
    <t>41,806-36</t>
  </si>
  <si>
    <t>998</t>
  </si>
  <si>
    <t>Přesun hmot</t>
  </si>
  <si>
    <t>26</t>
  </si>
  <si>
    <t>998011002</t>
  </si>
  <si>
    <t>Přesun hmot pro budovy zděné v do 12 m</t>
  </si>
  <si>
    <t>-1967076342</t>
  </si>
  <si>
    <t>PSV</t>
  </si>
  <si>
    <t>Práce a dodávky PSV</t>
  </si>
  <si>
    <t>711</t>
  </si>
  <si>
    <t>Izolace proti vodě, vlhkosti a plynům</t>
  </si>
  <si>
    <t>27</t>
  </si>
  <si>
    <t>711113117</t>
  </si>
  <si>
    <t xml:space="preserve">Izolace proti zemní vlhkosti vodorovná za studena  těsnicí stěrkou </t>
  </si>
  <si>
    <t>-257376743</t>
  </si>
  <si>
    <t>28</t>
  </si>
  <si>
    <t>711113127</t>
  </si>
  <si>
    <t xml:space="preserve">Izolace proti zemní vlhkosti svislá za studena těsnicí stěrkou </t>
  </si>
  <si>
    <t>-639091164</t>
  </si>
  <si>
    <t>"za umývadly"(6*1)</t>
  </si>
  <si>
    <t>"za pisoáry"(6*1,5)</t>
  </si>
  <si>
    <t>"za výlevkou"(3*1,5)</t>
  </si>
  <si>
    <t>"stěny"</t>
  </si>
  <si>
    <t>"1.NP"(5*2+2,4*2+0,8*3+1,3*6+1,5+2,7)*0,25+(1,8*2+2,4*2)*0,25-(0,6*8+0,8*2)</t>
  </si>
  <si>
    <t>"2.NP"(7*3+2,6*2+0,8*6+1,6+1,3*12)*0,25+(2*2+2,6*2)*0,25-(0,6*16+0,8*2)</t>
  </si>
  <si>
    <t>"3.NP"(7*2+2,6*2+3+0,8*5+1,5*3+1,8*2)*0,25+(2,6*2+2*2)*0,25-(0,6*8+0,8)</t>
  </si>
  <si>
    <t>29</t>
  </si>
  <si>
    <t>998711102</t>
  </si>
  <si>
    <t>Přesun hmot tonážní pro izolace proti vodě, vlhkosti a plynům v objektech výšky do 12 m</t>
  </si>
  <si>
    <t>-1035183857</t>
  </si>
  <si>
    <t>725</t>
  </si>
  <si>
    <t>Zdravotechnika - zařizovací předměty</t>
  </si>
  <si>
    <t>30</t>
  </si>
  <si>
    <t>725900952</t>
  </si>
  <si>
    <t>Přišroubování doplňků koupelen</t>
  </si>
  <si>
    <t>-964663870</t>
  </si>
  <si>
    <t>"1-3.NP"</t>
  </si>
  <si>
    <t>"držák papírových utěrek"3</t>
  </si>
  <si>
    <t>"držák toaletních papírů"7</t>
  </si>
  <si>
    <t>"dávkovač tekutého mýdla"6</t>
  </si>
  <si>
    <t>"držák kartáč na wc"12</t>
  </si>
  <si>
    <t>31</t>
  </si>
  <si>
    <t>554310000.Rwc</t>
  </si>
  <si>
    <t>držák na WC štětku+štětka</t>
  </si>
  <si>
    <t>set</t>
  </si>
  <si>
    <t>32</t>
  </si>
  <si>
    <t>-70778606</t>
  </si>
  <si>
    <t>554310920</t>
  </si>
  <si>
    <t>zásobníky toaletních papírů komaxit, bílý d = 310 mm</t>
  </si>
  <si>
    <t>206904820</t>
  </si>
  <si>
    <t>33</t>
  </si>
  <si>
    <t>554310990</t>
  </si>
  <si>
    <t>dávkovač tekutého mýdla BODY 350 ml bílý</t>
  </si>
  <si>
    <t>-790539419</t>
  </si>
  <si>
    <t>34</t>
  </si>
  <si>
    <t>554310860</t>
  </si>
  <si>
    <t>zásobníky papírových ručníků skládaných,komaxit, bílý Z 201</t>
  </si>
  <si>
    <t>-855990797</t>
  </si>
  <si>
    <t>35</t>
  </si>
  <si>
    <t>554310830</t>
  </si>
  <si>
    <t>koš odpadkový drátěný závěsný 350x290x190, komaxit</t>
  </si>
  <si>
    <t>1585991065</t>
  </si>
  <si>
    <t>998725202</t>
  </si>
  <si>
    <t>Přesun hmot procentní pro zařizovací předměty v objektech v do 12 m</t>
  </si>
  <si>
    <t>%</t>
  </si>
  <si>
    <t>65025730</t>
  </si>
  <si>
    <t>766</t>
  </si>
  <si>
    <t>Konstrukce truhlářské</t>
  </si>
  <si>
    <t>37</t>
  </si>
  <si>
    <t>766660001</t>
  </si>
  <si>
    <t>Montáž dveřních křídel otvíravých 1křídlových š do 0,8 m do ocelové zárubně</t>
  </si>
  <si>
    <t>-546031311</t>
  </si>
  <si>
    <t>38</t>
  </si>
  <si>
    <t>611627000</t>
  </si>
  <si>
    <t>dveře vnitřní hladké folie bílá plné 1křídlové 60x197 cm</t>
  </si>
  <si>
    <t>1434071224</t>
  </si>
  <si>
    <t>39</t>
  </si>
  <si>
    <t>611627020</t>
  </si>
  <si>
    <t>dveře vnitřní hladké folie bílá plné 1křídlové 80x197 cm</t>
  </si>
  <si>
    <t>1114534905</t>
  </si>
  <si>
    <t>40</t>
  </si>
  <si>
    <t>766660722</t>
  </si>
  <si>
    <t>Montáž dveřního kování - zámku</t>
  </si>
  <si>
    <t>690529118</t>
  </si>
  <si>
    <t>41</t>
  </si>
  <si>
    <t>549250150</t>
  </si>
  <si>
    <t xml:space="preserve">zámek stavební zadlabací dozický </t>
  </si>
  <si>
    <t>470732305</t>
  </si>
  <si>
    <t>42</t>
  </si>
  <si>
    <t>549146200</t>
  </si>
  <si>
    <t>klika včetně rozet a montážního materiálu nerez</t>
  </si>
  <si>
    <t>-1331729126</t>
  </si>
  <si>
    <t>43</t>
  </si>
  <si>
    <t>766691914</t>
  </si>
  <si>
    <t>Vyvěšení nebo zavěšení dřevěných křídel dveří pl do 2 m2</t>
  </si>
  <si>
    <t>-753863161</t>
  </si>
  <si>
    <t>"vyvěšení"</t>
  </si>
  <si>
    <t>"1.NP"4+2</t>
  </si>
  <si>
    <t>"2.NP"7+2</t>
  </si>
  <si>
    <t>"3.NP"3+2</t>
  </si>
  <si>
    <t>44</t>
  </si>
  <si>
    <t>998766102</t>
  </si>
  <si>
    <t>Přesun hmot tonážní pro konstrukce truhlářské v objektech v do 12 m</t>
  </si>
  <si>
    <t>351439521</t>
  </si>
  <si>
    <t>771</t>
  </si>
  <si>
    <t>Podlahy z dlaždic</t>
  </si>
  <si>
    <t>45</t>
  </si>
  <si>
    <t>771574114</t>
  </si>
  <si>
    <t>Montáž podlah keramických režných hladkých lepených flexibilním lepidlem do 19 ks/m2</t>
  </si>
  <si>
    <t>-910532711</t>
  </si>
  <si>
    <t>46</t>
  </si>
  <si>
    <t>597611100.R</t>
  </si>
  <si>
    <t>dlaždice keramické dle výběru investora R10</t>
  </si>
  <si>
    <t>-322202554</t>
  </si>
  <si>
    <t>63,12</t>
  </si>
  <si>
    <t>63,12*1,1 'Přepočtené koeficientem množství</t>
  </si>
  <si>
    <t>47</t>
  </si>
  <si>
    <t>771579191</t>
  </si>
  <si>
    <t>Příplatek k montáž podlah keramických za plochu do 5 m2</t>
  </si>
  <si>
    <t>-459444214</t>
  </si>
  <si>
    <t>(0,9*1,3)*12</t>
  </si>
  <si>
    <t>48</t>
  </si>
  <si>
    <t>771579192</t>
  </si>
  <si>
    <t>Příplatek k montáž podlah keramických za omezený prostor</t>
  </si>
  <si>
    <t>-1793282972</t>
  </si>
  <si>
    <t>49</t>
  </si>
  <si>
    <t>771579196</t>
  </si>
  <si>
    <t>Příplatek k montáž podlah keramických za spárování tmelem dvousložkovým</t>
  </si>
  <si>
    <t>-652811639</t>
  </si>
  <si>
    <t>50</t>
  </si>
  <si>
    <t>771990113.RMTŽ</t>
  </si>
  <si>
    <t>Vyrovnání podkladu opravnou maltou - pouze montáž (materiál ve specifikaci)</t>
  </si>
  <si>
    <t>1731825801</t>
  </si>
  <si>
    <t>51</t>
  </si>
  <si>
    <t>58500006.RPL</t>
  </si>
  <si>
    <t xml:space="preserve">rychletuhnoucí opravná malta </t>
  </si>
  <si>
    <t>kg</t>
  </si>
  <si>
    <t>-757986921</t>
  </si>
  <si>
    <t>"při tl.1 mm na ploše 63,12 m2 spotřeba 101 kg"</t>
  </si>
  <si>
    <t>"při tl.20 mm na ploše 63,12 m2 spotřeba 1 641,1 kg"1641,1</t>
  </si>
  <si>
    <t>52</t>
  </si>
  <si>
    <t>58500005.RQUAR</t>
  </si>
  <si>
    <t xml:space="preserve">plnivo - křemičitý písek fr.0-3 </t>
  </si>
  <si>
    <t>-1935475042</t>
  </si>
  <si>
    <t>"počítána spotřeba 20 kg/m2" 63,12*20</t>
  </si>
  <si>
    <t>53</t>
  </si>
  <si>
    <t>771591111.1</t>
  </si>
  <si>
    <t>Podlahy penetrace podkladu</t>
  </si>
  <si>
    <t>-1806197614</t>
  </si>
  <si>
    <t>54</t>
  </si>
  <si>
    <t>58500008.RKHFIX</t>
  </si>
  <si>
    <t>penetrační nátěr</t>
  </si>
  <si>
    <t>1071184761</t>
  </si>
  <si>
    <t>63,12*0,1</t>
  </si>
  <si>
    <t>55</t>
  </si>
  <si>
    <t>998771102</t>
  </si>
  <si>
    <t>Přesun hmot tonážní pro podlahy z dlaždic v objektech v do 12 m</t>
  </si>
  <si>
    <t>-518960960</t>
  </si>
  <si>
    <t>781</t>
  </si>
  <si>
    <t>Dokončovací práce - obklady</t>
  </si>
  <si>
    <t>56</t>
  </si>
  <si>
    <t>781474112</t>
  </si>
  <si>
    <t>Montáž obkladů vnitřních keramických hladkých do 12 ks/m2 lepených flexibilním lepidlem</t>
  </si>
  <si>
    <t>1430135215</t>
  </si>
  <si>
    <t>"1.NP"(5*2+2,4*2+0,8*3+1,3*6+1,5+2,7)*2,15+(1,8*2+2,4*2)*2,05-((0,6*2)*8+(0,8*2))</t>
  </si>
  <si>
    <t>"2.NP"(7*3+2,6*2+0,8*6+1,6+1,3*12)*2,3+(2*2+2,6*2)*2,05-((0,6*2)*16+(0,8*2))</t>
  </si>
  <si>
    <t>"3.NP"(7*2+2,6*2+3+0,8*5+1,5*3+1,8*2)*2,15+(2,6*2+2*2)*2,05-((0,6*2)*8+(0,8*2))</t>
  </si>
  <si>
    <t>57</t>
  </si>
  <si>
    <t>597610000</t>
  </si>
  <si>
    <t>obkládačky keramické 25x40 cm dle výběru investora ve dvou odstínech (jiný pro chlapce a jiný pro dívky)</t>
  </si>
  <si>
    <t>-227787156</t>
  </si>
  <si>
    <t>259,125</t>
  </si>
  <si>
    <t>259,125*1,1 'Přepočtené koeficientem množství</t>
  </si>
  <si>
    <t>58</t>
  </si>
  <si>
    <t>781479191</t>
  </si>
  <si>
    <t>Příplatek k montáži obkladů vnitřních keramických hladkých za plochu do 10 m2</t>
  </si>
  <si>
    <t>8351289</t>
  </si>
  <si>
    <t>((1,3*2+0,8*2)*2,15)*12</t>
  </si>
  <si>
    <t>59</t>
  </si>
  <si>
    <t>781479192</t>
  </si>
  <si>
    <t>Příplatek k montáži obkladů vnitřních keramických hladkých za omezený prostor</t>
  </si>
  <si>
    <t>1134948273</t>
  </si>
  <si>
    <t>108,360</t>
  </si>
  <si>
    <t>60</t>
  </si>
  <si>
    <t>781479196</t>
  </si>
  <si>
    <t>Příplatek k montáži obkladů vnitřních keramických hladkých za spárování tmelem dvousložkovým</t>
  </si>
  <si>
    <t>-1777243226</t>
  </si>
  <si>
    <t>781491021</t>
  </si>
  <si>
    <t>Montáž zrcadel plochy do 1 m2 lepených silikonovým tmelem na keramický obklad</t>
  </si>
  <si>
    <t>-881337759</t>
  </si>
  <si>
    <t>"U"1*6</t>
  </si>
  <si>
    <t>634651240</t>
  </si>
  <si>
    <t>zrcadlo nemontované čiré tl. 4 mm, max. rozměr 3210 x 2250 mm</t>
  </si>
  <si>
    <t>-923211531</t>
  </si>
  <si>
    <t>63</t>
  </si>
  <si>
    <t>781495133</t>
  </si>
  <si>
    <t>Izolace ve spojení s obkladem - pás lepený ve vnitřním koutu</t>
  </si>
  <si>
    <t>m</t>
  </si>
  <si>
    <t>-1179835681</t>
  </si>
  <si>
    <t>"1.NP"(5*2+2,4*2+0,8*3+1,3*6+1,5+2,7)+(1,8*2+2,4*2)-((0,6*2)*8+(0,8*2))</t>
  </si>
  <si>
    <t>"2.NP"(7*3+2,6*2+0,8*6+1,6+1,3*12)+(2*2+2,6*2)-((0,6*2)*16+(0,8*2))</t>
  </si>
  <si>
    <t>"3.NP"(7*2+2,6*2+3+0,8*5+1,5*3+1,8*2)+(2,6*2+2*2)-((0,6*2)*8+(0,8*2))</t>
  </si>
  <si>
    <t>998781102</t>
  </si>
  <si>
    <t>Přesun hmot tonážní pro obklady keramické v objektech v do 12 m</t>
  </si>
  <si>
    <t>-2036066419</t>
  </si>
  <si>
    <t>784</t>
  </si>
  <si>
    <t>Dokončovací práce - malby a tapety</t>
  </si>
  <si>
    <t>65</t>
  </si>
  <si>
    <t>784181121</t>
  </si>
  <si>
    <t>Hloubková jednonásobná penetrace podkladu v místnostech výšky do 3,80 m</t>
  </si>
  <si>
    <t>770302895</t>
  </si>
  <si>
    <t>"stropy"63,120</t>
  </si>
  <si>
    <t>"stěny"94,555</t>
  </si>
  <si>
    <t>66</t>
  </si>
  <si>
    <t>784211001</t>
  </si>
  <si>
    <t>Jednonásobné bílé malby ze směsí za mokra výborně otěruvzdorných v místnostech výšky do 3,80 m</t>
  </si>
  <si>
    <t>1766590754</t>
  </si>
  <si>
    <t>67</t>
  </si>
  <si>
    <t>784211101</t>
  </si>
  <si>
    <t>Dvojnásobné bílé malby ze směsí za mokra výborně otěruvzdorných v místnostech výšky do 3,80 m</t>
  </si>
  <si>
    <t>-315687062</t>
  </si>
  <si>
    <t>68</t>
  </si>
  <si>
    <t>784211163</t>
  </si>
  <si>
    <t>Příplatek k cenám 2x maleb ze směsí za mokra otěruvzdorných za barevnou malbu středně sytého odstínu</t>
  </si>
  <si>
    <t>1183250301</t>
  </si>
  <si>
    <t>HZS</t>
  </si>
  <si>
    <t>Hodinové zúčtovací sazby</t>
  </si>
  <si>
    <t>69</t>
  </si>
  <si>
    <t>HZS2492</t>
  </si>
  <si>
    <t>Hodinová zúčtovací sazba pomocný dělník PSV</t>
  </si>
  <si>
    <t>hod</t>
  </si>
  <si>
    <t>512</t>
  </si>
  <si>
    <t>2025690548</t>
  </si>
  <si>
    <t>"demontáže neobsažené v položkách- dmtž  vnitřního vybavení (dávkovače mýdla, držáky atd.)"8</t>
  </si>
  <si>
    <t>N00</t>
  </si>
  <si>
    <t>Nepojmenované práce</t>
  </si>
  <si>
    <t>70</t>
  </si>
  <si>
    <t>PIKTOGRAMY.R</t>
  </si>
  <si>
    <t>Piktogramy pro označení WC</t>
  </si>
  <si>
    <t>kpl</t>
  </si>
  <si>
    <t>262144</t>
  </si>
  <si>
    <t>-1385716070</t>
  </si>
  <si>
    <t>71</t>
  </si>
  <si>
    <t>SONDA.R</t>
  </si>
  <si>
    <t>Provedení sondy dle popisu pozn.č.13</t>
  </si>
  <si>
    <t>-1014962436</t>
  </si>
  <si>
    <t>D.1.4 - Technika prostředí staveb</t>
  </si>
  <si>
    <t>Soupis:</t>
  </si>
  <si>
    <t>D.1.4.1 - Zdravotechnika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</si>
  <si>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</si>
  <si>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</si>
  <si>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</si>
  <si>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>612325121</t>
  </si>
  <si>
    <t>Vápenocementová štuková omítka rýh ve stěnách šířky do 150 mm</t>
  </si>
  <si>
    <t>934192409</t>
  </si>
  <si>
    <t>(0,07*15)+(0,07*80)</t>
  </si>
  <si>
    <t>Trubní vedení</t>
  </si>
  <si>
    <t>892233922</t>
  </si>
  <si>
    <t>Proplach vodovodního potrubí jednoduchý  při opravách</t>
  </si>
  <si>
    <t>-218376915</t>
  </si>
  <si>
    <t>75</t>
  </si>
  <si>
    <t>892241111</t>
  </si>
  <si>
    <t>Tlaková zkouška vodou potrubí do 80</t>
  </si>
  <si>
    <t>-2093618355</t>
  </si>
  <si>
    <t>974031132</t>
  </si>
  <si>
    <t>Vysekání rýh ve zdivu cihelném hl do 50 mm š do 70 mm</t>
  </si>
  <si>
    <t>-190247288</t>
  </si>
  <si>
    <t>"pro vodovod DN 15-25"80</t>
  </si>
  <si>
    <t>974031142</t>
  </si>
  <si>
    <t>Vysekání rýh ve zdivu cihelném hl do 70 mm š do 70 mm</t>
  </si>
  <si>
    <t>315869803</t>
  </si>
  <si>
    <t>"pro kanalizaci DN50"15</t>
  </si>
  <si>
    <t>-1896899503</t>
  </si>
  <si>
    <t>2147260985</t>
  </si>
  <si>
    <t>3,112*10</t>
  </si>
  <si>
    <t>1238983947</t>
  </si>
  <si>
    <t>2,5</t>
  </si>
  <si>
    <t>1518896725</t>
  </si>
  <si>
    <t>3,112-2,5</t>
  </si>
  <si>
    <t>1810921998</t>
  </si>
  <si>
    <t>721</t>
  </si>
  <si>
    <t>Zdravotechnika - vnitřní kanalizace</t>
  </si>
  <si>
    <t>721110802</t>
  </si>
  <si>
    <t>Demontáž potrubí kameninové do DN 100</t>
  </si>
  <si>
    <t>-374742692</t>
  </si>
  <si>
    <t>721110806</t>
  </si>
  <si>
    <t>Demontáž potrubí kameninové do DN 200</t>
  </si>
  <si>
    <t>-1444636779</t>
  </si>
  <si>
    <t>721171803</t>
  </si>
  <si>
    <t>Demontáž potrubí z PVC do D 75</t>
  </si>
  <si>
    <t>-1681261939</t>
  </si>
  <si>
    <t>721174025</t>
  </si>
  <si>
    <t>Potrubí kanalizační z PP odpadní systém HT DN 100</t>
  </si>
  <si>
    <t>238779938</t>
  </si>
  <si>
    <t>55-6</t>
  </si>
  <si>
    <t>721174026</t>
  </si>
  <si>
    <t>Potrubí kanalizační z PP odpadní systém HT DN 125</t>
  </si>
  <si>
    <t>-1276157123</t>
  </si>
  <si>
    <t>721174043</t>
  </si>
  <si>
    <t>Potrubí kanalizační z PP připojovací systém HT DN 50</t>
  </si>
  <si>
    <t>888332693</t>
  </si>
  <si>
    <t>721174045</t>
  </si>
  <si>
    <t>Potrubí kanalizační z PP připojovací systém HT DN 100</t>
  </si>
  <si>
    <t>458930115</t>
  </si>
  <si>
    <t>4410050330</t>
  </si>
  <si>
    <t>KGRE čistící tvarovka s kruhovým uzávěrem DN 110 mm</t>
  </si>
  <si>
    <t>ks</t>
  </si>
  <si>
    <t>824131250</t>
  </si>
  <si>
    <t>4410050332</t>
  </si>
  <si>
    <t>KGRE čistící tvarovka s kruhovým uzávěrem DN 125 mm</t>
  </si>
  <si>
    <t>1274404333</t>
  </si>
  <si>
    <t>721210813</t>
  </si>
  <si>
    <t>Demontáž vpustí podlahových DN 100</t>
  </si>
  <si>
    <t>12154641</t>
  </si>
  <si>
    <t>721211422</t>
  </si>
  <si>
    <t>Vpusť podlahová se svislým odtokem DN 50/75/110 mřížka nerez 138x138</t>
  </si>
  <si>
    <t>1960604433</t>
  </si>
  <si>
    <t>721220801</t>
  </si>
  <si>
    <t>Demontáž uzávěrek zápachových do DN 70</t>
  </si>
  <si>
    <t>-809551761</t>
  </si>
  <si>
    <t>"U"6</t>
  </si>
  <si>
    <t>"PI"6</t>
  </si>
  <si>
    <t>"V"3</t>
  </si>
  <si>
    <t>721220802</t>
  </si>
  <si>
    <t>Demontáž uzávěrek zápachových DN 100</t>
  </si>
  <si>
    <t>555476566</t>
  </si>
  <si>
    <t>"WC"12</t>
  </si>
  <si>
    <t>721290111</t>
  </si>
  <si>
    <t>Zkouška těsnosti potrubí kanalizace vodou do DN 125</t>
  </si>
  <si>
    <t>2129847334</t>
  </si>
  <si>
    <t>105</t>
  </si>
  <si>
    <t>998721102</t>
  </si>
  <si>
    <t>Přesun hmot tonážní pro vnitřní kanalizace v objektech v do 12 m</t>
  </si>
  <si>
    <t>1920359545</t>
  </si>
  <si>
    <t>722</t>
  </si>
  <si>
    <t>Zdravotechnika - vnitřní vodovod</t>
  </si>
  <si>
    <t>722130801</t>
  </si>
  <si>
    <t>Demontáž potrubí ocelové pozinkované závitové do DN 25</t>
  </si>
  <si>
    <t>1764128996</t>
  </si>
  <si>
    <t>25+40+20</t>
  </si>
  <si>
    <t>722130802</t>
  </si>
  <si>
    <t>Demontáž potrubí ocelové pozinkované závitové do DN 40</t>
  </si>
  <si>
    <t>1061305387</t>
  </si>
  <si>
    <t>722174001</t>
  </si>
  <si>
    <t>Potrubí vodovodní plastové PPR svar polyfuze PN 16 D 16 x 2,2 mm</t>
  </si>
  <si>
    <t>-1819957899</t>
  </si>
  <si>
    <t>722174002</t>
  </si>
  <si>
    <t>Potrubí vodovodní plastové PPR svar polyfuze PN 16 D 20 x 2,8 mm</t>
  </si>
  <si>
    <t>661013026</t>
  </si>
  <si>
    <t>722174003</t>
  </si>
  <si>
    <t>Potrubí vodovodní plastové PPR svar polyfuze PN 16 D 25 x 3,5 mm</t>
  </si>
  <si>
    <t>1694438414</t>
  </si>
  <si>
    <t>722174004</t>
  </si>
  <si>
    <t>Potrubí vodovodní plastové PPR svar polyfuze PN 16 D 32 x 4,4 mm</t>
  </si>
  <si>
    <t>-125969819</t>
  </si>
  <si>
    <t>722181231</t>
  </si>
  <si>
    <t>Ochrana vodovodního potrubí přilepenými termoizolačními trubicemi z PE tl do 13 mm DN do 22 mm</t>
  </si>
  <si>
    <t>-496383471</t>
  </si>
  <si>
    <t>722181252</t>
  </si>
  <si>
    <t>Ochrana vodovodního potrubí přilepenými termoizolačními trubicemi z PE tl do 25 mm DN do 45 mm</t>
  </si>
  <si>
    <t>1015984539</t>
  </si>
  <si>
    <t>722181243</t>
  </si>
  <si>
    <t>Ochrana potrubí přilepenými termoizolačními trubicemi z PE tl do 20 mm DN do 63 mm</t>
  </si>
  <si>
    <t>-544892218</t>
  </si>
  <si>
    <t>"kanalizace DN 50" 15</t>
  </si>
  <si>
    <t>722181255</t>
  </si>
  <si>
    <t>Ochrana potrubí přilepenými termoizolačními trubicemi z PE tl do 25 mm DN do 110 mm</t>
  </si>
  <si>
    <t>-1063685164</t>
  </si>
  <si>
    <t>"kanalizace DN110"55</t>
  </si>
  <si>
    <t>722181256</t>
  </si>
  <si>
    <t>Ochrana  potrubí přilepenými termoizolačními trubicemi z PE tl do 25 mm DN přes 110 mm</t>
  </si>
  <si>
    <t>802818610</t>
  </si>
  <si>
    <t>"kanalizace DN125"35</t>
  </si>
  <si>
    <t>722240123</t>
  </si>
  <si>
    <t>Kohout kulový plastový PPR DN 25</t>
  </si>
  <si>
    <t>1583968220</t>
  </si>
  <si>
    <t>722240124</t>
  </si>
  <si>
    <t>Kohout kulový plastový PPR DN 32</t>
  </si>
  <si>
    <t>-584149584</t>
  </si>
  <si>
    <t>998722102</t>
  </si>
  <si>
    <t>Přesun hmot tonážní pro vnitřní vodovod v objektech v do 12 m</t>
  </si>
  <si>
    <t>-476468773</t>
  </si>
  <si>
    <t>725110811</t>
  </si>
  <si>
    <t>Demontáž klozetů splachovací s nádrží</t>
  </si>
  <si>
    <t>soubor</t>
  </si>
  <si>
    <t>-160952168</t>
  </si>
  <si>
    <t>725112171</t>
  </si>
  <si>
    <t>Kombi klozet s hlubokým splachováním odpad vodorovný</t>
  </si>
  <si>
    <t>143821897</t>
  </si>
  <si>
    <t>725114951</t>
  </si>
  <si>
    <t>Montáž  klozetového sedátka</t>
  </si>
  <si>
    <t>-31504534</t>
  </si>
  <si>
    <t>551673940</t>
  </si>
  <si>
    <t>sedátko záchodové  Antibak - Duroplast- univerzální bílé</t>
  </si>
  <si>
    <t>927255434</t>
  </si>
  <si>
    <t>725121521</t>
  </si>
  <si>
    <t>Pisoárový záchodek automatický s infračerveným senzorem</t>
  </si>
  <si>
    <t>1768981208</t>
  </si>
  <si>
    <t>725122813</t>
  </si>
  <si>
    <t>Demontáž pisoárových stání s nádrží a jedním záchodkem</t>
  </si>
  <si>
    <t>-198033145</t>
  </si>
  <si>
    <t>725210821</t>
  </si>
  <si>
    <t>Demontáž umyvadel bez výtokových armatur</t>
  </si>
  <si>
    <t>-1745540867</t>
  </si>
  <si>
    <t>725211603</t>
  </si>
  <si>
    <t>Umyvadlo keramické připevněné na stěnu šrouby bílé bez krytu na sifon 600 mm se zápachovou uzávěrkou</t>
  </si>
  <si>
    <t>-1958851067</t>
  </si>
  <si>
    <t>725330820</t>
  </si>
  <si>
    <t>Demontáž výlevka diturvitová</t>
  </si>
  <si>
    <t>832515242</t>
  </si>
  <si>
    <t>725331111</t>
  </si>
  <si>
    <t>Výlevka bez výtokových armatur keramická se sklopnou plastovou mřížkou 425 mm</t>
  </si>
  <si>
    <t>340468024</t>
  </si>
  <si>
    <t>725810811</t>
  </si>
  <si>
    <t>Demontáž ventilů výtokových nástěnných</t>
  </si>
  <si>
    <t>-1135772214</t>
  </si>
  <si>
    <t>725819401</t>
  </si>
  <si>
    <t>Montáž ventilů rohových G 1/2 s připojovací trubičkou</t>
  </si>
  <si>
    <t>-125980887</t>
  </si>
  <si>
    <t>"U"6*2</t>
  </si>
  <si>
    <t>551119920</t>
  </si>
  <si>
    <t>ventil rohový s filtrem IVAR 1/2" x 3/8"</t>
  </si>
  <si>
    <t>-282810007</t>
  </si>
  <si>
    <t>551908250</t>
  </si>
  <si>
    <t>flexi ohebná k baterii D 8 x 12 mm F 3/8" x M 10, 50 cm</t>
  </si>
  <si>
    <t>1133943640</t>
  </si>
  <si>
    <t>725820801</t>
  </si>
  <si>
    <t>Demontáž baterie nástěnné do G 3 / 4</t>
  </si>
  <si>
    <t>-471676502</t>
  </si>
  <si>
    <t>725821312</t>
  </si>
  <si>
    <t>Baterie dřezové nástěnné pákové s otáčivým kulatým ústím a délkou ramínka 300 mm</t>
  </si>
  <si>
    <t>577940697</t>
  </si>
  <si>
    <t>725822611</t>
  </si>
  <si>
    <t>Baterie umyvadlové stojánkové pákové bez výpusti</t>
  </si>
  <si>
    <t>1222460083</t>
  </si>
  <si>
    <t>725865411</t>
  </si>
  <si>
    <t>Zápachová uzávěrka pisoárová DN 32/40</t>
  </si>
  <si>
    <t>-1940167584</t>
  </si>
  <si>
    <t>998725102</t>
  </si>
  <si>
    <t>Přesun hmot tonážní pro zařizovací předměty v objektech v do 12 m</t>
  </si>
  <si>
    <t>-1948789449</t>
  </si>
  <si>
    <t>KANALIZACE.R</t>
  </si>
  <si>
    <t>Napojení na stávající kanalizační  potrubí - kompletní dodávka+montáž napojení</t>
  </si>
  <si>
    <t>-80136608</t>
  </si>
  <si>
    <t>VODOVOD.R</t>
  </si>
  <si>
    <t>Napojení na stávající vodovodní  potrubí - kompletní dodávka+montáž napojení</t>
  </si>
  <si>
    <t>1262510100</t>
  </si>
  <si>
    <t>D.1.4.3 - Vytápění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</si>
  <si>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</si>
  <si>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</si>
  <si>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</si>
  <si>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734</t>
  </si>
  <si>
    <t>Ústřední vytápění - armatury</t>
  </si>
  <si>
    <t>734221682</t>
  </si>
  <si>
    <t>Termostatická hlavice kapalinová PN 10 do 110°C otopných těles VK</t>
  </si>
  <si>
    <t>-849736327</t>
  </si>
  <si>
    <t>998734102</t>
  </si>
  <si>
    <t>Přesun hmot tonážní pro armatury v objektech v do 12 m</t>
  </si>
  <si>
    <t>320142143</t>
  </si>
  <si>
    <t>735</t>
  </si>
  <si>
    <t>Ústřední vytápění - otopná tělesa</t>
  </si>
  <si>
    <t>735111810</t>
  </si>
  <si>
    <t>Demontáž otopného tělesa litinového článkového</t>
  </si>
  <si>
    <t>410295686</t>
  </si>
  <si>
    <t>(0,5*1)*6</t>
  </si>
  <si>
    <t>735151352</t>
  </si>
  <si>
    <t>Otopné těleso panelové dvoudeskové bez přídavné přestupní plochy výška/délka 500/500 mm výkon 419 W</t>
  </si>
  <si>
    <t>1066231507</t>
  </si>
  <si>
    <t>735151452</t>
  </si>
  <si>
    <t>Otopné těleso panelové dvoudeskové 1 přídavná přestupní plocha výška/délka 500/500 mm výkon 559 W</t>
  </si>
  <si>
    <t>256211878</t>
  </si>
  <si>
    <t>735151453</t>
  </si>
  <si>
    <t>Otopné těleso panelové dvoudeskové 1 přídavná přestupní plocha výška/délka 500/600 mm výkon 670 W</t>
  </si>
  <si>
    <t>-758721574</t>
  </si>
  <si>
    <t>735151455</t>
  </si>
  <si>
    <t>Otopné těleso panelové dvoudeskové 1 přídavná přestupní plocha výška/délka 500/800 mm výkon 894 W</t>
  </si>
  <si>
    <t>1847658382</t>
  </si>
  <si>
    <t>735494811</t>
  </si>
  <si>
    <t>Vypuštění vody z otopných těles</t>
  </si>
  <si>
    <t>-1349232678</t>
  </si>
  <si>
    <t>735890802</t>
  </si>
  <si>
    <t>Přemístění demontovaného otopného tělesa vodorovně 100 m v objektech výšky přes 6 do 12 m</t>
  </si>
  <si>
    <t>-755274310</t>
  </si>
  <si>
    <t>998735102</t>
  </si>
  <si>
    <t>Přesun hmot tonážní pro otopná tělesa v objektech v do 12 m</t>
  </si>
  <si>
    <t>-1679688415</t>
  </si>
  <si>
    <t>783</t>
  </si>
  <si>
    <t>Dokončovací práce - nátěry</t>
  </si>
  <si>
    <t>783306809</t>
  </si>
  <si>
    <t>Odstranění nátěru ze zámečnických konstrukcí okartáčováním</t>
  </si>
  <si>
    <t>-2116896314</t>
  </si>
  <si>
    <t>"žebřík 3.NP"(1*4)</t>
  </si>
  <si>
    <t>783314101</t>
  </si>
  <si>
    <t>Základní jednonásobný syntetický nátěr zámečnických konstrukcí</t>
  </si>
  <si>
    <t>-509702182</t>
  </si>
  <si>
    <t>783315101</t>
  </si>
  <si>
    <t>Mezinátěr jednonásobný syntetický standardní zámečnických konstrukcí</t>
  </si>
  <si>
    <t>1473755455</t>
  </si>
  <si>
    <t>783317101</t>
  </si>
  <si>
    <t>Krycí jednonásobný syntetický standardní nátěr zámečnických konstrukcí</t>
  </si>
  <si>
    <t>911246422</t>
  </si>
  <si>
    <t>783601711</t>
  </si>
  <si>
    <t>Bezoplachové odrezivění potrubí DN do 50 mm</t>
  </si>
  <si>
    <t>-1082190069</t>
  </si>
  <si>
    <t>100</t>
  </si>
  <si>
    <t>783601713</t>
  </si>
  <si>
    <t>Odmaštění vodou ředitelným odmašťovačem potrubí DN do 50 mm</t>
  </si>
  <si>
    <t>1001826734</t>
  </si>
  <si>
    <t>783614551</t>
  </si>
  <si>
    <t>Základní jednonásobný syntetický nátěr potrubí DN do 50 mm</t>
  </si>
  <si>
    <t>-1998420378</t>
  </si>
  <si>
    <t>783615551</t>
  </si>
  <si>
    <t>Mezinátěr jednonásobný syntetický nátěr potrubí DN do 50 mm</t>
  </si>
  <si>
    <t>-585463342</t>
  </si>
  <si>
    <t>783617601</t>
  </si>
  <si>
    <t>Krycí jednonásobný syntetický nátěr potrubí DN do 50 mm</t>
  </si>
  <si>
    <t>-156879772</t>
  </si>
  <si>
    <t>HZS2212</t>
  </si>
  <si>
    <t>Hodinová zúčtovací sazba instalatér odborný</t>
  </si>
  <si>
    <t>-249580339</t>
  </si>
  <si>
    <t>"proplach potrubí"4</t>
  </si>
  <si>
    <t>"tlaková zkouška potrubí"8</t>
  </si>
  <si>
    <t>"topná zkouška"8</t>
  </si>
  <si>
    <t>"vyregulování soustavy"8</t>
  </si>
  <si>
    <t>"dmtž+zpětná mtž termostatického čidla"1</t>
  </si>
  <si>
    <t>DEMON.R</t>
  </si>
  <si>
    <t>Demontáže stávajících vedení</t>
  </si>
  <si>
    <t>-259267621</t>
  </si>
  <si>
    <t>KOORDOM.R</t>
  </si>
  <si>
    <t>Koordinace tras potrubních rozvodů</t>
  </si>
  <si>
    <t>1397169747</t>
  </si>
  <si>
    <t>NEPREDV.R</t>
  </si>
  <si>
    <t>Nepředvídané práce</t>
  </si>
  <si>
    <t>-870727185</t>
  </si>
  <si>
    <t>VYPOM.R</t>
  </si>
  <si>
    <t>Stavební práce a výpomoce</t>
  </si>
  <si>
    <t>2126205341</t>
  </si>
  <si>
    <t>UPRAVA</t>
  </si>
  <si>
    <t xml:space="preserve">Úprava stávajícího připojovacího potrubí pro montáž nových otopných těles deskových </t>
  </si>
  <si>
    <t>-1333117736</t>
  </si>
  <si>
    <t>"cca 15 m" 1</t>
  </si>
  <si>
    <t>D.1.4.4 - Elektroinstalace, bleskosvod</t>
  </si>
  <si>
    <t>M - Práce a dodávky M</t>
  </si>
  <si>
    <t>Práce a dodávky M</t>
  </si>
  <si>
    <t>210000000.R</t>
  </si>
  <si>
    <t>Elektroinstalace -kompletní dodávka+montáž</t>
  </si>
  <si>
    <t>-174444257</t>
  </si>
  <si>
    <t>VON - Vedlejší a ostatní náklady</t>
  </si>
  <si>
    <t>VRN - Vedlejší rozpočtové náklady</t>
  </si>
  <si>
    <t xml:space="preserve">    VRN91 - OSTATNÍ NÁKLADY STAVBY</t>
  </si>
  <si>
    <t xml:space="preserve">    VRN3 - Zařízení staveniště</t>
  </si>
  <si>
    <t xml:space="preserve">    VRN7 - Provozní vlivy</t>
  </si>
  <si>
    <t>VRN</t>
  </si>
  <si>
    <t>Vedlejší rozpočtové náklady</t>
  </si>
  <si>
    <t>VRN91</t>
  </si>
  <si>
    <t>OSTATNÍ NÁKLADY STAVBY</t>
  </si>
  <si>
    <t>VRN91-11</t>
  </si>
  <si>
    <t>Zajištění všech dokladů a revizí nutných pro předání stavby a vydání kolaudačního souhlasu</t>
  </si>
  <si>
    <t>514350429</t>
  </si>
  <si>
    <t>VRN91-12</t>
  </si>
  <si>
    <t>Zajištění splnění podmínek vyplývajících z vydaných rozhodnutí a povolení stavby dle zadávací dokumentace a plánu bezpečnosti</t>
  </si>
  <si>
    <t>-1407782112</t>
  </si>
  <si>
    <t>VRN91-13</t>
  </si>
  <si>
    <t>Součinnost s ostatními zúčastněnými stranami : se zástupci objednatele, projektanta, TDI, AD, koordinátora bezpečnosti</t>
  </si>
  <si>
    <t>-1495548635</t>
  </si>
  <si>
    <t>VRN91-14</t>
  </si>
  <si>
    <t>Včasné odsouhlasení všech užitých výrobků/prvků, materiálů a technologií zástupci všech zúčastněných stran, požadované zadávací a projektovou dokumentací - (VYVZORKOVÁNÍ)</t>
  </si>
  <si>
    <t>812690331</t>
  </si>
  <si>
    <t>VRN91-21</t>
  </si>
  <si>
    <t>Technická řešení - návrh a projednání nutných odchylek a změn oproti PD zjištěných v průběhu stavby</t>
  </si>
  <si>
    <t>-2029474605</t>
  </si>
  <si>
    <t>VRN91-22</t>
  </si>
  <si>
    <t>Technická řešení  - návrh a projednání kolizí se skrytými konstrukcemi, vč. nákladů souvisejících s technickým řešením případných kolizí stavby se skrytými konstrukcemi, které projektant nemohl předvídat.</t>
  </si>
  <si>
    <t>-942299789</t>
  </si>
  <si>
    <t>VRN91-23</t>
  </si>
  <si>
    <t>Zabezpečení objektu, staveniště a veškeré vybavení, majetku třetích osob a stavebního materiálu instalovaného i neinstalovaného (uskladněného) v rámci stavby proti vzniku jakýchkoliv škod či snížení kvality vlivem klimatických podmínek, proti odcizení.</t>
  </si>
  <si>
    <t>1145446090</t>
  </si>
  <si>
    <t>VRN91-31</t>
  </si>
  <si>
    <t>Provedení všech zkoušek a revizí předepsaných projektovou a zadávací dokumentací, platnými normami, návodů k obsluze - (neuvedených v jednotlivých soupisech prací)</t>
  </si>
  <si>
    <t>-695105872</t>
  </si>
  <si>
    <t>VRN91-61</t>
  </si>
  <si>
    <t>Zpracování fotodokumentace : A) fotofokumentace stávajícího stavu před zahájením stavebních prací,  B) fotodokumentace průběhu realizace stavby,   C) fotodokumentace dokončeného díla.  Předání objednateli v počtu a formě uvedené v zadávací dokumentaci.</t>
  </si>
  <si>
    <t>344119829</t>
  </si>
  <si>
    <t>VRN91-71</t>
  </si>
  <si>
    <t>Náklady na označení stavby - DLE ZADÁVACÍCH PODMÍNEK</t>
  </si>
  <si>
    <t>1175039711</t>
  </si>
  <si>
    <t>VRN91-98</t>
  </si>
  <si>
    <t>Ostatní náklady spojené s požadavky objednatele, které jsou uvedeny v jednotlivých článcích smlouvy o dílo, pokud nejsou zahrnuty v soupisech prací</t>
  </si>
  <si>
    <t>2000640440</t>
  </si>
  <si>
    <t>VRN3</t>
  </si>
  <si>
    <t>Zařízení staveniště</t>
  </si>
  <si>
    <t>032002000.RS</t>
  </si>
  <si>
    <t>Vybavení staveniště- mobilní sklad +kancelář (pronájem po dobu realizace,doprava vč.složení a naložení jeřábem)</t>
  </si>
  <si>
    <t>kus/měsíc</t>
  </si>
  <si>
    <t>1024</t>
  </si>
  <si>
    <t>1691499775</t>
  </si>
  <si>
    <t>"mobilní sklad" 1*2</t>
  </si>
  <si>
    <t>"mobilní kancelář- 1" 1*2</t>
  </si>
  <si>
    <t>032002000.RWC</t>
  </si>
  <si>
    <t>Vybavení staveniště- mobilní sanitární koupelna (WC,pisoár,sprcha,umývadlo) - (pronájem po dobu realizace,doprava vč.složení a naložení jeřábem)</t>
  </si>
  <si>
    <t>624993351</t>
  </si>
  <si>
    <t>"mobilní sanitární koupelna" 1*2</t>
  </si>
  <si>
    <t>032503000</t>
  </si>
  <si>
    <t>Skládky na staveništi</t>
  </si>
  <si>
    <t>1133960787</t>
  </si>
  <si>
    <t>032903000</t>
  </si>
  <si>
    <t>Náklady na provoz a údržbu vybavení staveniště</t>
  </si>
  <si>
    <t>-1083542063</t>
  </si>
  <si>
    <t>033002000</t>
  </si>
  <si>
    <t>Připojení staveniště na inženýrské sítě</t>
  </si>
  <si>
    <t>-1953269129</t>
  </si>
  <si>
    <t>034103000</t>
  </si>
  <si>
    <t>Energie pro zařízení staveniště</t>
  </si>
  <si>
    <t>-273044582</t>
  </si>
  <si>
    <t>034703000</t>
  </si>
  <si>
    <t>Osvětlení staveniště</t>
  </si>
  <si>
    <t>-1080820070</t>
  </si>
  <si>
    <t>VRN7</t>
  </si>
  <si>
    <t>Provozní vlivy</t>
  </si>
  <si>
    <t>071002000</t>
  </si>
  <si>
    <t>Provoz investora, třetích osob</t>
  </si>
  <si>
    <t>Kč</t>
  </si>
  <si>
    <t>49680655</t>
  </si>
  <si>
    <t>"2%"1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</si>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</sst>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2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50" fillId="3" borderId="0" xfId="1" applyFill="1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3" fillId="0" borderId="18" xfId="0" applyNumberFormat="1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166" fontId="33" fillId="0" borderId="0" xfId="0" applyNumberFormat="1" applyFont="1" applyBorder="1" applyAlignment="1" applyProtection="1">
      <alignment vertical="center"/>
    </xf>
    <xf numFmtId="4" fontId="33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4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6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7" fillId="0" borderId="16" xfId="0" applyNumberFormat="1" applyFont="1" applyBorder="1" applyAlignment="1" applyProtection="1"/>
    <xf numFmtId="166" fontId="37" fillId="0" borderId="17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42" fillId="0" borderId="28" xfId="0" applyFont="1" applyBorder="1" applyAlignment="1" applyProtection="1">
      <alignment horizontal="center" vertical="center"/>
    </xf>
    <xf numFmtId="49" fontId="42" fillId="0" borderId="28" xfId="0" applyNumberFormat="1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center" vertical="center" wrapText="1"/>
    </xf>
    <xf numFmtId="167" fontId="42" fillId="0" borderId="28" xfId="0" applyNumberFormat="1" applyFont="1" applyBorder="1" applyAlignment="1" applyProtection="1">
      <alignment vertical="center"/>
    </xf>
    <xf numFmtId="4" fontId="42" fillId="4" borderId="28" xfId="0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Border="1" applyAlignment="1" applyProtection="1">
      <alignment vertical="center"/>
    </xf>
    <xf numFmtId="0" fontId="42" fillId="0" borderId="5" xfId="0" applyFont="1" applyBorder="1" applyAlignment="1">
      <alignment vertical="center"/>
    </xf>
    <xf numFmtId="0" fontId="42" fillId="4" borderId="28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Protection="1"/>
    <xf numFmtId="0" fontId="0" fillId="0" borderId="5" xfId="0" applyBorder="1"/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3" fillId="0" borderId="29" xfId="0" applyFont="1" applyBorder="1" applyAlignment="1" applyProtection="1">
      <alignment vertical="center" wrapText="1"/>
      <protection locked="0"/>
    </xf>
    <xf numFmtId="0" fontId="43" fillId="0" borderId="30" xfId="0" applyFont="1" applyBorder="1" applyAlignment="1" applyProtection="1">
      <alignment vertical="center" wrapText="1"/>
      <protection locked="0"/>
    </xf>
    <xf numFmtId="0" fontId="43" fillId="0" borderId="31" xfId="0" applyFont="1" applyBorder="1" applyAlignment="1" applyProtection="1">
      <alignment vertical="center" wrapText="1"/>
      <protection locked="0"/>
    </xf>
    <xf numFmtId="0" fontId="43" fillId="0" borderId="32" xfId="0" applyFont="1" applyBorder="1" applyAlignment="1" applyProtection="1">
      <alignment horizontal="center" vertical="center" wrapText="1"/>
      <protection locked="0"/>
    </xf>
    <xf numFmtId="0" fontId="43" fillId="0" borderId="33" xfId="0" applyFont="1" applyBorder="1" applyAlignment="1" applyProtection="1">
      <alignment horizontal="center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33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49" fontId="46" fillId="0" borderId="1" xfId="0" applyNumberFormat="1" applyFont="1" applyBorder="1" applyAlignment="1" applyProtection="1">
      <alignment vertical="center" wrapText="1"/>
      <protection locked="0"/>
    </xf>
    <xf numFmtId="0" fontId="43" fillId="0" borderId="35" xfId="0" applyFont="1" applyBorder="1" applyAlignment="1" applyProtection="1">
      <alignment vertical="center" wrapText="1"/>
      <protection locked="0"/>
    </xf>
    <xf numFmtId="0" fontId="47" fillId="0" borderId="34" xfId="0" applyFont="1" applyBorder="1" applyAlignment="1" applyProtection="1">
      <alignment vertical="center" wrapText="1"/>
      <protection locked="0"/>
    </xf>
    <xf numFmtId="0" fontId="43" fillId="0" borderId="36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top"/>
      <protection locked="0"/>
    </xf>
    <xf numFmtId="0" fontId="43" fillId="0" borderId="0" xfId="0" applyFont="1" applyAlignment="1" applyProtection="1">
      <alignment vertical="top"/>
      <protection locked="0"/>
    </xf>
    <xf numFmtId="0" fontId="43" fillId="0" borderId="29" xfId="0" applyFont="1" applyBorder="1" applyAlignment="1" applyProtection="1">
      <alignment horizontal="left" vertical="center"/>
      <protection locked="0"/>
    </xf>
    <xf numFmtId="0" fontId="43" fillId="0" borderId="30" xfId="0" applyFont="1" applyBorder="1" applyAlignment="1" applyProtection="1">
      <alignment horizontal="left" vertical="center"/>
      <protection locked="0"/>
    </xf>
    <xf numFmtId="0" fontId="43" fillId="0" borderId="31" xfId="0" applyFont="1" applyBorder="1" applyAlignment="1" applyProtection="1">
      <alignment horizontal="left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center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center" vertical="center"/>
      <protection locked="0"/>
    </xf>
    <xf numFmtId="0" fontId="46" fillId="0" borderId="32" xfId="0" applyFont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center" vertical="center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0" fontId="43" fillId="0" borderId="29" xfId="0" applyFont="1" applyBorder="1" applyAlignment="1" applyProtection="1">
      <alignment horizontal="left" vertical="center" wrapText="1"/>
      <protection locked="0"/>
    </xf>
    <xf numFmtId="0" fontId="43" fillId="0" borderId="30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8" fillId="0" borderId="32" xfId="0" applyFont="1" applyBorder="1" applyAlignment="1" applyProtection="1">
      <alignment horizontal="left" vertical="center" wrapText="1"/>
      <protection locked="0"/>
    </xf>
    <xf numFmtId="0" fontId="48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/>
      <protection locked="0"/>
    </xf>
    <xf numFmtId="0" fontId="46" fillId="0" borderId="35" xfId="0" applyFont="1" applyBorder="1" applyAlignment="1" applyProtection="1">
      <alignment horizontal="left" vertical="center" wrapText="1"/>
      <protection locked="0"/>
    </xf>
    <xf numFmtId="0" fontId="46" fillId="0" borderId="34" xfId="0" applyFont="1" applyBorder="1" applyAlignment="1" applyProtection="1">
      <alignment horizontal="left" vertical="center" wrapText="1"/>
      <protection locked="0"/>
    </xf>
    <xf numFmtId="0" fontId="46" fillId="0" borderId="36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top"/>
      <protection locked="0"/>
    </xf>
    <xf numFmtId="0" fontId="46" fillId="0" borderId="1" xfId="0" applyFont="1" applyBorder="1" applyAlignment="1" applyProtection="1">
      <alignment horizontal="center" vertical="top"/>
      <protection locked="0"/>
    </xf>
    <xf numFmtId="0" fontId="46" fillId="0" borderId="35" xfId="0" applyFont="1" applyBorder="1" applyAlignment="1" applyProtection="1">
      <alignment horizontal="left" vertical="center"/>
      <protection locked="0"/>
    </xf>
    <xf numFmtId="0" fontId="46" fillId="0" borderId="36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vertical="center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8" fillId="0" borderId="34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8" fillId="0" borderId="34" xfId="0" applyFont="1" applyBorder="1" applyAlignment="1" applyProtection="1">
      <protection locked="0"/>
    </xf>
    <xf numFmtId="0" fontId="43" fillId="0" borderId="32" xfId="0" applyFont="1" applyBorder="1" applyAlignment="1" applyProtection="1">
      <alignment vertical="top"/>
      <protection locked="0"/>
    </xf>
    <xf numFmtId="0" fontId="43" fillId="0" borderId="33" xfId="0" applyFont="1" applyBorder="1" applyAlignment="1" applyProtection="1">
      <alignment vertical="top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35" xfId="0" applyFont="1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vertical="top"/>
      <protection locked="0"/>
    </xf>
    <xf numFmtId="0" fontId="43" fillId="0" borderId="36" xfId="0" applyFont="1" applyBorder="1" applyAlignment="1" applyProtection="1">
      <alignment vertical="top"/>
      <protection locked="0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4" fillId="3" borderId="0" xfId="1" applyFont="1" applyFill="1" applyAlignment="1">
      <alignment vertical="center"/>
    </xf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6" fillId="0" borderId="1" xfId="0" applyFont="1" applyBorder="1" applyAlignment="1" applyProtection="1">
      <alignment horizontal="left" vertical="top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49" fontId="46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50000000000003" customHeight="1">
      <c r="AR2" s="402"/>
      <c r="AS2" s="402"/>
      <c r="AT2" s="402"/>
      <c r="AU2" s="402"/>
      <c r="AV2" s="402"/>
      <c r="AW2" s="402"/>
      <c r="AX2" s="402"/>
      <c r="AY2" s="402"/>
      <c r="AZ2" s="402"/>
      <c r="BA2" s="402"/>
      <c r="BB2" s="402"/>
      <c r="BC2" s="402"/>
      <c r="BD2" s="402"/>
      <c r="BE2" s="402"/>
      <c r="BS2" s="25" t="s">
        <v>8</v>
      </c>
      <c r="BT2" s="25" t="s">
        <v>9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spans="1:74" ht="36.950000000000003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spans="1:74" ht="14.45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376" t="s">
        <v>16</v>
      </c>
      <c r="L5" s="377"/>
      <c r="M5" s="377"/>
      <c r="N5" s="377"/>
      <c r="O5" s="377"/>
      <c r="P5" s="377"/>
      <c r="Q5" s="377"/>
      <c r="R5" s="377"/>
      <c r="S5" s="377"/>
      <c r="T5" s="377"/>
      <c r="U5" s="377"/>
      <c r="V5" s="377"/>
      <c r="W5" s="377"/>
      <c r="X5" s="377"/>
      <c r="Y5" s="377"/>
      <c r="Z5" s="377"/>
      <c r="AA5" s="377"/>
      <c r="AB5" s="377"/>
      <c r="AC5" s="377"/>
      <c r="AD5" s="377"/>
      <c r="AE5" s="377"/>
      <c r="AF5" s="377"/>
      <c r="AG5" s="377"/>
      <c r="AH5" s="377"/>
      <c r="AI5" s="377"/>
      <c r="AJ5" s="377"/>
      <c r="AK5" s="377"/>
      <c r="AL5" s="377"/>
      <c r="AM5" s="377"/>
      <c r="AN5" s="377"/>
      <c r="AO5" s="377"/>
      <c r="AP5" s="30"/>
      <c r="AQ5" s="32"/>
      <c r="BE5" s="374" t="s">
        <v>17</v>
      </c>
      <c r="BS5" s="25" t="s">
        <v>8</v>
      </c>
    </row>
    <row r="6" spans="1:74" ht="36.950000000000003" customHeight="1">
      <c r="B6" s="29"/>
      <c r="C6" s="30"/>
      <c r="D6" s="37" t="s">
        <v>18</v>
      </c>
      <c r="E6" s="30"/>
      <c r="F6" s="30"/>
      <c r="G6" s="30"/>
      <c r="H6" s="30"/>
      <c r="I6" s="30"/>
      <c r="J6" s="30"/>
      <c r="K6" s="378" t="s">
        <v>19</v>
      </c>
      <c r="L6" s="377"/>
      <c r="M6" s="377"/>
      <c r="N6" s="377"/>
      <c r="O6" s="377"/>
      <c r="P6" s="377"/>
      <c r="Q6" s="377"/>
      <c r="R6" s="377"/>
      <c r="S6" s="377"/>
      <c r="T6" s="377"/>
      <c r="U6" s="377"/>
      <c r="V6" s="377"/>
      <c r="W6" s="377"/>
      <c r="X6" s="377"/>
      <c r="Y6" s="377"/>
      <c r="Z6" s="377"/>
      <c r="AA6" s="377"/>
      <c r="AB6" s="377"/>
      <c r="AC6" s="377"/>
      <c r="AD6" s="377"/>
      <c r="AE6" s="377"/>
      <c r="AF6" s="377"/>
      <c r="AG6" s="377"/>
      <c r="AH6" s="377"/>
      <c r="AI6" s="377"/>
      <c r="AJ6" s="377"/>
      <c r="AK6" s="377"/>
      <c r="AL6" s="377"/>
      <c r="AM6" s="377"/>
      <c r="AN6" s="377"/>
      <c r="AO6" s="377"/>
      <c r="AP6" s="30"/>
      <c r="AQ6" s="32"/>
      <c r="BE6" s="375"/>
      <c r="BS6" s="25" t="s">
        <v>8</v>
      </c>
    </row>
    <row r="7" spans="1:74" ht="14.45" customHeight="1">
      <c r="B7" s="29"/>
      <c r="C7" s="30"/>
      <c r="D7" s="38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21</v>
      </c>
      <c r="AO7" s="30"/>
      <c r="AP7" s="30"/>
      <c r="AQ7" s="32"/>
      <c r="BE7" s="375"/>
      <c r="BS7" s="25" t="s">
        <v>8</v>
      </c>
    </row>
    <row r="8" spans="1:74" ht="14.45" customHeight="1">
      <c r="B8" s="29"/>
      <c r="C8" s="30"/>
      <c r="D8" s="38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25</v>
      </c>
      <c r="AL8" s="30"/>
      <c r="AM8" s="30"/>
      <c r="AN8" s="39" t="s">
        <v>26</v>
      </c>
      <c r="AO8" s="30"/>
      <c r="AP8" s="30"/>
      <c r="AQ8" s="32"/>
      <c r="BE8" s="375"/>
      <c r="BS8" s="25" t="s">
        <v>8</v>
      </c>
    </row>
    <row r="9" spans="1:74" ht="14.45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375"/>
      <c r="BS9" s="25" t="s">
        <v>8</v>
      </c>
    </row>
    <row r="10" spans="1:74" ht="14.45" customHeight="1">
      <c r="B10" s="29"/>
      <c r="C10" s="30"/>
      <c r="D10" s="38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28</v>
      </c>
      <c r="AL10" s="30"/>
      <c r="AM10" s="30"/>
      <c r="AN10" s="36" t="s">
        <v>21</v>
      </c>
      <c r="AO10" s="30"/>
      <c r="AP10" s="30"/>
      <c r="AQ10" s="32"/>
      <c r="BE10" s="375"/>
      <c r="BS10" s="25" t="s">
        <v>8</v>
      </c>
    </row>
    <row r="11" spans="1:74" ht="18.399999999999999" customHeight="1">
      <c r="B11" s="29"/>
      <c r="C11" s="30"/>
      <c r="D11" s="30"/>
      <c r="E11" s="36" t="s">
        <v>24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29</v>
      </c>
      <c r="AL11" s="30"/>
      <c r="AM11" s="30"/>
      <c r="AN11" s="36" t="s">
        <v>21</v>
      </c>
      <c r="AO11" s="30"/>
      <c r="AP11" s="30"/>
      <c r="AQ11" s="32"/>
      <c r="BE11" s="375"/>
      <c r="BS11" s="25" t="s">
        <v>8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75"/>
      <c r="BS12" s="25" t="s">
        <v>8</v>
      </c>
    </row>
    <row r="13" spans="1:74" ht="14.45" customHeight="1">
      <c r="B13" s="29"/>
      <c r="C13" s="30"/>
      <c r="D13" s="38" t="s">
        <v>30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28</v>
      </c>
      <c r="AL13" s="30"/>
      <c r="AM13" s="30"/>
      <c r="AN13" s="40" t="s">
        <v>31</v>
      </c>
      <c r="AO13" s="30"/>
      <c r="AP13" s="30"/>
      <c r="AQ13" s="32"/>
      <c r="BE13" s="375"/>
      <c r="BS13" s="25" t="s">
        <v>8</v>
      </c>
    </row>
    <row r="14" spans="1:74" ht="15">
      <c r="B14" s="29"/>
      <c r="C14" s="30"/>
      <c r="D14" s="30"/>
      <c r="E14" s="379" t="s">
        <v>31</v>
      </c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380"/>
      <c r="AB14" s="380"/>
      <c r="AC14" s="380"/>
      <c r="AD14" s="380"/>
      <c r="AE14" s="380"/>
      <c r="AF14" s="380"/>
      <c r="AG14" s="380"/>
      <c r="AH14" s="380"/>
      <c r="AI14" s="380"/>
      <c r="AJ14" s="380"/>
      <c r="AK14" s="38" t="s">
        <v>29</v>
      </c>
      <c r="AL14" s="30"/>
      <c r="AM14" s="30"/>
      <c r="AN14" s="40" t="s">
        <v>31</v>
      </c>
      <c r="AO14" s="30"/>
      <c r="AP14" s="30"/>
      <c r="AQ14" s="32"/>
      <c r="BE14" s="375"/>
      <c r="BS14" s="25" t="s">
        <v>8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75"/>
      <c r="BS15" s="25" t="s">
        <v>6</v>
      </c>
    </row>
    <row r="16" spans="1:74" ht="14.45" customHeight="1">
      <c r="B16" s="29"/>
      <c r="C16" s="30"/>
      <c r="D16" s="38" t="s">
        <v>32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28</v>
      </c>
      <c r="AL16" s="30"/>
      <c r="AM16" s="30"/>
      <c r="AN16" s="36" t="s">
        <v>21</v>
      </c>
      <c r="AO16" s="30"/>
      <c r="AP16" s="30"/>
      <c r="AQ16" s="32"/>
      <c r="BE16" s="375"/>
      <c r="BS16" s="25" t="s">
        <v>6</v>
      </c>
    </row>
    <row r="17" spans="2:71" ht="18.399999999999999" customHeight="1">
      <c r="B17" s="29"/>
      <c r="C17" s="30"/>
      <c r="D17" s="30"/>
      <c r="E17" s="36" t="s">
        <v>24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29</v>
      </c>
      <c r="AL17" s="30"/>
      <c r="AM17" s="30"/>
      <c r="AN17" s="36" t="s">
        <v>21</v>
      </c>
      <c r="AO17" s="30"/>
      <c r="AP17" s="30"/>
      <c r="AQ17" s="32"/>
      <c r="BE17" s="375"/>
      <c r="BS17" s="25" t="s">
        <v>33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75"/>
      <c r="BS18" s="25" t="s">
        <v>8</v>
      </c>
    </row>
    <row r="19" spans="2:71" ht="14.45" customHeight="1">
      <c r="B19" s="29"/>
      <c r="C19" s="30"/>
      <c r="D19" s="38" t="s">
        <v>34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75"/>
      <c r="BS19" s="25" t="s">
        <v>8</v>
      </c>
    </row>
    <row r="20" spans="2:71" ht="22.5" customHeight="1">
      <c r="B20" s="29"/>
      <c r="C20" s="30"/>
      <c r="D20" s="30"/>
      <c r="E20" s="381" t="s">
        <v>21</v>
      </c>
      <c r="F20" s="381"/>
      <c r="G20" s="381"/>
      <c r="H20" s="381"/>
      <c r="I20" s="381"/>
      <c r="J20" s="381"/>
      <c r="K20" s="381"/>
      <c r="L20" s="381"/>
      <c r="M20" s="381"/>
      <c r="N20" s="381"/>
      <c r="O20" s="381"/>
      <c r="P20" s="381"/>
      <c r="Q20" s="381"/>
      <c r="R20" s="381"/>
      <c r="S20" s="381"/>
      <c r="T20" s="381"/>
      <c r="U20" s="381"/>
      <c r="V20" s="381"/>
      <c r="W20" s="381"/>
      <c r="X20" s="381"/>
      <c r="Y20" s="381"/>
      <c r="Z20" s="381"/>
      <c r="AA20" s="381"/>
      <c r="AB20" s="381"/>
      <c r="AC20" s="381"/>
      <c r="AD20" s="381"/>
      <c r="AE20" s="381"/>
      <c r="AF20" s="381"/>
      <c r="AG20" s="381"/>
      <c r="AH20" s="381"/>
      <c r="AI20" s="381"/>
      <c r="AJ20" s="381"/>
      <c r="AK20" s="381"/>
      <c r="AL20" s="381"/>
      <c r="AM20" s="381"/>
      <c r="AN20" s="381"/>
      <c r="AO20" s="30"/>
      <c r="AP20" s="30"/>
      <c r="AQ20" s="32"/>
      <c r="BE20" s="375"/>
      <c r="BS20" s="25" t="s">
        <v>33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75"/>
    </row>
    <row r="22" spans="2:71" ht="6.95" customHeight="1">
      <c r="B22" s="29"/>
      <c r="C22" s="3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0"/>
      <c r="AQ22" s="32"/>
      <c r="BE22" s="375"/>
    </row>
    <row r="23" spans="2:71" s="1" customFormat="1" ht="25.9" customHeight="1">
      <c r="B23" s="42"/>
      <c r="C23" s="43"/>
      <c r="D23" s="44" t="s">
        <v>35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82">
        <f>ROUND(AG51,2)</f>
        <v>254958.5</v>
      </c>
      <c r="AL23" s="383"/>
      <c r="AM23" s="383"/>
      <c r="AN23" s="383"/>
      <c r="AO23" s="383"/>
      <c r="AP23" s="43"/>
      <c r="AQ23" s="46"/>
      <c r="BE23" s="375"/>
    </row>
    <row r="24" spans="2:71" s="1" customFormat="1" ht="6.95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75"/>
    </row>
    <row r="25" spans="2:71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84" t="s">
        <v>36</v>
      </c>
      <c r="M25" s="384"/>
      <c r="N25" s="384"/>
      <c r="O25" s="384"/>
      <c r="P25" s="43"/>
      <c r="Q25" s="43"/>
      <c r="R25" s="43"/>
      <c r="S25" s="43"/>
      <c r="T25" s="43"/>
      <c r="U25" s="43"/>
      <c r="V25" s="43"/>
      <c r="W25" s="384" t="s">
        <v>37</v>
      </c>
      <c r="X25" s="384"/>
      <c r="Y25" s="384"/>
      <c r="Z25" s="384"/>
      <c r="AA25" s="384"/>
      <c r="AB25" s="384"/>
      <c r="AC25" s="384"/>
      <c r="AD25" s="384"/>
      <c r="AE25" s="384"/>
      <c r="AF25" s="43"/>
      <c r="AG25" s="43"/>
      <c r="AH25" s="43"/>
      <c r="AI25" s="43"/>
      <c r="AJ25" s="43"/>
      <c r="AK25" s="384" t="s">
        <v>38</v>
      </c>
      <c r="AL25" s="384"/>
      <c r="AM25" s="384"/>
      <c r="AN25" s="384"/>
      <c r="AO25" s="384"/>
      <c r="AP25" s="43"/>
      <c r="AQ25" s="46"/>
      <c r="BE25" s="375"/>
    </row>
    <row r="26" spans="2:71" s="2" customFormat="1" ht="14.45" customHeight="1">
      <c r="B26" s="48"/>
      <c r="C26" s="49"/>
      <c r="D26" s="50" t="s">
        <v>39</v>
      </c>
      <c r="E26" s="49"/>
      <c r="F26" s="50" t="s">
        <v>40</v>
      </c>
      <c r="G26" s="49"/>
      <c r="H26" s="49"/>
      <c r="I26" s="49"/>
      <c r="J26" s="49"/>
      <c r="K26" s="49"/>
      <c r="L26" s="373">
        <v>0.21</v>
      </c>
      <c r="M26" s="372"/>
      <c r="N26" s="372"/>
      <c r="O26" s="372"/>
      <c r="P26" s="49"/>
      <c r="Q26" s="49"/>
      <c r="R26" s="49"/>
      <c r="S26" s="49"/>
      <c r="T26" s="49"/>
      <c r="U26" s="49"/>
      <c r="V26" s="49"/>
      <c r="W26" s="371">
        <f>ROUND(AZ51,2)</f>
        <v>254958.5</v>
      </c>
      <c r="X26" s="372"/>
      <c r="Y26" s="372"/>
      <c r="Z26" s="372"/>
      <c r="AA26" s="372"/>
      <c r="AB26" s="372"/>
      <c r="AC26" s="372"/>
      <c r="AD26" s="372"/>
      <c r="AE26" s="372"/>
      <c r="AF26" s="49"/>
      <c r="AG26" s="49"/>
      <c r="AH26" s="49"/>
      <c r="AI26" s="49"/>
      <c r="AJ26" s="49"/>
      <c r="AK26" s="371">
        <f>ROUND(AV51,2)</f>
        <v>53541.29</v>
      </c>
      <c r="AL26" s="372"/>
      <c r="AM26" s="372"/>
      <c r="AN26" s="372"/>
      <c r="AO26" s="372"/>
      <c r="AP26" s="49"/>
      <c r="AQ26" s="51"/>
      <c r="BE26" s="375"/>
    </row>
    <row r="27" spans="2:71" s="2" customFormat="1" ht="14.45" customHeight="1">
      <c r="B27" s="48"/>
      <c r="C27" s="49"/>
      <c r="D27" s="49"/>
      <c r="E27" s="49"/>
      <c r="F27" s="50" t="s">
        <v>41</v>
      </c>
      <c r="G27" s="49"/>
      <c r="H27" s="49"/>
      <c r="I27" s="49"/>
      <c r="J27" s="49"/>
      <c r="K27" s="49"/>
      <c r="L27" s="373">
        <v>0.15</v>
      </c>
      <c r="M27" s="372"/>
      <c r="N27" s="372"/>
      <c r="O27" s="372"/>
      <c r="P27" s="49"/>
      <c r="Q27" s="49"/>
      <c r="R27" s="49"/>
      <c r="S27" s="49"/>
      <c r="T27" s="49"/>
      <c r="U27" s="49"/>
      <c r="V27" s="49"/>
      <c r="W27" s="371">
        <f>ROUND(BA51,2)</f>
        <v>0</v>
      </c>
      <c r="X27" s="372"/>
      <c r="Y27" s="372"/>
      <c r="Z27" s="372"/>
      <c r="AA27" s="372"/>
      <c r="AB27" s="372"/>
      <c r="AC27" s="372"/>
      <c r="AD27" s="372"/>
      <c r="AE27" s="372"/>
      <c r="AF27" s="49"/>
      <c r="AG27" s="49"/>
      <c r="AH27" s="49"/>
      <c r="AI27" s="49"/>
      <c r="AJ27" s="49"/>
      <c r="AK27" s="371">
        <f>ROUND(AW51,2)</f>
        <v>0</v>
      </c>
      <c r="AL27" s="372"/>
      <c r="AM27" s="372"/>
      <c r="AN27" s="372"/>
      <c r="AO27" s="372"/>
      <c r="AP27" s="49"/>
      <c r="AQ27" s="51"/>
      <c r="BE27" s="375"/>
    </row>
    <row r="28" spans="2:71" s="2" customFormat="1" ht="14.45" hidden="1" customHeight="1">
      <c r="B28" s="48"/>
      <c r="C28" s="49"/>
      <c r="D28" s="49"/>
      <c r="E28" s="49"/>
      <c r="F28" s="50" t="s">
        <v>42</v>
      </c>
      <c r="G28" s="49"/>
      <c r="H28" s="49"/>
      <c r="I28" s="49"/>
      <c r="J28" s="49"/>
      <c r="K28" s="49"/>
      <c r="L28" s="373">
        <v>0.21</v>
      </c>
      <c r="M28" s="372"/>
      <c r="N28" s="372"/>
      <c r="O28" s="372"/>
      <c r="P28" s="49"/>
      <c r="Q28" s="49"/>
      <c r="R28" s="49"/>
      <c r="S28" s="49"/>
      <c r="T28" s="49"/>
      <c r="U28" s="49"/>
      <c r="V28" s="49"/>
      <c r="W28" s="371">
        <f>ROUND(BB51,2)</f>
        <v>0</v>
      </c>
      <c r="X28" s="372"/>
      <c r="Y28" s="372"/>
      <c r="Z28" s="372"/>
      <c r="AA28" s="372"/>
      <c r="AB28" s="372"/>
      <c r="AC28" s="372"/>
      <c r="AD28" s="372"/>
      <c r="AE28" s="372"/>
      <c r="AF28" s="49"/>
      <c r="AG28" s="49"/>
      <c r="AH28" s="49"/>
      <c r="AI28" s="49"/>
      <c r="AJ28" s="49"/>
      <c r="AK28" s="371">
        <v>0</v>
      </c>
      <c r="AL28" s="372"/>
      <c r="AM28" s="372"/>
      <c r="AN28" s="372"/>
      <c r="AO28" s="372"/>
      <c r="AP28" s="49"/>
      <c r="AQ28" s="51"/>
      <c r="BE28" s="375"/>
    </row>
    <row r="29" spans="2:71" s="2" customFormat="1" ht="14.45" hidden="1" customHeight="1">
      <c r="B29" s="48"/>
      <c r="C29" s="49"/>
      <c r="D29" s="49"/>
      <c r="E29" s="49"/>
      <c r="F29" s="50" t="s">
        <v>43</v>
      </c>
      <c r="G29" s="49"/>
      <c r="H29" s="49"/>
      <c r="I29" s="49"/>
      <c r="J29" s="49"/>
      <c r="K29" s="49"/>
      <c r="L29" s="373">
        <v>0.15</v>
      </c>
      <c r="M29" s="372"/>
      <c r="N29" s="372"/>
      <c r="O29" s="372"/>
      <c r="P29" s="49"/>
      <c r="Q29" s="49"/>
      <c r="R29" s="49"/>
      <c r="S29" s="49"/>
      <c r="T29" s="49"/>
      <c r="U29" s="49"/>
      <c r="V29" s="49"/>
      <c r="W29" s="371">
        <f>ROUND(BC51,2)</f>
        <v>0</v>
      </c>
      <c r="X29" s="372"/>
      <c r="Y29" s="372"/>
      <c r="Z29" s="372"/>
      <c r="AA29" s="372"/>
      <c r="AB29" s="372"/>
      <c r="AC29" s="372"/>
      <c r="AD29" s="372"/>
      <c r="AE29" s="372"/>
      <c r="AF29" s="49"/>
      <c r="AG29" s="49"/>
      <c r="AH29" s="49"/>
      <c r="AI29" s="49"/>
      <c r="AJ29" s="49"/>
      <c r="AK29" s="371">
        <v>0</v>
      </c>
      <c r="AL29" s="372"/>
      <c r="AM29" s="372"/>
      <c r="AN29" s="372"/>
      <c r="AO29" s="372"/>
      <c r="AP29" s="49"/>
      <c r="AQ29" s="51"/>
      <c r="BE29" s="375"/>
    </row>
    <row r="30" spans="2:71" s="2" customFormat="1" ht="14.45" hidden="1" customHeight="1">
      <c r="B30" s="48"/>
      <c r="C30" s="49"/>
      <c r="D30" s="49"/>
      <c r="E30" s="49"/>
      <c r="F30" s="50" t="s">
        <v>44</v>
      </c>
      <c r="G30" s="49"/>
      <c r="H30" s="49"/>
      <c r="I30" s="49"/>
      <c r="J30" s="49"/>
      <c r="K30" s="49"/>
      <c r="L30" s="373">
        <v>0</v>
      </c>
      <c r="M30" s="372"/>
      <c r="N30" s="372"/>
      <c r="O30" s="372"/>
      <c r="P30" s="49"/>
      <c r="Q30" s="49"/>
      <c r="R30" s="49"/>
      <c r="S30" s="49"/>
      <c r="T30" s="49"/>
      <c r="U30" s="49"/>
      <c r="V30" s="49"/>
      <c r="W30" s="371">
        <f>ROUND(BD51,2)</f>
        <v>0</v>
      </c>
      <c r="X30" s="372"/>
      <c r="Y30" s="372"/>
      <c r="Z30" s="372"/>
      <c r="AA30" s="372"/>
      <c r="AB30" s="372"/>
      <c r="AC30" s="372"/>
      <c r="AD30" s="372"/>
      <c r="AE30" s="372"/>
      <c r="AF30" s="49"/>
      <c r="AG30" s="49"/>
      <c r="AH30" s="49"/>
      <c r="AI30" s="49"/>
      <c r="AJ30" s="49"/>
      <c r="AK30" s="371">
        <v>0</v>
      </c>
      <c r="AL30" s="372"/>
      <c r="AM30" s="372"/>
      <c r="AN30" s="372"/>
      <c r="AO30" s="372"/>
      <c r="AP30" s="49"/>
      <c r="AQ30" s="51"/>
      <c r="BE30" s="375"/>
    </row>
    <row r="31" spans="2:71" s="1" customFormat="1" ht="6.95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75"/>
    </row>
    <row r="32" spans="2:71" s="1" customFormat="1" ht="25.9" customHeight="1">
      <c r="B32" s="42"/>
      <c r="C32" s="52"/>
      <c r="D32" s="53" t="s">
        <v>45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46</v>
      </c>
      <c r="U32" s="54"/>
      <c r="V32" s="54"/>
      <c r="W32" s="54"/>
      <c r="X32" s="389" t="s">
        <v>47</v>
      </c>
      <c r="Y32" s="390"/>
      <c r="Z32" s="390"/>
      <c r="AA32" s="390"/>
      <c r="AB32" s="390"/>
      <c r="AC32" s="54"/>
      <c r="AD32" s="54"/>
      <c r="AE32" s="54"/>
      <c r="AF32" s="54"/>
      <c r="AG32" s="54"/>
      <c r="AH32" s="54"/>
      <c r="AI32" s="54"/>
      <c r="AJ32" s="54"/>
      <c r="AK32" s="391">
        <f>SUM(AK23:AK30)</f>
        <v>308499.78999999998</v>
      </c>
      <c r="AL32" s="390"/>
      <c r="AM32" s="390"/>
      <c r="AN32" s="390"/>
      <c r="AO32" s="392"/>
      <c r="AP32" s="52"/>
      <c r="AQ32" s="56"/>
      <c r="BE32" s="375"/>
    </row>
    <row r="33" spans="2:56" s="1" customFormat="1" ht="6.95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5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5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2"/>
    </row>
    <row r="39" spans="2:56" s="1" customFormat="1" ht="36.950000000000003" customHeight="1">
      <c r="B39" s="42"/>
      <c r="C39" s="63" t="s">
        <v>48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2"/>
    </row>
    <row r="40" spans="2:56" s="1" customFormat="1" ht="6.95" customHeight="1">
      <c r="B40" s="42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2"/>
    </row>
    <row r="41" spans="2:56" s="3" customFormat="1" ht="14.45" customHeight="1">
      <c r="B41" s="65"/>
      <c r="C41" s="66" t="s">
        <v>15</v>
      </c>
      <c r="D41" s="67"/>
      <c r="E41" s="67"/>
      <c r="F41" s="67"/>
      <c r="G41" s="67"/>
      <c r="H41" s="67"/>
      <c r="I41" s="67"/>
      <c r="J41" s="67"/>
      <c r="K41" s="67"/>
      <c r="L41" s="67" t="str">
        <f>K5</f>
        <v>RZP492017_A</v>
      </c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8"/>
    </row>
    <row r="42" spans="2:56" s="4" customFormat="1" ht="36.950000000000003" customHeight="1">
      <c r="B42" s="69"/>
      <c r="C42" s="70" t="s">
        <v>18</v>
      </c>
      <c r="D42" s="71"/>
      <c r="E42" s="71"/>
      <c r="F42" s="71"/>
      <c r="G42" s="71"/>
      <c r="H42" s="71"/>
      <c r="I42" s="71"/>
      <c r="J42" s="71"/>
      <c r="K42" s="71"/>
      <c r="L42" s="403" t="str">
        <f>K6</f>
        <v>ZŠ ČSA Bohumín - oprava sociálního zázemí</v>
      </c>
      <c r="M42" s="404"/>
      <c r="N42" s="404"/>
      <c r="O42" s="404"/>
      <c r="P42" s="404"/>
      <c r="Q42" s="404"/>
      <c r="R42" s="404"/>
      <c r="S42" s="404"/>
      <c r="T42" s="404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404"/>
      <c r="AI42" s="404"/>
      <c r="AJ42" s="404"/>
      <c r="AK42" s="404"/>
      <c r="AL42" s="404"/>
      <c r="AM42" s="404"/>
      <c r="AN42" s="404"/>
      <c r="AO42" s="404"/>
      <c r="AP42" s="71"/>
      <c r="AQ42" s="71"/>
      <c r="AR42" s="72"/>
    </row>
    <row r="43" spans="2:56" s="1" customFormat="1" ht="6.95" customHeight="1">
      <c r="B43" s="42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2"/>
    </row>
    <row r="44" spans="2:56" s="1" customFormat="1" ht="15">
      <c r="B44" s="42"/>
      <c r="C44" s="66" t="s">
        <v>23</v>
      </c>
      <c r="D44" s="64"/>
      <c r="E44" s="64"/>
      <c r="F44" s="64"/>
      <c r="G44" s="64"/>
      <c r="H44" s="64"/>
      <c r="I44" s="64"/>
      <c r="J44" s="64"/>
      <c r="K44" s="64"/>
      <c r="L44" s="73" t="str">
        <f>IF(K8="","",K8)</f>
        <v xml:space="preserve"> 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6" t="s">
        <v>25</v>
      </c>
      <c r="AJ44" s="64"/>
      <c r="AK44" s="64"/>
      <c r="AL44" s="64"/>
      <c r="AM44" s="405" t="str">
        <f>IF(AN8= "","",AN8)</f>
        <v>11. 12. 2017</v>
      </c>
      <c r="AN44" s="405"/>
      <c r="AO44" s="64"/>
      <c r="AP44" s="64"/>
      <c r="AQ44" s="64"/>
      <c r="AR44" s="62"/>
    </row>
    <row r="45" spans="2:56" s="1" customFormat="1" ht="6.95" customHeight="1">
      <c r="B45" s="42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2"/>
    </row>
    <row r="46" spans="2:56" s="1" customFormat="1" ht="15">
      <c r="B46" s="42"/>
      <c r="C46" s="66" t="s">
        <v>27</v>
      </c>
      <c r="D46" s="64"/>
      <c r="E46" s="64"/>
      <c r="F46" s="64"/>
      <c r="G46" s="64"/>
      <c r="H46" s="64"/>
      <c r="I46" s="64"/>
      <c r="J46" s="64"/>
      <c r="K46" s="64"/>
      <c r="L46" s="67" t="str">
        <f>IF(E11= "","",E11)</f>
        <v xml:space="preserve"> </v>
      </c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6" t="s">
        <v>32</v>
      </c>
      <c r="AJ46" s="64"/>
      <c r="AK46" s="64"/>
      <c r="AL46" s="64"/>
      <c r="AM46" s="406" t="str">
        <f>IF(E17="","",E17)</f>
        <v xml:space="preserve"> </v>
      </c>
      <c r="AN46" s="406"/>
      <c r="AO46" s="406"/>
      <c r="AP46" s="406"/>
      <c r="AQ46" s="64"/>
      <c r="AR46" s="62"/>
      <c r="AS46" s="407" t="s">
        <v>49</v>
      </c>
      <c r="AT46" s="408"/>
      <c r="AU46" s="75"/>
      <c r="AV46" s="75"/>
      <c r="AW46" s="75"/>
      <c r="AX46" s="75"/>
      <c r="AY46" s="75"/>
      <c r="AZ46" s="75"/>
      <c r="BA46" s="75"/>
      <c r="BB46" s="75"/>
      <c r="BC46" s="75"/>
      <c r="BD46" s="76"/>
    </row>
    <row r="47" spans="2:56" s="1" customFormat="1" ht="15">
      <c r="B47" s="42"/>
      <c r="C47" s="66" t="s">
        <v>30</v>
      </c>
      <c r="D47" s="64"/>
      <c r="E47" s="64"/>
      <c r="F47" s="64"/>
      <c r="G47" s="64"/>
      <c r="H47" s="64"/>
      <c r="I47" s="64"/>
      <c r="J47" s="64"/>
      <c r="K47" s="64"/>
      <c r="L47" s="67" t="str">
        <f>IF(E14= "Vyplň údaj","",E14)</f>
        <v/>
      </c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2"/>
      <c r="AS47" s="409"/>
      <c r="AT47" s="410"/>
      <c r="AU47" s="77"/>
      <c r="AV47" s="77"/>
      <c r="AW47" s="77"/>
      <c r="AX47" s="77"/>
      <c r="AY47" s="77"/>
      <c r="AZ47" s="77"/>
      <c r="BA47" s="77"/>
      <c r="BB47" s="77"/>
      <c r="BC47" s="77"/>
      <c r="BD47" s="78"/>
    </row>
    <row r="48" spans="2:56" s="1" customFormat="1" ht="10.9" customHeight="1">
      <c r="B48" s="42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2"/>
      <c r="AS48" s="411"/>
      <c r="AT48" s="412"/>
      <c r="AU48" s="43"/>
      <c r="AV48" s="43"/>
      <c r="AW48" s="43"/>
      <c r="AX48" s="43"/>
      <c r="AY48" s="43"/>
      <c r="AZ48" s="43"/>
      <c r="BA48" s="43"/>
      <c r="BB48" s="43"/>
      <c r="BC48" s="43"/>
      <c r="BD48" s="79"/>
    </row>
    <row r="49" spans="1:91" s="1" customFormat="1" ht="29.25" customHeight="1">
      <c r="B49" s="42"/>
      <c r="C49" s="385" t="s">
        <v>50</v>
      </c>
      <c r="D49" s="386"/>
      <c r="E49" s="386"/>
      <c r="F49" s="386"/>
      <c r="G49" s="386"/>
      <c r="H49" s="80"/>
      <c r="I49" s="387" t="s">
        <v>51</v>
      </c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  <c r="AA49" s="386"/>
      <c r="AB49" s="386"/>
      <c r="AC49" s="386"/>
      <c r="AD49" s="386"/>
      <c r="AE49" s="386"/>
      <c r="AF49" s="386"/>
      <c r="AG49" s="388" t="s">
        <v>52</v>
      </c>
      <c r="AH49" s="386"/>
      <c r="AI49" s="386"/>
      <c r="AJ49" s="386"/>
      <c r="AK49" s="386"/>
      <c r="AL49" s="386"/>
      <c r="AM49" s="386"/>
      <c r="AN49" s="387" t="s">
        <v>53</v>
      </c>
      <c r="AO49" s="386"/>
      <c r="AP49" s="386"/>
      <c r="AQ49" s="81" t="s">
        <v>54</v>
      </c>
      <c r="AR49" s="62"/>
      <c r="AS49" s="82" t="s">
        <v>55</v>
      </c>
      <c r="AT49" s="83" t="s">
        <v>56</v>
      </c>
      <c r="AU49" s="83" t="s">
        <v>57</v>
      </c>
      <c r="AV49" s="83" t="s">
        <v>58</v>
      </c>
      <c r="AW49" s="83" t="s">
        <v>59</v>
      </c>
      <c r="AX49" s="83" t="s">
        <v>60</v>
      </c>
      <c r="AY49" s="83" t="s">
        <v>61</v>
      </c>
      <c r="AZ49" s="83" t="s">
        <v>62</v>
      </c>
      <c r="BA49" s="83" t="s">
        <v>63</v>
      </c>
      <c r="BB49" s="83" t="s">
        <v>64</v>
      </c>
      <c r="BC49" s="83" t="s">
        <v>65</v>
      </c>
      <c r="BD49" s="84" t="s">
        <v>66</v>
      </c>
    </row>
    <row r="50" spans="1:91" s="1" customFormat="1" ht="10.9" customHeight="1">
      <c r="B50" s="42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2"/>
      <c r="AS50" s="85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7"/>
    </row>
    <row r="51" spans="1:91" s="4" customFormat="1" ht="32.450000000000003" customHeight="1">
      <c r="B51" s="69"/>
      <c r="C51" s="88" t="s">
        <v>67</v>
      </c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400">
        <f>ROUND(AG52+AG53+AG57,2)</f>
        <v>254958.5</v>
      </c>
      <c r="AH51" s="400"/>
      <c r="AI51" s="400"/>
      <c r="AJ51" s="400"/>
      <c r="AK51" s="400"/>
      <c r="AL51" s="400"/>
      <c r="AM51" s="400"/>
      <c r="AN51" s="401">
        <f t="shared" ref="AN51:AN57" si="0">SUM(AG51,AT51)</f>
        <v>308499.78999999998</v>
      </c>
      <c r="AO51" s="401"/>
      <c r="AP51" s="401"/>
      <c r="AQ51" s="90" t="s">
        <v>21</v>
      </c>
      <c r="AR51" s="72"/>
      <c r="AS51" s="91">
        <f>ROUND(AS52+AS53+AS57,2)</f>
        <v>0</v>
      </c>
      <c r="AT51" s="92">
        <f t="shared" ref="AT51:AT57" si="1">ROUND(SUM(AV51:AW51),2)</f>
        <v>53541.29</v>
      </c>
      <c r="AU51" s="93">
        <f>ROUND(AU52+AU53+AU57,5)</f>
        <v>0</v>
      </c>
      <c r="AV51" s="92">
        <f>ROUND(AZ51*L26,2)</f>
        <v>53541.29</v>
      </c>
      <c r="AW51" s="92">
        <f>ROUND(BA51*L27,2)</f>
        <v>0</v>
      </c>
      <c r="AX51" s="92">
        <f>ROUND(BB51*L26,2)</f>
        <v>0</v>
      </c>
      <c r="AY51" s="92">
        <f>ROUND(BC51*L27,2)</f>
        <v>0</v>
      </c>
      <c r="AZ51" s="92">
        <f>ROUND(AZ52+AZ53+AZ57,2)</f>
        <v>254958.5</v>
      </c>
      <c r="BA51" s="92">
        <f>ROUND(BA52+BA53+BA57,2)</f>
        <v>0</v>
      </c>
      <c r="BB51" s="92">
        <f>ROUND(BB52+BB53+BB57,2)</f>
        <v>0</v>
      </c>
      <c r="BC51" s="92">
        <f>ROUND(BC52+BC53+BC57,2)</f>
        <v>0</v>
      </c>
      <c r="BD51" s="94">
        <f>ROUND(BD52+BD53+BD57,2)</f>
        <v>0</v>
      </c>
      <c r="BS51" s="95" t="s">
        <v>68</v>
      </c>
      <c r="BT51" s="95" t="s">
        <v>69</v>
      </c>
      <c r="BU51" s="96" t="s">
        <v>70</v>
      </c>
      <c r="BV51" s="95" t="s">
        <v>71</v>
      </c>
      <c r="BW51" s="95" t="s">
        <v>7</v>
      </c>
      <c r="BX51" s="95" t="s">
        <v>72</v>
      </c>
      <c r="CL51" s="95" t="s">
        <v>21</v>
      </c>
    </row>
    <row r="52" spans="1:91" s="5" customFormat="1" ht="22.5" customHeight="1">
      <c r="A52" s="97" t="s">
        <v>73</v>
      </c>
      <c r="B52" s="98"/>
      <c r="C52" s="99"/>
      <c r="D52" s="393" t="s">
        <v>74</v>
      </c>
      <c r="E52" s="393"/>
      <c r="F52" s="393"/>
      <c r="G52" s="393"/>
      <c r="H52" s="393"/>
      <c r="I52" s="100"/>
      <c r="J52" s="393" t="s">
        <v>75</v>
      </c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  <c r="V52" s="393"/>
      <c r="W52" s="393"/>
      <c r="X52" s="393"/>
      <c r="Y52" s="393"/>
      <c r="Z52" s="393"/>
      <c r="AA52" s="393"/>
      <c r="AB52" s="393"/>
      <c r="AC52" s="393"/>
      <c r="AD52" s="393"/>
      <c r="AE52" s="393"/>
      <c r="AF52" s="393"/>
      <c r="AG52" s="394">
        <f>'D.1.1 - Architektonicko s...'!J27</f>
        <v>194958.5</v>
      </c>
      <c r="AH52" s="395"/>
      <c r="AI52" s="395"/>
      <c r="AJ52" s="395"/>
      <c r="AK52" s="395"/>
      <c r="AL52" s="395"/>
      <c r="AM52" s="395"/>
      <c r="AN52" s="394">
        <f t="shared" si="0"/>
        <v>235899.79</v>
      </c>
      <c r="AO52" s="395"/>
      <c r="AP52" s="395"/>
      <c r="AQ52" s="101" t="s">
        <v>76</v>
      </c>
      <c r="AR52" s="102"/>
      <c r="AS52" s="103">
        <v>0</v>
      </c>
      <c r="AT52" s="104">
        <f t="shared" si="1"/>
        <v>40941.29</v>
      </c>
      <c r="AU52" s="105">
        <f>'D.1.1 - Architektonicko s...'!P97</f>
        <v>0</v>
      </c>
      <c r="AV52" s="104">
        <f>'D.1.1 - Architektonicko s...'!J30</f>
        <v>40941.29</v>
      </c>
      <c r="AW52" s="104">
        <f>'D.1.1 - Architektonicko s...'!J31</f>
        <v>0</v>
      </c>
      <c r="AX52" s="104">
        <f>'D.1.1 - Architektonicko s...'!J32</f>
        <v>0</v>
      </c>
      <c r="AY52" s="104">
        <f>'D.1.1 - Architektonicko s...'!J33</f>
        <v>0</v>
      </c>
      <c r="AZ52" s="104">
        <f>'D.1.1 - Architektonicko s...'!F30</f>
        <v>194958.5</v>
      </c>
      <c r="BA52" s="104">
        <f>'D.1.1 - Architektonicko s...'!F31</f>
        <v>0</v>
      </c>
      <c r="BB52" s="104">
        <f>'D.1.1 - Architektonicko s...'!F32</f>
        <v>0</v>
      </c>
      <c r="BC52" s="104">
        <f>'D.1.1 - Architektonicko s...'!F33</f>
        <v>0</v>
      </c>
      <c r="BD52" s="106">
        <f>'D.1.1 - Architektonicko s...'!F34</f>
        <v>0</v>
      </c>
      <c r="BT52" s="107" t="s">
        <v>77</v>
      </c>
      <c r="BV52" s="107" t="s">
        <v>71</v>
      </c>
      <c r="BW52" s="107" t="s">
        <v>78</v>
      </c>
      <c r="BX52" s="107" t="s">
        <v>7</v>
      </c>
      <c r="CL52" s="107" t="s">
        <v>21</v>
      </c>
      <c r="CM52" s="107" t="s">
        <v>79</v>
      </c>
    </row>
    <row r="53" spans="1:91" s="5" customFormat="1" ht="22.5" customHeight="1">
      <c r="B53" s="98"/>
      <c r="C53" s="99"/>
      <c r="D53" s="393" t="s">
        <v>80</v>
      </c>
      <c r="E53" s="393"/>
      <c r="F53" s="393"/>
      <c r="G53" s="393"/>
      <c r="H53" s="393"/>
      <c r="I53" s="100"/>
      <c r="J53" s="393" t="s">
        <v>81</v>
      </c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  <c r="V53" s="393"/>
      <c r="W53" s="393"/>
      <c r="X53" s="393"/>
      <c r="Y53" s="393"/>
      <c r="Z53" s="393"/>
      <c r="AA53" s="393"/>
      <c r="AB53" s="393"/>
      <c r="AC53" s="393"/>
      <c r="AD53" s="393"/>
      <c r="AE53" s="393"/>
      <c r="AF53" s="393"/>
      <c r="AG53" s="396">
        <f>ROUND(SUM(AG54:AG56),2)</f>
        <v>60000</v>
      </c>
      <c r="AH53" s="395"/>
      <c r="AI53" s="395"/>
      <c r="AJ53" s="395"/>
      <c r="AK53" s="395"/>
      <c r="AL53" s="395"/>
      <c r="AM53" s="395"/>
      <c r="AN53" s="394">
        <f t="shared" si="0"/>
        <v>72600</v>
      </c>
      <c r="AO53" s="395"/>
      <c r="AP53" s="395"/>
      <c r="AQ53" s="101" t="s">
        <v>76</v>
      </c>
      <c r="AR53" s="102"/>
      <c r="AS53" s="103">
        <f>ROUND(SUM(AS54:AS56),2)</f>
        <v>0</v>
      </c>
      <c r="AT53" s="104">
        <f t="shared" si="1"/>
        <v>12600</v>
      </c>
      <c r="AU53" s="105">
        <f>ROUND(SUM(AU54:AU56),5)</f>
        <v>0</v>
      </c>
      <c r="AV53" s="104">
        <f>ROUND(AZ53*L26,2)</f>
        <v>12600</v>
      </c>
      <c r="AW53" s="104">
        <f>ROUND(BA53*L27,2)</f>
        <v>0</v>
      </c>
      <c r="AX53" s="104">
        <f>ROUND(BB53*L26,2)</f>
        <v>0</v>
      </c>
      <c r="AY53" s="104">
        <f>ROUND(BC53*L27,2)</f>
        <v>0</v>
      </c>
      <c r="AZ53" s="104">
        <f>ROUND(SUM(AZ54:AZ56),2)</f>
        <v>60000</v>
      </c>
      <c r="BA53" s="104">
        <f>ROUND(SUM(BA54:BA56),2)</f>
        <v>0</v>
      </c>
      <c r="BB53" s="104">
        <f>ROUND(SUM(BB54:BB56),2)</f>
        <v>0</v>
      </c>
      <c r="BC53" s="104">
        <f>ROUND(SUM(BC54:BC56),2)</f>
        <v>0</v>
      </c>
      <c r="BD53" s="106">
        <f>ROUND(SUM(BD54:BD56),2)</f>
        <v>0</v>
      </c>
      <c r="BS53" s="107" t="s">
        <v>68</v>
      </c>
      <c r="BT53" s="107" t="s">
        <v>77</v>
      </c>
      <c r="BU53" s="107" t="s">
        <v>70</v>
      </c>
      <c r="BV53" s="107" t="s">
        <v>71</v>
      </c>
      <c r="BW53" s="107" t="s">
        <v>82</v>
      </c>
      <c r="BX53" s="107" t="s">
        <v>7</v>
      </c>
      <c r="CL53" s="107" t="s">
        <v>21</v>
      </c>
      <c r="CM53" s="107" t="s">
        <v>79</v>
      </c>
    </row>
    <row r="54" spans="1:91" s="6" customFormat="1" ht="22.5" customHeight="1">
      <c r="A54" s="97" t="s">
        <v>73</v>
      </c>
      <c r="B54" s="108"/>
      <c r="C54" s="109"/>
      <c r="D54" s="109"/>
      <c r="E54" s="397" t="s">
        <v>83</v>
      </c>
      <c r="F54" s="397"/>
      <c r="G54" s="397"/>
      <c r="H54" s="397"/>
      <c r="I54" s="397"/>
      <c r="J54" s="109"/>
      <c r="K54" s="397" t="s">
        <v>84</v>
      </c>
      <c r="L54" s="397"/>
      <c r="M54" s="397"/>
      <c r="N54" s="397"/>
      <c r="O54" s="397"/>
      <c r="P54" s="397"/>
      <c r="Q54" s="397"/>
      <c r="R54" s="397"/>
      <c r="S54" s="397"/>
      <c r="T54" s="397"/>
      <c r="U54" s="397"/>
      <c r="V54" s="397"/>
      <c r="W54" s="397"/>
      <c r="X54" s="397"/>
      <c r="Y54" s="397"/>
      <c r="Z54" s="397"/>
      <c r="AA54" s="397"/>
      <c r="AB54" s="397"/>
      <c r="AC54" s="397"/>
      <c r="AD54" s="397"/>
      <c r="AE54" s="397"/>
      <c r="AF54" s="397"/>
      <c r="AG54" s="398">
        <f>'D.1.4.1 - Zdravotechnika'!J29</f>
        <v>0</v>
      </c>
      <c r="AH54" s="399"/>
      <c r="AI54" s="399"/>
      <c r="AJ54" s="399"/>
      <c r="AK54" s="399"/>
      <c r="AL54" s="399"/>
      <c r="AM54" s="399"/>
      <c r="AN54" s="398">
        <f t="shared" si="0"/>
        <v>0</v>
      </c>
      <c r="AO54" s="399"/>
      <c r="AP54" s="399"/>
      <c r="AQ54" s="110" t="s">
        <v>85</v>
      </c>
      <c r="AR54" s="111"/>
      <c r="AS54" s="112">
        <v>0</v>
      </c>
      <c r="AT54" s="113">
        <f t="shared" si="1"/>
        <v>0</v>
      </c>
      <c r="AU54" s="114">
        <f>'D.1.4.1 - Zdravotechnika'!P93</f>
        <v>0</v>
      </c>
      <c r="AV54" s="113">
        <f>'D.1.4.1 - Zdravotechnika'!J32</f>
        <v>0</v>
      </c>
      <c r="AW54" s="113">
        <f>'D.1.4.1 - Zdravotechnika'!J33</f>
        <v>0</v>
      </c>
      <c r="AX54" s="113">
        <f>'D.1.4.1 - Zdravotechnika'!J34</f>
        <v>0</v>
      </c>
      <c r="AY54" s="113">
        <f>'D.1.4.1 - Zdravotechnika'!J35</f>
        <v>0</v>
      </c>
      <c r="AZ54" s="113">
        <f>'D.1.4.1 - Zdravotechnika'!F32</f>
        <v>0</v>
      </c>
      <c r="BA54" s="113">
        <f>'D.1.4.1 - Zdravotechnika'!F33</f>
        <v>0</v>
      </c>
      <c r="BB54" s="113">
        <f>'D.1.4.1 - Zdravotechnika'!F34</f>
        <v>0</v>
      </c>
      <c r="BC54" s="113">
        <f>'D.1.4.1 - Zdravotechnika'!F35</f>
        <v>0</v>
      </c>
      <c r="BD54" s="115">
        <f>'D.1.4.1 - Zdravotechnika'!F36</f>
        <v>0</v>
      </c>
      <c r="BT54" s="116" t="s">
        <v>79</v>
      </c>
      <c r="BV54" s="116" t="s">
        <v>71</v>
      </c>
      <c r="BW54" s="116" t="s">
        <v>86</v>
      </c>
      <c r="BX54" s="116" t="s">
        <v>82</v>
      </c>
      <c r="CL54" s="116" t="s">
        <v>21</v>
      </c>
    </row>
    <row r="55" spans="1:91" s="6" customFormat="1" ht="22.5" customHeight="1">
      <c r="A55" s="97" t="s">
        <v>73</v>
      </c>
      <c r="B55" s="108"/>
      <c r="C55" s="109"/>
      <c r="D55" s="109"/>
      <c r="E55" s="397" t="s">
        <v>87</v>
      </c>
      <c r="F55" s="397"/>
      <c r="G55" s="397"/>
      <c r="H55" s="397"/>
      <c r="I55" s="397"/>
      <c r="J55" s="109"/>
      <c r="K55" s="397" t="s">
        <v>88</v>
      </c>
      <c r="L55" s="397"/>
      <c r="M55" s="397"/>
      <c r="N55" s="397"/>
      <c r="O55" s="397"/>
      <c r="P55" s="397"/>
      <c r="Q55" s="397"/>
      <c r="R55" s="397"/>
      <c r="S55" s="397"/>
      <c r="T55" s="397"/>
      <c r="U55" s="397"/>
      <c r="V55" s="397"/>
      <c r="W55" s="397"/>
      <c r="X55" s="397"/>
      <c r="Y55" s="397"/>
      <c r="Z55" s="397"/>
      <c r="AA55" s="397"/>
      <c r="AB55" s="397"/>
      <c r="AC55" s="397"/>
      <c r="AD55" s="397"/>
      <c r="AE55" s="397"/>
      <c r="AF55" s="397"/>
      <c r="AG55" s="398">
        <f>'D.1.4.3 - Vytápění'!J29</f>
        <v>0</v>
      </c>
      <c r="AH55" s="399"/>
      <c r="AI55" s="399"/>
      <c r="AJ55" s="399"/>
      <c r="AK55" s="399"/>
      <c r="AL55" s="399"/>
      <c r="AM55" s="399"/>
      <c r="AN55" s="398">
        <f t="shared" si="0"/>
        <v>0</v>
      </c>
      <c r="AO55" s="399"/>
      <c r="AP55" s="399"/>
      <c r="AQ55" s="110" t="s">
        <v>85</v>
      </c>
      <c r="AR55" s="111"/>
      <c r="AS55" s="112">
        <v>0</v>
      </c>
      <c r="AT55" s="113">
        <f t="shared" si="1"/>
        <v>0</v>
      </c>
      <c r="AU55" s="114">
        <f>'D.1.4.3 - Vytápění'!P88</f>
        <v>0</v>
      </c>
      <c r="AV55" s="113">
        <f>'D.1.4.3 - Vytápění'!J32</f>
        <v>0</v>
      </c>
      <c r="AW55" s="113">
        <f>'D.1.4.3 - Vytápění'!J33</f>
        <v>0</v>
      </c>
      <c r="AX55" s="113">
        <f>'D.1.4.3 - Vytápění'!J34</f>
        <v>0</v>
      </c>
      <c r="AY55" s="113">
        <f>'D.1.4.3 - Vytápění'!J35</f>
        <v>0</v>
      </c>
      <c r="AZ55" s="113">
        <f>'D.1.4.3 - Vytápění'!F32</f>
        <v>0</v>
      </c>
      <c r="BA55" s="113">
        <f>'D.1.4.3 - Vytápění'!F33</f>
        <v>0</v>
      </c>
      <c r="BB55" s="113">
        <f>'D.1.4.3 - Vytápění'!F34</f>
        <v>0</v>
      </c>
      <c r="BC55" s="113">
        <f>'D.1.4.3 - Vytápění'!F35</f>
        <v>0</v>
      </c>
      <c r="BD55" s="115">
        <f>'D.1.4.3 - Vytápění'!F36</f>
        <v>0</v>
      </c>
      <c r="BT55" s="116" t="s">
        <v>79</v>
      </c>
      <c r="BV55" s="116" t="s">
        <v>71</v>
      </c>
      <c r="BW55" s="116" t="s">
        <v>89</v>
      </c>
      <c r="BX55" s="116" t="s">
        <v>82</v>
      </c>
      <c r="CL55" s="116" t="s">
        <v>21</v>
      </c>
    </row>
    <row r="56" spans="1:91" s="6" customFormat="1" ht="22.5" customHeight="1">
      <c r="A56" s="97" t="s">
        <v>73</v>
      </c>
      <c r="B56" s="108"/>
      <c r="C56" s="109"/>
      <c r="D56" s="109"/>
      <c r="E56" s="397" t="s">
        <v>90</v>
      </c>
      <c r="F56" s="397"/>
      <c r="G56" s="397"/>
      <c r="H56" s="397"/>
      <c r="I56" s="397"/>
      <c r="J56" s="109"/>
      <c r="K56" s="397" t="s">
        <v>91</v>
      </c>
      <c r="L56" s="397"/>
      <c r="M56" s="397"/>
      <c r="N56" s="397"/>
      <c r="O56" s="397"/>
      <c r="P56" s="397"/>
      <c r="Q56" s="397"/>
      <c r="R56" s="397"/>
      <c r="S56" s="397"/>
      <c r="T56" s="397"/>
      <c r="U56" s="397"/>
      <c r="V56" s="397"/>
      <c r="W56" s="397"/>
      <c r="X56" s="397"/>
      <c r="Y56" s="397"/>
      <c r="Z56" s="397"/>
      <c r="AA56" s="397"/>
      <c r="AB56" s="397"/>
      <c r="AC56" s="397"/>
      <c r="AD56" s="397"/>
      <c r="AE56" s="397"/>
      <c r="AF56" s="397"/>
      <c r="AG56" s="398">
        <f>'D.1.4.4 - Elektroinstalac...'!J29</f>
        <v>60000</v>
      </c>
      <c r="AH56" s="399"/>
      <c r="AI56" s="399"/>
      <c r="AJ56" s="399"/>
      <c r="AK56" s="399"/>
      <c r="AL56" s="399"/>
      <c r="AM56" s="399"/>
      <c r="AN56" s="398">
        <f t="shared" si="0"/>
        <v>72600</v>
      </c>
      <c r="AO56" s="399"/>
      <c r="AP56" s="399"/>
      <c r="AQ56" s="110" t="s">
        <v>85</v>
      </c>
      <c r="AR56" s="111"/>
      <c r="AS56" s="112">
        <v>0</v>
      </c>
      <c r="AT56" s="113">
        <f t="shared" si="1"/>
        <v>12600</v>
      </c>
      <c r="AU56" s="114">
        <f>'D.1.4.4 - Elektroinstalac...'!P83</f>
        <v>0</v>
      </c>
      <c r="AV56" s="113">
        <f>'D.1.4.4 - Elektroinstalac...'!J32</f>
        <v>12600</v>
      </c>
      <c r="AW56" s="113">
        <f>'D.1.4.4 - Elektroinstalac...'!J33</f>
        <v>0</v>
      </c>
      <c r="AX56" s="113">
        <f>'D.1.4.4 - Elektroinstalac...'!J34</f>
        <v>0</v>
      </c>
      <c r="AY56" s="113">
        <f>'D.1.4.4 - Elektroinstalac...'!J35</f>
        <v>0</v>
      </c>
      <c r="AZ56" s="113">
        <f>'D.1.4.4 - Elektroinstalac...'!F32</f>
        <v>60000</v>
      </c>
      <c r="BA56" s="113">
        <f>'D.1.4.4 - Elektroinstalac...'!F33</f>
        <v>0</v>
      </c>
      <c r="BB56" s="113">
        <f>'D.1.4.4 - Elektroinstalac...'!F34</f>
        <v>0</v>
      </c>
      <c r="BC56" s="113">
        <f>'D.1.4.4 - Elektroinstalac...'!F35</f>
        <v>0</v>
      </c>
      <c r="BD56" s="115">
        <f>'D.1.4.4 - Elektroinstalac...'!F36</f>
        <v>0</v>
      </c>
      <c r="BT56" s="116" t="s">
        <v>79</v>
      </c>
      <c r="BV56" s="116" t="s">
        <v>71</v>
      </c>
      <c r="BW56" s="116" t="s">
        <v>92</v>
      </c>
      <c r="BX56" s="116" t="s">
        <v>82</v>
      </c>
      <c r="CL56" s="116" t="s">
        <v>21</v>
      </c>
    </row>
    <row r="57" spans="1:91" s="5" customFormat="1" ht="22.5" customHeight="1">
      <c r="A57" s="97" t="s">
        <v>73</v>
      </c>
      <c r="B57" s="98"/>
      <c r="C57" s="99"/>
      <c r="D57" s="393" t="s">
        <v>93</v>
      </c>
      <c r="E57" s="393"/>
      <c r="F57" s="393"/>
      <c r="G57" s="393"/>
      <c r="H57" s="393"/>
      <c r="I57" s="100"/>
      <c r="J57" s="393" t="s">
        <v>94</v>
      </c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  <c r="V57" s="393"/>
      <c r="W57" s="393"/>
      <c r="X57" s="393"/>
      <c r="Y57" s="393"/>
      <c r="Z57" s="393"/>
      <c r="AA57" s="393"/>
      <c r="AB57" s="393"/>
      <c r="AC57" s="393"/>
      <c r="AD57" s="393"/>
      <c r="AE57" s="393"/>
      <c r="AF57" s="393"/>
      <c r="AG57" s="394">
        <f>'VON - Vedlejší a ostatní ...'!J27</f>
        <v>0</v>
      </c>
      <c r="AH57" s="395"/>
      <c r="AI57" s="395"/>
      <c r="AJ57" s="395"/>
      <c r="AK57" s="395"/>
      <c r="AL57" s="395"/>
      <c r="AM57" s="395"/>
      <c r="AN57" s="394">
        <f t="shared" si="0"/>
        <v>0</v>
      </c>
      <c r="AO57" s="395"/>
      <c r="AP57" s="395"/>
      <c r="AQ57" s="101" t="s">
        <v>93</v>
      </c>
      <c r="AR57" s="102"/>
      <c r="AS57" s="117">
        <v>0</v>
      </c>
      <c r="AT57" s="118">
        <f t="shared" si="1"/>
        <v>0</v>
      </c>
      <c r="AU57" s="119">
        <f>'VON - Vedlejší a ostatní ...'!P80</f>
        <v>0</v>
      </c>
      <c r="AV57" s="118">
        <f>'VON - Vedlejší a ostatní ...'!J30</f>
        <v>0</v>
      </c>
      <c r="AW57" s="118">
        <f>'VON - Vedlejší a ostatní ...'!J31</f>
        <v>0</v>
      </c>
      <c r="AX57" s="118">
        <f>'VON - Vedlejší a ostatní ...'!J32</f>
        <v>0</v>
      </c>
      <c r="AY57" s="118">
        <f>'VON - Vedlejší a ostatní ...'!J33</f>
        <v>0</v>
      </c>
      <c r="AZ57" s="118">
        <f>'VON - Vedlejší a ostatní ...'!F30</f>
        <v>0</v>
      </c>
      <c r="BA57" s="118">
        <f>'VON - Vedlejší a ostatní ...'!F31</f>
        <v>0</v>
      </c>
      <c r="BB57" s="118">
        <f>'VON - Vedlejší a ostatní ...'!F32</f>
        <v>0</v>
      </c>
      <c r="BC57" s="118">
        <f>'VON - Vedlejší a ostatní ...'!F33</f>
        <v>0</v>
      </c>
      <c r="BD57" s="120">
        <f>'VON - Vedlejší a ostatní ...'!F34</f>
        <v>0</v>
      </c>
      <c r="BT57" s="107" t="s">
        <v>77</v>
      </c>
      <c r="BV57" s="107" t="s">
        <v>71</v>
      </c>
      <c r="BW57" s="107" t="s">
        <v>95</v>
      </c>
      <c r="BX57" s="107" t="s">
        <v>7</v>
      </c>
      <c r="CL57" s="107" t="s">
        <v>21</v>
      </c>
      <c r="CM57" s="107" t="s">
        <v>79</v>
      </c>
    </row>
    <row r="58" spans="1:91" s="1" customFormat="1" ht="30" customHeight="1">
      <c r="B58" s="42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2"/>
    </row>
    <row r="59" spans="1:91" s="1" customFormat="1" ht="6.95" customHeight="1"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62"/>
    </row>
  </sheetData>
  <sheetProtection password="CC35" sheet="1" objects="1" scenarios="1" formatCells="0" formatColumns="0" formatRows="0" sort="0" autoFilter="0"/>
  <mergeCells count="61"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E56:I56"/>
    <mergeCell ref="K56:AF56"/>
    <mergeCell ref="AN57:AP57"/>
    <mergeCell ref="AG57:AM57"/>
    <mergeCell ref="D57:H57"/>
    <mergeCell ref="J57:AF57"/>
    <mergeCell ref="E54:I54"/>
    <mergeCell ref="K54:AF54"/>
    <mergeCell ref="AN55:AP55"/>
    <mergeCell ref="AG55:AM55"/>
    <mergeCell ref="E55:I55"/>
    <mergeCell ref="K55:AF55"/>
    <mergeCell ref="D52:H52"/>
    <mergeCell ref="J52:AF52"/>
    <mergeCell ref="AN53:AP53"/>
    <mergeCell ref="AG53:AM53"/>
    <mergeCell ref="D53:H53"/>
    <mergeCell ref="J53:AF53"/>
    <mergeCell ref="AN49:AP49"/>
    <mergeCell ref="L30:O30"/>
    <mergeCell ref="W30:AE30"/>
    <mergeCell ref="AK30:AO30"/>
    <mergeCell ref="X32:AB32"/>
    <mergeCell ref="AK32:AO32"/>
    <mergeCell ref="L27:O27"/>
    <mergeCell ref="W27:AE27"/>
    <mergeCell ref="C49:G49"/>
    <mergeCell ref="I49:AF49"/>
    <mergeCell ref="AG49:AM49"/>
    <mergeCell ref="AK27:AO27"/>
    <mergeCell ref="L28:O28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</mergeCells>
  <hyperlinks>
    <hyperlink ref="K1:S1" location="C2" display="1) Rekapitulace stavby"/>
    <hyperlink ref="W1:AI1" location="C51" display="2) Rekapitulace objektů stavby a soupisů prací"/>
    <hyperlink ref="A52" location="'D.1.1 - Architektonicko s...'!C2" display="/"/>
    <hyperlink ref="A54" location="'D.1.4.1 - Zdravotechnika'!C2" display="/"/>
    <hyperlink ref="A55" location="'D.1.4.3 - Vytápění'!C2" display="/"/>
    <hyperlink ref="A56" location="'D.1.4.4 - Elektroinstalac...'!C2" display="/"/>
    <hyperlink ref="A57" location="'VON - Vedlejší a ostatní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38"/>
  <sheetViews>
    <sheetView showGridLines="0" workbookViewId="0">
      <pane ySplit="1" topLeftCell="A2" activePane="bottomLeft" state="frozen"/>
      <selection pane="bottomLeft" activeCell="I382" sqref="I38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96</v>
      </c>
      <c r="G1" s="416" t="s">
        <v>97</v>
      </c>
      <c r="H1" s="416"/>
      <c r="I1" s="125"/>
      <c r="J1" s="124" t="s">
        <v>98</v>
      </c>
      <c r="K1" s="123" t="s">
        <v>99</v>
      </c>
      <c r="L1" s="124" t="s">
        <v>100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AT2" s="25" t="s">
        <v>78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79</v>
      </c>
    </row>
    <row r="4" spans="1:70" ht="36.950000000000003" customHeight="1">
      <c r="B4" s="29"/>
      <c r="C4" s="30"/>
      <c r="D4" s="31" t="s">
        <v>101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7" t="str">
        <f>'Rekapitulace stavby'!K6</f>
        <v>ZŠ ČSA Bohumín - oprava sociálního zázemí</v>
      </c>
      <c r="F7" s="418"/>
      <c r="G7" s="418"/>
      <c r="H7" s="418"/>
      <c r="I7" s="127"/>
      <c r="J7" s="30"/>
      <c r="K7" s="32"/>
    </row>
    <row r="8" spans="1:70" s="1" customFormat="1" ht="15">
      <c r="B8" s="42"/>
      <c r="C8" s="43"/>
      <c r="D8" s="38" t="s">
        <v>102</v>
      </c>
      <c r="E8" s="43"/>
      <c r="F8" s="43"/>
      <c r="G8" s="43"/>
      <c r="H8" s="43"/>
      <c r="I8" s="128"/>
      <c r="J8" s="43"/>
      <c r="K8" s="46"/>
    </row>
    <row r="9" spans="1:70" s="1" customFormat="1" ht="36.950000000000003" customHeight="1">
      <c r="B9" s="42"/>
      <c r="C9" s="43"/>
      <c r="D9" s="43"/>
      <c r="E9" s="419" t="s">
        <v>103</v>
      </c>
      <c r="F9" s="420"/>
      <c r="G9" s="420"/>
      <c r="H9" s="420"/>
      <c r="I9" s="128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28"/>
      <c r="J10" s="43"/>
      <c r="K10" s="46"/>
    </row>
    <row r="11" spans="1:70" s="1" customFormat="1" ht="14.45" customHeight="1">
      <c r="B11" s="42"/>
      <c r="C11" s="43"/>
      <c r="D11" s="38" t="s">
        <v>20</v>
      </c>
      <c r="E11" s="43"/>
      <c r="F11" s="36" t="s">
        <v>21</v>
      </c>
      <c r="G11" s="43"/>
      <c r="H11" s="43"/>
      <c r="I11" s="129" t="s">
        <v>22</v>
      </c>
      <c r="J11" s="36" t="s">
        <v>21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29" t="s">
        <v>25</v>
      </c>
      <c r="J12" s="130" t="str">
        <f>'Rekapitulace stavby'!AN8</f>
        <v>11. 12. 2017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28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29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29" t="s">
        <v>29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28"/>
      <c r="J16" s="43"/>
      <c r="K16" s="46"/>
    </row>
    <row r="17" spans="2:11" s="1" customFormat="1" ht="14.45" customHeight="1">
      <c r="B17" s="42"/>
      <c r="C17" s="43"/>
      <c r="D17" s="38" t="s">
        <v>30</v>
      </c>
      <c r="E17" s="43"/>
      <c r="F17" s="43"/>
      <c r="G17" s="43"/>
      <c r="H17" s="43"/>
      <c r="I17" s="129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29" t="s">
        <v>29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28"/>
      <c r="J19" s="43"/>
      <c r="K19" s="46"/>
    </row>
    <row r="20" spans="2:11" s="1" customFormat="1" ht="14.45" customHeight="1">
      <c r="B20" s="42"/>
      <c r="C20" s="43"/>
      <c r="D20" s="38" t="s">
        <v>32</v>
      </c>
      <c r="E20" s="43"/>
      <c r="F20" s="43"/>
      <c r="G20" s="43"/>
      <c r="H20" s="43"/>
      <c r="I20" s="129" t="s">
        <v>28</v>
      </c>
      <c r="J20" s="36" t="str">
        <f>IF('Rekapitulace stavby'!AN16="","",'Rekapitulace stavby'!AN16)</f>
        <v/>
      </c>
      <c r="K20" s="46"/>
    </row>
    <row r="21" spans="2:11" s="1" customFormat="1" ht="18" customHeight="1">
      <c r="B21" s="42"/>
      <c r="C21" s="43"/>
      <c r="D21" s="43"/>
      <c r="E21" s="36" t="str">
        <f>IF('Rekapitulace stavby'!E17="","",'Rekapitulace stavby'!E17)</f>
        <v xml:space="preserve"> </v>
      </c>
      <c r="F21" s="43"/>
      <c r="G21" s="43"/>
      <c r="H21" s="43"/>
      <c r="I21" s="129" t="s">
        <v>29</v>
      </c>
      <c r="J21" s="36" t="str">
        <f>IF('Rekapitulace stavby'!AN17="","",'Rekapitulace stavby'!AN17)</f>
        <v/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28"/>
      <c r="J22" s="43"/>
      <c r="K22" s="46"/>
    </row>
    <row r="23" spans="2:11" s="1" customFormat="1" ht="14.45" customHeight="1">
      <c r="B23" s="42"/>
      <c r="C23" s="43"/>
      <c r="D23" s="38" t="s">
        <v>34</v>
      </c>
      <c r="E23" s="43"/>
      <c r="F23" s="43"/>
      <c r="G23" s="43"/>
      <c r="H23" s="43"/>
      <c r="I23" s="128"/>
      <c r="J23" s="43"/>
      <c r="K23" s="46"/>
    </row>
    <row r="24" spans="2:11" s="7" customFormat="1" ht="22.5" customHeight="1">
      <c r="B24" s="131"/>
      <c r="C24" s="132"/>
      <c r="D24" s="132"/>
      <c r="E24" s="381" t="s">
        <v>21</v>
      </c>
      <c r="F24" s="381"/>
      <c r="G24" s="381"/>
      <c r="H24" s="381"/>
      <c r="I24" s="133"/>
      <c r="J24" s="132"/>
      <c r="K24" s="134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28"/>
      <c r="J25" s="43"/>
      <c r="K25" s="46"/>
    </row>
    <row r="26" spans="2:11" s="1" customFormat="1" ht="6.95" customHeight="1">
      <c r="B26" s="42"/>
      <c r="C26" s="43"/>
      <c r="D26" s="86"/>
      <c r="E26" s="86"/>
      <c r="F26" s="86"/>
      <c r="G26" s="86"/>
      <c r="H26" s="86"/>
      <c r="I26" s="135"/>
      <c r="J26" s="86"/>
      <c r="K26" s="136"/>
    </row>
    <row r="27" spans="2:11" s="1" customFormat="1" ht="25.35" customHeight="1">
      <c r="B27" s="42"/>
      <c r="C27" s="43"/>
      <c r="D27" s="137" t="s">
        <v>35</v>
      </c>
      <c r="E27" s="43"/>
      <c r="F27" s="43"/>
      <c r="G27" s="43"/>
      <c r="H27" s="43"/>
      <c r="I27" s="128"/>
      <c r="J27" s="138">
        <f>ROUND(J97,2)</f>
        <v>194958.5</v>
      </c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14.45" customHeight="1">
      <c r="B29" s="42"/>
      <c r="C29" s="43"/>
      <c r="D29" s="43"/>
      <c r="E29" s="43"/>
      <c r="F29" s="47" t="s">
        <v>37</v>
      </c>
      <c r="G29" s="43"/>
      <c r="H29" s="43"/>
      <c r="I29" s="139" t="s">
        <v>36</v>
      </c>
      <c r="J29" s="47" t="s">
        <v>38</v>
      </c>
      <c r="K29" s="46"/>
    </row>
    <row r="30" spans="2:11" s="1" customFormat="1" ht="14.45" customHeight="1">
      <c r="B30" s="42"/>
      <c r="C30" s="43"/>
      <c r="D30" s="50" t="s">
        <v>39</v>
      </c>
      <c r="E30" s="50" t="s">
        <v>40</v>
      </c>
      <c r="F30" s="140">
        <f>ROUND(SUM(BE97:BE437), 2)</f>
        <v>194958.5</v>
      </c>
      <c r="G30" s="43"/>
      <c r="H30" s="43"/>
      <c r="I30" s="141">
        <v>0.21</v>
      </c>
      <c r="J30" s="140">
        <f>ROUND(ROUND((SUM(BE97:BE437)), 2)*I30, 2)</f>
        <v>40941.29</v>
      </c>
      <c r="K30" s="46"/>
    </row>
    <row r="31" spans="2:11" s="1" customFormat="1" ht="14.45" customHeight="1">
      <c r="B31" s="42"/>
      <c r="C31" s="43"/>
      <c r="D31" s="43"/>
      <c r="E31" s="50" t="s">
        <v>41</v>
      </c>
      <c r="F31" s="140">
        <f>ROUND(SUM(BF97:BF437), 2)</f>
        <v>0</v>
      </c>
      <c r="G31" s="43"/>
      <c r="H31" s="43"/>
      <c r="I31" s="141">
        <v>0.15</v>
      </c>
      <c r="J31" s="140">
        <f>ROUND(ROUND((SUM(BF97:BF437)),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42</v>
      </c>
      <c r="F32" s="140">
        <f>ROUND(SUM(BG97:BG437), 2)</f>
        <v>0</v>
      </c>
      <c r="G32" s="43"/>
      <c r="H32" s="43"/>
      <c r="I32" s="141">
        <v>0.21</v>
      </c>
      <c r="J32" s="140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43</v>
      </c>
      <c r="F33" s="140">
        <f>ROUND(SUM(BH97:BH437), 2)</f>
        <v>0</v>
      </c>
      <c r="G33" s="43"/>
      <c r="H33" s="43"/>
      <c r="I33" s="141">
        <v>0.15</v>
      </c>
      <c r="J33" s="140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ROUND(SUM(BI97:BI437), 2)</f>
        <v>0</v>
      </c>
      <c r="G34" s="43"/>
      <c r="H34" s="43"/>
      <c r="I34" s="141">
        <v>0</v>
      </c>
      <c r="J34" s="140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28"/>
      <c r="J35" s="43"/>
      <c r="K35" s="46"/>
    </row>
    <row r="36" spans="2:11" s="1" customFormat="1" ht="25.35" customHeight="1">
      <c r="B36" s="42"/>
      <c r="C36" s="142"/>
      <c r="D36" s="143" t="s">
        <v>45</v>
      </c>
      <c r="E36" s="80"/>
      <c r="F36" s="80"/>
      <c r="G36" s="144" t="s">
        <v>46</v>
      </c>
      <c r="H36" s="145" t="s">
        <v>47</v>
      </c>
      <c r="I36" s="146"/>
      <c r="J36" s="147">
        <f>SUM(J27:J34)</f>
        <v>235899.79</v>
      </c>
      <c r="K36" s="148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49"/>
      <c r="J37" s="58"/>
      <c r="K37" s="59"/>
    </row>
    <row r="41" spans="2:11" s="1" customFormat="1" ht="6.95" customHeight="1">
      <c r="B41" s="150"/>
      <c r="C41" s="151"/>
      <c r="D41" s="151"/>
      <c r="E41" s="151"/>
      <c r="F41" s="151"/>
      <c r="G41" s="151"/>
      <c r="H41" s="151"/>
      <c r="I41" s="152"/>
      <c r="J41" s="151"/>
      <c r="K41" s="153"/>
    </row>
    <row r="42" spans="2:11" s="1" customFormat="1" ht="36.950000000000003" customHeight="1">
      <c r="B42" s="42"/>
      <c r="C42" s="31" t="s">
        <v>104</v>
      </c>
      <c r="D42" s="43"/>
      <c r="E42" s="43"/>
      <c r="F42" s="43"/>
      <c r="G42" s="43"/>
      <c r="H42" s="43"/>
      <c r="I42" s="128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28"/>
      <c r="J43" s="43"/>
      <c r="K43" s="46"/>
    </row>
    <row r="44" spans="2:11" s="1" customFormat="1" ht="14.45" customHeight="1">
      <c r="B44" s="42"/>
      <c r="C44" s="38" t="s">
        <v>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22.5" customHeight="1">
      <c r="B45" s="42"/>
      <c r="C45" s="43"/>
      <c r="D45" s="43"/>
      <c r="E45" s="417" t="str">
        <f>E7</f>
        <v>ZŠ ČSA Bohumín - oprava sociálního zázemí</v>
      </c>
      <c r="F45" s="418"/>
      <c r="G45" s="418"/>
      <c r="H45" s="418"/>
      <c r="I45" s="128"/>
      <c r="J45" s="43"/>
      <c r="K45" s="46"/>
    </row>
    <row r="46" spans="2:11" s="1" customFormat="1" ht="14.45" customHeight="1">
      <c r="B46" s="42"/>
      <c r="C46" s="38" t="s">
        <v>102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3.25" customHeight="1">
      <c r="B47" s="42"/>
      <c r="C47" s="43"/>
      <c r="D47" s="43"/>
      <c r="E47" s="419" t="str">
        <f>E9</f>
        <v>D.1.1 - Architektonicko stavební řešení</v>
      </c>
      <c r="F47" s="420"/>
      <c r="G47" s="420"/>
      <c r="H47" s="420"/>
      <c r="I47" s="128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28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 xml:space="preserve"> </v>
      </c>
      <c r="G49" s="43"/>
      <c r="H49" s="43"/>
      <c r="I49" s="129" t="s">
        <v>25</v>
      </c>
      <c r="J49" s="130" t="str">
        <f>IF(J12="","",J12)</f>
        <v>11. 12. 2017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28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29" t="s">
        <v>32</v>
      </c>
      <c r="J51" s="36" t="str">
        <f>E21</f>
        <v xml:space="preserve"> </v>
      </c>
      <c r="K51" s="46"/>
    </row>
    <row r="52" spans="2:47" s="1" customFormat="1" ht="14.45" customHeight="1">
      <c r="B52" s="42"/>
      <c r="C52" s="38" t="s">
        <v>30</v>
      </c>
      <c r="D52" s="43"/>
      <c r="E52" s="43"/>
      <c r="F52" s="36" t="str">
        <f>IF(E18="","",E18)</f>
        <v/>
      </c>
      <c r="G52" s="43"/>
      <c r="H52" s="43"/>
      <c r="I52" s="128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28"/>
      <c r="J53" s="43"/>
      <c r="K53" s="46"/>
    </row>
    <row r="54" spans="2:47" s="1" customFormat="1" ht="29.25" customHeight="1">
      <c r="B54" s="42"/>
      <c r="C54" s="154" t="s">
        <v>105</v>
      </c>
      <c r="D54" s="142"/>
      <c r="E54" s="142"/>
      <c r="F54" s="142"/>
      <c r="G54" s="142"/>
      <c r="H54" s="142"/>
      <c r="I54" s="155"/>
      <c r="J54" s="156" t="s">
        <v>106</v>
      </c>
      <c r="K54" s="157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28"/>
      <c r="J55" s="43"/>
      <c r="K55" s="46"/>
    </row>
    <row r="56" spans="2:47" s="1" customFormat="1" ht="29.25" customHeight="1">
      <c r="B56" s="42"/>
      <c r="C56" s="158" t="s">
        <v>107</v>
      </c>
      <c r="D56" s="43"/>
      <c r="E56" s="43"/>
      <c r="F56" s="43"/>
      <c r="G56" s="43"/>
      <c r="H56" s="43"/>
      <c r="I56" s="128"/>
      <c r="J56" s="138">
        <f>J97</f>
        <v>194958.5</v>
      </c>
      <c r="K56" s="46"/>
      <c r="AU56" s="25" t="s">
        <v>108</v>
      </c>
    </row>
    <row r="57" spans="2:47" s="8" customFormat="1" ht="24.95" customHeight="1">
      <c r="B57" s="159"/>
      <c r="C57" s="160"/>
      <c r="D57" s="161" t="s">
        <v>109</v>
      </c>
      <c r="E57" s="162"/>
      <c r="F57" s="162"/>
      <c r="G57" s="162"/>
      <c r="H57" s="162"/>
      <c r="I57" s="163"/>
      <c r="J57" s="164">
        <f>J98</f>
        <v>0</v>
      </c>
      <c r="K57" s="165"/>
    </row>
    <row r="58" spans="2:47" s="9" customFormat="1" ht="19.899999999999999" customHeight="1">
      <c r="B58" s="166"/>
      <c r="C58" s="167"/>
      <c r="D58" s="168" t="s">
        <v>110</v>
      </c>
      <c r="E58" s="169"/>
      <c r="F58" s="169"/>
      <c r="G58" s="169"/>
      <c r="H58" s="169"/>
      <c r="I58" s="170"/>
      <c r="J58" s="171">
        <f>J99</f>
        <v>0</v>
      </c>
      <c r="K58" s="172"/>
    </row>
    <row r="59" spans="2:47" s="9" customFormat="1" ht="14.85" customHeight="1">
      <c r="B59" s="166"/>
      <c r="C59" s="167"/>
      <c r="D59" s="168" t="s">
        <v>111</v>
      </c>
      <c r="E59" s="169"/>
      <c r="F59" s="169"/>
      <c r="G59" s="169"/>
      <c r="H59" s="169"/>
      <c r="I59" s="170"/>
      <c r="J59" s="171">
        <f>J100</f>
        <v>0</v>
      </c>
      <c r="K59" s="172"/>
    </row>
    <row r="60" spans="2:47" s="9" customFormat="1" ht="14.85" customHeight="1">
      <c r="B60" s="166"/>
      <c r="C60" s="167"/>
      <c r="D60" s="168" t="s">
        <v>112</v>
      </c>
      <c r="E60" s="169"/>
      <c r="F60" s="169"/>
      <c r="G60" s="169"/>
      <c r="H60" s="169"/>
      <c r="I60" s="170"/>
      <c r="J60" s="171">
        <f>J175</f>
        <v>0</v>
      </c>
      <c r="K60" s="172"/>
    </row>
    <row r="61" spans="2:47" s="9" customFormat="1" ht="14.85" customHeight="1">
      <c r="B61" s="166"/>
      <c r="C61" s="167"/>
      <c r="D61" s="168" t="s">
        <v>113</v>
      </c>
      <c r="E61" s="169"/>
      <c r="F61" s="169"/>
      <c r="G61" s="169"/>
      <c r="H61" s="169"/>
      <c r="I61" s="170"/>
      <c r="J61" s="171">
        <f>J190</f>
        <v>0</v>
      </c>
      <c r="K61" s="172"/>
    </row>
    <row r="62" spans="2:47" s="9" customFormat="1" ht="19.899999999999999" customHeight="1">
      <c r="B62" s="166"/>
      <c r="C62" s="167"/>
      <c r="D62" s="168" t="s">
        <v>114</v>
      </c>
      <c r="E62" s="169"/>
      <c r="F62" s="169"/>
      <c r="G62" s="169"/>
      <c r="H62" s="169"/>
      <c r="I62" s="170"/>
      <c r="J62" s="171">
        <f>J201</f>
        <v>0</v>
      </c>
      <c r="K62" s="172"/>
    </row>
    <row r="63" spans="2:47" s="9" customFormat="1" ht="14.85" customHeight="1">
      <c r="B63" s="166"/>
      <c r="C63" s="167"/>
      <c r="D63" s="168" t="s">
        <v>115</v>
      </c>
      <c r="E63" s="169"/>
      <c r="F63" s="169"/>
      <c r="G63" s="169"/>
      <c r="H63" s="169"/>
      <c r="I63" s="170"/>
      <c r="J63" s="171">
        <f>J202</f>
        <v>0</v>
      </c>
      <c r="K63" s="172"/>
    </row>
    <row r="64" spans="2:47" s="9" customFormat="1" ht="14.85" customHeight="1">
      <c r="B64" s="166"/>
      <c r="C64" s="167"/>
      <c r="D64" s="168" t="s">
        <v>116</v>
      </c>
      <c r="E64" s="169"/>
      <c r="F64" s="169"/>
      <c r="G64" s="169"/>
      <c r="H64" s="169"/>
      <c r="I64" s="170"/>
      <c r="J64" s="171">
        <f>J208</f>
        <v>0</v>
      </c>
      <c r="K64" s="172"/>
    </row>
    <row r="65" spans="2:11" s="9" customFormat="1" ht="14.85" customHeight="1">
      <c r="B65" s="166"/>
      <c r="C65" s="167"/>
      <c r="D65" s="168" t="s">
        <v>117</v>
      </c>
      <c r="E65" s="169"/>
      <c r="F65" s="169"/>
      <c r="G65" s="169"/>
      <c r="H65" s="169"/>
      <c r="I65" s="170"/>
      <c r="J65" s="171">
        <f>J214</f>
        <v>0</v>
      </c>
      <c r="K65" s="172"/>
    </row>
    <row r="66" spans="2:11" s="9" customFormat="1" ht="14.85" customHeight="1">
      <c r="B66" s="166"/>
      <c r="C66" s="167"/>
      <c r="D66" s="168" t="s">
        <v>118</v>
      </c>
      <c r="E66" s="169"/>
      <c r="F66" s="169"/>
      <c r="G66" s="169"/>
      <c r="H66" s="169"/>
      <c r="I66" s="170"/>
      <c r="J66" s="171">
        <f>J224</f>
        <v>0</v>
      </c>
      <c r="K66" s="172"/>
    </row>
    <row r="67" spans="2:11" s="9" customFormat="1" ht="19.899999999999999" customHeight="1">
      <c r="B67" s="166"/>
      <c r="C67" s="167"/>
      <c r="D67" s="168" t="s">
        <v>119</v>
      </c>
      <c r="E67" s="169"/>
      <c r="F67" s="169"/>
      <c r="G67" s="169"/>
      <c r="H67" s="169"/>
      <c r="I67" s="170"/>
      <c r="J67" s="171">
        <f>J256</f>
        <v>0</v>
      </c>
      <c r="K67" s="172"/>
    </row>
    <row r="68" spans="2:11" s="9" customFormat="1" ht="19.899999999999999" customHeight="1">
      <c r="B68" s="166"/>
      <c r="C68" s="167"/>
      <c r="D68" s="168" t="s">
        <v>120</v>
      </c>
      <c r="E68" s="169"/>
      <c r="F68" s="169"/>
      <c r="G68" s="169"/>
      <c r="H68" s="169"/>
      <c r="I68" s="170"/>
      <c r="J68" s="171">
        <f>J268</f>
        <v>0</v>
      </c>
      <c r="K68" s="172"/>
    </row>
    <row r="69" spans="2:11" s="8" customFormat="1" ht="24.95" customHeight="1">
      <c r="B69" s="159"/>
      <c r="C69" s="160"/>
      <c r="D69" s="161" t="s">
        <v>121</v>
      </c>
      <c r="E69" s="162"/>
      <c r="F69" s="162"/>
      <c r="G69" s="162"/>
      <c r="H69" s="162"/>
      <c r="I69" s="163"/>
      <c r="J69" s="164">
        <f>J270</f>
        <v>194958.5</v>
      </c>
      <c r="K69" s="165"/>
    </row>
    <row r="70" spans="2:11" s="9" customFormat="1" ht="19.899999999999999" customHeight="1">
      <c r="B70" s="166"/>
      <c r="C70" s="167"/>
      <c r="D70" s="168" t="s">
        <v>122</v>
      </c>
      <c r="E70" s="169"/>
      <c r="F70" s="169"/>
      <c r="G70" s="169"/>
      <c r="H70" s="169"/>
      <c r="I70" s="170"/>
      <c r="J70" s="171">
        <f>J271</f>
        <v>0</v>
      </c>
      <c r="K70" s="172"/>
    </row>
    <row r="71" spans="2:11" s="9" customFormat="1" ht="19.899999999999999" customHeight="1">
      <c r="B71" s="166"/>
      <c r="C71" s="167"/>
      <c r="D71" s="168" t="s">
        <v>123</v>
      </c>
      <c r="E71" s="169"/>
      <c r="F71" s="169"/>
      <c r="G71" s="169"/>
      <c r="H71" s="169"/>
      <c r="I71" s="170"/>
      <c r="J71" s="171">
        <f>J291</f>
        <v>0</v>
      </c>
      <c r="K71" s="172"/>
    </row>
    <row r="72" spans="2:11" s="9" customFormat="1" ht="19.899999999999999" customHeight="1">
      <c r="B72" s="166"/>
      <c r="C72" s="167"/>
      <c r="D72" s="168" t="s">
        <v>124</v>
      </c>
      <c r="E72" s="169"/>
      <c r="F72" s="169"/>
      <c r="G72" s="169"/>
      <c r="H72" s="169"/>
      <c r="I72" s="170"/>
      <c r="J72" s="171">
        <f>J312</f>
        <v>0</v>
      </c>
      <c r="K72" s="172"/>
    </row>
    <row r="73" spans="2:11" s="9" customFormat="1" ht="19.899999999999999" customHeight="1">
      <c r="B73" s="166"/>
      <c r="C73" s="167"/>
      <c r="D73" s="168" t="s">
        <v>125</v>
      </c>
      <c r="E73" s="169"/>
      <c r="F73" s="169"/>
      <c r="G73" s="169"/>
      <c r="H73" s="169"/>
      <c r="I73" s="170"/>
      <c r="J73" s="171">
        <f>J334</f>
        <v>38187.599999999999</v>
      </c>
      <c r="K73" s="172"/>
    </row>
    <row r="74" spans="2:11" s="9" customFormat="1" ht="19.899999999999999" customHeight="1">
      <c r="B74" s="166"/>
      <c r="C74" s="167"/>
      <c r="D74" s="168" t="s">
        <v>126</v>
      </c>
      <c r="E74" s="169"/>
      <c r="F74" s="169"/>
      <c r="G74" s="169"/>
      <c r="H74" s="169"/>
      <c r="I74" s="170"/>
      <c r="J74" s="171">
        <f>J372</f>
        <v>156770.9</v>
      </c>
      <c r="K74" s="172"/>
    </row>
    <row r="75" spans="2:11" s="9" customFormat="1" ht="19.899999999999999" customHeight="1">
      <c r="B75" s="166"/>
      <c r="C75" s="167"/>
      <c r="D75" s="168" t="s">
        <v>127</v>
      </c>
      <c r="E75" s="169"/>
      <c r="F75" s="169"/>
      <c r="G75" s="169"/>
      <c r="H75" s="169"/>
      <c r="I75" s="170"/>
      <c r="J75" s="171">
        <f>J407</f>
        <v>0</v>
      </c>
      <c r="K75" s="172"/>
    </row>
    <row r="76" spans="2:11" s="8" customFormat="1" ht="24.95" customHeight="1">
      <c r="B76" s="159"/>
      <c r="C76" s="160"/>
      <c r="D76" s="161" t="s">
        <v>128</v>
      </c>
      <c r="E76" s="162"/>
      <c r="F76" s="162"/>
      <c r="G76" s="162"/>
      <c r="H76" s="162"/>
      <c r="I76" s="163"/>
      <c r="J76" s="164">
        <f>J429</f>
        <v>0</v>
      </c>
      <c r="K76" s="165"/>
    </row>
    <row r="77" spans="2:11" s="8" customFormat="1" ht="24.95" customHeight="1">
      <c r="B77" s="159"/>
      <c r="C77" s="160"/>
      <c r="D77" s="161" t="s">
        <v>129</v>
      </c>
      <c r="E77" s="162"/>
      <c r="F77" s="162"/>
      <c r="G77" s="162"/>
      <c r="H77" s="162"/>
      <c r="I77" s="163"/>
      <c r="J77" s="164">
        <f>J433</f>
        <v>0</v>
      </c>
      <c r="K77" s="165"/>
    </row>
    <row r="78" spans="2:11" s="1" customFormat="1" ht="21.75" customHeight="1">
      <c r="B78" s="42"/>
      <c r="C78" s="43"/>
      <c r="D78" s="43"/>
      <c r="E78" s="43"/>
      <c r="F78" s="43"/>
      <c r="G78" s="43"/>
      <c r="H78" s="43"/>
      <c r="I78" s="128"/>
      <c r="J78" s="43"/>
      <c r="K78" s="46"/>
    </row>
    <row r="79" spans="2:11" s="1" customFormat="1" ht="6.95" customHeight="1">
      <c r="B79" s="57"/>
      <c r="C79" s="58"/>
      <c r="D79" s="58"/>
      <c r="E79" s="58"/>
      <c r="F79" s="58"/>
      <c r="G79" s="58"/>
      <c r="H79" s="58"/>
      <c r="I79" s="149"/>
      <c r="J79" s="58"/>
      <c r="K79" s="59"/>
    </row>
    <row r="83" spans="2:20" s="1" customFormat="1" ht="6.95" customHeight="1">
      <c r="B83" s="60"/>
      <c r="C83" s="61"/>
      <c r="D83" s="61"/>
      <c r="E83" s="61"/>
      <c r="F83" s="61"/>
      <c r="G83" s="61"/>
      <c r="H83" s="61"/>
      <c r="I83" s="152"/>
      <c r="J83" s="61"/>
      <c r="K83" s="61"/>
      <c r="L83" s="62"/>
    </row>
    <row r="84" spans="2:20" s="1" customFormat="1" ht="36.950000000000003" customHeight="1">
      <c r="B84" s="42"/>
      <c r="C84" s="63" t="s">
        <v>130</v>
      </c>
      <c r="D84" s="64"/>
      <c r="E84" s="64"/>
      <c r="F84" s="64"/>
      <c r="G84" s="64"/>
      <c r="H84" s="64"/>
      <c r="I84" s="173"/>
      <c r="J84" s="64"/>
      <c r="K84" s="64"/>
      <c r="L84" s="62"/>
    </row>
    <row r="85" spans="2:20" s="1" customFormat="1" ht="6.95" customHeight="1">
      <c r="B85" s="42"/>
      <c r="C85" s="64"/>
      <c r="D85" s="64"/>
      <c r="E85" s="64"/>
      <c r="F85" s="64"/>
      <c r="G85" s="64"/>
      <c r="H85" s="64"/>
      <c r="I85" s="173"/>
      <c r="J85" s="64"/>
      <c r="K85" s="64"/>
      <c r="L85" s="62"/>
    </row>
    <row r="86" spans="2:20" s="1" customFormat="1" ht="14.45" customHeight="1">
      <c r="B86" s="42"/>
      <c r="C86" s="66" t="s">
        <v>18</v>
      </c>
      <c r="D86" s="64"/>
      <c r="E86" s="64"/>
      <c r="F86" s="64"/>
      <c r="G86" s="64"/>
      <c r="H86" s="64"/>
      <c r="I86" s="173"/>
      <c r="J86" s="64"/>
      <c r="K86" s="64"/>
      <c r="L86" s="62"/>
    </row>
    <row r="87" spans="2:20" s="1" customFormat="1" ht="22.5" customHeight="1">
      <c r="B87" s="42"/>
      <c r="C87" s="64"/>
      <c r="D87" s="64"/>
      <c r="E87" s="413" t="str">
        <f>E7</f>
        <v>ZŠ ČSA Bohumín - oprava sociálního zázemí</v>
      </c>
      <c r="F87" s="414"/>
      <c r="G87" s="414"/>
      <c r="H87" s="414"/>
      <c r="I87" s="173"/>
      <c r="J87" s="64"/>
      <c r="K87" s="64"/>
      <c r="L87" s="62"/>
    </row>
    <row r="88" spans="2:20" s="1" customFormat="1" ht="14.45" customHeight="1">
      <c r="B88" s="42"/>
      <c r="C88" s="66" t="s">
        <v>102</v>
      </c>
      <c r="D88" s="64"/>
      <c r="E88" s="64"/>
      <c r="F88" s="64"/>
      <c r="G88" s="64"/>
      <c r="H88" s="64"/>
      <c r="I88" s="173"/>
      <c r="J88" s="64"/>
      <c r="K88" s="64"/>
      <c r="L88" s="62"/>
    </row>
    <row r="89" spans="2:20" s="1" customFormat="1" ht="23.25" customHeight="1">
      <c r="B89" s="42"/>
      <c r="C89" s="64"/>
      <c r="D89" s="64"/>
      <c r="E89" s="403" t="str">
        <f>E9</f>
        <v>D.1.1 - Architektonicko stavební řešení</v>
      </c>
      <c r="F89" s="415"/>
      <c r="G89" s="415"/>
      <c r="H89" s="415"/>
      <c r="I89" s="173"/>
      <c r="J89" s="64"/>
      <c r="K89" s="64"/>
      <c r="L89" s="62"/>
    </row>
    <row r="90" spans="2:20" s="1" customFormat="1" ht="6.95" customHeight="1">
      <c r="B90" s="42"/>
      <c r="C90" s="64"/>
      <c r="D90" s="64"/>
      <c r="E90" s="64"/>
      <c r="F90" s="64"/>
      <c r="G90" s="64"/>
      <c r="H90" s="64"/>
      <c r="I90" s="173"/>
      <c r="J90" s="64"/>
      <c r="K90" s="64"/>
      <c r="L90" s="62"/>
    </row>
    <row r="91" spans="2:20" s="1" customFormat="1" ht="18" customHeight="1">
      <c r="B91" s="42"/>
      <c r="C91" s="66" t="s">
        <v>23</v>
      </c>
      <c r="D91" s="64"/>
      <c r="E91" s="64"/>
      <c r="F91" s="174" t="str">
        <f>F12</f>
        <v xml:space="preserve"> </v>
      </c>
      <c r="G91" s="64"/>
      <c r="H91" s="64"/>
      <c r="I91" s="175" t="s">
        <v>25</v>
      </c>
      <c r="J91" s="74" t="str">
        <f>IF(J12="","",J12)</f>
        <v>11. 12. 2017</v>
      </c>
      <c r="K91" s="64"/>
      <c r="L91" s="62"/>
    </row>
    <row r="92" spans="2:20" s="1" customFormat="1" ht="6.95" customHeight="1">
      <c r="B92" s="42"/>
      <c r="C92" s="64"/>
      <c r="D92" s="64"/>
      <c r="E92" s="64"/>
      <c r="F92" s="64"/>
      <c r="G92" s="64"/>
      <c r="H92" s="64"/>
      <c r="I92" s="173"/>
      <c r="J92" s="64"/>
      <c r="K92" s="64"/>
      <c r="L92" s="62"/>
    </row>
    <row r="93" spans="2:20" s="1" customFormat="1" ht="15">
      <c r="B93" s="42"/>
      <c r="C93" s="66" t="s">
        <v>27</v>
      </c>
      <c r="D93" s="64"/>
      <c r="E93" s="64"/>
      <c r="F93" s="174" t="str">
        <f>E15</f>
        <v xml:space="preserve"> </v>
      </c>
      <c r="G93" s="64"/>
      <c r="H93" s="64"/>
      <c r="I93" s="175" t="s">
        <v>32</v>
      </c>
      <c r="J93" s="174" t="str">
        <f>E21</f>
        <v xml:space="preserve"> </v>
      </c>
      <c r="K93" s="64"/>
      <c r="L93" s="62"/>
    </row>
    <row r="94" spans="2:20" s="1" customFormat="1" ht="14.45" customHeight="1">
      <c r="B94" s="42"/>
      <c r="C94" s="66" t="s">
        <v>30</v>
      </c>
      <c r="D94" s="64"/>
      <c r="E94" s="64"/>
      <c r="F94" s="174" t="str">
        <f>IF(E18="","",E18)</f>
        <v/>
      </c>
      <c r="G94" s="64"/>
      <c r="H94" s="64"/>
      <c r="I94" s="173"/>
      <c r="J94" s="64"/>
      <c r="K94" s="64"/>
      <c r="L94" s="62"/>
    </row>
    <row r="95" spans="2:20" s="1" customFormat="1" ht="10.35" customHeight="1">
      <c r="B95" s="42"/>
      <c r="C95" s="64"/>
      <c r="D95" s="64"/>
      <c r="E95" s="64"/>
      <c r="F95" s="64"/>
      <c r="G95" s="64"/>
      <c r="H95" s="64"/>
      <c r="I95" s="173"/>
      <c r="J95" s="64"/>
      <c r="K95" s="64"/>
      <c r="L95" s="62"/>
    </row>
    <row r="96" spans="2:20" s="10" customFormat="1" ht="29.25" customHeight="1">
      <c r="B96" s="176"/>
      <c r="C96" s="177" t="s">
        <v>131</v>
      </c>
      <c r="D96" s="178" t="s">
        <v>54</v>
      </c>
      <c r="E96" s="178" t="s">
        <v>50</v>
      </c>
      <c r="F96" s="178" t="s">
        <v>132</v>
      </c>
      <c r="G96" s="178" t="s">
        <v>133</v>
      </c>
      <c r="H96" s="178" t="s">
        <v>134</v>
      </c>
      <c r="I96" s="179" t="s">
        <v>135</v>
      </c>
      <c r="J96" s="178" t="s">
        <v>106</v>
      </c>
      <c r="K96" s="180" t="s">
        <v>136</v>
      </c>
      <c r="L96" s="181"/>
      <c r="M96" s="82" t="s">
        <v>137</v>
      </c>
      <c r="N96" s="83" t="s">
        <v>39</v>
      </c>
      <c r="O96" s="83" t="s">
        <v>138</v>
      </c>
      <c r="P96" s="83" t="s">
        <v>139</v>
      </c>
      <c r="Q96" s="83" t="s">
        <v>140</v>
      </c>
      <c r="R96" s="83" t="s">
        <v>141</v>
      </c>
      <c r="S96" s="83" t="s">
        <v>142</v>
      </c>
      <c r="T96" s="84" t="s">
        <v>143</v>
      </c>
    </row>
    <row r="97" spans="2:65" s="1" customFormat="1" ht="29.25" customHeight="1">
      <c r="B97" s="42"/>
      <c r="C97" s="88" t="s">
        <v>107</v>
      </c>
      <c r="D97" s="64"/>
      <c r="E97" s="64"/>
      <c r="F97" s="64"/>
      <c r="G97" s="64"/>
      <c r="H97" s="64"/>
      <c r="I97" s="173"/>
      <c r="J97" s="182">
        <f>BK97</f>
        <v>194958.5</v>
      </c>
      <c r="K97" s="64"/>
      <c r="L97" s="62"/>
      <c r="M97" s="85"/>
      <c r="N97" s="86"/>
      <c r="O97" s="86"/>
      <c r="P97" s="183">
        <f>P98+P270+P429+P433</f>
        <v>0</v>
      </c>
      <c r="Q97" s="86"/>
      <c r="R97" s="183">
        <f>R98+R270+R429+R433</f>
        <v>26.921067099999998</v>
      </c>
      <c r="S97" s="86"/>
      <c r="T97" s="184">
        <f>T98+T270+T429+T433</f>
        <v>41.805520000000001</v>
      </c>
      <c r="AT97" s="25" t="s">
        <v>68</v>
      </c>
      <c r="AU97" s="25" t="s">
        <v>108</v>
      </c>
      <c r="BK97" s="185">
        <f>BK98+BK270+BK429+BK433</f>
        <v>194958.5</v>
      </c>
    </row>
    <row r="98" spans="2:65" s="11" customFormat="1" ht="37.35" customHeight="1">
      <c r="B98" s="186"/>
      <c r="C98" s="187"/>
      <c r="D98" s="188" t="s">
        <v>68</v>
      </c>
      <c r="E98" s="189" t="s">
        <v>144</v>
      </c>
      <c r="F98" s="189" t="s">
        <v>145</v>
      </c>
      <c r="G98" s="187"/>
      <c r="H98" s="187"/>
      <c r="I98" s="190"/>
      <c r="J98" s="191">
        <f>BK98</f>
        <v>0</v>
      </c>
      <c r="K98" s="187"/>
      <c r="L98" s="192"/>
      <c r="M98" s="193"/>
      <c r="N98" s="194"/>
      <c r="O98" s="194"/>
      <c r="P98" s="195">
        <f>P99+P201+P256+P268</f>
        <v>0</v>
      </c>
      <c r="Q98" s="194"/>
      <c r="R98" s="195">
        <f>R99+R201+R256+R268</f>
        <v>17.031597649999998</v>
      </c>
      <c r="S98" s="194"/>
      <c r="T98" s="196">
        <f>T99+T201+T256+T268</f>
        <v>41.325520000000004</v>
      </c>
      <c r="AR98" s="197" t="s">
        <v>77</v>
      </c>
      <c r="AT98" s="198" t="s">
        <v>68</v>
      </c>
      <c r="AU98" s="198" t="s">
        <v>69</v>
      </c>
      <c r="AY98" s="197" t="s">
        <v>146</v>
      </c>
      <c r="BK98" s="199">
        <f>BK99+BK201+BK256+BK268</f>
        <v>0</v>
      </c>
    </row>
    <row r="99" spans="2:65" s="11" customFormat="1" ht="19.899999999999999" customHeight="1">
      <c r="B99" s="186"/>
      <c r="C99" s="187"/>
      <c r="D99" s="188" t="s">
        <v>68</v>
      </c>
      <c r="E99" s="200" t="s">
        <v>147</v>
      </c>
      <c r="F99" s="200" t="s">
        <v>148</v>
      </c>
      <c r="G99" s="187"/>
      <c r="H99" s="187"/>
      <c r="I99" s="190"/>
      <c r="J99" s="201">
        <f>BK99</f>
        <v>0</v>
      </c>
      <c r="K99" s="187"/>
      <c r="L99" s="192"/>
      <c r="M99" s="193"/>
      <c r="N99" s="194"/>
      <c r="O99" s="194"/>
      <c r="P99" s="195">
        <f>P100+P175+P190</f>
        <v>0</v>
      </c>
      <c r="Q99" s="194"/>
      <c r="R99" s="195">
        <f>R100+R175+R190</f>
        <v>17.020867249999998</v>
      </c>
      <c r="S99" s="194"/>
      <c r="T99" s="196">
        <f>T100+T175+T190</f>
        <v>0</v>
      </c>
      <c r="AR99" s="197" t="s">
        <v>77</v>
      </c>
      <c r="AT99" s="198" t="s">
        <v>68</v>
      </c>
      <c r="AU99" s="198" t="s">
        <v>77</v>
      </c>
      <c r="AY99" s="197" t="s">
        <v>146</v>
      </c>
      <c r="BK99" s="199">
        <f>BK100+BK175+BK190</f>
        <v>0</v>
      </c>
    </row>
    <row r="100" spans="2:65" s="11" customFormat="1" ht="14.85" customHeight="1">
      <c r="B100" s="186"/>
      <c r="C100" s="187"/>
      <c r="D100" s="202" t="s">
        <v>68</v>
      </c>
      <c r="E100" s="203" t="s">
        <v>149</v>
      </c>
      <c r="F100" s="203" t="s">
        <v>150</v>
      </c>
      <c r="G100" s="187"/>
      <c r="H100" s="187"/>
      <c r="I100" s="190"/>
      <c r="J100" s="204">
        <f>BK100</f>
        <v>0</v>
      </c>
      <c r="K100" s="187"/>
      <c r="L100" s="192"/>
      <c r="M100" s="193"/>
      <c r="N100" s="194"/>
      <c r="O100" s="194"/>
      <c r="P100" s="195">
        <f>SUM(P101:P174)</f>
        <v>0</v>
      </c>
      <c r="Q100" s="194"/>
      <c r="R100" s="195">
        <f>SUM(R101:R174)</f>
        <v>15.593587249999999</v>
      </c>
      <c r="S100" s="194"/>
      <c r="T100" s="196">
        <f>SUM(T101:T174)</f>
        <v>0</v>
      </c>
      <c r="AR100" s="197" t="s">
        <v>77</v>
      </c>
      <c r="AT100" s="198" t="s">
        <v>68</v>
      </c>
      <c r="AU100" s="198" t="s">
        <v>79</v>
      </c>
      <c r="AY100" s="197" t="s">
        <v>146</v>
      </c>
      <c r="BK100" s="199">
        <f>SUM(BK101:BK174)</f>
        <v>0</v>
      </c>
    </row>
    <row r="101" spans="2:65" s="1" customFormat="1" ht="22.5" customHeight="1">
      <c r="B101" s="42"/>
      <c r="C101" s="205" t="s">
        <v>77</v>
      </c>
      <c r="D101" s="205" t="s">
        <v>151</v>
      </c>
      <c r="E101" s="206" t="s">
        <v>152</v>
      </c>
      <c r="F101" s="207" t="s">
        <v>153</v>
      </c>
      <c r="G101" s="208" t="s">
        <v>154</v>
      </c>
      <c r="H101" s="209">
        <v>63.12</v>
      </c>
      <c r="I101" s="210"/>
      <c r="J101" s="211">
        <f>ROUND(I101*H101,2)</f>
        <v>0</v>
      </c>
      <c r="K101" s="207" t="s">
        <v>155</v>
      </c>
      <c r="L101" s="62"/>
      <c r="M101" s="212" t="s">
        <v>21</v>
      </c>
      <c r="N101" s="213" t="s">
        <v>40</v>
      </c>
      <c r="O101" s="43"/>
      <c r="P101" s="214">
        <f>O101*H101</f>
        <v>0</v>
      </c>
      <c r="Q101" s="214">
        <v>7.3499999999999998E-3</v>
      </c>
      <c r="R101" s="214">
        <f>Q101*H101</f>
        <v>0.46393199999999996</v>
      </c>
      <c r="S101" s="214">
        <v>0</v>
      </c>
      <c r="T101" s="215">
        <f>S101*H101</f>
        <v>0</v>
      </c>
      <c r="AR101" s="25" t="s">
        <v>156</v>
      </c>
      <c r="AT101" s="25" t="s">
        <v>151</v>
      </c>
      <c r="AU101" s="25" t="s">
        <v>157</v>
      </c>
      <c r="AY101" s="25" t="s">
        <v>146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77</v>
      </c>
      <c r="BK101" s="216">
        <f>ROUND(I101*H101,2)</f>
        <v>0</v>
      </c>
      <c r="BL101" s="25" t="s">
        <v>156</v>
      </c>
      <c r="BM101" s="25" t="s">
        <v>158</v>
      </c>
    </row>
    <row r="102" spans="2:65" s="12" customFormat="1">
      <c r="B102" s="217"/>
      <c r="C102" s="218"/>
      <c r="D102" s="219" t="s">
        <v>159</v>
      </c>
      <c r="E102" s="220" t="s">
        <v>21</v>
      </c>
      <c r="F102" s="221" t="s">
        <v>160</v>
      </c>
      <c r="G102" s="218"/>
      <c r="H102" s="222">
        <v>16.32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159</v>
      </c>
      <c r="AU102" s="228" t="s">
        <v>157</v>
      </c>
      <c r="AV102" s="12" t="s">
        <v>79</v>
      </c>
      <c r="AW102" s="12" t="s">
        <v>33</v>
      </c>
      <c r="AX102" s="12" t="s">
        <v>69</v>
      </c>
      <c r="AY102" s="228" t="s">
        <v>146</v>
      </c>
    </row>
    <row r="103" spans="2:65" s="12" customFormat="1">
      <c r="B103" s="217"/>
      <c r="C103" s="218"/>
      <c r="D103" s="219" t="s">
        <v>159</v>
      </c>
      <c r="E103" s="220" t="s">
        <v>21</v>
      </c>
      <c r="F103" s="221" t="s">
        <v>161</v>
      </c>
      <c r="G103" s="218"/>
      <c r="H103" s="222">
        <v>23.4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159</v>
      </c>
      <c r="AU103" s="228" t="s">
        <v>157</v>
      </c>
      <c r="AV103" s="12" t="s">
        <v>79</v>
      </c>
      <c r="AW103" s="12" t="s">
        <v>33</v>
      </c>
      <c r="AX103" s="12" t="s">
        <v>69</v>
      </c>
      <c r="AY103" s="228" t="s">
        <v>146</v>
      </c>
    </row>
    <row r="104" spans="2:65" s="12" customFormat="1">
      <c r="B104" s="217"/>
      <c r="C104" s="218"/>
      <c r="D104" s="219" t="s">
        <v>159</v>
      </c>
      <c r="E104" s="220" t="s">
        <v>21</v>
      </c>
      <c r="F104" s="221" t="s">
        <v>162</v>
      </c>
      <c r="G104" s="218"/>
      <c r="H104" s="222">
        <v>23.4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159</v>
      </c>
      <c r="AU104" s="228" t="s">
        <v>157</v>
      </c>
      <c r="AV104" s="12" t="s">
        <v>79</v>
      </c>
      <c r="AW104" s="12" t="s">
        <v>33</v>
      </c>
      <c r="AX104" s="12" t="s">
        <v>69</v>
      </c>
      <c r="AY104" s="228" t="s">
        <v>146</v>
      </c>
    </row>
    <row r="105" spans="2:65" s="13" customFormat="1">
      <c r="B105" s="229"/>
      <c r="C105" s="230"/>
      <c r="D105" s="231" t="s">
        <v>159</v>
      </c>
      <c r="E105" s="232" t="s">
        <v>21</v>
      </c>
      <c r="F105" s="233" t="s">
        <v>163</v>
      </c>
      <c r="G105" s="230"/>
      <c r="H105" s="234">
        <v>63.12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159</v>
      </c>
      <c r="AU105" s="240" t="s">
        <v>157</v>
      </c>
      <c r="AV105" s="13" t="s">
        <v>157</v>
      </c>
      <c r="AW105" s="13" t="s">
        <v>33</v>
      </c>
      <c r="AX105" s="13" t="s">
        <v>77</v>
      </c>
      <c r="AY105" s="240" t="s">
        <v>146</v>
      </c>
    </row>
    <row r="106" spans="2:65" s="1" customFormat="1" ht="22.5" customHeight="1">
      <c r="B106" s="42"/>
      <c r="C106" s="205" t="s">
        <v>79</v>
      </c>
      <c r="D106" s="205" t="s">
        <v>151</v>
      </c>
      <c r="E106" s="206" t="s">
        <v>164</v>
      </c>
      <c r="F106" s="207" t="s">
        <v>165</v>
      </c>
      <c r="G106" s="208" t="s">
        <v>154</v>
      </c>
      <c r="H106" s="209">
        <v>63.12</v>
      </c>
      <c r="I106" s="210"/>
      <c r="J106" s="211">
        <f>ROUND(I106*H106,2)</f>
        <v>0</v>
      </c>
      <c r="K106" s="207" t="s">
        <v>155</v>
      </c>
      <c r="L106" s="62"/>
      <c r="M106" s="212" t="s">
        <v>21</v>
      </c>
      <c r="N106" s="213" t="s">
        <v>40</v>
      </c>
      <c r="O106" s="43"/>
      <c r="P106" s="214">
        <f>O106*H106</f>
        <v>0</v>
      </c>
      <c r="Q106" s="214">
        <v>4.8900000000000002E-3</v>
      </c>
      <c r="R106" s="214">
        <f>Q106*H106</f>
        <v>0.30865680000000001</v>
      </c>
      <c r="S106" s="214">
        <v>0</v>
      </c>
      <c r="T106" s="215">
        <f>S106*H106</f>
        <v>0</v>
      </c>
      <c r="AR106" s="25" t="s">
        <v>156</v>
      </c>
      <c r="AT106" s="25" t="s">
        <v>151</v>
      </c>
      <c r="AU106" s="25" t="s">
        <v>157</v>
      </c>
      <c r="AY106" s="25" t="s">
        <v>146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5" t="s">
        <v>77</v>
      </c>
      <c r="BK106" s="216">
        <f>ROUND(I106*H106,2)</f>
        <v>0</v>
      </c>
      <c r="BL106" s="25" t="s">
        <v>156</v>
      </c>
      <c r="BM106" s="25" t="s">
        <v>166</v>
      </c>
    </row>
    <row r="107" spans="2:65" s="12" customFormat="1">
      <c r="B107" s="217"/>
      <c r="C107" s="218"/>
      <c r="D107" s="231" t="s">
        <v>159</v>
      </c>
      <c r="E107" s="241" t="s">
        <v>21</v>
      </c>
      <c r="F107" s="242" t="s">
        <v>167</v>
      </c>
      <c r="G107" s="218"/>
      <c r="H107" s="243">
        <v>63.12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159</v>
      </c>
      <c r="AU107" s="228" t="s">
        <v>157</v>
      </c>
      <c r="AV107" s="12" t="s">
        <v>79</v>
      </c>
      <c r="AW107" s="12" t="s">
        <v>33</v>
      </c>
      <c r="AX107" s="12" t="s">
        <v>77</v>
      </c>
      <c r="AY107" s="228" t="s">
        <v>146</v>
      </c>
    </row>
    <row r="108" spans="2:65" s="1" customFormat="1" ht="22.5" customHeight="1">
      <c r="B108" s="42"/>
      <c r="C108" s="205" t="s">
        <v>157</v>
      </c>
      <c r="D108" s="205" t="s">
        <v>151</v>
      </c>
      <c r="E108" s="206" t="s">
        <v>168</v>
      </c>
      <c r="F108" s="207" t="s">
        <v>169</v>
      </c>
      <c r="G108" s="208" t="s">
        <v>154</v>
      </c>
      <c r="H108" s="209">
        <v>63.12</v>
      </c>
      <c r="I108" s="210"/>
      <c r="J108" s="211">
        <f>ROUND(I108*H108,2)</f>
        <v>0</v>
      </c>
      <c r="K108" s="207" t="s">
        <v>155</v>
      </c>
      <c r="L108" s="62"/>
      <c r="M108" s="212" t="s">
        <v>21</v>
      </c>
      <c r="N108" s="213" t="s">
        <v>40</v>
      </c>
      <c r="O108" s="43"/>
      <c r="P108" s="214">
        <f>O108*H108</f>
        <v>0</v>
      </c>
      <c r="Q108" s="214">
        <v>2.1000000000000001E-2</v>
      </c>
      <c r="R108" s="214">
        <f>Q108*H108</f>
        <v>1.32552</v>
      </c>
      <c r="S108" s="214">
        <v>0</v>
      </c>
      <c r="T108" s="215">
        <f>S108*H108</f>
        <v>0</v>
      </c>
      <c r="AR108" s="25" t="s">
        <v>156</v>
      </c>
      <c r="AT108" s="25" t="s">
        <v>151</v>
      </c>
      <c r="AU108" s="25" t="s">
        <v>157</v>
      </c>
      <c r="AY108" s="25" t="s">
        <v>146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25" t="s">
        <v>77</v>
      </c>
      <c r="BK108" s="216">
        <f>ROUND(I108*H108,2)</f>
        <v>0</v>
      </c>
      <c r="BL108" s="25" t="s">
        <v>156</v>
      </c>
      <c r="BM108" s="25" t="s">
        <v>170</v>
      </c>
    </row>
    <row r="109" spans="2:65" s="12" customFormat="1">
      <c r="B109" s="217"/>
      <c r="C109" s="218"/>
      <c r="D109" s="231" t="s">
        <v>159</v>
      </c>
      <c r="E109" s="241" t="s">
        <v>21</v>
      </c>
      <c r="F109" s="242" t="s">
        <v>167</v>
      </c>
      <c r="G109" s="218"/>
      <c r="H109" s="243">
        <v>63.12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159</v>
      </c>
      <c r="AU109" s="228" t="s">
        <v>157</v>
      </c>
      <c r="AV109" s="12" t="s">
        <v>79</v>
      </c>
      <c r="AW109" s="12" t="s">
        <v>33</v>
      </c>
      <c r="AX109" s="12" t="s">
        <v>77</v>
      </c>
      <c r="AY109" s="228" t="s">
        <v>146</v>
      </c>
    </row>
    <row r="110" spans="2:65" s="1" customFormat="1" ht="31.5" customHeight="1">
      <c r="B110" s="42"/>
      <c r="C110" s="205" t="s">
        <v>156</v>
      </c>
      <c r="D110" s="205" t="s">
        <v>151</v>
      </c>
      <c r="E110" s="206" t="s">
        <v>171</v>
      </c>
      <c r="F110" s="207" t="s">
        <v>172</v>
      </c>
      <c r="G110" s="208" t="s">
        <v>154</v>
      </c>
      <c r="H110" s="209">
        <v>63.12</v>
      </c>
      <c r="I110" s="210"/>
      <c r="J110" s="211">
        <f>ROUND(I110*H110,2)</f>
        <v>0</v>
      </c>
      <c r="K110" s="207" t="s">
        <v>155</v>
      </c>
      <c r="L110" s="62"/>
      <c r="M110" s="212" t="s">
        <v>21</v>
      </c>
      <c r="N110" s="213" t="s">
        <v>40</v>
      </c>
      <c r="O110" s="43"/>
      <c r="P110" s="214">
        <f>O110*H110</f>
        <v>0</v>
      </c>
      <c r="Q110" s="214">
        <v>1.103E-2</v>
      </c>
      <c r="R110" s="214">
        <f>Q110*H110</f>
        <v>0.69621359999999999</v>
      </c>
      <c r="S110" s="214">
        <v>0</v>
      </c>
      <c r="T110" s="215">
        <f>S110*H110</f>
        <v>0</v>
      </c>
      <c r="AR110" s="25" t="s">
        <v>156</v>
      </c>
      <c r="AT110" s="25" t="s">
        <v>151</v>
      </c>
      <c r="AU110" s="25" t="s">
        <v>157</v>
      </c>
      <c r="AY110" s="25" t="s">
        <v>146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25" t="s">
        <v>77</v>
      </c>
      <c r="BK110" s="216">
        <f>ROUND(I110*H110,2)</f>
        <v>0</v>
      </c>
      <c r="BL110" s="25" t="s">
        <v>156</v>
      </c>
      <c r="BM110" s="25" t="s">
        <v>173</v>
      </c>
    </row>
    <row r="111" spans="2:65" s="12" customFormat="1">
      <c r="B111" s="217"/>
      <c r="C111" s="218"/>
      <c r="D111" s="231" t="s">
        <v>159</v>
      </c>
      <c r="E111" s="241" t="s">
        <v>21</v>
      </c>
      <c r="F111" s="242" t="s">
        <v>167</v>
      </c>
      <c r="G111" s="218"/>
      <c r="H111" s="243">
        <v>63.12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159</v>
      </c>
      <c r="AU111" s="228" t="s">
        <v>157</v>
      </c>
      <c r="AV111" s="12" t="s">
        <v>79</v>
      </c>
      <c r="AW111" s="12" t="s">
        <v>33</v>
      </c>
      <c r="AX111" s="12" t="s">
        <v>77</v>
      </c>
      <c r="AY111" s="228" t="s">
        <v>146</v>
      </c>
    </row>
    <row r="112" spans="2:65" s="1" customFormat="1" ht="22.5" customHeight="1">
      <c r="B112" s="42"/>
      <c r="C112" s="205" t="s">
        <v>174</v>
      </c>
      <c r="D112" s="205" t="s">
        <v>151</v>
      </c>
      <c r="E112" s="206" t="s">
        <v>175</v>
      </c>
      <c r="F112" s="207" t="s">
        <v>176</v>
      </c>
      <c r="G112" s="208" t="s">
        <v>154</v>
      </c>
      <c r="H112" s="209">
        <v>353.68</v>
      </c>
      <c r="I112" s="210"/>
      <c r="J112" s="211">
        <f>ROUND(I112*H112,2)</f>
        <v>0</v>
      </c>
      <c r="K112" s="207" t="s">
        <v>155</v>
      </c>
      <c r="L112" s="62"/>
      <c r="M112" s="212" t="s">
        <v>21</v>
      </c>
      <c r="N112" s="213" t="s">
        <v>40</v>
      </c>
      <c r="O112" s="43"/>
      <c r="P112" s="214">
        <f>O112*H112</f>
        <v>0</v>
      </c>
      <c r="Q112" s="214">
        <v>7.3499999999999998E-3</v>
      </c>
      <c r="R112" s="214">
        <f>Q112*H112</f>
        <v>2.599548</v>
      </c>
      <c r="S112" s="214">
        <v>0</v>
      </c>
      <c r="T112" s="215">
        <f>S112*H112</f>
        <v>0</v>
      </c>
      <c r="AR112" s="25" t="s">
        <v>156</v>
      </c>
      <c r="AT112" s="25" t="s">
        <v>151</v>
      </c>
      <c r="AU112" s="25" t="s">
        <v>157</v>
      </c>
      <c r="AY112" s="25" t="s">
        <v>146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25" t="s">
        <v>77</v>
      </c>
      <c r="BK112" s="216">
        <f>ROUND(I112*H112,2)</f>
        <v>0</v>
      </c>
      <c r="BL112" s="25" t="s">
        <v>156</v>
      </c>
      <c r="BM112" s="25" t="s">
        <v>177</v>
      </c>
    </row>
    <row r="113" spans="2:65" s="12" customFormat="1">
      <c r="B113" s="217"/>
      <c r="C113" s="218"/>
      <c r="D113" s="219" t="s">
        <v>159</v>
      </c>
      <c r="E113" s="220" t="s">
        <v>21</v>
      </c>
      <c r="F113" s="221" t="s">
        <v>178</v>
      </c>
      <c r="G113" s="218"/>
      <c r="H113" s="222">
        <v>49.12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159</v>
      </c>
      <c r="AU113" s="228" t="s">
        <v>157</v>
      </c>
      <c r="AV113" s="12" t="s">
        <v>79</v>
      </c>
      <c r="AW113" s="12" t="s">
        <v>33</v>
      </c>
      <c r="AX113" s="12" t="s">
        <v>69</v>
      </c>
      <c r="AY113" s="228" t="s">
        <v>146</v>
      </c>
    </row>
    <row r="114" spans="2:65" s="12" customFormat="1">
      <c r="B114" s="217"/>
      <c r="C114" s="218"/>
      <c r="D114" s="219" t="s">
        <v>159</v>
      </c>
      <c r="E114" s="220" t="s">
        <v>21</v>
      </c>
      <c r="F114" s="221" t="s">
        <v>179</v>
      </c>
      <c r="G114" s="218"/>
      <c r="H114" s="222">
        <v>23.76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159</v>
      </c>
      <c r="AU114" s="228" t="s">
        <v>157</v>
      </c>
      <c r="AV114" s="12" t="s">
        <v>79</v>
      </c>
      <c r="AW114" s="12" t="s">
        <v>33</v>
      </c>
      <c r="AX114" s="12" t="s">
        <v>69</v>
      </c>
      <c r="AY114" s="228" t="s">
        <v>146</v>
      </c>
    </row>
    <row r="115" spans="2:65" s="12" customFormat="1">
      <c r="B115" s="217"/>
      <c r="C115" s="218"/>
      <c r="D115" s="219" t="s">
        <v>159</v>
      </c>
      <c r="E115" s="220" t="s">
        <v>21</v>
      </c>
      <c r="F115" s="221" t="s">
        <v>180</v>
      </c>
      <c r="G115" s="218"/>
      <c r="H115" s="222">
        <v>25.76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159</v>
      </c>
      <c r="AU115" s="228" t="s">
        <v>157</v>
      </c>
      <c r="AV115" s="12" t="s">
        <v>79</v>
      </c>
      <c r="AW115" s="12" t="s">
        <v>33</v>
      </c>
      <c r="AX115" s="12" t="s">
        <v>69</v>
      </c>
      <c r="AY115" s="228" t="s">
        <v>146</v>
      </c>
    </row>
    <row r="116" spans="2:65" s="13" customFormat="1">
      <c r="B116" s="229"/>
      <c r="C116" s="230"/>
      <c r="D116" s="219" t="s">
        <v>159</v>
      </c>
      <c r="E116" s="244" t="s">
        <v>21</v>
      </c>
      <c r="F116" s="245" t="s">
        <v>163</v>
      </c>
      <c r="G116" s="230"/>
      <c r="H116" s="246">
        <v>98.64</v>
      </c>
      <c r="I116" s="235"/>
      <c r="J116" s="230"/>
      <c r="K116" s="230"/>
      <c r="L116" s="236"/>
      <c r="M116" s="237"/>
      <c r="N116" s="238"/>
      <c r="O116" s="238"/>
      <c r="P116" s="238"/>
      <c r="Q116" s="238"/>
      <c r="R116" s="238"/>
      <c r="S116" s="238"/>
      <c r="T116" s="239"/>
      <c r="AT116" s="240" t="s">
        <v>159</v>
      </c>
      <c r="AU116" s="240" t="s">
        <v>157</v>
      </c>
      <c r="AV116" s="13" t="s">
        <v>157</v>
      </c>
      <c r="AW116" s="13" t="s">
        <v>33</v>
      </c>
      <c r="AX116" s="13" t="s">
        <v>69</v>
      </c>
      <c r="AY116" s="240" t="s">
        <v>146</v>
      </c>
    </row>
    <row r="117" spans="2:65" s="12" customFormat="1">
      <c r="B117" s="217"/>
      <c r="C117" s="218"/>
      <c r="D117" s="219" t="s">
        <v>159</v>
      </c>
      <c r="E117" s="220" t="s">
        <v>21</v>
      </c>
      <c r="F117" s="221" t="s">
        <v>181</v>
      </c>
      <c r="G117" s="218"/>
      <c r="H117" s="222">
        <v>64.08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159</v>
      </c>
      <c r="AU117" s="228" t="s">
        <v>157</v>
      </c>
      <c r="AV117" s="12" t="s">
        <v>79</v>
      </c>
      <c r="AW117" s="12" t="s">
        <v>33</v>
      </c>
      <c r="AX117" s="12" t="s">
        <v>69</v>
      </c>
      <c r="AY117" s="228" t="s">
        <v>146</v>
      </c>
    </row>
    <row r="118" spans="2:65" s="12" customFormat="1">
      <c r="B118" s="217"/>
      <c r="C118" s="218"/>
      <c r="D118" s="219" t="s">
        <v>159</v>
      </c>
      <c r="E118" s="220" t="s">
        <v>21</v>
      </c>
      <c r="F118" s="221" t="s">
        <v>182</v>
      </c>
      <c r="G118" s="218"/>
      <c r="H118" s="222">
        <v>45.55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159</v>
      </c>
      <c r="AU118" s="228" t="s">
        <v>157</v>
      </c>
      <c r="AV118" s="12" t="s">
        <v>79</v>
      </c>
      <c r="AW118" s="12" t="s">
        <v>33</v>
      </c>
      <c r="AX118" s="12" t="s">
        <v>69</v>
      </c>
      <c r="AY118" s="228" t="s">
        <v>146</v>
      </c>
    </row>
    <row r="119" spans="2:65" s="12" customFormat="1">
      <c r="B119" s="217"/>
      <c r="C119" s="218"/>
      <c r="D119" s="219" t="s">
        <v>159</v>
      </c>
      <c r="E119" s="220" t="s">
        <v>21</v>
      </c>
      <c r="F119" s="221" t="s">
        <v>183</v>
      </c>
      <c r="G119" s="218"/>
      <c r="H119" s="222">
        <v>28.48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159</v>
      </c>
      <c r="AU119" s="228" t="s">
        <v>157</v>
      </c>
      <c r="AV119" s="12" t="s">
        <v>79</v>
      </c>
      <c r="AW119" s="12" t="s">
        <v>33</v>
      </c>
      <c r="AX119" s="12" t="s">
        <v>69</v>
      </c>
      <c r="AY119" s="228" t="s">
        <v>146</v>
      </c>
    </row>
    <row r="120" spans="2:65" s="13" customFormat="1">
      <c r="B120" s="229"/>
      <c r="C120" s="230"/>
      <c r="D120" s="219" t="s">
        <v>159</v>
      </c>
      <c r="E120" s="244" t="s">
        <v>21</v>
      </c>
      <c r="F120" s="245" t="s">
        <v>163</v>
      </c>
      <c r="G120" s="230"/>
      <c r="H120" s="246">
        <v>138.11000000000001</v>
      </c>
      <c r="I120" s="235"/>
      <c r="J120" s="230"/>
      <c r="K120" s="230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159</v>
      </c>
      <c r="AU120" s="240" t="s">
        <v>157</v>
      </c>
      <c r="AV120" s="13" t="s">
        <v>157</v>
      </c>
      <c r="AW120" s="13" t="s">
        <v>33</v>
      </c>
      <c r="AX120" s="13" t="s">
        <v>69</v>
      </c>
      <c r="AY120" s="240" t="s">
        <v>146</v>
      </c>
    </row>
    <row r="121" spans="2:65" s="12" customFormat="1">
      <c r="B121" s="217"/>
      <c r="C121" s="218"/>
      <c r="D121" s="219" t="s">
        <v>159</v>
      </c>
      <c r="E121" s="220" t="s">
        <v>21</v>
      </c>
      <c r="F121" s="221" t="s">
        <v>184</v>
      </c>
      <c r="G121" s="218"/>
      <c r="H121" s="222">
        <v>64.08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159</v>
      </c>
      <c r="AU121" s="228" t="s">
        <v>157</v>
      </c>
      <c r="AV121" s="12" t="s">
        <v>79</v>
      </c>
      <c r="AW121" s="12" t="s">
        <v>33</v>
      </c>
      <c r="AX121" s="12" t="s">
        <v>69</v>
      </c>
      <c r="AY121" s="228" t="s">
        <v>146</v>
      </c>
    </row>
    <row r="122" spans="2:65" s="12" customFormat="1">
      <c r="B122" s="217"/>
      <c r="C122" s="218"/>
      <c r="D122" s="219" t="s">
        <v>159</v>
      </c>
      <c r="E122" s="220" t="s">
        <v>21</v>
      </c>
      <c r="F122" s="221" t="s">
        <v>185</v>
      </c>
      <c r="G122" s="218"/>
      <c r="H122" s="222">
        <v>24.37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159</v>
      </c>
      <c r="AU122" s="228" t="s">
        <v>157</v>
      </c>
      <c r="AV122" s="12" t="s">
        <v>79</v>
      </c>
      <c r="AW122" s="12" t="s">
        <v>33</v>
      </c>
      <c r="AX122" s="12" t="s">
        <v>69</v>
      </c>
      <c r="AY122" s="228" t="s">
        <v>146</v>
      </c>
    </row>
    <row r="123" spans="2:65" s="12" customFormat="1">
      <c r="B123" s="217"/>
      <c r="C123" s="218"/>
      <c r="D123" s="219" t="s">
        <v>159</v>
      </c>
      <c r="E123" s="220" t="s">
        <v>21</v>
      </c>
      <c r="F123" s="221" t="s">
        <v>186</v>
      </c>
      <c r="G123" s="218"/>
      <c r="H123" s="222">
        <v>28.48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159</v>
      </c>
      <c r="AU123" s="228" t="s">
        <v>157</v>
      </c>
      <c r="AV123" s="12" t="s">
        <v>79</v>
      </c>
      <c r="AW123" s="12" t="s">
        <v>33</v>
      </c>
      <c r="AX123" s="12" t="s">
        <v>69</v>
      </c>
      <c r="AY123" s="228" t="s">
        <v>146</v>
      </c>
    </row>
    <row r="124" spans="2:65" s="13" customFormat="1">
      <c r="B124" s="229"/>
      <c r="C124" s="230"/>
      <c r="D124" s="219" t="s">
        <v>159</v>
      </c>
      <c r="E124" s="244" t="s">
        <v>21</v>
      </c>
      <c r="F124" s="245" t="s">
        <v>163</v>
      </c>
      <c r="G124" s="230"/>
      <c r="H124" s="246">
        <v>116.93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159</v>
      </c>
      <c r="AU124" s="240" t="s">
        <v>157</v>
      </c>
      <c r="AV124" s="13" t="s">
        <v>157</v>
      </c>
      <c r="AW124" s="13" t="s">
        <v>33</v>
      </c>
      <c r="AX124" s="13" t="s">
        <v>69</v>
      </c>
      <c r="AY124" s="240" t="s">
        <v>146</v>
      </c>
    </row>
    <row r="125" spans="2:65" s="14" customFormat="1">
      <c r="B125" s="247"/>
      <c r="C125" s="248"/>
      <c r="D125" s="231" t="s">
        <v>159</v>
      </c>
      <c r="E125" s="249" t="s">
        <v>21</v>
      </c>
      <c r="F125" s="250" t="s">
        <v>187</v>
      </c>
      <c r="G125" s="248"/>
      <c r="H125" s="251">
        <v>353.68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AT125" s="257" t="s">
        <v>159</v>
      </c>
      <c r="AU125" s="257" t="s">
        <v>157</v>
      </c>
      <c r="AV125" s="14" t="s">
        <v>156</v>
      </c>
      <c r="AW125" s="14" t="s">
        <v>33</v>
      </c>
      <c r="AX125" s="14" t="s">
        <v>77</v>
      </c>
      <c r="AY125" s="257" t="s">
        <v>146</v>
      </c>
    </row>
    <row r="126" spans="2:65" s="1" customFormat="1" ht="22.5" customHeight="1">
      <c r="B126" s="42"/>
      <c r="C126" s="205" t="s">
        <v>147</v>
      </c>
      <c r="D126" s="205" t="s">
        <v>151</v>
      </c>
      <c r="E126" s="206" t="s">
        <v>188</v>
      </c>
      <c r="F126" s="207" t="s">
        <v>189</v>
      </c>
      <c r="G126" s="208" t="s">
        <v>154</v>
      </c>
      <c r="H126" s="209">
        <v>353.68</v>
      </c>
      <c r="I126" s="210"/>
      <c r="J126" s="211">
        <f>ROUND(I126*H126,2)</f>
        <v>0</v>
      </c>
      <c r="K126" s="207" t="s">
        <v>155</v>
      </c>
      <c r="L126" s="62"/>
      <c r="M126" s="212" t="s">
        <v>21</v>
      </c>
      <c r="N126" s="213" t="s">
        <v>40</v>
      </c>
      <c r="O126" s="43"/>
      <c r="P126" s="214">
        <f>O126*H126</f>
        <v>0</v>
      </c>
      <c r="Q126" s="214">
        <v>4.8900000000000002E-3</v>
      </c>
      <c r="R126" s="214">
        <f>Q126*H126</f>
        <v>1.7294952000000001</v>
      </c>
      <c r="S126" s="214">
        <v>0</v>
      </c>
      <c r="T126" s="215">
        <f>S126*H126</f>
        <v>0</v>
      </c>
      <c r="AR126" s="25" t="s">
        <v>156</v>
      </c>
      <c r="AT126" s="25" t="s">
        <v>151</v>
      </c>
      <c r="AU126" s="25" t="s">
        <v>157</v>
      </c>
      <c r="AY126" s="25" t="s">
        <v>146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25" t="s">
        <v>77</v>
      </c>
      <c r="BK126" s="216">
        <f>ROUND(I126*H126,2)</f>
        <v>0</v>
      </c>
      <c r="BL126" s="25" t="s">
        <v>156</v>
      </c>
      <c r="BM126" s="25" t="s">
        <v>190</v>
      </c>
    </row>
    <row r="127" spans="2:65" s="12" customFormat="1">
      <c r="B127" s="217"/>
      <c r="C127" s="218"/>
      <c r="D127" s="219" t="s">
        <v>159</v>
      </c>
      <c r="E127" s="220" t="s">
        <v>21</v>
      </c>
      <c r="F127" s="221" t="s">
        <v>178</v>
      </c>
      <c r="G127" s="218"/>
      <c r="H127" s="222">
        <v>49.12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159</v>
      </c>
      <c r="AU127" s="228" t="s">
        <v>157</v>
      </c>
      <c r="AV127" s="12" t="s">
        <v>79</v>
      </c>
      <c r="AW127" s="12" t="s">
        <v>33</v>
      </c>
      <c r="AX127" s="12" t="s">
        <v>69</v>
      </c>
      <c r="AY127" s="228" t="s">
        <v>146</v>
      </c>
    </row>
    <row r="128" spans="2:65" s="12" customFormat="1">
      <c r="B128" s="217"/>
      <c r="C128" s="218"/>
      <c r="D128" s="219" t="s">
        <v>159</v>
      </c>
      <c r="E128" s="220" t="s">
        <v>21</v>
      </c>
      <c r="F128" s="221" t="s">
        <v>179</v>
      </c>
      <c r="G128" s="218"/>
      <c r="H128" s="222">
        <v>23.76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159</v>
      </c>
      <c r="AU128" s="228" t="s">
        <v>157</v>
      </c>
      <c r="AV128" s="12" t="s">
        <v>79</v>
      </c>
      <c r="AW128" s="12" t="s">
        <v>33</v>
      </c>
      <c r="AX128" s="12" t="s">
        <v>69</v>
      </c>
      <c r="AY128" s="228" t="s">
        <v>146</v>
      </c>
    </row>
    <row r="129" spans="2:65" s="12" customFormat="1">
      <c r="B129" s="217"/>
      <c r="C129" s="218"/>
      <c r="D129" s="219" t="s">
        <v>159</v>
      </c>
      <c r="E129" s="220" t="s">
        <v>21</v>
      </c>
      <c r="F129" s="221" t="s">
        <v>180</v>
      </c>
      <c r="G129" s="218"/>
      <c r="H129" s="222">
        <v>25.76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159</v>
      </c>
      <c r="AU129" s="228" t="s">
        <v>157</v>
      </c>
      <c r="AV129" s="12" t="s">
        <v>79</v>
      </c>
      <c r="AW129" s="12" t="s">
        <v>33</v>
      </c>
      <c r="AX129" s="12" t="s">
        <v>69</v>
      </c>
      <c r="AY129" s="228" t="s">
        <v>146</v>
      </c>
    </row>
    <row r="130" spans="2:65" s="13" customFormat="1">
      <c r="B130" s="229"/>
      <c r="C130" s="230"/>
      <c r="D130" s="219" t="s">
        <v>159</v>
      </c>
      <c r="E130" s="244" t="s">
        <v>21</v>
      </c>
      <c r="F130" s="245" t="s">
        <v>163</v>
      </c>
      <c r="G130" s="230"/>
      <c r="H130" s="246">
        <v>98.64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159</v>
      </c>
      <c r="AU130" s="240" t="s">
        <v>157</v>
      </c>
      <c r="AV130" s="13" t="s">
        <v>157</v>
      </c>
      <c r="AW130" s="13" t="s">
        <v>33</v>
      </c>
      <c r="AX130" s="13" t="s">
        <v>69</v>
      </c>
      <c r="AY130" s="240" t="s">
        <v>146</v>
      </c>
    </row>
    <row r="131" spans="2:65" s="12" customFormat="1">
      <c r="B131" s="217"/>
      <c r="C131" s="218"/>
      <c r="D131" s="219" t="s">
        <v>159</v>
      </c>
      <c r="E131" s="220" t="s">
        <v>21</v>
      </c>
      <c r="F131" s="221" t="s">
        <v>181</v>
      </c>
      <c r="G131" s="218"/>
      <c r="H131" s="222">
        <v>64.08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159</v>
      </c>
      <c r="AU131" s="228" t="s">
        <v>157</v>
      </c>
      <c r="AV131" s="12" t="s">
        <v>79</v>
      </c>
      <c r="AW131" s="12" t="s">
        <v>33</v>
      </c>
      <c r="AX131" s="12" t="s">
        <v>69</v>
      </c>
      <c r="AY131" s="228" t="s">
        <v>146</v>
      </c>
    </row>
    <row r="132" spans="2:65" s="12" customFormat="1">
      <c r="B132" s="217"/>
      <c r="C132" s="218"/>
      <c r="D132" s="219" t="s">
        <v>159</v>
      </c>
      <c r="E132" s="220" t="s">
        <v>21</v>
      </c>
      <c r="F132" s="221" t="s">
        <v>182</v>
      </c>
      <c r="G132" s="218"/>
      <c r="H132" s="222">
        <v>45.55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159</v>
      </c>
      <c r="AU132" s="228" t="s">
        <v>157</v>
      </c>
      <c r="AV132" s="12" t="s">
        <v>79</v>
      </c>
      <c r="AW132" s="12" t="s">
        <v>33</v>
      </c>
      <c r="AX132" s="12" t="s">
        <v>69</v>
      </c>
      <c r="AY132" s="228" t="s">
        <v>146</v>
      </c>
    </row>
    <row r="133" spans="2:65" s="12" customFormat="1">
      <c r="B133" s="217"/>
      <c r="C133" s="218"/>
      <c r="D133" s="219" t="s">
        <v>159</v>
      </c>
      <c r="E133" s="220" t="s">
        <v>21</v>
      </c>
      <c r="F133" s="221" t="s">
        <v>183</v>
      </c>
      <c r="G133" s="218"/>
      <c r="H133" s="222">
        <v>28.48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159</v>
      </c>
      <c r="AU133" s="228" t="s">
        <v>157</v>
      </c>
      <c r="AV133" s="12" t="s">
        <v>79</v>
      </c>
      <c r="AW133" s="12" t="s">
        <v>33</v>
      </c>
      <c r="AX133" s="12" t="s">
        <v>69</v>
      </c>
      <c r="AY133" s="228" t="s">
        <v>146</v>
      </c>
    </row>
    <row r="134" spans="2:65" s="13" customFormat="1">
      <c r="B134" s="229"/>
      <c r="C134" s="230"/>
      <c r="D134" s="219" t="s">
        <v>159</v>
      </c>
      <c r="E134" s="244" t="s">
        <v>21</v>
      </c>
      <c r="F134" s="245" t="s">
        <v>163</v>
      </c>
      <c r="G134" s="230"/>
      <c r="H134" s="246">
        <v>138.11000000000001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159</v>
      </c>
      <c r="AU134" s="240" t="s">
        <v>157</v>
      </c>
      <c r="AV134" s="13" t="s">
        <v>157</v>
      </c>
      <c r="AW134" s="13" t="s">
        <v>33</v>
      </c>
      <c r="AX134" s="13" t="s">
        <v>69</v>
      </c>
      <c r="AY134" s="240" t="s">
        <v>146</v>
      </c>
    </row>
    <row r="135" spans="2:65" s="12" customFormat="1">
      <c r="B135" s="217"/>
      <c r="C135" s="218"/>
      <c r="D135" s="219" t="s">
        <v>159</v>
      </c>
      <c r="E135" s="220" t="s">
        <v>21</v>
      </c>
      <c r="F135" s="221" t="s">
        <v>184</v>
      </c>
      <c r="G135" s="218"/>
      <c r="H135" s="222">
        <v>64.08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159</v>
      </c>
      <c r="AU135" s="228" t="s">
        <v>157</v>
      </c>
      <c r="AV135" s="12" t="s">
        <v>79</v>
      </c>
      <c r="AW135" s="12" t="s">
        <v>33</v>
      </c>
      <c r="AX135" s="12" t="s">
        <v>69</v>
      </c>
      <c r="AY135" s="228" t="s">
        <v>146</v>
      </c>
    </row>
    <row r="136" spans="2:65" s="12" customFormat="1">
      <c r="B136" s="217"/>
      <c r="C136" s="218"/>
      <c r="D136" s="219" t="s">
        <v>159</v>
      </c>
      <c r="E136" s="220" t="s">
        <v>21</v>
      </c>
      <c r="F136" s="221" t="s">
        <v>185</v>
      </c>
      <c r="G136" s="218"/>
      <c r="H136" s="222">
        <v>24.37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159</v>
      </c>
      <c r="AU136" s="228" t="s">
        <v>157</v>
      </c>
      <c r="AV136" s="12" t="s">
        <v>79</v>
      </c>
      <c r="AW136" s="12" t="s">
        <v>33</v>
      </c>
      <c r="AX136" s="12" t="s">
        <v>69</v>
      </c>
      <c r="AY136" s="228" t="s">
        <v>146</v>
      </c>
    </row>
    <row r="137" spans="2:65" s="12" customFormat="1">
      <c r="B137" s="217"/>
      <c r="C137" s="218"/>
      <c r="D137" s="219" t="s">
        <v>159</v>
      </c>
      <c r="E137" s="220" t="s">
        <v>21</v>
      </c>
      <c r="F137" s="221" t="s">
        <v>186</v>
      </c>
      <c r="G137" s="218"/>
      <c r="H137" s="222">
        <v>28.48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159</v>
      </c>
      <c r="AU137" s="228" t="s">
        <v>157</v>
      </c>
      <c r="AV137" s="12" t="s">
        <v>79</v>
      </c>
      <c r="AW137" s="12" t="s">
        <v>33</v>
      </c>
      <c r="AX137" s="12" t="s">
        <v>69</v>
      </c>
      <c r="AY137" s="228" t="s">
        <v>146</v>
      </c>
    </row>
    <row r="138" spans="2:65" s="13" customFormat="1">
      <c r="B138" s="229"/>
      <c r="C138" s="230"/>
      <c r="D138" s="219" t="s">
        <v>159</v>
      </c>
      <c r="E138" s="244" t="s">
        <v>21</v>
      </c>
      <c r="F138" s="245" t="s">
        <v>163</v>
      </c>
      <c r="G138" s="230"/>
      <c r="H138" s="246">
        <v>116.93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159</v>
      </c>
      <c r="AU138" s="240" t="s">
        <v>157</v>
      </c>
      <c r="AV138" s="13" t="s">
        <v>157</v>
      </c>
      <c r="AW138" s="13" t="s">
        <v>33</v>
      </c>
      <c r="AX138" s="13" t="s">
        <v>69</v>
      </c>
      <c r="AY138" s="240" t="s">
        <v>146</v>
      </c>
    </row>
    <row r="139" spans="2:65" s="14" customFormat="1">
      <c r="B139" s="247"/>
      <c r="C139" s="248"/>
      <c r="D139" s="231" t="s">
        <v>159</v>
      </c>
      <c r="E139" s="249" t="s">
        <v>21</v>
      </c>
      <c r="F139" s="250" t="s">
        <v>187</v>
      </c>
      <c r="G139" s="248"/>
      <c r="H139" s="251">
        <v>353.68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AT139" s="257" t="s">
        <v>159</v>
      </c>
      <c r="AU139" s="257" t="s">
        <v>157</v>
      </c>
      <c r="AV139" s="14" t="s">
        <v>156</v>
      </c>
      <c r="AW139" s="14" t="s">
        <v>33</v>
      </c>
      <c r="AX139" s="14" t="s">
        <v>77</v>
      </c>
      <c r="AY139" s="257" t="s">
        <v>146</v>
      </c>
    </row>
    <row r="140" spans="2:65" s="1" customFormat="1" ht="22.5" customHeight="1">
      <c r="B140" s="42"/>
      <c r="C140" s="205" t="s">
        <v>191</v>
      </c>
      <c r="D140" s="205" t="s">
        <v>151</v>
      </c>
      <c r="E140" s="206" t="s">
        <v>192</v>
      </c>
      <c r="F140" s="207" t="s">
        <v>193</v>
      </c>
      <c r="G140" s="208" t="s">
        <v>154</v>
      </c>
      <c r="H140" s="209">
        <v>353.68</v>
      </c>
      <c r="I140" s="210"/>
      <c r="J140" s="211">
        <f>ROUND(I140*H140,2)</f>
        <v>0</v>
      </c>
      <c r="K140" s="207" t="s">
        <v>155</v>
      </c>
      <c r="L140" s="62"/>
      <c r="M140" s="212" t="s">
        <v>21</v>
      </c>
      <c r="N140" s="213" t="s">
        <v>40</v>
      </c>
      <c r="O140" s="43"/>
      <c r="P140" s="214">
        <f>O140*H140</f>
        <v>0</v>
      </c>
      <c r="Q140" s="214">
        <v>2.1000000000000001E-2</v>
      </c>
      <c r="R140" s="214">
        <f>Q140*H140</f>
        <v>7.4272800000000005</v>
      </c>
      <c r="S140" s="214">
        <v>0</v>
      </c>
      <c r="T140" s="215">
        <f>S140*H140</f>
        <v>0</v>
      </c>
      <c r="AR140" s="25" t="s">
        <v>156</v>
      </c>
      <c r="AT140" s="25" t="s">
        <v>151</v>
      </c>
      <c r="AU140" s="25" t="s">
        <v>157</v>
      </c>
      <c r="AY140" s="25" t="s">
        <v>146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25" t="s">
        <v>77</v>
      </c>
      <c r="BK140" s="216">
        <f>ROUND(I140*H140,2)</f>
        <v>0</v>
      </c>
      <c r="BL140" s="25" t="s">
        <v>156</v>
      </c>
      <c r="BM140" s="25" t="s">
        <v>194</v>
      </c>
    </row>
    <row r="141" spans="2:65" s="12" customFormat="1">
      <c r="B141" s="217"/>
      <c r="C141" s="218"/>
      <c r="D141" s="219" t="s">
        <v>159</v>
      </c>
      <c r="E141" s="220" t="s">
        <v>21</v>
      </c>
      <c r="F141" s="221" t="s">
        <v>178</v>
      </c>
      <c r="G141" s="218"/>
      <c r="H141" s="222">
        <v>49.12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159</v>
      </c>
      <c r="AU141" s="228" t="s">
        <v>157</v>
      </c>
      <c r="AV141" s="12" t="s">
        <v>79</v>
      </c>
      <c r="AW141" s="12" t="s">
        <v>33</v>
      </c>
      <c r="AX141" s="12" t="s">
        <v>69</v>
      </c>
      <c r="AY141" s="228" t="s">
        <v>146</v>
      </c>
    </row>
    <row r="142" spans="2:65" s="12" customFormat="1">
      <c r="B142" s="217"/>
      <c r="C142" s="218"/>
      <c r="D142" s="219" t="s">
        <v>159</v>
      </c>
      <c r="E142" s="220" t="s">
        <v>21</v>
      </c>
      <c r="F142" s="221" t="s">
        <v>179</v>
      </c>
      <c r="G142" s="218"/>
      <c r="H142" s="222">
        <v>23.76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159</v>
      </c>
      <c r="AU142" s="228" t="s">
        <v>157</v>
      </c>
      <c r="AV142" s="12" t="s">
        <v>79</v>
      </c>
      <c r="AW142" s="12" t="s">
        <v>33</v>
      </c>
      <c r="AX142" s="12" t="s">
        <v>69</v>
      </c>
      <c r="AY142" s="228" t="s">
        <v>146</v>
      </c>
    </row>
    <row r="143" spans="2:65" s="12" customFormat="1">
      <c r="B143" s="217"/>
      <c r="C143" s="218"/>
      <c r="D143" s="219" t="s">
        <v>159</v>
      </c>
      <c r="E143" s="220" t="s">
        <v>21</v>
      </c>
      <c r="F143" s="221" t="s">
        <v>180</v>
      </c>
      <c r="G143" s="218"/>
      <c r="H143" s="222">
        <v>25.76</v>
      </c>
      <c r="I143" s="223"/>
      <c r="J143" s="218"/>
      <c r="K143" s="218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159</v>
      </c>
      <c r="AU143" s="228" t="s">
        <v>157</v>
      </c>
      <c r="AV143" s="12" t="s">
        <v>79</v>
      </c>
      <c r="AW143" s="12" t="s">
        <v>33</v>
      </c>
      <c r="AX143" s="12" t="s">
        <v>69</v>
      </c>
      <c r="AY143" s="228" t="s">
        <v>146</v>
      </c>
    </row>
    <row r="144" spans="2:65" s="13" customFormat="1">
      <c r="B144" s="229"/>
      <c r="C144" s="230"/>
      <c r="D144" s="219" t="s">
        <v>159</v>
      </c>
      <c r="E144" s="244" t="s">
        <v>21</v>
      </c>
      <c r="F144" s="245" t="s">
        <v>163</v>
      </c>
      <c r="G144" s="230"/>
      <c r="H144" s="246">
        <v>98.64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159</v>
      </c>
      <c r="AU144" s="240" t="s">
        <v>157</v>
      </c>
      <c r="AV144" s="13" t="s">
        <v>157</v>
      </c>
      <c r="AW144" s="13" t="s">
        <v>33</v>
      </c>
      <c r="AX144" s="13" t="s">
        <v>69</v>
      </c>
      <c r="AY144" s="240" t="s">
        <v>146</v>
      </c>
    </row>
    <row r="145" spans="2:65" s="12" customFormat="1">
      <c r="B145" s="217"/>
      <c r="C145" s="218"/>
      <c r="D145" s="219" t="s">
        <v>159</v>
      </c>
      <c r="E145" s="220" t="s">
        <v>21</v>
      </c>
      <c r="F145" s="221" t="s">
        <v>181</v>
      </c>
      <c r="G145" s="218"/>
      <c r="H145" s="222">
        <v>64.08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159</v>
      </c>
      <c r="AU145" s="228" t="s">
        <v>157</v>
      </c>
      <c r="AV145" s="12" t="s">
        <v>79</v>
      </c>
      <c r="AW145" s="12" t="s">
        <v>33</v>
      </c>
      <c r="AX145" s="12" t="s">
        <v>69</v>
      </c>
      <c r="AY145" s="228" t="s">
        <v>146</v>
      </c>
    </row>
    <row r="146" spans="2:65" s="12" customFormat="1">
      <c r="B146" s="217"/>
      <c r="C146" s="218"/>
      <c r="D146" s="219" t="s">
        <v>159</v>
      </c>
      <c r="E146" s="220" t="s">
        <v>21</v>
      </c>
      <c r="F146" s="221" t="s">
        <v>182</v>
      </c>
      <c r="G146" s="218"/>
      <c r="H146" s="222">
        <v>45.55</v>
      </c>
      <c r="I146" s="223"/>
      <c r="J146" s="218"/>
      <c r="K146" s="218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159</v>
      </c>
      <c r="AU146" s="228" t="s">
        <v>157</v>
      </c>
      <c r="AV146" s="12" t="s">
        <v>79</v>
      </c>
      <c r="AW146" s="12" t="s">
        <v>33</v>
      </c>
      <c r="AX146" s="12" t="s">
        <v>69</v>
      </c>
      <c r="AY146" s="228" t="s">
        <v>146</v>
      </c>
    </row>
    <row r="147" spans="2:65" s="12" customFormat="1">
      <c r="B147" s="217"/>
      <c r="C147" s="218"/>
      <c r="D147" s="219" t="s">
        <v>159</v>
      </c>
      <c r="E147" s="220" t="s">
        <v>21</v>
      </c>
      <c r="F147" s="221" t="s">
        <v>183</v>
      </c>
      <c r="G147" s="218"/>
      <c r="H147" s="222">
        <v>28.48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159</v>
      </c>
      <c r="AU147" s="228" t="s">
        <v>157</v>
      </c>
      <c r="AV147" s="12" t="s">
        <v>79</v>
      </c>
      <c r="AW147" s="12" t="s">
        <v>33</v>
      </c>
      <c r="AX147" s="12" t="s">
        <v>69</v>
      </c>
      <c r="AY147" s="228" t="s">
        <v>146</v>
      </c>
    </row>
    <row r="148" spans="2:65" s="13" customFormat="1">
      <c r="B148" s="229"/>
      <c r="C148" s="230"/>
      <c r="D148" s="219" t="s">
        <v>159</v>
      </c>
      <c r="E148" s="244" t="s">
        <v>21</v>
      </c>
      <c r="F148" s="245" t="s">
        <v>163</v>
      </c>
      <c r="G148" s="230"/>
      <c r="H148" s="246">
        <v>138.11000000000001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159</v>
      </c>
      <c r="AU148" s="240" t="s">
        <v>157</v>
      </c>
      <c r="AV148" s="13" t="s">
        <v>157</v>
      </c>
      <c r="AW148" s="13" t="s">
        <v>33</v>
      </c>
      <c r="AX148" s="13" t="s">
        <v>69</v>
      </c>
      <c r="AY148" s="240" t="s">
        <v>146</v>
      </c>
    </row>
    <row r="149" spans="2:65" s="12" customFormat="1">
      <c r="B149" s="217"/>
      <c r="C149" s="218"/>
      <c r="D149" s="219" t="s">
        <v>159</v>
      </c>
      <c r="E149" s="220" t="s">
        <v>21</v>
      </c>
      <c r="F149" s="221" t="s">
        <v>184</v>
      </c>
      <c r="G149" s="218"/>
      <c r="H149" s="222">
        <v>64.08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159</v>
      </c>
      <c r="AU149" s="228" t="s">
        <v>157</v>
      </c>
      <c r="AV149" s="12" t="s">
        <v>79</v>
      </c>
      <c r="AW149" s="12" t="s">
        <v>33</v>
      </c>
      <c r="AX149" s="12" t="s">
        <v>69</v>
      </c>
      <c r="AY149" s="228" t="s">
        <v>146</v>
      </c>
    </row>
    <row r="150" spans="2:65" s="12" customFormat="1">
      <c r="B150" s="217"/>
      <c r="C150" s="218"/>
      <c r="D150" s="219" t="s">
        <v>159</v>
      </c>
      <c r="E150" s="220" t="s">
        <v>21</v>
      </c>
      <c r="F150" s="221" t="s">
        <v>185</v>
      </c>
      <c r="G150" s="218"/>
      <c r="H150" s="222">
        <v>24.37</v>
      </c>
      <c r="I150" s="223"/>
      <c r="J150" s="218"/>
      <c r="K150" s="218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159</v>
      </c>
      <c r="AU150" s="228" t="s">
        <v>157</v>
      </c>
      <c r="AV150" s="12" t="s">
        <v>79</v>
      </c>
      <c r="AW150" s="12" t="s">
        <v>33</v>
      </c>
      <c r="AX150" s="12" t="s">
        <v>69</v>
      </c>
      <c r="AY150" s="228" t="s">
        <v>146</v>
      </c>
    </row>
    <row r="151" spans="2:65" s="12" customFormat="1">
      <c r="B151" s="217"/>
      <c r="C151" s="218"/>
      <c r="D151" s="219" t="s">
        <v>159</v>
      </c>
      <c r="E151" s="220" t="s">
        <v>21</v>
      </c>
      <c r="F151" s="221" t="s">
        <v>186</v>
      </c>
      <c r="G151" s="218"/>
      <c r="H151" s="222">
        <v>28.48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159</v>
      </c>
      <c r="AU151" s="228" t="s">
        <v>157</v>
      </c>
      <c r="AV151" s="12" t="s">
        <v>79</v>
      </c>
      <c r="AW151" s="12" t="s">
        <v>33</v>
      </c>
      <c r="AX151" s="12" t="s">
        <v>69</v>
      </c>
      <c r="AY151" s="228" t="s">
        <v>146</v>
      </c>
    </row>
    <row r="152" spans="2:65" s="13" customFormat="1">
      <c r="B152" s="229"/>
      <c r="C152" s="230"/>
      <c r="D152" s="219" t="s">
        <v>159</v>
      </c>
      <c r="E152" s="244" t="s">
        <v>21</v>
      </c>
      <c r="F152" s="245" t="s">
        <v>163</v>
      </c>
      <c r="G152" s="230"/>
      <c r="H152" s="246">
        <v>116.93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159</v>
      </c>
      <c r="AU152" s="240" t="s">
        <v>157</v>
      </c>
      <c r="AV152" s="13" t="s">
        <v>157</v>
      </c>
      <c r="AW152" s="13" t="s">
        <v>33</v>
      </c>
      <c r="AX152" s="13" t="s">
        <v>69</v>
      </c>
      <c r="AY152" s="240" t="s">
        <v>146</v>
      </c>
    </row>
    <row r="153" spans="2:65" s="14" customFormat="1">
      <c r="B153" s="247"/>
      <c r="C153" s="248"/>
      <c r="D153" s="231" t="s">
        <v>159</v>
      </c>
      <c r="E153" s="249" t="s">
        <v>21</v>
      </c>
      <c r="F153" s="250" t="s">
        <v>187</v>
      </c>
      <c r="G153" s="248"/>
      <c r="H153" s="251">
        <v>353.68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AT153" s="257" t="s">
        <v>159</v>
      </c>
      <c r="AU153" s="257" t="s">
        <v>157</v>
      </c>
      <c r="AV153" s="14" t="s">
        <v>156</v>
      </c>
      <c r="AW153" s="14" t="s">
        <v>33</v>
      </c>
      <c r="AX153" s="14" t="s">
        <v>77</v>
      </c>
      <c r="AY153" s="257" t="s">
        <v>146</v>
      </c>
    </row>
    <row r="154" spans="2:65" s="1" customFormat="1" ht="22.5" customHeight="1">
      <c r="B154" s="42"/>
      <c r="C154" s="205" t="s">
        <v>195</v>
      </c>
      <c r="D154" s="205" t="s">
        <v>151</v>
      </c>
      <c r="E154" s="206" t="s">
        <v>196</v>
      </c>
      <c r="F154" s="207" t="s">
        <v>197</v>
      </c>
      <c r="G154" s="208" t="s">
        <v>154</v>
      </c>
      <c r="H154" s="209">
        <v>94.555000000000007</v>
      </c>
      <c r="I154" s="210"/>
      <c r="J154" s="211">
        <f>ROUND(I154*H154,2)</f>
        <v>0</v>
      </c>
      <c r="K154" s="207" t="s">
        <v>155</v>
      </c>
      <c r="L154" s="62"/>
      <c r="M154" s="212" t="s">
        <v>21</v>
      </c>
      <c r="N154" s="213" t="s">
        <v>40</v>
      </c>
      <c r="O154" s="43"/>
      <c r="P154" s="214">
        <f>O154*H154</f>
        <v>0</v>
      </c>
      <c r="Q154" s="214">
        <v>1.103E-2</v>
      </c>
      <c r="R154" s="214">
        <f>Q154*H154</f>
        <v>1.0429416500000002</v>
      </c>
      <c r="S154" s="214">
        <v>0</v>
      </c>
      <c r="T154" s="215">
        <f>S154*H154</f>
        <v>0</v>
      </c>
      <c r="AR154" s="25" t="s">
        <v>156</v>
      </c>
      <c r="AT154" s="25" t="s">
        <v>151</v>
      </c>
      <c r="AU154" s="25" t="s">
        <v>157</v>
      </c>
      <c r="AY154" s="25" t="s">
        <v>146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25" t="s">
        <v>77</v>
      </c>
      <c r="BK154" s="216">
        <f>ROUND(I154*H154,2)</f>
        <v>0</v>
      </c>
      <c r="BL154" s="25" t="s">
        <v>156</v>
      </c>
      <c r="BM154" s="25" t="s">
        <v>198</v>
      </c>
    </row>
    <row r="155" spans="2:65" s="12" customFormat="1">
      <c r="B155" s="217"/>
      <c r="C155" s="218"/>
      <c r="D155" s="219" t="s">
        <v>159</v>
      </c>
      <c r="E155" s="220" t="s">
        <v>21</v>
      </c>
      <c r="F155" s="221" t="s">
        <v>178</v>
      </c>
      <c r="G155" s="218"/>
      <c r="H155" s="222">
        <v>49.12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159</v>
      </c>
      <c r="AU155" s="228" t="s">
        <v>157</v>
      </c>
      <c r="AV155" s="12" t="s">
        <v>79</v>
      </c>
      <c r="AW155" s="12" t="s">
        <v>33</v>
      </c>
      <c r="AX155" s="12" t="s">
        <v>69</v>
      </c>
      <c r="AY155" s="228" t="s">
        <v>146</v>
      </c>
    </row>
    <row r="156" spans="2:65" s="12" customFormat="1">
      <c r="B156" s="217"/>
      <c r="C156" s="218"/>
      <c r="D156" s="219" t="s">
        <v>159</v>
      </c>
      <c r="E156" s="220" t="s">
        <v>21</v>
      </c>
      <c r="F156" s="221" t="s">
        <v>179</v>
      </c>
      <c r="G156" s="218"/>
      <c r="H156" s="222">
        <v>23.76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159</v>
      </c>
      <c r="AU156" s="228" t="s">
        <v>157</v>
      </c>
      <c r="AV156" s="12" t="s">
        <v>79</v>
      </c>
      <c r="AW156" s="12" t="s">
        <v>33</v>
      </c>
      <c r="AX156" s="12" t="s">
        <v>69</v>
      </c>
      <c r="AY156" s="228" t="s">
        <v>146</v>
      </c>
    </row>
    <row r="157" spans="2:65" s="12" customFormat="1">
      <c r="B157" s="217"/>
      <c r="C157" s="218"/>
      <c r="D157" s="219" t="s">
        <v>159</v>
      </c>
      <c r="E157" s="220" t="s">
        <v>21</v>
      </c>
      <c r="F157" s="221" t="s">
        <v>180</v>
      </c>
      <c r="G157" s="218"/>
      <c r="H157" s="222">
        <v>25.76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159</v>
      </c>
      <c r="AU157" s="228" t="s">
        <v>157</v>
      </c>
      <c r="AV157" s="12" t="s">
        <v>79</v>
      </c>
      <c r="AW157" s="12" t="s">
        <v>33</v>
      </c>
      <c r="AX157" s="12" t="s">
        <v>69</v>
      </c>
      <c r="AY157" s="228" t="s">
        <v>146</v>
      </c>
    </row>
    <row r="158" spans="2:65" s="13" customFormat="1">
      <c r="B158" s="229"/>
      <c r="C158" s="230"/>
      <c r="D158" s="219" t="s">
        <v>159</v>
      </c>
      <c r="E158" s="244" t="s">
        <v>21</v>
      </c>
      <c r="F158" s="245" t="s">
        <v>163</v>
      </c>
      <c r="G158" s="230"/>
      <c r="H158" s="246">
        <v>98.64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159</v>
      </c>
      <c r="AU158" s="240" t="s">
        <v>157</v>
      </c>
      <c r="AV158" s="13" t="s">
        <v>157</v>
      </c>
      <c r="AW158" s="13" t="s">
        <v>33</v>
      </c>
      <c r="AX158" s="13" t="s">
        <v>69</v>
      </c>
      <c r="AY158" s="240" t="s">
        <v>146</v>
      </c>
    </row>
    <row r="159" spans="2:65" s="12" customFormat="1">
      <c r="B159" s="217"/>
      <c r="C159" s="218"/>
      <c r="D159" s="219" t="s">
        <v>159</v>
      </c>
      <c r="E159" s="220" t="s">
        <v>21</v>
      </c>
      <c r="F159" s="221" t="s">
        <v>181</v>
      </c>
      <c r="G159" s="218"/>
      <c r="H159" s="222">
        <v>64.08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159</v>
      </c>
      <c r="AU159" s="228" t="s">
        <v>157</v>
      </c>
      <c r="AV159" s="12" t="s">
        <v>79</v>
      </c>
      <c r="AW159" s="12" t="s">
        <v>33</v>
      </c>
      <c r="AX159" s="12" t="s">
        <v>69</v>
      </c>
      <c r="AY159" s="228" t="s">
        <v>146</v>
      </c>
    </row>
    <row r="160" spans="2:65" s="12" customFormat="1">
      <c r="B160" s="217"/>
      <c r="C160" s="218"/>
      <c r="D160" s="219" t="s">
        <v>159</v>
      </c>
      <c r="E160" s="220" t="s">
        <v>21</v>
      </c>
      <c r="F160" s="221" t="s">
        <v>182</v>
      </c>
      <c r="G160" s="218"/>
      <c r="H160" s="222">
        <v>45.55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159</v>
      </c>
      <c r="AU160" s="228" t="s">
        <v>157</v>
      </c>
      <c r="AV160" s="12" t="s">
        <v>79</v>
      </c>
      <c r="AW160" s="12" t="s">
        <v>33</v>
      </c>
      <c r="AX160" s="12" t="s">
        <v>69</v>
      </c>
      <c r="AY160" s="228" t="s">
        <v>146</v>
      </c>
    </row>
    <row r="161" spans="2:65" s="12" customFormat="1">
      <c r="B161" s="217"/>
      <c r="C161" s="218"/>
      <c r="D161" s="219" t="s">
        <v>159</v>
      </c>
      <c r="E161" s="220" t="s">
        <v>21</v>
      </c>
      <c r="F161" s="221" t="s">
        <v>183</v>
      </c>
      <c r="G161" s="218"/>
      <c r="H161" s="222">
        <v>28.48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159</v>
      </c>
      <c r="AU161" s="228" t="s">
        <v>157</v>
      </c>
      <c r="AV161" s="12" t="s">
        <v>79</v>
      </c>
      <c r="AW161" s="12" t="s">
        <v>33</v>
      </c>
      <c r="AX161" s="12" t="s">
        <v>69</v>
      </c>
      <c r="AY161" s="228" t="s">
        <v>146</v>
      </c>
    </row>
    <row r="162" spans="2:65" s="13" customFormat="1">
      <c r="B162" s="229"/>
      <c r="C162" s="230"/>
      <c r="D162" s="219" t="s">
        <v>159</v>
      </c>
      <c r="E162" s="244" t="s">
        <v>21</v>
      </c>
      <c r="F162" s="245" t="s">
        <v>163</v>
      </c>
      <c r="G162" s="230"/>
      <c r="H162" s="246">
        <v>138.11000000000001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159</v>
      </c>
      <c r="AU162" s="240" t="s">
        <v>157</v>
      </c>
      <c r="AV162" s="13" t="s">
        <v>157</v>
      </c>
      <c r="AW162" s="13" t="s">
        <v>33</v>
      </c>
      <c r="AX162" s="13" t="s">
        <v>69</v>
      </c>
      <c r="AY162" s="240" t="s">
        <v>146</v>
      </c>
    </row>
    <row r="163" spans="2:65" s="12" customFormat="1">
      <c r="B163" s="217"/>
      <c r="C163" s="218"/>
      <c r="D163" s="219" t="s">
        <v>159</v>
      </c>
      <c r="E163" s="220" t="s">
        <v>21</v>
      </c>
      <c r="F163" s="221" t="s">
        <v>184</v>
      </c>
      <c r="G163" s="218"/>
      <c r="H163" s="222">
        <v>64.08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159</v>
      </c>
      <c r="AU163" s="228" t="s">
        <v>157</v>
      </c>
      <c r="AV163" s="12" t="s">
        <v>79</v>
      </c>
      <c r="AW163" s="12" t="s">
        <v>33</v>
      </c>
      <c r="AX163" s="12" t="s">
        <v>69</v>
      </c>
      <c r="AY163" s="228" t="s">
        <v>146</v>
      </c>
    </row>
    <row r="164" spans="2:65" s="12" customFormat="1">
      <c r="B164" s="217"/>
      <c r="C164" s="218"/>
      <c r="D164" s="219" t="s">
        <v>159</v>
      </c>
      <c r="E164" s="220" t="s">
        <v>21</v>
      </c>
      <c r="F164" s="221" t="s">
        <v>185</v>
      </c>
      <c r="G164" s="218"/>
      <c r="H164" s="222">
        <v>24.37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159</v>
      </c>
      <c r="AU164" s="228" t="s">
        <v>157</v>
      </c>
      <c r="AV164" s="12" t="s">
        <v>79</v>
      </c>
      <c r="AW164" s="12" t="s">
        <v>33</v>
      </c>
      <c r="AX164" s="12" t="s">
        <v>69</v>
      </c>
      <c r="AY164" s="228" t="s">
        <v>146</v>
      </c>
    </row>
    <row r="165" spans="2:65" s="12" customFormat="1">
      <c r="B165" s="217"/>
      <c r="C165" s="218"/>
      <c r="D165" s="219" t="s">
        <v>159</v>
      </c>
      <c r="E165" s="220" t="s">
        <v>21</v>
      </c>
      <c r="F165" s="221" t="s">
        <v>186</v>
      </c>
      <c r="G165" s="218"/>
      <c r="H165" s="222">
        <v>28.48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159</v>
      </c>
      <c r="AU165" s="228" t="s">
        <v>157</v>
      </c>
      <c r="AV165" s="12" t="s">
        <v>79</v>
      </c>
      <c r="AW165" s="12" t="s">
        <v>33</v>
      </c>
      <c r="AX165" s="12" t="s">
        <v>69</v>
      </c>
      <c r="AY165" s="228" t="s">
        <v>146</v>
      </c>
    </row>
    <row r="166" spans="2:65" s="13" customFormat="1">
      <c r="B166" s="229"/>
      <c r="C166" s="230"/>
      <c r="D166" s="219" t="s">
        <v>159</v>
      </c>
      <c r="E166" s="244" t="s">
        <v>21</v>
      </c>
      <c r="F166" s="245" t="s">
        <v>163</v>
      </c>
      <c r="G166" s="230"/>
      <c r="H166" s="246">
        <v>116.93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159</v>
      </c>
      <c r="AU166" s="240" t="s">
        <v>157</v>
      </c>
      <c r="AV166" s="13" t="s">
        <v>157</v>
      </c>
      <c r="AW166" s="13" t="s">
        <v>33</v>
      </c>
      <c r="AX166" s="13" t="s">
        <v>69</v>
      </c>
      <c r="AY166" s="240" t="s">
        <v>146</v>
      </c>
    </row>
    <row r="167" spans="2:65" s="15" customFormat="1">
      <c r="B167" s="258"/>
      <c r="C167" s="259"/>
      <c r="D167" s="219" t="s">
        <v>159</v>
      </c>
      <c r="E167" s="260" t="s">
        <v>21</v>
      </c>
      <c r="F167" s="261" t="s">
        <v>199</v>
      </c>
      <c r="G167" s="259"/>
      <c r="H167" s="262" t="s">
        <v>21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AT167" s="268" t="s">
        <v>159</v>
      </c>
      <c r="AU167" s="268" t="s">
        <v>157</v>
      </c>
      <c r="AV167" s="15" t="s">
        <v>77</v>
      </c>
      <c r="AW167" s="15" t="s">
        <v>33</v>
      </c>
      <c r="AX167" s="15" t="s">
        <v>69</v>
      </c>
      <c r="AY167" s="268" t="s">
        <v>146</v>
      </c>
    </row>
    <row r="168" spans="2:65" s="12" customFormat="1">
      <c r="B168" s="217"/>
      <c r="C168" s="218"/>
      <c r="D168" s="219" t="s">
        <v>159</v>
      </c>
      <c r="E168" s="220" t="s">
        <v>21</v>
      </c>
      <c r="F168" s="221" t="s">
        <v>200</v>
      </c>
      <c r="G168" s="218"/>
      <c r="H168" s="222">
        <v>-68.8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159</v>
      </c>
      <c r="AU168" s="228" t="s">
        <v>157</v>
      </c>
      <c r="AV168" s="12" t="s">
        <v>79</v>
      </c>
      <c r="AW168" s="12" t="s">
        <v>33</v>
      </c>
      <c r="AX168" s="12" t="s">
        <v>69</v>
      </c>
      <c r="AY168" s="228" t="s">
        <v>146</v>
      </c>
    </row>
    <row r="169" spans="2:65" s="13" customFormat="1">
      <c r="B169" s="229"/>
      <c r="C169" s="230"/>
      <c r="D169" s="219" t="s">
        <v>159</v>
      </c>
      <c r="E169" s="244" t="s">
        <v>21</v>
      </c>
      <c r="F169" s="245" t="s">
        <v>163</v>
      </c>
      <c r="G169" s="230"/>
      <c r="H169" s="246">
        <v>-68.8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159</v>
      </c>
      <c r="AU169" s="240" t="s">
        <v>157</v>
      </c>
      <c r="AV169" s="13" t="s">
        <v>157</v>
      </c>
      <c r="AW169" s="13" t="s">
        <v>33</v>
      </c>
      <c r="AX169" s="13" t="s">
        <v>69</v>
      </c>
      <c r="AY169" s="240" t="s">
        <v>146</v>
      </c>
    </row>
    <row r="170" spans="2:65" s="12" customFormat="1">
      <c r="B170" s="217"/>
      <c r="C170" s="218"/>
      <c r="D170" s="219" t="s">
        <v>159</v>
      </c>
      <c r="E170" s="220" t="s">
        <v>21</v>
      </c>
      <c r="F170" s="221" t="s">
        <v>201</v>
      </c>
      <c r="G170" s="218"/>
      <c r="H170" s="222">
        <v>-108.92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159</v>
      </c>
      <c r="AU170" s="228" t="s">
        <v>157</v>
      </c>
      <c r="AV170" s="12" t="s">
        <v>79</v>
      </c>
      <c r="AW170" s="12" t="s">
        <v>33</v>
      </c>
      <c r="AX170" s="12" t="s">
        <v>69</v>
      </c>
      <c r="AY170" s="228" t="s">
        <v>146</v>
      </c>
    </row>
    <row r="171" spans="2:65" s="13" customFormat="1">
      <c r="B171" s="229"/>
      <c r="C171" s="230"/>
      <c r="D171" s="219" t="s">
        <v>159</v>
      </c>
      <c r="E171" s="244" t="s">
        <v>21</v>
      </c>
      <c r="F171" s="245" t="s">
        <v>163</v>
      </c>
      <c r="G171" s="230"/>
      <c r="H171" s="246">
        <v>-108.92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159</v>
      </c>
      <c r="AU171" s="240" t="s">
        <v>157</v>
      </c>
      <c r="AV171" s="13" t="s">
        <v>157</v>
      </c>
      <c r="AW171" s="13" t="s">
        <v>33</v>
      </c>
      <c r="AX171" s="13" t="s">
        <v>69</v>
      </c>
      <c r="AY171" s="240" t="s">
        <v>146</v>
      </c>
    </row>
    <row r="172" spans="2:65" s="12" customFormat="1">
      <c r="B172" s="217"/>
      <c r="C172" s="218"/>
      <c r="D172" s="219" t="s">
        <v>159</v>
      </c>
      <c r="E172" s="220" t="s">
        <v>21</v>
      </c>
      <c r="F172" s="221" t="s">
        <v>202</v>
      </c>
      <c r="G172" s="218"/>
      <c r="H172" s="222">
        <v>-81.405000000000001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159</v>
      </c>
      <c r="AU172" s="228" t="s">
        <v>157</v>
      </c>
      <c r="AV172" s="12" t="s">
        <v>79</v>
      </c>
      <c r="AW172" s="12" t="s">
        <v>33</v>
      </c>
      <c r="AX172" s="12" t="s">
        <v>69</v>
      </c>
      <c r="AY172" s="228" t="s">
        <v>146</v>
      </c>
    </row>
    <row r="173" spans="2:65" s="13" customFormat="1">
      <c r="B173" s="229"/>
      <c r="C173" s="230"/>
      <c r="D173" s="219" t="s">
        <v>159</v>
      </c>
      <c r="E173" s="244" t="s">
        <v>21</v>
      </c>
      <c r="F173" s="245" t="s">
        <v>163</v>
      </c>
      <c r="G173" s="230"/>
      <c r="H173" s="246">
        <v>-81.405000000000001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159</v>
      </c>
      <c r="AU173" s="240" t="s">
        <v>157</v>
      </c>
      <c r="AV173" s="13" t="s">
        <v>157</v>
      </c>
      <c r="AW173" s="13" t="s">
        <v>33</v>
      </c>
      <c r="AX173" s="13" t="s">
        <v>69</v>
      </c>
      <c r="AY173" s="240" t="s">
        <v>146</v>
      </c>
    </row>
    <row r="174" spans="2:65" s="14" customFormat="1">
      <c r="B174" s="247"/>
      <c r="C174" s="248"/>
      <c r="D174" s="219" t="s">
        <v>159</v>
      </c>
      <c r="E174" s="269" t="s">
        <v>21</v>
      </c>
      <c r="F174" s="270" t="s">
        <v>187</v>
      </c>
      <c r="G174" s="248"/>
      <c r="H174" s="271">
        <v>94.555000000000007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AT174" s="257" t="s">
        <v>159</v>
      </c>
      <c r="AU174" s="257" t="s">
        <v>157</v>
      </c>
      <c r="AV174" s="14" t="s">
        <v>156</v>
      </c>
      <c r="AW174" s="14" t="s">
        <v>33</v>
      </c>
      <c r="AX174" s="14" t="s">
        <v>77</v>
      </c>
      <c r="AY174" s="257" t="s">
        <v>146</v>
      </c>
    </row>
    <row r="175" spans="2:65" s="11" customFormat="1" ht="22.35" customHeight="1">
      <c r="B175" s="186"/>
      <c r="C175" s="187"/>
      <c r="D175" s="202" t="s">
        <v>68</v>
      </c>
      <c r="E175" s="203" t="s">
        <v>203</v>
      </c>
      <c r="F175" s="203" t="s">
        <v>204</v>
      </c>
      <c r="G175" s="187"/>
      <c r="H175" s="187"/>
      <c r="I175" s="190"/>
      <c r="J175" s="204">
        <f>BK175</f>
        <v>0</v>
      </c>
      <c r="K175" s="187"/>
      <c r="L175" s="192"/>
      <c r="M175" s="193"/>
      <c r="N175" s="194"/>
      <c r="O175" s="194"/>
      <c r="P175" s="195">
        <f>SUM(P176:P189)</f>
        <v>0</v>
      </c>
      <c r="Q175" s="194"/>
      <c r="R175" s="195">
        <f>SUM(R176:R189)</f>
        <v>6.4800000000000005E-3</v>
      </c>
      <c r="S175" s="194"/>
      <c r="T175" s="196">
        <f>SUM(T176:T189)</f>
        <v>0</v>
      </c>
      <c r="AR175" s="197" t="s">
        <v>77</v>
      </c>
      <c r="AT175" s="198" t="s">
        <v>68</v>
      </c>
      <c r="AU175" s="198" t="s">
        <v>79</v>
      </c>
      <c r="AY175" s="197" t="s">
        <v>146</v>
      </c>
      <c r="BK175" s="199">
        <f>SUM(BK176:BK189)</f>
        <v>0</v>
      </c>
    </row>
    <row r="176" spans="2:65" s="1" customFormat="1" ht="22.5" customHeight="1">
      <c r="B176" s="42"/>
      <c r="C176" s="205" t="s">
        <v>205</v>
      </c>
      <c r="D176" s="205" t="s">
        <v>151</v>
      </c>
      <c r="E176" s="206" t="s">
        <v>206</v>
      </c>
      <c r="F176" s="207" t="s">
        <v>207</v>
      </c>
      <c r="G176" s="208" t="s">
        <v>154</v>
      </c>
      <c r="H176" s="209">
        <v>54</v>
      </c>
      <c r="I176" s="210"/>
      <c r="J176" s="211">
        <f>ROUND(I176*H176,2)</f>
        <v>0</v>
      </c>
      <c r="K176" s="207" t="s">
        <v>155</v>
      </c>
      <c r="L176" s="62"/>
      <c r="M176" s="212" t="s">
        <v>21</v>
      </c>
      <c r="N176" s="213" t="s">
        <v>40</v>
      </c>
      <c r="O176" s="43"/>
      <c r="P176" s="214">
        <f>O176*H176</f>
        <v>0</v>
      </c>
      <c r="Q176" s="214">
        <v>1.2E-4</v>
      </c>
      <c r="R176" s="214">
        <f>Q176*H176</f>
        <v>6.4800000000000005E-3</v>
      </c>
      <c r="S176" s="214">
        <v>0</v>
      </c>
      <c r="T176" s="215">
        <f>S176*H176</f>
        <v>0</v>
      </c>
      <c r="AR176" s="25" t="s">
        <v>156</v>
      </c>
      <c r="AT176" s="25" t="s">
        <v>151</v>
      </c>
      <c r="AU176" s="25" t="s">
        <v>157</v>
      </c>
      <c r="AY176" s="25" t="s">
        <v>146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25" t="s">
        <v>77</v>
      </c>
      <c r="BK176" s="216">
        <f>ROUND(I176*H176,2)</f>
        <v>0</v>
      </c>
      <c r="BL176" s="25" t="s">
        <v>156</v>
      </c>
      <c r="BM176" s="25" t="s">
        <v>208</v>
      </c>
    </row>
    <row r="177" spans="2:65" s="15" customFormat="1">
      <c r="B177" s="258"/>
      <c r="C177" s="259"/>
      <c r="D177" s="219" t="s">
        <v>159</v>
      </c>
      <c r="E177" s="260" t="s">
        <v>21</v>
      </c>
      <c r="F177" s="261" t="s">
        <v>209</v>
      </c>
      <c r="G177" s="259"/>
      <c r="H177" s="262" t="s">
        <v>21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AT177" s="268" t="s">
        <v>159</v>
      </c>
      <c r="AU177" s="268" t="s">
        <v>157</v>
      </c>
      <c r="AV177" s="15" t="s">
        <v>77</v>
      </c>
      <c r="AW177" s="15" t="s">
        <v>33</v>
      </c>
      <c r="AX177" s="15" t="s">
        <v>69</v>
      </c>
      <c r="AY177" s="268" t="s">
        <v>146</v>
      </c>
    </row>
    <row r="178" spans="2:65" s="12" customFormat="1">
      <c r="B178" s="217"/>
      <c r="C178" s="218"/>
      <c r="D178" s="219" t="s">
        <v>159</v>
      </c>
      <c r="E178" s="220" t="s">
        <v>21</v>
      </c>
      <c r="F178" s="221" t="s">
        <v>210</v>
      </c>
      <c r="G178" s="218"/>
      <c r="H178" s="222">
        <v>4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159</v>
      </c>
      <c r="AU178" s="228" t="s">
        <v>157</v>
      </c>
      <c r="AV178" s="12" t="s">
        <v>79</v>
      </c>
      <c r="AW178" s="12" t="s">
        <v>33</v>
      </c>
      <c r="AX178" s="12" t="s">
        <v>69</v>
      </c>
      <c r="AY178" s="228" t="s">
        <v>146</v>
      </c>
    </row>
    <row r="179" spans="2:65" s="12" customFormat="1">
      <c r="B179" s="217"/>
      <c r="C179" s="218"/>
      <c r="D179" s="219" t="s">
        <v>159</v>
      </c>
      <c r="E179" s="220" t="s">
        <v>21</v>
      </c>
      <c r="F179" s="221" t="s">
        <v>211</v>
      </c>
      <c r="G179" s="218"/>
      <c r="H179" s="222">
        <v>10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159</v>
      </c>
      <c r="AU179" s="228" t="s">
        <v>157</v>
      </c>
      <c r="AV179" s="12" t="s">
        <v>79</v>
      </c>
      <c r="AW179" s="12" t="s">
        <v>33</v>
      </c>
      <c r="AX179" s="12" t="s">
        <v>69</v>
      </c>
      <c r="AY179" s="228" t="s">
        <v>146</v>
      </c>
    </row>
    <row r="180" spans="2:65" s="13" customFormat="1">
      <c r="B180" s="229"/>
      <c r="C180" s="230"/>
      <c r="D180" s="219" t="s">
        <v>159</v>
      </c>
      <c r="E180" s="244" t="s">
        <v>21</v>
      </c>
      <c r="F180" s="245" t="s">
        <v>163</v>
      </c>
      <c r="G180" s="230"/>
      <c r="H180" s="246">
        <v>14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159</v>
      </c>
      <c r="AU180" s="240" t="s">
        <v>157</v>
      </c>
      <c r="AV180" s="13" t="s">
        <v>157</v>
      </c>
      <c r="AW180" s="13" t="s">
        <v>33</v>
      </c>
      <c r="AX180" s="13" t="s">
        <v>69</v>
      </c>
      <c r="AY180" s="240" t="s">
        <v>146</v>
      </c>
    </row>
    <row r="181" spans="2:65" s="15" customFormat="1">
      <c r="B181" s="258"/>
      <c r="C181" s="259"/>
      <c r="D181" s="219" t="s">
        <v>159</v>
      </c>
      <c r="E181" s="260" t="s">
        <v>21</v>
      </c>
      <c r="F181" s="261" t="s">
        <v>212</v>
      </c>
      <c r="G181" s="259"/>
      <c r="H181" s="262" t="s">
        <v>21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AT181" s="268" t="s">
        <v>159</v>
      </c>
      <c r="AU181" s="268" t="s">
        <v>157</v>
      </c>
      <c r="AV181" s="15" t="s">
        <v>77</v>
      </c>
      <c r="AW181" s="15" t="s">
        <v>33</v>
      </c>
      <c r="AX181" s="15" t="s">
        <v>69</v>
      </c>
      <c r="AY181" s="268" t="s">
        <v>146</v>
      </c>
    </row>
    <row r="182" spans="2:65" s="12" customFormat="1">
      <c r="B182" s="217"/>
      <c r="C182" s="218"/>
      <c r="D182" s="219" t="s">
        <v>159</v>
      </c>
      <c r="E182" s="220" t="s">
        <v>21</v>
      </c>
      <c r="F182" s="221" t="s">
        <v>213</v>
      </c>
      <c r="G182" s="218"/>
      <c r="H182" s="222">
        <v>5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159</v>
      </c>
      <c r="AU182" s="228" t="s">
        <v>157</v>
      </c>
      <c r="AV182" s="12" t="s">
        <v>79</v>
      </c>
      <c r="AW182" s="12" t="s">
        <v>33</v>
      </c>
      <c r="AX182" s="12" t="s">
        <v>69</v>
      </c>
      <c r="AY182" s="228" t="s">
        <v>146</v>
      </c>
    </row>
    <row r="183" spans="2:65" s="12" customFormat="1">
      <c r="B183" s="217"/>
      <c r="C183" s="218"/>
      <c r="D183" s="219" t="s">
        <v>159</v>
      </c>
      <c r="E183" s="220" t="s">
        <v>21</v>
      </c>
      <c r="F183" s="221" t="s">
        <v>214</v>
      </c>
      <c r="G183" s="218"/>
      <c r="H183" s="222">
        <v>18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159</v>
      </c>
      <c r="AU183" s="228" t="s">
        <v>157</v>
      </c>
      <c r="AV183" s="12" t="s">
        <v>79</v>
      </c>
      <c r="AW183" s="12" t="s">
        <v>33</v>
      </c>
      <c r="AX183" s="12" t="s">
        <v>69</v>
      </c>
      <c r="AY183" s="228" t="s">
        <v>146</v>
      </c>
    </row>
    <row r="184" spans="2:65" s="13" customFormat="1">
      <c r="B184" s="229"/>
      <c r="C184" s="230"/>
      <c r="D184" s="219" t="s">
        <v>159</v>
      </c>
      <c r="E184" s="244" t="s">
        <v>21</v>
      </c>
      <c r="F184" s="245" t="s">
        <v>163</v>
      </c>
      <c r="G184" s="230"/>
      <c r="H184" s="246">
        <v>23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159</v>
      </c>
      <c r="AU184" s="240" t="s">
        <v>157</v>
      </c>
      <c r="AV184" s="13" t="s">
        <v>157</v>
      </c>
      <c r="AW184" s="13" t="s">
        <v>33</v>
      </c>
      <c r="AX184" s="13" t="s">
        <v>69</v>
      </c>
      <c r="AY184" s="240" t="s">
        <v>146</v>
      </c>
    </row>
    <row r="185" spans="2:65" s="15" customFormat="1">
      <c r="B185" s="258"/>
      <c r="C185" s="259"/>
      <c r="D185" s="219" t="s">
        <v>159</v>
      </c>
      <c r="E185" s="260" t="s">
        <v>21</v>
      </c>
      <c r="F185" s="261" t="s">
        <v>215</v>
      </c>
      <c r="G185" s="259"/>
      <c r="H185" s="262" t="s">
        <v>21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AT185" s="268" t="s">
        <v>159</v>
      </c>
      <c r="AU185" s="268" t="s">
        <v>157</v>
      </c>
      <c r="AV185" s="15" t="s">
        <v>77</v>
      </c>
      <c r="AW185" s="15" t="s">
        <v>33</v>
      </c>
      <c r="AX185" s="15" t="s">
        <v>69</v>
      </c>
      <c r="AY185" s="268" t="s">
        <v>146</v>
      </c>
    </row>
    <row r="186" spans="2:65" s="12" customFormat="1">
      <c r="B186" s="217"/>
      <c r="C186" s="218"/>
      <c r="D186" s="219" t="s">
        <v>159</v>
      </c>
      <c r="E186" s="220" t="s">
        <v>21</v>
      </c>
      <c r="F186" s="221" t="s">
        <v>213</v>
      </c>
      <c r="G186" s="218"/>
      <c r="H186" s="222">
        <v>5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159</v>
      </c>
      <c r="AU186" s="228" t="s">
        <v>157</v>
      </c>
      <c r="AV186" s="12" t="s">
        <v>79</v>
      </c>
      <c r="AW186" s="12" t="s">
        <v>33</v>
      </c>
      <c r="AX186" s="12" t="s">
        <v>69</v>
      </c>
      <c r="AY186" s="228" t="s">
        <v>146</v>
      </c>
    </row>
    <row r="187" spans="2:65" s="12" customFormat="1">
      <c r="B187" s="217"/>
      <c r="C187" s="218"/>
      <c r="D187" s="219" t="s">
        <v>159</v>
      </c>
      <c r="E187" s="220" t="s">
        <v>21</v>
      </c>
      <c r="F187" s="221" t="s">
        <v>216</v>
      </c>
      <c r="G187" s="218"/>
      <c r="H187" s="222">
        <v>12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159</v>
      </c>
      <c r="AU187" s="228" t="s">
        <v>157</v>
      </c>
      <c r="AV187" s="12" t="s">
        <v>79</v>
      </c>
      <c r="AW187" s="12" t="s">
        <v>33</v>
      </c>
      <c r="AX187" s="12" t="s">
        <v>69</v>
      </c>
      <c r="AY187" s="228" t="s">
        <v>146</v>
      </c>
    </row>
    <row r="188" spans="2:65" s="13" customFormat="1">
      <c r="B188" s="229"/>
      <c r="C188" s="230"/>
      <c r="D188" s="219" t="s">
        <v>159</v>
      </c>
      <c r="E188" s="244" t="s">
        <v>21</v>
      </c>
      <c r="F188" s="245" t="s">
        <v>163</v>
      </c>
      <c r="G188" s="230"/>
      <c r="H188" s="246">
        <v>17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159</v>
      </c>
      <c r="AU188" s="240" t="s">
        <v>157</v>
      </c>
      <c r="AV188" s="13" t="s">
        <v>157</v>
      </c>
      <c r="AW188" s="13" t="s">
        <v>33</v>
      </c>
      <c r="AX188" s="13" t="s">
        <v>69</v>
      </c>
      <c r="AY188" s="240" t="s">
        <v>146</v>
      </c>
    </row>
    <row r="189" spans="2:65" s="14" customFormat="1">
      <c r="B189" s="247"/>
      <c r="C189" s="248"/>
      <c r="D189" s="219" t="s">
        <v>159</v>
      </c>
      <c r="E189" s="269" t="s">
        <v>21</v>
      </c>
      <c r="F189" s="270" t="s">
        <v>187</v>
      </c>
      <c r="G189" s="248"/>
      <c r="H189" s="271">
        <v>54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AT189" s="257" t="s">
        <v>159</v>
      </c>
      <c r="AU189" s="257" t="s">
        <v>157</v>
      </c>
      <c r="AV189" s="14" t="s">
        <v>156</v>
      </c>
      <c r="AW189" s="14" t="s">
        <v>33</v>
      </c>
      <c r="AX189" s="14" t="s">
        <v>77</v>
      </c>
      <c r="AY189" s="257" t="s">
        <v>146</v>
      </c>
    </row>
    <row r="190" spans="2:65" s="11" customFormat="1" ht="22.35" customHeight="1">
      <c r="B190" s="186"/>
      <c r="C190" s="187"/>
      <c r="D190" s="202" t="s">
        <v>68</v>
      </c>
      <c r="E190" s="203" t="s">
        <v>217</v>
      </c>
      <c r="F190" s="203" t="s">
        <v>218</v>
      </c>
      <c r="G190" s="187"/>
      <c r="H190" s="187"/>
      <c r="I190" s="190"/>
      <c r="J190" s="204">
        <f>BK190</f>
        <v>0</v>
      </c>
      <c r="K190" s="187"/>
      <c r="L190" s="192"/>
      <c r="M190" s="193"/>
      <c r="N190" s="194"/>
      <c r="O190" s="194"/>
      <c r="P190" s="195">
        <f>SUM(P191:P200)</f>
        <v>0</v>
      </c>
      <c r="Q190" s="194"/>
      <c r="R190" s="195">
        <f>SUM(R191:R200)</f>
        <v>1.4207999999999998</v>
      </c>
      <c r="S190" s="194"/>
      <c r="T190" s="196">
        <f>SUM(T191:T200)</f>
        <v>0</v>
      </c>
      <c r="AR190" s="197" t="s">
        <v>77</v>
      </c>
      <c r="AT190" s="198" t="s">
        <v>68</v>
      </c>
      <c r="AU190" s="198" t="s">
        <v>79</v>
      </c>
      <c r="AY190" s="197" t="s">
        <v>146</v>
      </c>
      <c r="BK190" s="199">
        <f>SUM(BK191:BK200)</f>
        <v>0</v>
      </c>
    </row>
    <row r="191" spans="2:65" s="1" customFormat="1" ht="22.5" customHeight="1">
      <c r="B191" s="42"/>
      <c r="C191" s="205" t="s">
        <v>219</v>
      </c>
      <c r="D191" s="205" t="s">
        <v>151</v>
      </c>
      <c r="E191" s="206" t="s">
        <v>220</v>
      </c>
      <c r="F191" s="207" t="s">
        <v>221</v>
      </c>
      <c r="G191" s="208" t="s">
        <v>222</v>
      </c>
      <c r="H191" s="209">
        <v>20</v>
      </c>
      <c r="I191" s="210"/>
      <c r="J191" s="211">
        <f>ROUND(I191*H191,2)</f>
        <v>0</v>
      </c>
      <c r="K191" s="207" t="s">
        <v>21</v>
      </c>
      <c r="L191" s="62"/>
      <c r="M191" s="212" t="s">
        <v>21</v>
      </c>
      <c r="N191" s="213" t="s">
        <v>40</v>
      </c>
      <c r="O191" s="43"/>
      <c r="P191" s="214">
        <f>O191*H191</f>
        <v>0</v>
      </c>
      <c r="Q191" s="214">
        <v>4.684E-2</v>
      </c>
      <c r="R191" s="214">
        <f>Q191*H191</f>
        <v>0.93679999999999997</v>
      </c>
      <c r="S191" s="214">
        <v>0</v>
      </c>
      <c r="T191" s="215">
        <f>S191*H191</f>
        <v>0</v>
      </c>
      <c r="AR191" s="25" t="s">
        <v>156</v>
      </c>
      <c r="AT191" s="25" t="s">
        <v>151</v>
      </c>
      <c r="AU191" s="25" t="s">
        <v>157</v>
      </c>
      <c r="AY191" s="25" t="s">
        <v>146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25" t="s">
        <v>77</v>
      </c>
      <c r="BK191" s="216">
        <f>ROUND(I191*H191,2)</f>
        <v>0</v>
      </c>
      <c r="BL191" s="25" t="s">
        <v>156</v>
      </c>
      <c r="BM191" s="25" t="s">
        <v>223</v>
      </c>
    </row>
    <row r="192" spans="2:65" s="12" customFormat="1">
      <c r="B192" s="217"/>
      <c r="C192" s="218"/>
      <c r="D192" s="219" t="s">
        <v>159</v>
      </c>
      <c r="E192" s="220" t="s">
        <v>21</v>
      </c>
      <c r="F192" s="221" t="s">
        <v>224</v>
      </c>
      <c r="G192" s="218"/>
      <c r="H192" s="222">
        <v>17</v>
      </c>
      <c r="I192" s="223"/>
      <c r="J192" s="218"/>
      <c r="K192" s="218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159</v>
      </c>
      <c r="AU192" s="228" t="s">
        <v>157</v>
      </c>
      <c r="AV192" s="12" t="s">
        <v>79</v>
      </c>
      <c r="AW192" s="12" t="s">
        <v>33</v>
      </c>
      <c r="AX192" s="12" t="s">
        <v>69</v>
      </c>
      <c r="AY192" s="228" t="s">
        <v>146</v>
      </c>
    </row>
    <row r="193" spans="2:65" s="12" customFormat="1">
      <c r="B193" s="217"/>
      <c r="C193" s="218"/>
      <c r="D193" s="219" t="s">
        <v>159</v>
      </c>
      <c r="E193" s="220" t="s">
        <v>21</v>
      </c>
      <c r="F193" s="221" t="s">
        <v>225</v>
      </c>
      <c r="G193" s="218"/>
      <c r="H193" s="222">
        <v>3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159</v>
      </c>
      <c r="AU193" s="228" t="s">
        <v>157</v>
      </c>
      <c r="AV193" s="12" t="s">
        <v>79</v>
      </c>
      <c r="AW193" s="12" t="s">
        <v>33</v>
      </c>
      <c r="AX193" s="12" t="s">
        <v>69</v>
      </c>
      <c r="AY193" s="228" t="s">
        <v>146</v>
      </c>
    </row>
    <row r="194" spans="2:65" s="13" customFormat="1">
      <c r="B194" s="229"/>
      <c r="C194" s="230"/>
      <c r="D194" s="231" t="s">
        <v>159</v>
      </c>
      <c r="E194" s="232" t="s">
        <v>21</v>
      </c>
      <c r="F194" s="233" t="s">
        <v>163</v>
      </c>
      <c r="G194" s="230"/>
      <c r="H194" s="234">
        <v>20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159</v>
      </c>
      <c r="AU194" s="240" t="s">
        <v>157</v>
      </c>
      <c r="AV194" s="13" t="s">
        <v>157</v>
      </c>
      <c r="AW194" s="13" t="s">
        <v>33</v>
      </c>
      <c r="AX194" s="13" t="s">
        <v>77</v>
      </c>
      <c r="AY194" s="240" t="s">
        <v>146</v>
      </c>
    </row>
    <row r="195" spans="2:65" s="1" customFormat="1" ht="22.5" customHeight="1">
      <c r="B195" s="42"/>
      <c r="C195" s="272" t="s">
        <v>226</v>
      </c>
      <c r="D195" s="272" t="s">
        <v>227</v>
      </c>
      <c r="E195" s="273" t="s">
        <v>228</v>
      </c>
      <c r="F195" s="274" t="s">
        <v>229</v>
      </c>
      <c r="G195" s="275" t="s">
        <v>222</v>
      </c>
      <c r="H195" s="276">
        <v>20</v>
      </c>
      <c r="I195" s="277"/>
      <c r="J195" s="278">
        <f>ROUND(I195*H195,2)</f>
        <v>0</v>
      </c>
      <c r="K195" s="274" t="s">
        <v>21</v>
      </c>
      <c r="L195" s="279"/>
      <c r="M195" s="280" t="s">
        <v>21</v>
      </c>
      <c r="N195" s="281" t="s">
        <v>40</v>
      </c>
      <c r="O195" s="43"/>
      <c r="P195" s="214">
        <f>O195*H195</f>
        <v>0</v>
      </c>
      <c r="Q195" s="214">
        <v>1.23E-2</v>
      </c>
      <c r="R195" s="214">
        <f>Q195*H195</f>
        <v>0.246</v>
      </c>
      <c r="S195" s="214">
        <v>0</v>
      </c>
      <c r="T195" s="215">
        <f>S195*H195</f>
        <v>0</v>
      </c>
      <c r="AR195" s="25" t="s">
        <v>195</v>
      </c>
      <c r="AT195" s="25" t="s">
        <v>227</v>
      </c>
      <c r="AU195" s="25" t="s">
        <v>157</v>
      </c>
      <c r="AY195" s="25" t="s">
        <v>146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25" t="s">
        <v>77</v>
      </c>
      <c r="BK195" s="216">
        <f>ROUND(I195*H195,2)</f>
        <v>0</v>
      </c>
      <c r="BL195" s="25" t="s">
        <v>156</v>
      </c>
      <c r="BM195" s="25" t="s">
        <v>230</v>
      </c>
    </row>
    <row r="196" spans="2:65" s="12" customFormat="1">
      <c r="B196" s="217"/>
      <c r="C196" s="218"/>
      <c r="D196" s="219" t="s">
        <v>159</v>
      </c>
      <c r="E196" s="220" t="s">
        <v>21</v>
      </c>
      <c r="F196" s="221" t="s">
        <v>231</v>
      </c>
      <c r="G196" s="218"/>
      <c r="H196" s="222">
        <v>20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159</v>
      </c>
      <c r="AU196" s="228" t="s">
        <v>157</v>
      </c>
      <c r="AV196" s="12" t="s">
        <v>79</v>
      </c>
      <c r="AW196" s="12" t="s">
        <v>33</v>
      </c>
      <c r="AX196" s="12" t="s">
        <v>69</v>
      </c>
      <c r="AY196" s="228" t="s">
        <v>146</v>
      </c>
    </row>
    <row r="197" spans="2:65" s="13" customFormat="1">
      <c r="B197" s="229"/>
      <c r="C197" s="230"/>
      <c r="D197" s="231" t="s">
        <v>159</v>
      </c>
      <c r="E197" s="232" t="s">
        <v>21</v>
      </c>
      <c r="F197" s="233" t="s">
        <v>163</v>
      </c>
      <c r="G197" s="230"/>
      <c r="H197" s="234">
        <v>20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159</v>
      </c>
      <c r="AU197" s="240" t="s">
        <v>157</v>
      </c>
      <c r="AV197" s="13" t="s">
        <v>157</v>
      </c>
      <c r="AW197" s="13" t="s">
        <v>33</v>
      </c>
      <c r="AX197" s="13" t="s">
        <v>77</v>
      </c>
      <c r="AY197" s="240" t="s">
        <v>146</v>
      </c>
    </row>
    <row r="198" spans="2:65" s="1" customFormat="1" ht="22.5" customHeight="1">
      <c r="B198" s="42"/>
      <c r="C198" s="272" t="s">
        <v>232</v>
      </c>
      <c r="D198" s="272" t="s">
        <v>227</v>
      </c>
      <c r="E198" s="273" t="s">
        <v>233</v>
      </c>
      <c r="F198" s="274" t="s">
        <v>234</v>
      </c>
      <c r="G198" s="275" t="s">
        <v>222</v>
      </c>
      <c r="H198" s="276">
        <v>20</v>
      </c>
      <c r="I198" s="277"/>
      <c r="J198" s="278">
        <f>ROUND(I198*H198,2)</f>
        <v>0</v>
      </c>
      <c r="K198" s="274" t="s">
        <v>21</v>
      </c>
      <c r="L198" s="279"/>
      <c r="M198" s="280" t="s">
        <v>21</v>
      </c>
      <c r="N198" s="281" t="s">
        <v>40</v>
      </c>
      <c r="O198" s="43"/>
      <c r="P198" s="214">
        <f>O198*H198</f>
        <v>0</v>
      </c>
      <c r="Q198" s="214">
        <v>1.1900000000000001E-2</v>
      </c>
      <c r="R198" s="214">
        <f>Q198*H198</f>
        <v>0.23800000000000002</v>
      </c>
      <c r="S198" s="214">
        <v>0</v>
      </c>
      <c r="T198" s="215">
        <f>S198*H198</f>
        <v>0</v>
      </c>
      <c r="AR198" s="25" t="s">
        <v>195</v>
      </c>
      <c r="AT198" s="25" t="s">
        <v>227</v>
      </c>
      <c r="AU198" s="25" t="s">
        <v>157</v>
      </c>
      <c r="AY198" s="25" t="s">
        <v>146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25" t="s">
        <v>77</v>
      </c>
      <c r="BK198" s="216">
        <f>ROUND(I198*H198,2)</f>
        <v>0</v>
      </c>
      <c r="BL198" s="25" t="s">
        <v>156</v>
      </c>
      <c r="BM198" s="25" t="s">
        <v>235</v>
      </c>
    </row>
    <row r="199" spans="2:65" s="12" customFormat="1">
      <c r="B199" s="217"/>
      <c r="C199" s="218"/>
      <c r="D199" s="219" t="s">
        <v>159</v>
      </c>
      <c r="E199" s="220" t="s">
        <v>21</v>
      </c>
      <c r="F199" s="221" t="s">
        <v>231</v>
      </c>
      <c r="G199" s="218"/>
      <c r="H199" s="222">
        <v>20</v>
      </c>
      <c r="I199" s="223"/>
      <c r="J199" s="218"/>
      <c r="K199" s="218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159</v>
      </c>
      <c r="AU199" s="228" t="s">
        <v>157</v>
      </c>
      <c r="AV199" s="12" t="s">
        <v>79</v>
      </c>
      <c r="AW199" s="12" t="s">
        <v>33</v>
      </c>
      <c r="AX199" s="12" t="s">
        <v>69</v>
      </c>
      <c r="AY199" s="228" t="s">
        <v>146</v>
      </c>
    </row>
    <row r="200" spans="2:65" s="13" customFormat="1">
      <c r="B200" s="229"/>
      <c r="C200" s="230"/>
      <c r="D200" s="219" t="s">
        <v>159</v>
      </c>
      <c r="E200" s="244" t="s">
        <v>21</v>
      </c>
      <c r="F200" s="245" t="s">
        <v>163</v>
      </c>
      <c r="G200" s="230"/>
      <c r="H200" s="246">
        <v>20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159</v>
      </c>
      <c r="AU200" s="240" t="s">
        <v>157</v>
      </c>
      <c r="AV200" s="13" t="s">
        <v>157</v>
      </c>
      <c r="AW200" s="13" t="s">
        <v>33</v>
      </c>
      <c r="AX200" s="13" t="s">
        <v>77</v>
      </c>
      <c r="AY200" s="240" t="s">
        <v>146</v>
      </c>
    </row>
    <row r="201" spans="2:65" s="11" customFormat="1" ht="29.85" customHeight="1">
      <c r="B201" s="186"/>
      <c r="C201" s="187"/>
      <c r="D201" s="188" t="s">
        <v>68</v>
      </c>
      <c r="E201" s="200" t="s">
        <v>205</v>
      </c>
      <c r="F201" s="200" t="s">
        <v>236</v>
      </c>
      <c r="G201" s="187"/>
      <c r="H201" s="187"/>
      <c r="I201" s="190"/>
      <c r="J201" s="201">
        <f>BK201</f>
        <v>0</v>
      </c>
      <c r="K201" s="187"/>
      <c r="L201" s="192"/>
      <c r="M201" s="193"/>
      <c r="N201" s="194"/>
      <c r="O201" s="194"/>
      <c r="P201" s="195">
        <f>P202+P208+P214+P224</f>
        <v>0</v>
      </c>
      <c r="Q201" s="194"/>
      <c r="R201" s="195">
        <f>R202+R208+R214+R224</f>
        <v>1.0730399999999999E-2</v>
      </c>
      <c r="S201" s="194"/>
      <c r="T201" s="196">
        <f>T202+T208+T214+T224</f>
        <v>41.325520000000004</v>
      </c>
      <c r="AR201" s="197" t="s">
        <v>77</v>
      </c>
      <c r="AT201" s="198" t="s">
        <v>68</v>
      </c>
      <c r="AU201" s="198" t="s">
        <v>77</v>
      </c>
      <c r="AY201" s="197" t="s">
        <v>146</v>
      </c>
      <c r="BK201" s="199">
        <f>BK202+BK208+BK214+BK224</f>
        <v>0</v>
      </c>
    </row>
    <row r="202" spans="2:65" s="11" customFormat="1" ht="14.85" customHeight="1">
      <c r="B202" s="186"/>
      <c r="C202" s="187"/>
      <c r="D202" s="202" t="s">
        <v>68</v>
      </c>
      <c r="E202" s="203" t="s">
        <v>237</v>
      </c>
      <c r="F202" s="203" t="s">
        <v>238</v>
      </c>
      <c r="G202" s="187"/>
      <c r="H202" s="187"/>
      <c r="I202" s="190"/>
      <c r="J202" s="204">
        <f>BK202</f>
        <v>0</v>
      </c>
      <c r="K202" s="187"/>
      <c r="L202" s="192"/>
      <c r="M202" s="193"/>
      <c r="N202" s="194"/>
      <c r="O202" s="194"/>
      <c r="P202" s="195">
        <f>SUM(P203:P207)</f>
        <v>0</v>
      </c>
      <c r="Q202" s="194"/>
      <c r="R202" s="195">
        <f>SUM(R203:R207)</f>
        <v>8.2055999999999987E-3</v>
      </c>
      <c r="S202" s="194"/>
      <c r="T202" s="196">
        <f>SUM(T203:T207)</f>
        <v>0</v>
      </c>
      <c r="AR202" s="197" t="s">
        <v>77</v>
      </c>
      <c r="AT202" s="198" t="s">
        <v>68</v>
      </c>
      <c r="AU202" s="198" t="s">
        <v>79</v>
      </c>
      <c r="AY202" s="197" t="s">
        <v>146</v>
      </c>
      <c r="BK202" s="199">
        <f>SUM(BK203:BK207)</f>
        <v>0</v>
      </c>
    </row>
    <row r="203" spans="2:65" s="1" customFormat="1" ht="31.5" customHeight="1">
      <c r="B203" s="42"/>
      <c r="C203" s="205" t="s">
        <v>239</v>
      </c>
      <c r="D203" s="205" t="s">
        <v>151</v>
      </c>
      <c r="E203" s="206" t="s">
        <v>240</v>
      </c>
      <c r="F203" s="207" t="s">
        <v>241</v>
      </c>
      <c r="G203" s="208" t="s">
        <v>154</v>
      </c>
      <c r="H203" s="209">
        <v>63.12</v>
      </c>
      <c r="I203" s="210"/>
      <c r="J203" s="211">
        <f>ROUND(I203*H203,2)</f>
        <v>0</v>
      </c>
      <c r="K203" s="207" t="s">
        <v>155</v>
      </c>
      <c r="L203" s="62"/>
      <c r="M203" s="212" t="s">
        <v>21</v>
      </c>
      <c r="N203" s="213" t="s">
        <v>40</v>
      </c>
      <c r="O203" s="43"/>
      <c r="P203" s="214">
        <f>O203*H203</f>
        <v>0</v>
      </c>
      <c r="Q203" s="214">
        <v>1.2999999999999999E-4</v>
      </c>
      <c r="R203" s="214">
        <f>Q203*H203</f>
        <v>8.2055999999999987E-3</v>
      </c>
      <c r="S203" s="214">
        <v>0</v>
      </c>
      <c r="T203" s="215">
        <f>S203*H203</f>
        <v>0</v>
      </c>
      <c r="AR203" s="25" t="s">
        <v>156</v>
      </c>
      <c r="AT203" s="25" t="s">
        <v>151</v>
      </c>
      <c r="AU203" s="25" t="s">
        <v>157</v>
      </c>
      <c r="AY203" s="25" t="s">
        <v>146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25" t="s">
        <v>77</v>
      </c>
      <c r="BK203" s="216">
        <f>ROUND(I203*H203,2)</f>
        <v>0</v>
      </c>
      <c r="BL203" s="25" t="s">
        <v>156</v>
      </c>
      <c r="BM203" s="25" t="s">
        <v>242</v>
      </c>
    </row>
    <row r="204" spans="2:65" s="12" customFormat="1">
      <c r="B204" s="217"/>
      <c r="C204" s="218"/>
      <c r="D204" s="219" t="s">
        <v>159</v>
      </c>
      <c r="E204" s="220" t="s">
        <v>21</v>
      </c>
      <c r="F204" s="221" t="s">
        <v>160</v>
      </c>
      <c r="G204" s="218"/>
      <c r="H204" s="222">
        <v>16.32</v>
      </c>
      <c r="I204" s="223"/>
      <c r="J204" s="218"/>
      <c r="K204" s="218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159</v>
      </c>
      <c r="AU204" s="228" t="s">
        <v>157</v>
      </c>
      <c r="AV204" s="12" t="s">
        <v>79</v>
      </c>
      <c r="AW204" s="12" t="s">
        <v>33</v>
      </c>
      <c r="AX204" s="12" t="s">
        <v>69</v>
      </c>
      <c r="AY204" s="228" t="s">
        <v>146</v>
      </c>
    </row>
    <row r="205" spans="2:65" s="12" customFormat="1">
      <c r="B205" s="217"/>
      <c r="C205" s="218"/>
      <c r="D205" s="219" t="s">
        <v>159</v>
      </c>
      <c r="E205" s="220" t="s">
        <v>21</v>
      </c>
      <c r="F205" s="221" t="s">
        <v>161</v>
      </c>
      <c r="G205" s="218"/>
      <c r="H205" s="222">
        <v>23.4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159</v>
      </c>
      <c r="AU205" s="228" t="s">
        <v>157</v>
      </c>
      <c r="AV205" s="12" t="s">
        <v>79</v>
      </c>
      <c r="AW205" s="12" t="s">
        <v>33</v>
      </c>
      <c r="AX205" s="12" t="s">
        <v>69</v>
      </c>
      <c r="AY205" s="228" t="s">
        <v>146</v>
      </c>
    </row>
    <row r="206" spans="2:65" s="12" customFormat="1">
      <c r="B206" s="217"/>
      <c r="C206" s="218"/>
      <c r="D206" s="219" t="s">
        <v>159</v>
      </c>
      <c r="E206" s="220" t="s">
        <v>21</v>
      </c>
      <c r="F206" s="221" t="s">
        <v>162</v>
      </c>
      <c r="G206" s="218"/>
      <c r="H206" s="222">
        <v>23.4</v>
      </c>
      <c r="I206" s="223"/>
      <c r="J206" s="218"/>
      <c r="K206" s="218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159</v>
      </c>
      <c r="AU206" s="228" t="s">
        <v>157</v>
      </c>
      <c r="AV206" s="12" t="s">
        <v>79</v>
      </c>
      <c r="AW206" s="12" t="s">
        <v>33</v>
      </c>
      <c r="AX206" s="12" t="s">
        <v>69</v>
      </c>
      <c r="AY206" s="228" t="s">
        <v>146</v>
      </c>
    </row>
    <row r="207" spans="2:65" s="13" customFormat="1">
      <c r="B207" s="229"/>
      <c r="C207" s="230"/>
      <c r="D207" s="219" t="s">
        <v>159</v>
      </c>
      <c r="E207" s="244" t="s">
        <v>21</v>
      </c>
      <c r="F207" s="245" t="s">
        <v>163</v>
      </c>
      <c r="G207" s="230"/>
      <c r="H207" s="246">
        <v>63.12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159</v>
      </c>
      <c r="AU207" s="240" t="s">
        <v>157</v>
      </c>
      <c r="AV207" s="13" t="s">
        <v>157</v>
      </c>
      <c r="AW207" s="13" t="s">
        <v>33</v>
      </c>
      <c r="AX207" s="13" t="s">
        <v>77</v>
      </c>
      <c r="AY207" s="240" t="s">
        <v>146</v>
      </c>
    </row>
    <row r="208" spans="2:65" s="11" customFormat="1" ht="22.35" customHeight="1">
      <c r="B208" s="186"/>
      <c r="C208" s="187"/>
      <c r="D208" s="202" t="s">
        <v>68</v>
      </c>
      <c r="E208" s="203" t="s">
        <v>243</v>
      </c>
      <c r="F208" s="203" t="s">
        <v>244</v>
      </c>
      <c r="G208" s="187"/>
      <c r="H208" s="187"/>
      <c r="I208" s="190"/>
      <c r="J208" s="204">
        <f>BK208</f>
        <v>0</v>
      </c>
      <c r="K208" s="187"/>
      <c r="L208" s="192"/>
      <c r="M208" s="193"/>
      <c r="N208" s="194"/>
      <c r="O208" s="194"/>
      <c r="P208" s="195">
        <f>SUM(P209:P213)</f>
        <v>0</v>
      </c>
      <c r="Q208" s="194"/>
      <c r="R208" s="195">
        <f>SUM(R209:R213)</f>
        <v>2.5248000000000002E-3</v>
      </c>
      <c r="S208" s="194"/>
      <c r="T208" s="196">
        <f>SUM(T209:T213)</f>
        <v>0</v>
      </c>
      <c r="AR208" s="197" t="s">
        <v>77</v>
      </c>
      <c r="AT208" s="198" t="s">
        <v>68</v>
      </c>
      <c r="AU208" s="198" t="s">
        <v>79</v>
      </c>
      <c r="AY208" s="197" t="s">
        <v>146</v>
      </c>
      <c r="BK208" s="199">
        <f>SUM(BK209:BK213)</f>
        <v>0</v>
      </c>
    </row>
    <row r="209" spans="2:65" s="1" customFormat="1" ht="22.5" customHeight="1">
      <c r="B209" s="42"/>
      <c r="C209" s="205" t="s">
        <v>245</v>
      </c>
      <c r="D209" s="205" t="s">
        <v>151</v>
      </c>
      <c r="E209" s="206" t="s">
        <v>246</v>
      </c>
      <c r="F209" s="207" t="s">
        <v>247</v>
      </c>
      <c r="G209" s="208" t="s">
        <v>154</v>
      </c>
      <c r="H209" s="209">
        <v>63.12</v>
      </c>
      <c r="I209" s="210"/>
      <c r="J209" s="211">
        <f>ROUND(I209*H209,2)</f>
        <v>0</v>
      </c>
      <c r="K209" s="207" t="s">
        <v>21</v>
      </c>
      <c r="L209" s="62"/>
      <c r="M209" s="212" t="s">
        <v>21</v>
      </c>
      <c r="N209" s="213" t="s">
        <v>40</v>
      </c>
      <c r="O209" s="43"/>
      <c r="P209" s="214">
        <f>O209*H209</f>
        <v>0</v>
      </c>
      <c r="Q209" s="214">
        <v>4.0000000000000003E-5</v>
      </c>
      <c r="R209" s="214">
        <f>Q209*H209</f>
        <v>2.5248000000000002E-3</v>
      </c>
      <c r="S209" s="214">
        <v>0</v>
      </c>
      <c r="T209" s="215">
        <f>S209*H209</f>
        <v>0</v>
      </c>
      <c r="AR209" s="25" t="s">
        <v>156</v>
      </c>
      <c r="AT209" s="25" t="s">
        <v>151</v>
      </c>
      <c r="AU209" s="25" t="s">
        <v>157</v>
      </c>
      <c r="AY209" s="25" t="s">
        <v>146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25" t="s">
        <v>77</v>
      </c>
      <c r="BK209" s="216">
        <f>ROUND(I209*H209,2)</f>
        <v>0</v>
      </c>
      <c r="BL209" s="25" t="s">
        <v>156</v>
      </c>
      <c r="BM209" s="25" t="s">
        <v>248</v>
      </c>
    </row>
    <row r="210" spans="2:65" s="12" customFormat="1">
      <c r="B210" s="217"/>
      <c r="C210" s="218"/>
      <c r="D210" s="219" t="s">
        <v>159</v>
      </c>
      <c r="E210" s="220" t="s">
        <v>21</v>
      </c>
      <c r="F210" s="221" t="s">
        <v>160</v>
      </c>
      <c r="G210" s="218"/>
      <c r="H210" s="222">
        <v>16.32</v>
      </c>
      <c r="I210" s="223"/>
      <c r="J210" s="218"/>
      <c r="K210" s="218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159</v>
      </c>
      <c r="AU210" s="228" t="s">
        <v>157</v>
      </c>
      <c r="AV210" s="12" t="s">
        <v>79</v>
      </c>
      <c r="AW210" s="12" t="s">
        <v>33</v>
      </c>
      <c r="AX210" s="12" t="s">
        <v>69</v>
      </c>
      <c r="AY210" s="228" t="s">
        <v>146</v>
      </c>
    </row>
    <row r="211" spans="2:65" s="12" customFormat="1">
      <c r="B211" s="217"/>
      <c r="C211" s="218"/>
      <c r="D211" s="219" t="s">
        <v>159</v>
      </c>
      <c r="E211" s="220" t="s">
        <v>21</v>
      </c>
      <c r="F211" s="221" t="s">
        <v>161</v>
      </c>
      <c r="G211" s="218"/>
      <c r="H211" s="222">
        <v>23.4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159</v>
      </c>
      <c r="AU211" s="228" t="s">
        <v>157</v>
      </c>
      <c r="AV211" s="12" t="s">
        <v>79</v>
      </c>
      <c r="AW211" s="12" t="s">
        <v>33</v>
      </c>
      <c r="AX211" s="12" t="s">
        <v>69</v>
      </c>
      <c r="AY211" s="228" t="s">
        <v>146</v>
      </c>
    </row>
    <row r="212" spans="2:65" s="12" customFormat="1">
      <c r="B212" s="217"/>
      <c r="C212" s="218"/>
      <c r="D212" s="219" t="s">
        <v>159</v>
      </c>
      <c r="E212" s="220" t="s">
        <v>21</v>
      </c>
      <c r="F212" s="221" t="s">
        <v>162</v>
      </c>
      <c r="G212" s="218"/>
      <c r="H212" s="222">
        <v>23.4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159</v>
      </c>
      <c r="AU212" s="228" t="s">
        <v>157</v>
      </c>
      <c r="AV212" s="12" t="s">
        <v>79</v>
      </c>
      <c r="AW212" s="12" t="s">
        <v>33</v>
      </c>
      <c r="AX212" s="12" t="s">
        <v>69</v>
      </c>
      <c r="AY212" s="228" t="s">
        <v>146</v>
      </c>
    </row>
    <row r="213" spans="2:65" s="13" customFormat="1">
      <c r="B213" s="229"/>
      <c r="C213" s="230"/>
      <c r="D213" s="219" t="s">
        <v>159</v>
      </c>
      <c r="E213" s="244" t="s">
        <v>21</v>
      </c>
      <c r="F213" s="245" t="s">
        <v>163</v>
      </c>
      <c r="G213" s="230"/>
      <c r="H213" s="246">
        <v>63.12</v>
      </c>
      <c r="I213" s="235"/>
      <c r="J213" s="230"/>
      <c r="K213" s="230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159</v>
      </c>
      <c r="AU213" s="240" t="s">
        <v>157</v>
      </c>
      <c r="AV213" s="13" t="s">
        <v>157</v>
      </c>
      <c r="AW213" s="13" t="s">
        <v>33</v>
      </c>
      <c r="AX213" s="13" t="s">
        <v>77</v>
      </c>
      <c r="AY213" s="240" t="s">
        <v>146</v>
      </c>
    </row>
    <row r="214" spans="2:65" s="11" customFormat="1" ht="22.35" customHeight="1">
      <c r="B214" s="186"/>
      <c r="C214" s="187"/>
      <c r="D214" s="202" t="s">
        <v>68</v>
      </c>
      <c r="E214" s="203" t="s">
        <v>249</v>
      </c>
      <c r="F214" s="203" t="s">
        <v>250</v>
      </c>
      <c r="G214" s="187"/>
      <c r="H214" s="187"/>
      <c r="I214" s="190"/>
      <c r="J214" s="204">
        <f>BK214</f>
        <v>0</v>
      </c>
      <c r="K214" s="187"/>
      <c r="L214" s="192"/>
      <c r="M214" s="193"/>
      <c r="N214" s="194"/>
      <c r="O214" s="194"/>
      <c r="P214" s="195">
        <f>SUM(P215:P223)</f>
        <v>0</v>
      </c>
      <c r="Q214" s="194"/>
      <c r="R214" s="195">
        <f>SUM(R215:R223)</f>
        <v>0</v>
      </c>
      <c r="S214" s="194"/>
      <c r="T214" s="196">
        <f>SUM(T215:T223)</f>
        <v>5.7098399999999998</v>
      </c>
      <c r="AR214" s="197" t="s">
        <v>77</v>
      </c>
      <c r="AT214" s="198" t="s">
        <v>68</v>
      </c>
      <c r="AU214" s="198" t="s">
        <v>79</v>
      </c>
      <c r="AY214" s="197" t="s">
        <v>146</v>
      </c>
      <c r="BK214" s="199">
        <f>SUM(BK215:BK223)</f>
        <v>0</v>
      </c>
    </row>
    <row r="215" spans="2:65" s="1" customFormat="1" ht="22.5" customHeight="1">
      <c r="B215" s="42"/>
      <c r="C215" s="205" t="s">
        <v>10</v>
      </c>
      <c r="D215" s="205" t="s">
        <v>151</v>
      </c>
      <c r="E215" s="206" t="s">
        <v>251</v>
      </c>
      <c r="F215" s="207" t="s">
        <v>252</v>
      </c>
      <c r="G215" s="208" t="s">
        <v>154</v>
      </c>
      <c r="H215" s="209">
        <v>63.12</v>
      </c>
      <c r="I215" s="210"/>
      <c r="J215" s="211">
        <f>ROUND(I215*H215,2)</f>
        <v>0</v>
      </c>
      <c r="K215" s="207" t="s">
        <v>155</v>
      </c>
      <c r="L215" s="62"/>
      <c r="M215" s="212" t="s">
        <v>21</v>
      </c>
      <c r="N215" s="213" t="s">
        <v>40</v>
      </c>
      <c r="O215" s="43"/>
      <c r="P215" s="214">
        <f>O215*H215</f>
        <v>0</v>
      </c>
      <c r="Q215" s="214">
        <v>0</v>
      </c>
      <c r="R215" s="214">
        <f>Q215*H215</f>
        <v>0</v>
      </c>
      <c r="S215" s="214">
        <v>5.7000000000000002E-2</v>
      </c>
      <c r="T215" s="215">
        <f>S215*H215</f>
        <v>3.5978400000000001</v>
      </c>
      <c r="AR215" s="25" t="s">
        <v>156</v>
      </c>
      <c r="AT215" s="25" t="s">
        <v>151</v>
      </c>
      <c r="AU215" s="25" t="s">
        <v>157</v>
      </c>
      <c r="AY215" s="25" t="s">
        <v>146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25" t="s">
        <v>77</v>
      </c>
      <c r="BK215" s="216">
        <f>ROUND(I215*H215,2)</f>
        <v>0</v>
      </c>
      <c r="BL215" s="25" t="s">
        <v>156</v>
      </c>
      <c r="BM215" s="25" t="s">
        <v>253</v>
      </c>
    </row>
    <row r="216" spans="2:65" s="12" customFormat="1">
      <c r="B216" s="217"/>
      <c r="C216" s="218"/>
      <c r="D216" s="219" t="s">
        <v>159</v>
      </c>
      <c r="E216" s="220" t="s">
        <v>21</v>
      </c>
      <c r="F216" s="221" t="s">
        <v>160</v>
      </c>
      <c r="G216" s="218"/>
      <c r="H216" s="222">
        <v>16.32</v>
      </c>
      <c r="I216" s="223"/>
      <c r="J216" s="218"/>
      <c r="K216" s="218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159</v>
      </c>
      <c r="AU216" s="228" t="s">
        <v>157</v>
      </c>
      <c r="AV216" s="12" t="s">
        <v>79</v>
      </c>
      <c r="AW216" s="12" t="s">
        <v>33</v>
      </c>
      <c r="AX216" s="12" t="s">
        <v>69</v>
      </c>
      <c r="AY216" s="228" t="s">
        <v>146</v>
      </c>
    </row>
    <row r="217" spans="2:65" s="12" customFormat="1">
      <c r="B217" s="217"/>
      <c r="C217" s="218"/>
      <c r="D217" s="219" t="s">
        <v>159</v>
      </c>
      <c r="E217" s="220" t="s">
        <v>21</v>
      </c>
      <c r="F217" s="221" t="s">
        <v>161</v>
      </c>
      <c r="G217" s="218"/>
      <c r="H217" s="222">
        <v>23.4</v>
      </c>
      <c r="I217" s="223"/>
      <c r="J217" s="218"/>
      <c r="K217" s="218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159</v>
      </c>
      <c r="AU217" s="228" t="s">
        <v>157</v>
      </c>
      <c r="AV217" s="12" t="s">
        <v>79</v>
      </c>
      <c r="AW217" s="12" t="s">
        <v>33</v>
      </c>
      <c r="AX217" s="12" t="s">
        <v>69</v>
      </c>
      <c r="AY217" s="228" t="s">
        <v>146</v>
      </c>
    </row>
    <row r="218" spans="2:65" s="12" customFormat="1">
      <c r="B218" s="217"/>
      <c r="C218" s="218"/>
      <c r="D218" s="219" t="s">
        <v>159</v>
      </c>
      <c r="E218" s="220" t="s">
        <v>21</v>
      </c>
      <c r="F218" s="221" t="s">
        <v>162</v>
      </c>
      <c r="G218" s="218"/>
      <c r="H218" s="222">
        <v>23.4</v>
      </c>
      <c r="I218" s="223"/>
      <c r="J218" s="218"/>
      <c r="K218" s="218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159</v>
      </c>
      <c r="AU218" s="228" t="s">
        <v>157</v>
      </c>
      <c r="AV218" s="12" t="s">
        <v>79</v>
      </c>
      <c r="AW218" s="12" t="s">
        <v>33</v>
      </c>
      <c r="AX218" s="12" t="s">
        <v>69</v>
      </c>
      <c r="AY218" s="228" t="s">
        <v>146</v>
      </c>
    </row>
    <row r="219" spans="2:65" s="13" customFormat="1">
      <c r="B219" s="229"/>
      <c r="C219" s="230"/>
      <c r="D219" s="231" t="s">
        <v>159</v>
      </c>
      <c r="E219" s="232" t="s">
        <v>21</v>
      </c>
      <c r="F219" s="233" t="s">
        <v>163</v>
      </c>
      <c r="G219" s="230"/>
      <c r="H219" s="234">
        <v>63.12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159</v>
      </c>
      <c r="AU219" s="240" t="s">
        <v>157</v>
      </c>
      <c r="AV219" s="13" t="s">
        <v>157</v>
      </c>
      <c r="AW219" s="13" t="s">
        <v>33</v>
      </c>
      <c r="AX219" s="13" t="s">
        <v>77</v>
      </c>
      <c r="AY219" s="240" t="s">
        <v>146</v>
      </c>
    </row>
    <row r="220" spans="2:65" s="1" customFormat="1" ht="22.5" customHeight="1">
      <c r="B220" s="42"/>
      <c r="C220" s="205" t="s">
        <v>254</v>
      </c>
      <c r="D220" s="205" t="s">
        <v>151</v>
      </c>
      <c r="E220" s="206" t="s">
        <v>255</v>
      </c>
      <c r="F220" s="207" t="s">
        <v>256</v>
      </c>
      <c r="G220" s="208" t="s">
        <v>154</v>
      </c>
      <c r="H220" s="209">
        <v>24</v>
      </c>
      <c r="I220" s="210"/>
      <c r="J220" s="211">
        <f>ROUND(I220*H220,2)</f>
        <v>0</v>
      </c>
      <c r="K220" s="207" t="s">
        <v>155</v>
      </c>
      <c r="L220" s="62"/>
      <c r="M220" s="212" t="s">
        <v>21</v>
      </c>
      <c r="N220" s="213" t="s">
        <v>40</v>
      </c>
      <c r="O220" s="43"/>
      <c r="P220" s="214">
        <f>O220*H220</f>
        <v>0</v>
      </c>
      <c r="Q220" s="214">
        <v>0</v>
      </c>
      <c r="R220" s="214">
        <f>Q220*H220</f>
        <v>0</v>
      </c>
      <c r="S220" s="214">
        <v>8.7999999999999995E-2</v>
      </c>
      <c r="T220" s="215">
        <f>S220*H220</f>
        <v>2.1120000000000001</v>
      </c>
      <c r="AR220" s="25" t="s">
        <v>156</v>
      </c>
      <c r="AT220" s="25" t="s">
        <v>151</v>
      </c>
      <c r="AU220" s="25" t="s">
        <v>157</v>
      </c>
      <c r="AY220" s="25" t="s">
        <v>146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25" t="s">
        <v>77</v>
      </c>
      <c r="BK220" s="216">
        <f>ROUND(I220*H220,2)</f>
        <v>0</v>
      </c>
      <c r="BL220" s="25" t="s">
        <v>156</v>
      </c>
      <c r="BM220" s="25" t="s">
        <v>257</v>
      </c>
    </row>
    <row r="221" spans="2:65" s="12" customFormat="1">
      <c r="B221" s="217"/>
      <c r="C221" s="218"/>
      <c r="D221" s="219" t="s">
        <v>159</v>
      </c>
      <c r="E221" s="220" t="s">
        <v>21</v>
      </c>
      <c r="F221" s="221" t="s">
        <v>258</v>
      </c>
      <c r="G221" s="218"/>
      <c r="H221" s="222">
        <v>20.399999999999999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159</v>
      </c>
      <c r="AU221" s="228" t="s">
        <v>157</v>
      </c>
      <c r="AV221" s="12" t="s">
        <v>79</v>
      </c>
      <c r="AW221" s="12" t="s">
        <v>33</v>
      </c>
      <c r="AX221" s="12" t="s">
        <v>69</v>
      </c>
      <c r="AY221" s="228" t="s">
        <v>146</v>
      </c>
    </row>
    <row r="222" spans="2:65" s="12" customFormat="1">
      <c r="B222" s="217"/>
      <c r="C222" s="218"/>
      <c r="D222" s="219" t="s">
        <v>159</v>
      </c>
      <c r="E222" s="220" t="s">
        <v>21</v>
      </c>
      <c r="F222" s="221" t="s">
        <v>259</v>
      </c>
      <c r="G222" s="218"/>
      <c r="H222" s="222">
        <v>3.6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159</v>
      </c>
      <c r="AU222" s="228" t="s">
        <v>157</v>
      </c>
      <c r="AV222" s="12" t="s">
        <v>79</v>
      </c>
      <c r="AW222" s="12" t="s">
        <v>33</v>
      </c>
      <c r="AX222" s="12" t="s">
        <v>69</v>
      </c>
      <c r="AY222" s="228" t="s">
        <v>146</v>
      </c>
    </row>
    <row r="223" spans="2:65" s="13" customFormat="1">
      <c r="B223" s="229"/>
      <c r="C223" s="230"/>
      <c r="D223" s="219" t="s">
        <v>159</v>
      </c>
      <c r="E223" s="244" t="s">
        <v>21</v>
      </c>
      <c r="F223" s="245" t="s">
        <v>163</v>
      </c>
      <c r="G223" s="230"/>
      <c r="H223" s="246">
        <v>24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159</v>
      </c>
      <c r="AU223" s="240" t="s">
        <v>157</v>
      </c>
      <c r="AV223" s="13" t="s">
        <v>157</v>
      </c>
      <c r="AW223" s="13" t="s">
        <v>33</v>
      </c>
      <c r="AX223" s="13" t="s">
        <v>77</v>
      </c>
      <c r="AY223" s="240" t="s">
        <v>146</v>
      </c>
    </row>
    <row r="224" spans="2:65" s="11" customFormat="1" ht="22.35" customHeight="1">
      <c r="B224" s="186"/>
      <c r="C224" s="187"/>
      <c r="D224" s="202" t="s">
        <v>68</v>
      </c>
      <c r="E224" s="203" t="s">
        <v>260</v>
      </c>
      <c r="F224" s="203" t="s">
        <v>261</v>
      </c>
      <c r="G224" s="187"/>
      <c r="H224" s="187"/>
      <c r="I224" s="190"/>
      <c r="J224" s="204">
        <f>BK224</f>
        <v>0</v>
      </c>
      <c r="K224" s="187"/>
      <c r="L224" s="192"/>
      <c r="M224" s="193"/>
      <c r="N224" s="194"/>
      <c r="O224" s="194"/>
      <c r="P224" s="195">
        <f>SUM(P225:P255)</f>
        <v>0</v>
      </c>
      <c r="Q224" s="194"/>
      <c r="R224" s="195">
        <f>SUM(R225:R255)</f>
        <v>0</v>
      </c>
      <c r="S224" s="194"/>
      <c r="T224" s="196">
        <f>SUM(T225:T255)</f>
        <v>35.615680000000005</v>
      </c>
      <c r="AR224" s="197" t="s">
        <v>77</v>
      </c>
      <c r="AT224" s="198" t="s">
        <v>68</v>
      </c>
      <c r="AU224" s="198" t="s">
        <v>79</v>
      </c>
      <c r="AY224" s="197" t="s">
        <v>146</v>
      </c>
      <c r="BK224" s="199">
        <f>SUM(BK225:BK255)</f>
        <v>0</v>
      </c>
    </row>
    <row r="225" spans="2:65" s="1" customFormat="1" ht="22.5" customHeight="1">
      <c r="B225" s="42"/>
      <c r="C225" s="205" t="s">
        <v>262</v>
      </c>
      <c r="D225" s="205" t="s">
        <v>151</v>
      </c>
      <c r="E225" s="206" t="s">
        <v>263</v>
      </c>
      <c r="F225" s="207" t="s">
        <v>264</v>
      </c>
      <c r="G225" s="208" t="s">
        <v>265</v>
      </c>
      <c r="H225" s="209">
        <v>0.15</v>
      </c>
      <c r="I225" s="210"/>
      <c r="J225" s="211">
        <f>ROUND(I225*H225,2)</f>
        <v>0</v>
      </c>
      <c r="K225" s="207" t="s">
        <v>155</v>
      </c>
      <c r="L225" s="62"/>
      <c r="M225" s="212" t="s">
        <v>21</v>
      </c>
      <c r="N225" s="213" t="s">
        <v>40</v>
      </c>
      <c r="O225" s="43"/>
      <c r="P225" s="214">
        <f>O225*H225</f>
        <v>0</v>
      </c>
      <c r="Q225" s="214">
        <v>0</v>
      </c>
      <c r="R225" s="214">
        <f>Q225*H225</f>
        <v>0</v>
      </c>
      <c r="S225" s="214">
        <v>2.4</v>
      </c>
      <c r="T225" s="215">
        <f>S225*H225</f>
        <v>0.36</v>
      </c>
      <c r="AR225" s="25" t="s">
        <v>156</v>
      </c>
      <c r="AT225" s="25" t="s">
        <v>151</v>
      </c>
      <c r="AU225" s="25" t="s">
        <v>157</v>
      </c>
      <c r="AY225" s="25" t="s">
        <v>146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25" t="s">
        <v>77</v>
      </c>
      <c r="BK225" s="216">
        <f>ROUND(I225*H225,2)</f>
        <v>0</v>
      </c>
      <c r="BL225" s="25" t="s">
        <v>156</v>
      </c>
      <c r="BM225" s="25" t="s">
        <v>266</v>
      </c>
    </row>
    <row r="226" spans="2:65" s="12" customFormat="1">
      <c r="B226" s="217"/>
      <c r="C226" s="218"/>
      <c r="D226" s="219" t="s">
        <v>159</v>
      </c>
      <c r="E226" s="220" t="s">
        <v>21</v>
      </c>
      <c r="F226" s="221" t="s">
        <v>267</v>
      </c>
      <c r="G226" s="218"/>
      <c r="H226" s="222">
        <v>7.4999999999999997E-2</v>
      </c>
      <c r="I226" s="223"/>
      <c r="J226" s="218"/>
      <c r="K226" s="218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159</v>
      </c>
      <c r="AU226" s="228" t="s">
        <v>157</v>
      </c>
      <c r="AV226" s="12" t="s">
        <v>79</v>
      </c>
      <c r="AW226" s="12" t="s">
        <v>33</v>
      </c>
      <c r="AX226" s="12" t="s">
        <v>69</v>
      </c>
      <c r="AY226" s="228" t="s">
        <v>146</v>
      </c>
    </row>
    <row r="227" spans="2:65" s="12" customFormat="1">
      <c r="B227" s="217"/>
      <c r="C227" s="218"/>
      <c r="D227" s="219" t="s">
        <v>159</v>
      </c>
      <c r="E227" s="220" t="s">
        <v>21</v>
      </c>
      <c r="F227" s="221" t="s">
        <v>268</v>
      </c>
      <c r="G227" s="218"/>
      <c r="H227" s="222">
        <v>7.4999999999999997E-2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159</v>
      </c>
      <c r="AU227" s="228" t="s">
        <v>157</v>
      </c>
      <c r="AV227" s="12" t="s">
        <v>79</v>
      </c>
      <c r="AW227" s="12" t="s">
        <v>33</v>
      </c>
      <c r="AX227" s="12" t="s">
        <v>69</v>
      </c>
      <c r="AY227" s="228" t="s">
        <v>146</v>
      </c>
    </row>
    <row r="228" spans="2:65" s="13" customFormat="1">
      <c r="B228" s="229"/>
      <c r="C228" s="230"/>
      <c r="D228" s="231" t="s">
        <v>159</v>
      </c>
      <c r="E228" s="232" t="s">
        <v>21</v>
      </c>
      <c r="F228" s="233" t="s">
        <v>163</v>
      </c>
      <c r="G228" s="230"/>
      <c r="H228" s="234">
        <v>0.15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159</v>
      </c>
      <c r="AU228" s="240" t="s">
        <v>157</v>
      </c>
      <c r="AV228" s="13" t="s">
        <v>157</v>
      </c>
      <c r="AW228" s="13" t="s">
        <v>33</v>
      </c>
      <c r="AX228" s="13" t="s">
        <v>77</v>
      </c>
      <c r="AY228" s="240" t="s">
        <v>146</v>
      </c>
    </row>
    <row r="229" spans="2:65" s="1" customFormat="1" ht="31.5" customHeight="1">
      <c r="B229" s="42"/>
      <c r="C229" s="205" t="s">
        <v>269</v>
      </c>
      <c r="D229" s="205" t="s">
        <v>151</v>
      </c>
      <c r="E229" s="206" t="s">
        <v>270</v>
      </c>
      <c r="F229" s="207" t="s">
        <v>271</v>
      </c>
      <c r="G229" s="208" t="s">
        <v>154</v>
      </c>
      <c r="H229" s="209">
        <v>63.12</v>
      </c>
      <c r="I229" s="210"/>
      <c r="J229" s="211">
        <f>ROUND(I229*H229,2)</f>
        <v>0</v>
      </c>
      <c r="K229" s="207" t="s">
        <v>155</v>
      </c>
      <c r="L229" s="62"/>
      <c r="M229" s="212" t="s">
        <v>21</v>
      </c>
      <c r="N229" s="213" t="s">
        <v>40</v>
      </c>
      <c r="O229" s="43"/>
      <c r="P229" s="214">
        <f>O229*H229</f>
        <v>0</v>
      </c>
      <c r="Q229" s="214">
        <v>0</v>
      </c>
      <c r="R229" s="214">
        <f>Q229*H229</f>
        <v>0</v>
      </c>
      <c r="S229" s="214">
        <v>0.05</v>
      </c>
      <c r="T229" s="215">
        <f>S229*H229</f>
        <v>3.1560000000000001</v>
      </c>
      <c r="AR229" s="25" t="s">
        <v>156</v>
      </c>
      <c r="AT229" s="25" t="s">
        <v>151</v>
      </c>
      <c r="AU229" s="25" t="s">
        <v>157</v>
      </c>
      <c r="AY229" s="25" t="s">
        <v>146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25" t="s">
        <v>77</v>
      </c>
      <c r="BK229" s="216">
        <f>ROUND(I229*H229,2)</f>
        <v>0</v>
      </c>
      <c r="BL229" s="25" t="s">
        <v>156</v>
      </c>
      <c r="BM229" s="25" t="s">
        <v>272</v>
      </c>
    </row>
    <row r="230" spans="2:65" s="12" customFormat="1">
      <c r="B230" s="217"/>
      <c r="C230" s="218"/>
      <c r="D230" s="219" t="s">
        <v>159</v>
      </c>
      <c r="E230" s="220" t="s">
        <v>21</v>
      </c>
      <c r="F230" s="221" t="s">
        <v>160</v>
      </c>
      <c r="G230" s="218"/>
      <c r="H230" s="222">
        <v>16.32</v>
      </c>
      <c r="I230" s="223"/>
      <c r="J230" s="218"/>
      <c r="K230" s="218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159</v>
      </c>
      <c r="AU230" s="228" t="s">
        <v>157</v>
      </c>
      <c r="AV230" s="12" t="s">
        <v>79</v>
      </c>
      <c r="AW230" s="12" t="s">
        <v>33</v>
      </c>
      <c r="AX230" s="12" t="s">
        <v>69</v>
      </c>
      <c r="AY230" s="228" t="s">
        <v>146</v>
      </c>
    </row>
    <row r="231" spans="2:65" s="12" customFormat="1">
      <c r="B231" s="217"/>
      <c r="C231" s="218"/>
      <c r="D231" s="219" t="s">
        <v>159</v>
      </c>
      <c r="E231" s="220" t="s">
        <v>21</v>
      </c>
      <c r="F231" s="221" t="s">
        <v>161</v>
      </c>
      <c r="G231" s="218"/>
      <c r="H231" s="222">
        <v>23.4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159</v>
      </c>
      <c r="AU231" s="228" t="s">
        <v>157</v>
      </c>
      <c r="AV231" s="12" t="s">
        <v>79</v>
      </c>
      <c r="AW231" s="12" t="s">
        <v>33</v>
      </c>
      <c r="AX231" s="12" t="s">
        <v>69</v>
      </c>
      <c r="AY231" s="228" t="s">
        <v>146</v>
      </c>
    </row>
    <row r="232" spans="2:65" s="12" customFormat="1">
      <c r="B232" s="217"/>
      <c r="C232" s="218"/>
      <c r="D232" s="219" t="s">
        <v>159</v>
      </c>
      <c r="E232" s="220" t="s">
        <v>21</v>
      </c>
      <c r="F232" s="221" t="s">
        <v>162</v>
      </c>
      <c r="G232" s="218"/>
      <c r="H232" s="222">
        <v>23.4</v>
      </c>
      <c r="I232" s="223"/>
      <c r="J232" s="218"/>
      <c r="K232" s="218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159</v>
      </c>
      <c r="AU232" s="228" t="s">
        <v>157</v>
      </c>
      <c r="AV232" s="12" t="s">
        <v>79</v>
      </c>
      <c r="AW232" s="12" t="s">
        <v>33</v>
      </c>
      <c r="AX232" s="12" t="s">
        <v>69</v>
      </c>
      <c r="AY232" s="228" t="s">
        <v>146</v>
      </c>
    </row>
    <row r="233" spans="2:65" s="13" customFormat="1">
      <c r="B233" s="229"/>
      <c r="C233" s="230"/>
      <c r="D233" s="231" t="s">
        <v>159</v>
      </c>
      <c r="E233" s="232" t="s">
        <v>21</v>
      </c>
      <c r="F233" s="233" t="s">
        <v>163</v>
      </c>
      <c r="G233" s="230"/>
      <c r="H233" s="234">
        <v>63.12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AT233" s="240" t="s">
        <v>159</v>
      </c>
      <c r="AU233" s="240" t="s">
        <v>157</v>
      </c>
      <c r="AV233" s="13" t="s">
        <v>157</v>
      </c>
      <c r="AW233" s="13" t="s">
        <v>33</v>
      </c>
      <c r="AX233" s="13" t="s">
        <v>77</v>
      </c>
      <c r="AY233" s="240" t="s">
        <v>146</v>
      </c>
    </row>
    <row r="234" spans="2:65" s="1" customFormat="1" ht="22.5" customHeight="1">
      <c r="B234" s="42"/>
      <c r="C234" s="205" t="s">
        <v>273</v>
      </c>
      <c r="D234" s="205" t="s">
        <v>151</v>
      </c>
      <c r="E234" s="206" t="s">
        <v>274</v>
      </c>
      <c r="F234" s="207" t="s">
        <v>275</v>
      </c>
      <c r="G234" s="208" t="s">
        <v>154</v>
      </c>
      <c r="H234" s="209">
        <v>353.68</v>
      </c>
      <c r="I234" s="210"/>
      <c r="J234" s="211">
        <f>ROUND(I234*H234,2)</f>
        <v>0</v>
      </c>
      <c r="K234" s="207" t="s">
        <v>21</v>
      </c>
      <c r="L234" s="62"/>
      <c r="M234" s="212" t="s">
        <v>21</v>
      </c>
      <c r="N234" s="213" t="s">
        <v>40</v>
      </c>
      <c r="O234" s="43"/>
      <c r="P234" s="214">
        <f>O234*H234</f>
        <v>0</v>
      </c>
      <c r="Q234" s="214">
        <v>0</v>
      </c>
      <c r="R234" s="214">
        <f>Q234*H234</f>
        <v>0</v>
      </c>
      <c r="S234" s="214">
        <v>4.5999999999999999E-2</v>
      </c>
      <c r="T234" s="215">
        <f>S234*H234</f>
        <v>16.269279999999998</v>
      </c>
      <c r="AR234" s="25" t="s">
        <v>156</v>
      </c>
      <c r="AT234" s="25" t="s">
        <v>151</v>
      </c>
      <c r="AU234" s="25" t="s">
        <v>157</v>
      </c>
      <c r="AY234" s="25" t="s">
        <v>146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25" t="s">
        <v>77</v>
      </c>
      <c r="BK234" s="216">
        <f>ROUND(I234*H234,2)</f>
        <v>0</v>
      </c>
      <c r="BL234" s="25" t="s">
        <v>156</v>
      </c>
      <c r="BM234" s="25" t="s">
        <v>276</v>
      </c>
    </row>
    <row r="235" spans="2:65" s="12" customFormat="1">
      <c r="B235" s="217"/>
      <c r="C235" s="218"/>
      <c r="D235" s="219" t="s">
        <v>159</v>
      </c>
      <c r="E235" s="220" t="s">
        <v>21</v>
      </c>
      <c r="F235" s="221" t="s">
        <v>178</v>
      </c>
      <c r="G235" s="218"/>
      <c r="H235" s="222">
        <v>49.12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159</v>
      </c>
      <c r="AU235" s="228" t="s">
        <v>157</v>
      </c>
      <c r="AV235" s="12" t="s">
        <v>79</v>
      </c>
      <c r="AW235" s="12" t="s">
        <v>33</v>
      </c>
      <c r="AX235" s="12" t="s">
        <v>69</v>
      </c>
      <c r="AY235" s="228" t="s">
        <v>146</v>
      </c>
    </row>
    <row r="236" spans="2:65" s="12" customFormat="1">
      <c r="B236" s="217"/>
      <c r="C236" s="218"/>
      <c r="D236" s="219" t="s">
        <v>159</v>
      </c>
      <c r="E236" s="220" t="s">
        <v>21</v>
      </c>
      <c r="F236" s="221" t="s">
        <v>179</v>
      </c>
      <c r="G236" s="218"/>
      <c r="H236" s="222">
        <v>23.76</v>
      </c>
      <c r="I236" s="223"/>
      <c r="J236" s="218"/>
      <c r="K236" s="218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159</v>
      </c>
      <c r="AU236" s="228" t="s">
        <v>157</v>
      </c>
      <c r="AV236" s="12" t="s">
        <v>79</v>
      </c>
      <c r="AW236" s="12" t="s">
        <v>33</v>
      </c>
      <c r="AX236" s="12" t="s">
        <v>69</v>
      </c>
      <c r="AY236" s="228" t="s">
        <v>146</v>
      </c>
    </row>
    <row r="237" spans="2:65" s="12" customFormat="1">
      <c r="B237" s="217"/>
      <c r="C237" s="218"/>
      <c r="D237" s="219" t="s">
        <v>159</v>
      </c>
      <c r="E237" s="220" t="s">
        <v>21</v>
      </c>
      <c r="F237" s="221" t="s">
        <v>180</v>
      </c>
      <c r="G237" s="218"/>
      <c r="H237" s="222">
        <v>25.76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159</v>
      </c>
      <c r="AU237" s="228" t="s">
        <v>157</v>
      </c>
      <c r="AV237" s="12" t="s">
        <v>79</v>
      </c>
      <c r="AW237" s="12" t="s">
        <v>33</v>
      </c>
      <c r="AX237" s="12" t="s">
        <v>69</v>
      </c>
      <c r="AY237" s="228" t="s">
        <v>146</v>
      </c>
    </row>
    <row r="238" spans="2:65" s="13" customFormat="1">
      <c r="B238" s="229"/>
      <c r="C238" s="230"/>
      <c r="D238" s="219" t="s">
        <v>159</v>
      </c>
      <c r="E238" s="244" t="s">
        <v>21</v>
      </c>
      <c r="F238" s="245" t="s">
        <v>163</v>
      </c>
      <c r="G238" s="230"/>
      <c r="H238" s="246">
        <v>98.64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AT238" s="240" t="s">
        <v>159</v>
      </c>
      <c r="AU238" s="240" t="s">
        <v>157</v>
      </c>
      <c r="AV238" s="13" t="s">
        <v>157</v>
      </c>
      <c r="AW238" s="13" t="s">
        <v>33</v>
      </c>
      <c r="AX238" s="13" t="s">
        <v>69</v>
      </c>
      <c r="AY238" s="240" t="s">
        <v>146</v>
      </c>
    </row>
    <row r="239" spans="2:65" s="12" customFormat="1">
      <c r="B239" s="217"/>
      <c r="C239" s="218"/>
      <c r="D239" s="219" t="s">
        <v>159</v>
      </c>
      <c r="E239" s="220" t="s">
        <v>21</v>
      </c>
      <c r="F239" s="221" t="s">
        <v>181</v>
      </c>
      <c r="G239" s="218"/>
      <c r="H239" s="222">
        <v>64.08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159</v>
      </c>
      <c r="AU239" s="228" t="s">
        <v>157</v>
      </c>
      <c r="AV239" s="12" t="s">
        <v>79</v>
      </c>
      <c r="AW239" s="12" t="s">
        <v>33</v>
      </c>
      <c r="AX239" s="12" t="s">
        <v>69</v>
      </c>
      <c r="AY239" s="228" t="s">
        <v>146</v>
      </c>
    </row>
    <row r="240" spans="2:65" s="12" customFormat="1">
      <c r="B240" s="217"/>
      <c r="C240" s="218"/>
      <c r="D240" s="219" t="s">
        <v>159</v>
      </c>
      <c r="E240" s="220" t="s">
        <v>21</v>
      </c>
      <c r="F240" s="221" t="s">
        <v>182</v>
      </c>
      <c r="G240" s="218"/>
      <c r="H240" s="222">
        <v>45.55</v>
      </c>
      <c r="I240" s="223"/>
      <c r="J240" s="218"/>
      <c r="K240" s="218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159</v>
      </c>
      <c r="AU240" s="228" t="s">
        <v>157</v>
      </c>
      <c r="AV240" s="12" t="s">
        <v>79</v>
      </c>
      <c r="AW240" s="12" t="s">
        <v>33</v>
      </c>
      <c r="AX240" s="12" t="s">
        <v>69</v>
      </c>
      <c r="AY240" s="228" t="s">
        <v>146</v>
      </c>
    </row>
    <row r="241" spans="2:65" s="12" customFormat="1">
      <c r="B241" s="217"/>
      <c r="C241" s="218"/>
      <c r="D241" s="219" t="s">
        <v>159</v>
      </c>
      <c r="E241" s="220" t="s">
        <v>21</v>
      </c>
      <c r="F241" s="221" t="s">
        <v>183</v>
      </c>
      <c r="G241" s="218"/>
      <c r="H241" s="222">
        <v>28.48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159</v>
      </c>
      <c r="AU241" s="228" t="s">
        <v>157</v>
      </c>
      <c r="AV241" s="12" t="s">
        <v>79</v>
      </c>
      <c r="AW241" s="12" t="s">
        <v>33</v>
      </c>
      <c r="AX241" s="12" t="s">
        <v>69</v>
      </c>
      <c r="AY241" s="228" t="s">
        <v>146</v>
      </c>
    </row>
    <row r="242" spans="2:65" s="13" customFormat="1">
      <c r="B242" s="229"/>
      <c r="C242" s="230"/>
      <c r="D242" s="219" t="s">
        <v>159</v>
      </c>
      <c r="E242" s="244" t="s">
        <v>21</v>
      </c>
      <c r="F242" s="245" t="s">
        <v>163</v>
      </c>
      <c r="G242" s="230"/>
      <c r="H242" s="246">
        <v>138.11000000000001</v>
      </c>
      <c r="I242" s="235"/>
      <c r="J242" s="230"/>
      <c r="K242" s="230"/>
      <c r="L242" s="236"/>
      <c r="M242" s="237"/>
      <c r="N242" s="238"/>
      <c r="O242" s="238"/>
      <c r="P242" s="238"/>
      <c r="Q242" s="238"/>
      <c r="R242" s="238"/>
      <c r="S242" s="238"/>
      <c r="T242" s="239"/>
      <c r="AT242" s="240" t="s">
        <v>159</v>
      </c>
      <c r="AU242" s="240" t="s">
        <v>157</v>
      </c>
      <c r="AV242" s="13" t="s">
        <v>157</v>
      </c>
      <c r="AW242" s="13" t="s">
        <v>33</v>
      </c>
      <c r="AX242" s="13" t="s">
        <v>69</v>
      </c>
      <c r="AY242" s="240" t="s">
        <v>146</v>
      </c>
    </row>
    <row r="243" spans="2:65" s="12" customFormat="1">
      <c r="B243" s="217"/>
      <c r="C243" s="218"/>
      <c r="D243" s="219" t="s">
        <v>159</v>
      </c>
      <c r="E243" s="220" t="s">
        <v>21</v>
      </c>
      <c r="F243" s="221" t="s">
        <v>184</v>
      </c>
      <c r="G243" s="218"/>
      <c r="H243" s="222">
        <v>64.08</v>
      </c>
      <c r="I243" s="223"/>
      <c r="J243" s="218"/>
      <c r="K243" s="218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159</v>
      </c>
      <c r="AU243" s="228" t="s">
        <v>157</v>
      </c>
      <c r="AV243" s="12" t="s">
        <v>79</v>
      </c>
      <c r="AW243" s="12" t="s">
        <v>33</v>
      </c>
      <c r="AX243" s="12" t="s">
        <v>69</v>
      </c>
      <c r="AY243" s="228" t="s">
        <v>146</v>
      </c>
    </row>
    <row r="244" spans="2:65" s="12" customFormat="1">
      <c r="B244" s="217"/>
      <c r="C244" s="218"/>
      <c r="D244" s="219" t="s">
        <v>159</v>
      </c>
      <c r="E244" s="220" t="s">
        <v>21</v>
      </c>
      <c r="F244" s="221" t="s">
        <v>185</v>
      </c>
      <c r="G244" s="218"/>
      <c r="H244" s="222">
        <v>24.37</v>
      </c>
      <c r="I244" s="223"/>
      <c r="J244" s="218"/>
      <c r="K244" s="218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159</v>
      </c>
      <c r="AU244" s="228" t="s">
        <v>157</v>
      </c>
      <c r="AV244" s="12" t="s">
        <v>79</v>
      </c>
      <c r="AW244" s="12" t="s">
        <v>33</v>
      </c>
      <c r="AX244" s="12" t="s">
        <v>69</v>
      </c>
      <c r="AY244" s="228" t="s">
        <v>146</v>
      </c>
    </row>
    <row r="245" spans="2:65" s="12" customFormat="1">
      <c r="B245" s="217"/>
      <c r="C245" s="218"/>
      <c r="D245" s="219" t="s">
        <v>159</v>
      </c>
      <c r="E245" s="220" t="s">
        <v>21</v>
      </c>
      <c r="F245" s="221" t="s">
        <v>186</v>
      </c>
      <c r="G245" s="218"/>
      <c r="H245" s="222">
        <v>28.48</v>
      </c>
      <c r="I245" s="223"/>
      <c r="J245" s="218"/>
      <c r="K245" s="218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159</v>
      </c>
      <c r="AU245" s="228" t="s">
        <v>157</v>
      </c>
      <c r="AV245" s="12" t="s">
        <v>79</v>
      </c>
      <c r="AW245" s="12" t="s">
        <v>33</v>
      </c>
      <c r="AX245" s="12" t="s">
        <v>69</v>
      </c>
      <c r="AY245" s="228" t="s">
        <v>146</v>
      </c>
    </row>
    <row r="246" spans="2:65" s="13" customFormat="1">
      <c r="B246" s="229"/>
      <c r="C246" s="230"/>
      <c r="D246" s="219" t="s">
        <v>159</v>
      </c>
      <c r="E246" s="244" t="s">
        <v>21</v>
      </c>
      <c r="F246" s="245" t="s">
        <v>163</v>
      </c>
      <c r="G246" s="230"/>
      <c r="H246" s="246">
        <v>116.93</v>
      </c>
      <c r="I246" s="235"/>
      <c r="J246" s="230"/>
      <c r="K246" s="230"/>
      <c r="L246" s="236"/>
      <c r="M246" s="237"/>
      <c r="N246" s="238"/>
      <c r="O246" s="238"/>
      <c r="P246" s="238"/>
      <c r="Q246" s="238"/>
      <c r="R246" s="238"/>
      <c r="S246" s="238"/>
      <c r="T246" s="239"/>
      <c r="AT246" s="240" t="s">
        <v>159</v>
      </c>
      <c r="AU246" s="240" t="s">
        <v>157</v>
      </c>
      <c r="AV246" s="13" t="s">
        <v>157</v>
      </c>
      <c r="AW246" s="13" t="s">
        <v>33</v>
      </c>
      <c r="AX246" s="13" t="s">
        <v>69</v>
      </c>
      <c r="AY246" s="240" t="s">
        <v>146</v>
      </c>
    </row>
    <row r="247" spans="2:65" s="14" customFormat="1">
      <c r="B247" s="247"/>
      <c r="C247" s="248"/>
      <c r="D247" s="231" t="s">
        <v>159</v>
      </c>
      <c r="E247" s="249" t="s">
        <v>21</v>
      </c>
      <c r="F247" s="250" t="s">
        <v>187</v>
      </c>
      <c r="G247" s="248"/>
      <c r="H247" s="251">
        <v>353.68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AT247" s="257" t="s">
        <v>159</v>
      </c>
      <c r="AU247" s="257" t="s">
        <v>157</v>
      </c>
      <c r="AV247" s="14" t="s">
        <v>156</v>
      </c>
      <c r="AW247" s="14" t="s">
        <v>33</v>
      </c>
      <c r="AX247" s="14" t="s">
        <v>77</v>
      </c>
      <c r="AY247" s="257" t="s">
        <v>146</v>
      </c>
    </row>
    <row r="248" spans="2:65" s="1" customFormat="1" ht="22.5" customHeight="1">
      <c r="B248" s="42"/>
      <c r="C248" s="205" t="s">
        <v>231</v>
      </c>
      <c r="D248" s="205" t="s">
        <v>151</v>
      </c>
      <c r="E248" s="206" t="s">
        <v>277</v>
      </c>
      <c r="F248" s="207" t="s">
        <v>278</v>
      </c>
      <c r="G248" s="208" t="s">
        <v>154</v>
      </c>
      <c r="H248" s="209">
        <v>232.8</v>
      </c>
      <c r="I248" s="210"/>
      <c r="J248" s="211">
        <f>ROUND(I248*H248,2)</f>
        <v>0</v>
      </c>
      <c r="K248" s="207" t="s">
        <v>21</v>
      </c>
      <c r="L248" s="62"/>
      <c r="M248" s="212" t="s">
        <v>21</v>
      </c>
      <c r="N248" s="213" t="s">
        <v>40</v>
      </c>
      <c r="O248" s="43"/>
      <c r="P248" s="214">
        <f>O248*H248</f>
        <v>0</v>
      </c>
      <c r="Q248" s="214">
        <v>0</v>
      </c>
      <c r="R248" s="214">
        <f>Q248*H248</f>
        <v>0</v>
      </c>
      <c r="S248" s="214">
        <v>6.8000000000000005E-2</v>
      </c>
      <c r="T248" s="215">
        <f>S248*H248</f>
        <v>15.830400000000003</v>
      </c>
      <c r="AR248" s="25" t="s">
        <v>156</v>
      </c>
      <c r="AT248" s="25" t="s">
        <v>151</v>
      </c>
      <c r="AU248" s="25" t="s">
        <v>157</v>
      </c>
      <c r="AY248" s="25" t="s">
        <v>146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25" t="s">
        <v>77</v>
      </c>
      <c r="BK248" s="216">
        <f>ROUND(I248*H248,2)</f>
        <v>0</v>
      </c>
      <c r="BL248" s="25" t="s">
        <v>156</v>
      </c>
      <c r="BM248" s="25" t="s">
        <v>279</v>
      </c>
    </row>
    <row r="249" spans="2:65" s="12" customFormat="1">
      <c r="B249" s="217"/>
      <c r="C249" s="218"/>
      <c r="D249" s="219" t="s">
        <v>159</v>
      </c>
      <c r="E249" s="220" t="s">
        <v>21</v>
      </c>
      <c r="F249" s="221" t="s">
        <v>280</v>
      </c>
      <c r="G249" s="218"/>
      <c r="H249" s="222">
        <v>64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159</v>
      </c>
      <c r="AU249" s="228" t="s">
        <v>157</v>
      </c>
      <c r="AV249" s="12" t="s">
        <v>79</v>
      </c>
      <c r="AW249" s="12" t="s">
        <v>33</v>
      </c>
      <c r="AX249" s="12" t="s">
        <v>69</v>
      </c>
      <c r="AY249" s="228" t="s">
        <v>146</v>
      </c>
    </row>
    <row r="250" spans="2:65" s="13" customFormat="1">
      <c r="B250" s="229"/>
      <c r="C250" s="230"/>
      <c r="D250" s="219" t="s">
        <v>159</v>
      </c>
      <c r="E250" s="244" t="s">
        <v>21</v>
      </c>
      <c r="F250" s="245" t="s">
        <v>163</v>
      </c>
      <c r="G250" s="230"/>
      <c r="H250" s="246">
        <v>64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159</v>
      </c>
      <c r="AU250" s="240" t="s">
        <v>157</v>
      </c>
      <c r="AV250" s="13" t="s">
        <v>157</v>
      </c>
      <c r="AW250" s="13" t="s">
        <v>33</v>
      </c>
      <c r="AX250" s="13" t="s">
        <v>69</v>
      </c>
      <c r="AY250" s="240" t="s">
        <v>146</v>
      </c>
    </row>
    <row r="251" spans="2:65" s="12" customFormat="1">
      <c r="B251" s="217"/>
      <c r="C251" s="218"/>
      <c r="D251" s="219" t="s">
        <v>159</v>
      </c>
      <c r="E251" s="220" t="s">
        <v>21</v>
      </c>
      <c r="F251" s="221" t="s">
        <v>281</v>
      </c>
      <c r="G251" s="218"/>
      <c r="H251" s="222">
        <v>94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159</v>
      </c>
      <c r="AU251" s="228" t="s">
        <v>157</v>
      </c>
      <c r="AV251" s="12" t="s">
        <v>79</v>
      </c>
      <c r="AW251" s="12" t="s">
        <v>33</v>
      </c>
      <c r="AX251" s="12" t="s">
        <v>69</v>
      </c>
      <c r="AY251" s="228" t="s">
        <v>146</v>
      </c>
    </row>
    <row r="252" spans="2:65" s="13" customFormat="1">
      <c r="B252" s="229"/>
      <c r="C252" s="230"/>
      <c r="D252" s="219" t="s">
        <v>159</v>
      </c>
      <c r="E252" s="244" t="s">
        <v>21</v>
      </c>
      <c r="F252" s="245" t="s">
        <v>163</v>
      </c>
      <c r="G252" s="230"/>
      <c r="H252" s="246">
        <v>94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AT252" s="240" t="s">
        <v>159</v>
      </c>
      <c r="AU252" s="240" t="s">
        <v>157</v>
      </c>
      <c r="AV252" s="13" t="s">
        <v>157</v>
      </c>
      <c r="AW252" s="13" t="s">
        <v>33</v>
      </c>
      <c r="AX252" s="13" t="s">
        <v>69</v>
      </c>
      <c r="AY252" s="240" t="s">
        <v>146</v>
      </c>
    </row>
    <row r="253" spans="2:65" s="12" customFormat="1" ht="27">
      <c r="B253" s="217"/>
      <c r="C253" s="218"/>
      <c r="D253" s="219" t="s">
        <v>159</v>
      </c>
      <c r="E253" s="220" t="s">
        <v>21</v>
      </c>
      <c r="F253" s="221" t="s">
        <v>282</v>
      </c>
      <c r="G253" s="218"/>
      <c r="H253" s="222">
        <v>74.8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159</v>
      </c>
      <c r="AU253" s="228" t="s">
        <v>157</v>
      </c>
      <c r="AV253" s="12" t="s">
        <v>79</v>
      </c>
      <c r="AW253" s="12" t="s">
        <v>33</v>
      </c>
      <c r="AX253" s="12" t="s">
        <v>69</v>
      </c>
      <c r="AY253" s="228" t="s">
        <v>146</v>
      </c>
    </row>
    <row r="254" spans="2:65" s="13" customFormat="1">
      <c r="B254" s="229"/>
      <c r="C254" s="230"/>
      <c r="D254" s="219" t="s">
        <v>159</v>
      </c>
      <c r="E254" s="244" t="s">
        <v>21</v>
      </c>
      <c r="F254" s="245" t="s">
        <v>163</v>
      </c>
      <c r="G254" s="230"/>
      <c r="H254" s="246">
        <v>74.8</v>
      </c>
      <c r="I254" s="235"/>
      <c r="J254" s="230"/>
      <c r="K254" s="230"/>
      <c r="L254" s="236"/>
      <c r="M254" s="237"/>
      <c r="N254" s="238"/>
      <c r="O254" s="238"/>
      <c r="P254" s="238"/>
      <c r="Q254" s="238"/>
      <c r="R254" s="238"/>
      <c r="S254" s="238"/>
      <c r="T254" s="239"/>
      <c r="AT254" s="240" t="s">
        <v>159</v>
      </c>
      <c r="AU254" s="240" t="s">
        <v>157</v>
      </c>
      <c r="AV254" s="13" t="s">
        <v>157</v>
      </c>
      <c r="AW254" s="13" t="s">
        <v>33</v>
      </c>
      <c r="AX254" s="13" t="s">
        <v>69</v>
      </c>
      <c r="AY254" s="240" t="s">
        <v>146</v>
      </c>
    </row>
    <row r="255" spans="2:65" s="14" customFormat="1">
      <c r="B255" s="247"/>
      <c r="C255" s="248"/>
      <c r="D255" s="219" t="s">
        <v>159</v>
      </c>
      <c r="E255" s="269" t="s">
        <v>21</v>
      </c>
      <c r="F255" s="270" t="s">
        <v>187</v>
      </c>
      <c r="G255" s="248"/>
      <c r="H255" s="271">
        <v>232.8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AT255" s="257" t="s">
        <v>159</v>
      </c>
      <c r="AU255" s="257" t="s">
        <v>157</v>
      </c>
      <c r="AV255" s="14" t="s">
        <v>156</v>
      </c>
      <c r="AW255" s="14" t="s">
        <v>33</v>
      </c>
      <c r="AX255" s="14" t="s">
        <v>77</v>
      </c>
      <c r="AY255" s="257" t="s">
        <v>146</v>
      </c>
    </row>
    <row r="256" spans="2:65" s="11" customFormat="1" ht="29.85" customHeight="1">
      <c r="B256" s="186"/>
      <c r="C256" s="187"/>
      <c r="D256" s="202" t="s">
        <v>68</v>
      </c>
      <c r="E256" s="203" t="s">
        <v>283</v>
      </c>
      <c r="F256" s="203" t="s">
        <v>284</v>
      </c>
      <c r="G256" s="187"/>
      <c r="H256" s="187"/>
      <c r="I256" s="190"/>
      <c r="J256" s="204">
        <f>BK256</f>
        <v>0</v>
      </c>
      <c r="K256" s="187"/>
      <c r="L256" s="192"/>
      <c r="M256" s="193"/>
      <c r="N256" s="194"/>
      <c r="O256" s="194"/>
      <c r="P256" s="195">
        <f>SUM(P257:P267)</f>
        <v>0</v>
      </c>
      <c r="Q256" s="194"/>
      <c r="R256" s="195">
        <f>SUM(R257:R267)</f>
        <v>0</v>
      </c>
      <c r="S256" s="194"/>
      <c r="T256" s="196">
        <f>SUM(T257:T267)</f>
        <v>0</v>
      </c>
      <c r="AR256" s="197" t="s">
        <v>77</v>
      </c>
      <c r="AT256" s="198" t="s">
        <v>68</v>
      </c>
      <c r="AU256" s="198" t="s">
        <v>77</v>
      </c>
      <c r="AY256" s="197" t="s">
        <v>146</v>
      </c>
      <c r="BK256" s="199">
        <f>SUM(BK257:BK267)</f>
        <v>0</v>
      </c>
    </row>
    <row r="257" spans="2:65" s="1" customFormat="1" ht="22.5" customHeight="1">
      <c r="B257" s="42"/>
      <c r="C257" s="205" t="s">
        <v>9</v>
      </c>
      <c r="D257" s="205" t="s">
        <v>151</v>
      </c>
      <c r="E257" s="206" t="s">
        <v>285</v>
      </c>
      <c r="F257" s="207" t="s">
        <v>286</v>
      </c>
      <c r="G257" s="208" t="s">
        <v>287</v>
      </c>
      <c r="H257" s="209">
        <v>41.805999999999997</v>
      </c>
      <c r="I257" s="210"/>
      <c r="J257" s="211">
        <f>ROUND(I257*H257,2)</f>
        <v>0</v>
      </c>
      <c r="K257" s="207" t="s">
        <v>21</v>
      </c>
      <c r="L257" s="62"/>
      <c r="M257" s="212" t="s">
        <v>21</v>
      </c>
      <c r="N257" s="213" t="s">
        <v>40</v>
      </c>
      <c r="O257" s="43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AR257" s="25" t="s">
        <v>156</v>
      </c>
      <c r="AT257" s="25" t="s">
        <v>151</v>
      </c>
      <c r="AU257" s="25" t="s">
        <v>79</v>
      </c>
      <c r="AY257" s="25" t="s">
        <v>146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25" t="s">
        <v>77</v>
      </c>
      <c r="BK257" s="216">
        <f>ROUND(I257*H257,2)</f>
        <v>0</v>
      </c>
      <c r="BL257" s="25" t="s">
        <v>156</v>
      </c>
      <c r="BM257" s="25" t="s">
        <v>288</v>
      </c>
    </row>
    <row r="258" spans="2:65" s="1" customFormat="1" ht="22.5" customHeight="1">
      <c r="B258" s="42"/>
      <c r="C258" s="205" t="s">
        <v>289</v>
      </c>
      <c r="D258" s="205" t="s">
        <v>151</v>
      </c>
      <c r="E258" s="206" t="s">
        <v>290</v>
      </c>
      <c r="F258" s="207" t="s">
        <v>291</v>
      </c>
      <c r="G258" s="208" t="s">
        <v>287</v>
      </c>
      <c r="H258" s="209">
        <v>418.06</v>
      </c>
      <c r="I258" s="210"/>
      <c r="J258" s="211">
        <f>ROUND(I258*H258,2)</f>
        <v>0</v>
      </c>
      <c r="K258" s="207" t="s">
        <v>21</v>
      </c>
      <c r="L258" s="62"/>
      <c r="M258" s="212" t="s">
        <v>21</v>
      </c>
      <c r="N258" s="213" t="s">
        <v>40</v>
      </c>
      <c r="O258" s="43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AR258" s="25" t="s">
        <v>156</v>
      </c>
      <c r="AT258" s="25" t="s">
        <v>151</v>
      </c>
      <c r="AU258" s="25" t="s">
        <v>79</v>
      </c>
      <c r="AY258" s="25" t="s">
        <v>146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25" t="s">
        <v>77</v>
      </c>
      <c r="BK258" s="216">
        <f>ROUND(I258*H258,2)</f>
        <v>0</v>
      </c>
      <c r="BL258" s="25" t="s">
        <v>156</v>
      </c>
      <c r="BM258" s="25" t="s">
        <v>292</v>
      </c>
    </row>
    <row r="259" spans="2:65" s="12" customFormat="1">
      <c r="B259" s="217"/>
      <c r="C259" s="218"/>
      <c r="D259" s="219" t="s">
        <v>159</v>
      </c>
      <c r="E259" s="220" t="s">
        <v>21</v>
      </c>
      <c r="F259" s="221" t="s">
        <v>293</v>
      </c>
      <c r="G259" s="218"/>
      <c r="H259" s="222">
        <v>418.06</v>
      </c>
      <c r="I259" s="223"/>
      <c r="J259" s="218"/>
      <c r="K259" s="218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159</v>
      </c>
      <c r="AU259" s="228" t="s">
        <v>79</v>
      </c>
      <c r="AV259" s="12" t="s">
        <v>79</v>
      </c>
      <c r="AW259" s="12" t="s">
        <v>33</v>
      </c>
      <c r="AX259" s="12" t="s">
        <v>77</v>
      </c>
      <c r="AY259" s="228" t="s">
        <v>146</v>
      </c>
    </row>
    <row r="260" spans="2:65" s="13" customFormat="1">
      <c r="B260" s="229"/>
      <c r="C260" s="230"/>
      <c r="D260" s="231" t="s">
        <v>159</v>
      </c>
      <c r="E260" s="232" t="s">
        <v>21</v>
      </c>
      <c r="F260" s="233" t="s">
        <v>163</v>
      </c>
      <c r="G260" s="230"/>
      <c r="H260" s="234">
        <v>418.06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AT260" s="240" t="s">
        <v>159</v>
      </c>
      <c r="AU260" s="240" t="s">
        <v>79</v>
      </c>
      <c r="AV260" s="13" t="s">
        <v>157</v>
      </c>
      <c r="AW260" s="13" t="s">
        <v>33</v>
      </c>
      <c r="AX260" s="13" t="s">
        <v>69</v>
      </c>
      <c r="AY260" s="240" t="s">
        <v>146</v>
      </c>
    </row>
    <row r="261" spans="2:65" s="1" customFormat="1" ht="22.5" customHeight="1">
      <c r="B261" s="42"/>
      <c r="C261" s="205" t="s">
        <v>294</v>
      </c>
      <c r="D261" s="205" t="s">
        <v>151</v>
      </c>
      <c r="E261" s="206" t="s">
        <v>295</v>
      </c>
      <c r="F261" s="207" t="s">
        <v>296</v>
      </c>
      <c r="G261" s="208" t="s">
        <v>287</v>
      </c>
      <c r="H261" s="209">
        <v>41.805999999999997</v>
      </c>
      <c r="I261" s="210"/>
      <c r="J261" s="211">
        <f>ROUND(I261*H261,2)</f>
        <v>0</v>
      </c>
      <c r="K261" s="207" t="s">
        <v>155</v>
      </c>
      <c r="L261" s="62"/>
      <c r="M261" s="212" t="s">
        <v>21</v>
      </c>
      <c r="N261" s="213" t="s">
        <v>40</v>
      </c>
      <c r="O261" s="43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AR261" s="25" t="s">
        <v>156</v>
      </c>
      <c r="AT261" s="25" t="s">
        <v>151</v>
      </c>
      <c r="AU261" s="25" t="s">
        <v>79</v>
      </c>
      <c r="AY261" s="25" t="s">
        <v>146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25" t="s">
        <v>77</v>
      </c>
      <c r="BK261" s="216">
        <f>ROUND(I261*H261,2)</f>
        <v>0</v>
      </c>
      <c r="BL261" s="25" t="s">
        <v>156</v>
      </c>
      <c r="BM261" s="25" t="s">
        <v>297</v>
      </c>
    </row>
    <row r="262" spans="2:65" s="1" customFormat="1" ht="22.5" customHeight="1">
      <c r="B262" s="42"/>
      <c r="C262" s="205" t="s">
        <v>298</v>
      </c>
      <c r="D262" s="205" t="s">
        <v>151</v>
      </c>
      <c r="E262" s="206" t="s">
        <v>299</v>
      </c>
      <c r="F262" s="207" t="s">
        <v>300</v>
      </c>
      <c r="G262" s="208" t="s">
        <v>287</v>
      </c>
      <c r="H262" s="209">
        <v>36</v>
      </c>
      <c r="I262" s="210"/>
      <c r="J262" s="211">
        <f>ROUND(I262*H262,2)</f>
        <v>0</v>
      </c>
      <c r="K262" s="207" t="s">
        <v>21</v>
      </c>
      <c r="L262" s="62"/>
      <c r="M262" s="212" t="s">
        <v>21</v>
      </c>
      <c r="N262" s="213" t="s">
        <v>40</v>
      </c>
      <c r="O262" s="43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AR262" s="25" t="s">
        <v>156</v>
      </c>
      <c r="AT262" s="25" t="s">
        <v>151</v>
      </c>
      <c r="AU262" s="25" t="s">
        <v>79</v>
      </c>
      <c r="AY262" s="25" t="s">
        <v>146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25" t="s">
        <v>77</v>
      </c>
      <c r="BK262" s="216">
        <f>ROUND(I262*H262,2)</f>
        <v>0</v>
      </c>
      <c r="BL262" s="25" t="s">
        <v>156</v>
      </c>
      <c r="BM262" s="25" t="s">
        <v>301</v>
      </c>
    </row>
    <row r="263" spans="2:65" s="12" customFormat="1">
      <c r="B263" s="217"/>
      <c r="C263" s="218"/>
      <c r="D263" s="219" t="s">
        <v>159</v>
      </c>
      <c r="E263" s="220" t="s">
        <v>21</v>
      </c>
      <c r="F263" s="221" t="s">
        <v>302</v>
      </c>
      <c r="G263" s="218"/>
      <c r="H263" s="222">
        <v>36</v>
      </c>
      <c r="I263" s="223"/>
      <c r="J263" s="218"/>
      <c r="K263" s="218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159</v>
      </c>
      <c r="AU263" s="228" t="s">
        <v>79</v>
      </c>
      <c r="AV263" s="12" t="s">
        <v>79</v>
      </c>
      <c r="AW263" s="12" t="s">
        <v>33</v>
      </c>
      <c r="AX263" s="12" t="s">
        <v>69</v>
      </c>
      <c r="AY263" s="228" t="s">
        <v>146</v>
      </c>
    </row>
    <row r="264" spans="2:65" s="13" customFormat="1">
      <c r="B264" s="229"/>
      <c r="C264" s="230"/>
      <c r="D264" s="231" t="s">
        <v>159</v>
      </c>
      <c r="E264" s="232" t="s">
        <v>21</v>
      </c>
      <c r="F264" s="233" t="s">
        <v>163</v>
      </c>
      <c r="G264" s="230"/>
      <c r="H264" s="234">
        <v>36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159</v>
      </c>
      <c r="AU264" s="240" t="s">
        <v>79</v>
      </c>
      <c r="AV264" s="13" t="s">
        <v>157</v>
      </c>
      <c r="AW264" s="13" t="s">
        <v>33</v>
      </c>
      <c r="AX264" s="13" t="s">
        <v>77</v>
      </c>
      <c r="AY264" s="240" t="s">
        <v>146</v>
      </c>
    </row>
    <row r="265" spans="2:65" s="1" customFormat="1" ht="22.5" customHeight="1">
      <c r="B265" s="42"/>
      <c r="C265" s="205" t="s">
        <v>303</v>
      </c>
      <c r="D265" s="205" t="s">
        <v>151</v>
      </c>
      <c r="E265" s="206" t="s">
        <v>304</v>
      </c>
      <c r="F265" s="207" t="s">
        <v>305</v>
      </c>
      <c r="G265" s="208" t="s">
        <v>287</v>
      </c>
      <c r="H265" s="209">
        <v>5.806</v>
      </c>
      <c r="I265" s="210"/>
      <c r="J265" s="211">
        <f>ROUND(I265*H265,2)</f>
        <v>0</v>
      </c>
      <c r="K265" s="207" t="s">
        <v>21</v>
      </c>
      <c r="L265" s="62"/>
      <c r="M265" s="212" t="s">
        <v>21</v>
      </c>
      <c r="N265" s="213" t="s">
        <v>40</v>
      </c>
      <c r="O265" s="43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AR265" s="25" t="s">
        <v>156</v>
      </c>
      <c r="AT265" s="25" t="s">
        <v>151</v>
      </c>
      <c r="AU265" s="25" t="s">
        <v>79</v>
      </c>
      <c r="AY265" s="25" t="s">
        <v>146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25" t="s">
        <v>77</v>
      </c>
      <c r="BK265" s="216">
        <f>ROUND(I265*H265,2)</f>
        <v>0</v>
      </c>
      <c r="BL265" s="25" t="s">
        <v>156</v>
      </c>
      <c r="BM265" s="25" t="s">
        <v>306</v>
      </c>
    </row>
    <row r="266" spans="2:65" s="12" customFormat="1">
      <c r="B266" s="217"/>
      <c r="C266" s="218"/>
      <c r="D266" s="219" t="s">
        <v>159</v>
      </c>
      <c r="E266" s="220" t="s">
        <v>21</v>
      </c>
      <c r="F266" s="221" t="s">
        <v>307</v>
      </c>
      <c r="G266" s="218"/>
      <c r="H266" s="222">
        <v>5.806</v>
      </c>
      <c r="I266" s="223"/>
      <c r="J266" s="218"/>
      <c r="K266" s="218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159</v>
      </c>
      <c r="AU266" s="228" t="s">
        <v>79</v>
      </c>
      <c r="AV266" s="12" t="s">
        <v>79</v>
      </c>
      <c r="AW266" s="12" t="s">
        <v>33</v>
      </c>
      <c r="AX266" s="12" t="s">
        <v>69</v>
      </c>
      <c r="AY266" s="228" t="s">
        <v>146</v>
      </c>
    </row>
    <row r="267" spans="2:65" s="13" customFormat="1">
      <c r="B267" s="229"/>
      <c r="C267" s="230"/>
      <c r="D267" s="219" t="s">
        <v>159</v>
      </c>
      <c r="E267" s="244" t="s">
        <v>21</v>
      </c>
      <c r="F267" s="245" t="s">
        <v>163</v>
      </c>
      <c r="G267" s="230"/>
      <c r="H267" s="246">
        <v>5.806</v>
      </c>
      <c r="I267" s="235"/>
      <c r="J267" s="230"/>
      <c r="K267" s="230"/>
      <c r="L267" s="236"/>
      <c r="M267" s="237"/>
      <c r="N267" s="238"/>
      <c r="O267" s="238"/>
      <c r="P267" s="238"/>
      <c r="Q267" s="238"/>
      <c r="R267" s="238"/>
      <c r="S267" s="238"/>
      <c r="T267" s="239"/>
      <c r="AT267" s="240" t="s">
        <v>159</v>
      </c>
      <c r="AU267" s="240" t="s">
        <v>79</v>
      </c>
      <c r="AV267" s="13" t="s">
        <v>157</v>
      </c>
      <c r="AW267" s="13" t="s">
        <v>33</v>
      </c>
      <c r="AX267" s="13" t="s">
        <v>77</v>
      </c>
      <c r="AY267" s="240" t="s">
        <v>146</v>
      </c>
    </row>
    <row r="268" spans="2:65" s="11" customFormat="1" ht="29.85" customHeight="1">
      <c r="B268" s="186"/>
      <c r="C268" s="187"/>
      <c r="D268" s="202" t="s">
        <v>68</v>
      </c>
      <c r="E268" s="203" t="s">
        <v>308</v>
      </c>
      <c r="F268" s="203" t="s">
        <v>309</v>
      </c>
      <c r="G268" s="187"/>
      <c r="H268" s="187"/>
      <c r="I268" s="190"/>
      <c r="J268" s="204">
        <f>BK268</f>
        <v>0</v>
      </c>
      <c r="K268" s="187"/>
      <c r="L268" s="192"/>
      <c r="M268" s="193"/>
      <c r="N268" s="194"/>
      <c r="O268" s="194"/>
      <c r="P268" s="195">
        <f>P269</f>
        <v>0</v>
      </c>
      <c r="Q268" s="194"/>
      <c r="R268" s="195">
        <f>R269</f>
        <v>0</v>
      </c>
      <c r="S268" s="194"/>
      <c r="T268" s="196">
        <f>T269</f>
        <v>0</v>
      </c>
      <c r="AR268" s="197" t="s">
        <v>77</v>
      </c>
      <c r="AT268" s="198" t="s">
        <v>68</v>
      </c>
      <c r="AU268" s="198" t="s">
        <v>77</v>
      </c>
      <c r="AY268" s="197" t="s">
        <v>146</v>
      </c>
      <c r="BK268" s="199">
        <f>BK269</f>
        <v>0</v>
      </c>
    </row>
    <row r="269" spans="2:65" s="1" customFormat="1" ht="22.5" customHeight="1">
      <c r="B269" s="42"/>
      <c r="C269" s="205" t="s">
        <v>310</v>
      </c>
      <c r="D269" s="205" t="s">
        <v>151</v>
      </c>
      <c r="E269" s="206" t="s">
        <v>311</v>
      </c>
      <c r="F269" s="207" t="s">
        <v>312</v>
      </c>
      <c r="G269" s="208" t="s">
        <v>287</v>
      </c>
      <c r="H269" s="209">
        <v>18.294</v>
      </c>
      <c r="I269" s="210"/>
      <c r="J269" s="211">
        <f>ROUND(I269*H269,2)</f>
        <v>0</v>
      </c>
      <c r="K269" s="207" t="s">
        <v>155</v>
      </c>
      <c r="L269" s="62"/>
      <c r="M269" s="212" t="s">
        <v>21</v>
      </c>
      <c r="N269" s="213" t="s">
        <v>40</v>
      </c>
      <c r="O269" s="43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AR269" s="25" t="s">
        <v>156</v>
      </c>
      <c r="AT269" s="25" t="s">
        <v>151</v>
      </c>
      <c r="AU269" s="25" t="s">
        <v>79</v>
      </c>
      <c r="AY269" s="25" t="s">
        <v>146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25" t="s">
        <v>77</v>
      </c>
      <c r="BK269" s="216">
        <f>ROUND(I269*H269,2)</f>
        <v>0</v>
      </c>
      <c r="BL269" s="25" t="s">
        <v>156</v>
      </c>
      <c r="BM269" s="25" t="s">
        <v>313</v>
      </c>
    </row>
    <row r="270" spans="2:65" s="11" customFormat="1" ht="37.35" customHeight="1">
      <c r="B270" s="186"/>
      <c r="C270" s="187"/>
      <c r="D270" s="188" t="s">
        <v>68</v>
      </c>
      <c r="E270" s="189" t="s">
        <v>314</v>
      </c>
      <c r="F270" s="189" t="s">
        <v>315</v>
      </c>
      <c r="G270" s="187"/>
      <c r="H270" s="187"/>
      <c r="I270" s="190"/>
      <c r="J270" s="191">
        <f>BK270</f>
        <v>194958.5</v>
      </c>
      <c r="K270" s="187"/>
      <c r="L270" s="192"/>
      <c r="M270" s="193"/>
      <c r="N270" s="194"/>
      <c r="O270" s="194"/>
      <c r="P270" s="195">
        <f>P271+P291+P312+P334+P372+P407</f>
        <v>0</v>
      </c>
      <c r="Q270" s="194"/>
      <c r="R270" s="195">
        <f>R271+R291+R312+R334+R372+R407</f>
        <v>9.88946945</v>
      </c>
      <c r="S270" s="194"/>
      <c r="T270" s="196">
        <f>T271+T291+T312+T334+T372+T407</f>
        <v>0.48</v>
      </c>
      <c r="AR270" s="197" t="s">
        <v>79</v>
      </c>
      <c r="AT270" s="198" t="s">
        <v>68</v>
      </c>
      <c r="AU270" s="198" t="s">
        <v>69</v>
      </c>
      <c r="AY270" s="197" t="s">
        <v>146</v>
      </c>
      <c r="BK270" s="199">
        <f>BK271+BK291+BK312+BK334+BK372+BK407</f>
        <v>194958.5</v>
      </c>
    </row>
    <row r="271" spans="2:65" s="11" customFormat="1" ht="19.899999999999999" customHeight="1">
      <c r="B271" s="186"/>
      <c r="C271" s="187"/>
      <c r="D271" s="202" t="s">
        <v>68</v>
      </c>
      <c r="E271" s="203" t="s">
        <v>316</v>
      </c>
      <c r="F271" s="203" t="s">
        <v>317</v>
      </c>
      <c r="G271" s="187"/>
      <c r="H271" s="187"/>
      <c r="I271" s="190"/>
      <c r="J271" s="204">
        <f>BK271</f>
        <v>0</v>
      </c>
      <c r="K271" s="187"/>
      <c r="L271" s="192"/>
      <c r="M271" s="193"/>
      <c r="N271" s="194"/>
      <c r="O271" s="194"/>
      <c r="P271" s="195">
        <f>SUM(P272:P290)</f>
        <v>0</v>
      </c>
      <c r="Q271" s="194"/>
      <c r="R271" s="195">
        <f>SUM(R272:R290)</f>
        <v>0.28213500000000002</v>
      </c>
      <c r="S271" s="194"/>
      <c r="T271" s="196">
        <f>SUM(T272:T290)</f>
        <v>0</v>
      </c>
      <c r="AR271" s="197" t="s">
        <v>79</v>
      </c>
      <c r="AT271" s="198" t="s">
        <v>68</v>
      </c>
      <c r="AU271" s="198" t="s">
        <v>77</v>
      </c>
      <c r="AY271" s="197" t="s">
        <v>146</v>
      </c>
      <c r="BK271" s="199">
        <f>SUM(BK272:BK290)</f>
        <v>0</v>
      </c>
    </row>
    <row r="272" spans="2:65" s="1" customFormat="1" ht="22.5" customHeight="1">
      <c r="B272" s="42"/>
      <c r="C272" s="205" t="s">
        <v>318</v>
      </c>
      <c r="D272" s="205" t="s">
        <v>151</v>
      </c>
      <c r="E272" s="206" t="s">
        <v>319</v>
      </c>
      <c r="F272" s="207" t="s">
        <v>320</v>
      </c>
      <c r="G272" s="208" t="s">
        <v>154</v>
      </c>
      <c r="H272" s="209">
        <v>63.12</v>
      </c>
      <c r="I272" s="210"/>
      <c r="J272" s="211">
        <f>ROUND(I272*H272,2)</f>
        <v>0</v>
      </c>
      <c r="K272" s="207" t="s">
        <v>155</v>
      </c>
      <c r="L272" s="62"/>
      <c r="M272" s="212" t="s">
        <v>21</v>
      </c>
      <c r="N272" s="213" t="s">
        <v>40</v>
      </c>
      <c r="O272" s="43"/>
      <c r="P272" s="214">
        <f>O272*H272</f>
        <v>0</v>
      </c>
      <c r="Q272" s="214">
        <v>3.0000000000000001E-3</v>
      </c>
      <c r="R272" s="214">
        <f>Q272*H272</f>
        <v>0.18936</v>
      </c>
      <c r="S272" s="214">
        <v>0</v>
      </c>
      <c r="T272" s="215">
        <f>S272*H272</f>
        <v>0</v>
      </c>
      <c r="AR272" s="25" t="s">
        <v>254</v>
      </c>
      <c r="AT272" s="25" t="s">
        <v>151</v>
      </c>
      <c r="AU272" s="25" t="s">
        <v>79</v>
      </c>
      <c r="AY272" s="25" t="s">
        <v>146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25" t="s">
        <v>77</v>
      </c>
      <c r="BK272" s="216">
        <f>ROUND(I272*H272,2)</f>
        <v>0</v>
      </c>
      <c r="BL272" s="25" t="s">
        <v>254</v>
      </c>
      <c r="BM272" s="25" t="s">
        <v>321</v>
      </c>
    </row>
    <row r="273" spans="2:65" s="12" customFormat="1">
      <c r="B273" s="217"/>
      <c r="C273" s="218"/>
      <c r="D273" s="219" t="s">
        <v>159</v>
      </c>
      <c r="E273" s="220" t="s">
        <v>21</v>
      </c>
      <c r="F273" s="221" t="s">
        <v>160</v>
      </c>
      <c r="G273" s="218"/>
      <c r="H273" s="222">
        <v>16.32</v>
      </c>
      <c r="I273" s="223"/>
      <c r="J273" s="218"/>
      <c r="K273" s="218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159</v>
      </c>
      <c r="AU273" s="228" t="s">
        <v>79</v>
      </c>
      <c r="AV273" s="12" t="s">
        <v>79</v>
      </c>
      <c r="AW273" s="12" t="s">
        <v>33</v>
      </c>
      <c r="AX273" s="12" t="s">
        <v>69</v>
      </c>
      <c r="AY273" s="228" t="s">
        <v>146</v>
      </c>
    </row>
    <row r="274" spans="2:65" s="12" customFormat="1">
      <c r="B274" s="217"/>
      <c r="C274" s="218"/>
      <c r="D274" s="219" t="s">
        <v>159</v>
      </c>
      <c r="E274" s="220" t="s">
        <v>21</v>
      </c>
      <c r="F274" s="221" t="s">
        <v>161</v>
      </c>
      <c r="G274" s="218"/>
      <c r="H274" s="222">
        <v>23.4</v>
      </c>
      <c r="I274" s="223"/>
      <c r="J274" s="218"/>
      <c r="K274" s="218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159</v>
      </c>
      <c r="AU274" s="228" t="s">
        <v>79</v>
      </c>
      <c r="AV274" s="12" t="s">
        <v>79</v>
      </c>
      <c r="AW274" s="12" t="s">
        <v>33</v>
      </c>
      <c r="AX274" s="12" t="s">
        <v>69</v>
      </c>
      <c r="AY274" s="228" t="s">
        <v>146</v>
      </c>
    </row>
    <row r="275" spans="2:65" s="12" customFormat="1">
      <c r="B275" s="217"/>
      <c r="C275" s="218"/>
      <c r="D275" s="219" t="s">
        <v>159</v>
      </c>
      <c r="E275" s="220" t="s">
        <v>21</v>
      </c>
      <c r="F275" s="221" t="s">
        <v>162</v>
      </c>
      <c r="G275" s="218"/>
      <c r="H275" s="222">
        <v>23.4</v>
      </c>
      <c r="I275" s="223"/>
      <c r="J275" s="218"/>
      <c r="K275" s="218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159</v>
      </c>
      <c r="AU275" s="228" t="s">
        <v>79</v>
      </c>
      <c r="AV275" s="12" t="s">
        <v>79</v>
      </c>
      <c r="AW275" s="12" t="s">
        <v>33</v>
      </c>
      <c r="AX275" s="12" t="s">
        <v>69</v>
      </c>
      <c r="AY275" s="228" t="s">
        <v>146</v>
      </c>
    </row>
    <row r="276" spans="2:65" s="13" customFormat="1">
      <c r="B276" s="229"/>
      <c r="C276" s="230"/>
      <c r="D276" s="231" t="s">
        <v>159</v>
      </c>
      <c r="E276" s="232" t="s">
        <v>21</v>
      </c>
      <c r="F276" s="233" t="s">
        <v>163</v>
      </c>
      <c r="G276" s="230"/>
      <c r="H276" s="234">
        <v>63.12</v>
      </c>
      <c r="I276" s="235"/>
      <c r="J276" s="230"/>
      <c r="K276" s="230"/>
      <c r="L276" s="236"/>
      <c r="M276" s="237"/>
      <c r="N276" s="238"/>
      <c r="O276" s="238"/>
      <c r="P276" s="238"/>
      <c r="Q276" s="238"/>
      <c r="R276" s="238"/>
      <c r="S276" s="238"/>
      <c r="T276" s="239"/>
      <c r="AT276" s="240" t="s">
        <v>159</v>
      </c>
      <c r="AU276" s="240" t="s">
        <v>79</v>
      </c>
      <c r="AV276" s="13" t="s">
        <v>157</v>
      </c>
      <c r="AW276" s="13" t="s">
        <v>33</v>
      </c>
      <c r="AX276" s="13" t="s">
        <v>77</v>
      </c>
      <c r="AY276" s="240" t="s">
        <v>146</v>
      </c>
    </row>
    <row r="277" spans="2:65" s="1" customFormat="1" ht="22.5" customHeight="1">
      <c r="B277" s="42"/>
      <c r="C277" s="205" t="s">
        <v>322</v>
      </c>
      <c r="D277" s="205" t="s">
        <v>151</v>
      </c>
      <c r="E277" s="206" t="s">
        <v>323</v>
      </c>
      <c r="F277" s="207" t="s">
        <v>324</v>
      </c>
      <c r="G277" s="208" t="s">
        <v>154</v>
      </c>
      <c r="H277" s="209">
        <v>30.925000000000001</v>
      </c>
      <c r="I277" s="210"/>
      <c r="J277" s="211">
        <f>ROUND(I277*H277,2)</f>
        <v>0</v>
      </c>
      <c r="K277" s="207" t="s">
        <v>155</v>
      </c>
      <c r="L277" s="62"/>
      <c r="M277" s="212" t="s">
        <v>21</v>
      </c>
      <c r="N277" s="213" t="s">
        <v>40</v>
      </c>
      <c r="O277" s="43"/>
      <c r="P277" s="214">
        <f>O277*H277</f>
        <v>0</v>
      </c>
      <c r="Q277" s="214">
        <v>3.0000000000000001E-3</v>
      </c>
      <c r="R277" s="214">
        <f>Q277*H277</f>
        <v>9.277500000000001E-2</v>
      </c>
      <c r="S277" s="214">
        <v>0</v>
      </c>
      <c r="T277" s="215">
        <f>S277*H277</f>
        <v>0</v>
      </c>
      <c r="AR277" s="25" t="s">
        <v>254</v>
      </c>
      <c r="AT277" s="25" t="s">
        <v>151</v>
      </c>
      <c r="AU277" s="25" t="s">
        <v>79</v>
      </c>
      <c r="AY277" s="25" t="s">
        <v>146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25" t="s">
        <v>77</v>
      </c>
      <c r="BK277" s="216">
        <f>ROUND(I277*H277,2)</f>
        <v>0</v>
      </c>
      <c r="BL277" s="25" t="s">
        <v>254</v>
      </c>
      <c r="BM277" s="25" t="s">
        <v>325</v>
      </c>
    </row>
    <row r="278" spans="2:65" s="12" customFormat="1">
      <c r="B278" s="217"/>
      <c r="C278" s="218"/>
      <c r="D278" s="219" t="s">
        <v>159</v>
      </c>
      <c r="E278" s="220" t="s">
        <v>21</v>
      </c>
      <c r="F278" s="221" t="s">
        <v>326</v>
      </c>
      <c r="G278" s="218"/>
      <c r="H278" s="222">
        <v>6</v>
      </c>
      <c r="I278" s="223"/>
      <c r="J278" s="218"/>
      <c r="K278" s="218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159</v>
      </c>
      <c r="AU278" s="228" t="s">
        <v>79</v>
      </c>
      <c r="AV278" s="12" t="s">
        <v>79</v>
      </c>
      <c r="AW278" s="12" t="s">
        <v>33</v>
      </c>
      <c r="AX278" s="12" t="s">
        <v>69</v>
      </c>
      <c r="AY278" s="228" t="s">
        <v>146</v>
      </c>
    </row>
    <row r="279" spans="2:65" s="12" customFormat="1">
      <c r="B279" s="217"/>
      <c r="C279" s="218"/>
      <c r="D279" s="219" t="s">
        <v>159</v>
      </c>
      <c r="E279" s="220" t="s">
        <v>21</v>
      </c>
      <c r="F279" s="221" t="s">
        <v>327</v>
      </c>
      <c r="G279" s="218"/>
      <c r="H279" s="222">
        <v>9</v>
      </c>
      <c r="I279" s="223"/>
      <c r="J279" s="218"/>
      <c r="K279" s="218"/>
      <c r="L279" s="224"/>
      <c r="M279" s="225"/>
      <c r="N279" s="226"/>
      <c r="O279" s="226"/>
      <c r="P279" s="226"/>
      <c r="Q279" s="226"/>
      <c r="R279" s="226"/>
      <c r="S279" s="226"/>
      <c r="T279" s="227"/>
      <c r="AT279" s="228" t="s">
        <v>159</v>
      </c>
      <c r="AU279" s="228" t="s">
        <v>79</v>
      </c>
      <c r="AV279" s="12" t="s">
        <v>79</v>
      </c>
      <c r="AW279" s="12" t="s">
        <v>33</v>
      </c>
      <c r="AX279" s="12" t="s">
        <v>69</v>
      </c>
      <c r="AY279" s="228" t="s">
        <v>146</v>
      </c>
    </row>
    <row r="280" spans="2:65" s="12" customFormat="1">
      <c r="B280" s="217"/>
      <c r="C280" s="218"/>
      <c r="D280" s="219" t="s">
        <v>159</v>
      </c>
      <c r="E280" s="220" t="s">
        <v>21</v>
      </c>
      <c r="F280" s="221" t="s">
        <v>328</v>
      </c>
      <c r="G280" s="218"/>
      <c r="H280" s="222">
        <v>4.5</v>
      </c>
      <c r="I280" s="223"/>
      <c r="J280" s="218"/>
      <c r="K280" s="218"/>
      <c r="L280" s="224"/>
      <c r="M280" s="225"/>
      <c r="N280" s="226"/>
      <c r="O280" s="226"/>
      <c r="P280" s="226"/>
      <c r="Q280" s="226"/>
      <c r="R280" s="226"/>
      <c r="S280" s="226"/>
      <c r="T280" s="227"/>
      <c r="AT280" s="228" t="s">
        <v>159</v>
      </c>
      <c r="AU280" s="228" t="s">
        <v>79</v>
      </c>
      <c r="AV280" s="12" t="s">
        <v>79</v>
      </c>
      <c r="AW280" s="12" t="s">
        <v>33</v>
      </c>
      <c r="AX280" s="12" t="s">
        <v>69</v>
      </c>
      <c r="AY280" s="228" t="s">
        <v>146</v>
      </c>
    </row>
    <row r="281" spans="2:65" s="13" customFormat="1">
      <c r="B281" s="229"/>
      <c r="C281" s="230"/>
      <c r="D281" s="219" t="s">
        <v>159</v>
      </c>
      <c r="E281" s="244" t="s">
        <v>21</v>
      </c>
      <c r="F281" s="245" t="s">
        <v>163</v>
      </c>
      <c r="G281" s="230"/>
      <c r="H281" s="246">
        <v>19.5</v>
      </c>
      <c r="I281" s="235"/>
      <c r="J281" s="230"/>
      <c r="K281" s="230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159</v>
      </c>
      <c r="AU281" s="240" t="s">
        <v>79</v>
      </c>
      <c r="AV281" s="13" t="s">
        <v>157</v>
      </c>
      <c r="AW281" s="13" t="s">
        <v>33</v>
      </c>
      <c r="AX281" s="13" t="s">
        <v>69</v>
      </c>
      <c r="AY281" s="240" t="s">
        <v>146</v>
      </c>
    </row>
    <row r="282" spans="2:65" s="15" customFormat="1">
      <c r="B282" s="258"/>
      <c r="C282" s="259"/>
      <c r="D282" s="219" t="s">
        <v>159</v>
      </c>
      <c r="E282" s="260" t="s">
        <v>21</v>
      </c>
      <c r="F282" s="261" t="s">
        <v>329</v>
      </c>
      <c r="G282" s="259"/>
      <c r="H282" s="262" t="s">
        <v>21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AT282" s="268" t="s">
        <v>159</v>
      </c>
      <c r="AU282" s="268" t="s">
        <v>79</v>
      </c>
      <c r="AV282" s="15" t="s">
        <v>77</v>
      </c>
      <c r="AW282" s="15" t="s">
        <v>33</v>
      </c>
      <c r="AX282" s="15" t="s">
        <v>69</v>
      </c>
      <c r="AY282" s="268" t="s">
        <v>146</v>
      </c>
    </row>
    <row r="283" spans="2:65" s="12" customFormat="1">
      <c r="B283" s="217"/>
      <c r="C283" s="218"/>
      <c r="D283" s="219" t="s">
        <v>159</v>
      </c>
      <c r="E283" s="220" t="s">
        <v>21</v>
      </c>
      <c r="F283" s="221" t="s">
        <v>330</v>
      </c>
      <c r="G283" s="218"/>
      <c r="H283" s="222">
        <v>3</v>
      </c>
      <c r="I283" s="223"/>
      <c r="J283" s="218"/>
      <c r="K283" s="218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159</v>
      </c>
      <c r="AU283" s="228" t="s">
        <v>79</v>
      </c>
      <c r="AV283" s="12" t="s">
        <v>79</v>
      </c>
      <c r="AW283" s="12" t="s">
        <v>33</v>
      </c>
      <c r="AX283" s="12" t="s">
        <v>69</v>
      </c>
      <c r="AY283" s="228" t="s">
        <v>146</v>
      </c>
    </row>
    <row r="284" spans="2:65" s="13" customFormat="1">
      <c r="B284" s="229"/>
      <c r="C284" s="230"/>
      <c r="D284" s="219" t="s">
        <v>159</v>
      </c>
      <c r="E284" s="244" t="s">
        <v>21</v>
      </c>
      <c r="F284" s="245" t="s">
        <v>163</v>
      </c>
      <c r="G284" s="230"/>
      <c r="H284" s="246">
        <v>3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159</v>
      </c>
      <c r="AU284" s="240" t="s">
        <v>79</v>
      </c>
      <c r="AV284" s="13" t="s">
        <v>157</v>
      </c>
      <c r="AW284" s="13" t="s">
        <v>33</v>
      </c>
      <c r="AX284" s="13" t="s">
        <v>69</v>
      </c>
      <c r="AY284" s="240" t="s">
        <v>146</v>
      </c>
    </row>
    <row r="285" spans="2:65" s="12" customFormat="1">
      <c r="B285" s="217"/>
      <c r="C285" s="218"/>
      <c r="D285" s="219" t="s">
        <v>159</v>
      </c>
      <c r="E285" s="220" t="s">
        <v>21</v>
      </c>
      <c r="F285" s="221" t="s">
        <v>331</v>
      </c>
      <c r="G285" s="218"/>
      <c r="H285" s="222">
        <v>3.15</v>
      </c>
      <c r="I285" s="223"/>
      <c r="J285" s="218"/>
      <c r="K285" s="218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159</v>
      </c>
      <c r="AU285" s="228" t="s">
        <v>79</v>
      </c>
      <c r="AV285" s="12" t="s">
        <v>79</v>
      </c>
      <c r="AW285" s="12" t="s">
        <v>33</v>
      </c>
      <c r="AX285" s="12" t="s">
        <v>69</v>
      </c>
      <c r="AY285" s="228" t="s">
        <v>146</v>
      </c>
    </row>
    <row r="286" spans="2:65" s="13" customFormat="1">
      <c r="B286" s="229"/>
      <c r="C286" s="230"/>
      <c r="D286" s="219" t="s">
        <v>159</v>
      </c>
      <c r="E286" s="244" t="s">
        <v>21</v>
      </c>
      <c r="F286" s="245" t="s">
        <v>163</v>
      </c>
      <c r="G286" s="230"/>
      <c r="H286" s="246">
        <v>3.15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159</v>
      </c>
      <c r="AU286" s="240" t="s">
        <v>79</v>
      </c>
      <c r="AV286" s="13" t="s">
        <v>157</v>
      </c>
      <c r="AW286" s="13" t="s">
        <v>33</v>
      </c>
      <c r="AX286" s="13" t="s">
        <v>69</v>
      </c>
      <c r="AY286" s="240" t="s">
        <v>146</v>
      </c>
    </row>
    <row r="287" spans="2:65" s="12" customFormat="1">
      <c r="B287" s="217"/>
      <c r="C287" s="218"/>
      <c r="D287" s="219" t="s">
        <v>159</v>
      </c>
      <c r="E287" s="220" t="s">
        <v>21</v>
      </c>
      <c r="F287" s="221" t="s">
        <v>332</v>
      </c>
      <c r="G287" s="218"/>
      <c r="H287" s="222">
        <v>5.2750000000000004</v>
      </c>
      <c r="I287" s="223"/>
      <c r="J287" s="218"/>
      <c r="K287" s="218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159</v>
      </c>
      <c r="AU287" s="228" t="s">
        <v>79</v>
      </c>
      <c r="AV287" s="12" t="s">
        <v>79</v>
      </c>
      <c r="AW287" s="12" t="s">
        <v>33</v>
      </c>
      <c r="AX287" s="12" t="s">
        <v>69</v>
      </c>
      <c r="AY287" s="228" t="s">
        <v>146</v>
      </c>
    </row>
    <row r="288" spans="2:65" s="13" customFormat="1">
      <c r="B288" s="229"/>
      <c r="C288" s="230"/>
      <c r="D288" s="219" t="s">
        <v>159</v>
      </c>
      <c r="E288" s="244" t="s">
        <v>21</v>
      </c>
      <c r="F288" s="245" t="s">
        <v>163</v>
      </c>
      <c r="G288" s="230"/>
      <c r="H288" s="246">
        <v>5.2750000000000004</v>
      </c>
      <c r="I288" s="235"/>
      <c r="J288" s="230"/>
      <c r="K288" s="230"/>
      <c r="L288" s="236"/>
      <c r="M288" s="237"/>
      <c r="N288" s="238"/>
      <c r="O288" s="238"/>
      <c r="P288" s="238"/>
      <c r="Q288" s="238"/>
      <c r="R288" s="238"/>
      <c r="S288" s="238"/>
      <c r="T288" s="239"/>
      <c r="AT288" s="240" t="s">
        <v>159</v>
      </c>
      <c r="AU288" s="240" t="s">
        <v>79</v>
      </c>
      <c r="AV288" s="13" t="s">
        <v>157</v>
      </c>
      <c r="AW288" s="13" t="s">
        <v>33</v>
      </c>
      <c r="AX288" s="13" t="s">
        <v>69</v>
      </c>
      <c r="AY288" s="240" t="s">
        <v>146</v>
      </c>
    </row>
    <row r="289" spans="2:65" s="14" customFormat="1">
      <c r="B289" s="247"/>
      <c r="C289" s="248"/>
      <c r="D289" s="231" t="s">
        <v>159</v>
      </c>
      <c r="E289" s="249" t="s">
        <v>21</v>
      </c>
      <c r="F289" s="250" t="s">
        <v>187</v>
      </c>
      <c r="G289" s="248"/>
      <c r="H289" s="251">
        <v>30.925000000000001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AT289" s="257" t="s">
        <v>159</v>
      </c>
      <c r="AU289" s="257" t="s">
        <v>79</v>
      </c>
      <c r="AV289" s="14" t="s">
        <v>156</v>
      </c>
      <c r="AW289" s="14" t="s">
        <v>33</v>
      </c>
      <c r="AX289" s="14" t="s">
        <v>77</v>
      </c>
      <c r="AY289" s="257" t="s">
        <v>146</v>
      </c>
    </row>
    <row r="290" spans="2:65" s="1" customFormat="1" ht="22.5" customHeight="1">
      <c r="B290" s="42"/>
      <c r="C290" s="205" t="s">
        <v>333</v>
      </c>
      <c r="D290" s="205" t="s">
        <v>151</v>
      </c>
      <c r="E290" s="206" t="s">
        <v>334</v>
      </c>
      <c r="F290" s="207" t="s">
        <v>335</v>
      </c>
      <c r="G290" s="208" t="s">
        <v>287</v>
      </c>
      <c r="H290" s="209">
        <v>0.28199999999999997</v>
      </c>
      <c r="I290" s="210"/>
      <c r="J290" s="211">
        <f>ROUND(I290*H290,2)</f>
        <v>0</v>
      </c>
      <c r="K290" s="207" t="s">
        <v>155</v>
      </c>
      <c r="L290" s="62"/>
      <c r="M290" s="212" t="s">
        <v>21</v>
      </c>
      <c r="N290" s="213" t="s">
        <v>40</v>
      </c>
      <c r="O290" s="43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AR290" s="25" t="s">
        <v>254</v>
      </c>
      <c r="AT290" s="25" t="s">
        <v>151</v>
      </c>
      <c r="AU290" s="25" t="s">
        <v>79</v>
      </c>
      <c r="AY290" s="25" t="s">
        <v>146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25" t="s">
        <v>77</v>
      </c>
      <c r="BK290" s="216">
        <f>ROUND(I290*H290,2)</f>
        <v>0</v>
      </c>
      <c r="BL290" s="25" t="s">
        <v>254</v>
      </c>
      <c r="BM290" s="25" t="s">
        <v>336</v>
      </c>
    </row>
    <row r="291" spans="2:65" s="11" customFormat="1" ht="29.85" customHeight="1">
      <c r="B291" s="186"/>
      <c r="C291" s="187"/>
      <c r="D291" s="202" t="s">
        <v>68</v>
      </c>
      <c r="E291" s="203" t="s">
        <v>337</v>
      </c>
      <c r="F291" s="203" t="s">
        <v>338</v>
      </c>
      <c r="G291" s="187"/>
      <c r="H291" s="187"/>
      <c r="I291" s="190"/>
      <c r="J291" s="204">
        <f>BK291</f>
        <v>0</v>
      </c>
      <c r="K291" s="187"/>
      <c r="L291" s="192"/>
      <c r="M291" s="193"/>
      <c r="N291" s="194"/>
      <c r="O291" s="194"/>
      <c r="P291" s="195">
        <f>SUM(P292:P311)</f>
        <v>0</v>
      </c>
      <c r="Q291" s="194"/>
      <c r="R291" s="195">
        <f>SUM(R292:R311)</f>
        <v>1.6400000000000001E-2</v>
      </c>
      <c r="S291" s="194"/>
      <c r="T291" s="196">
        <f>SUM(T292:T311)</f>
        <v>0</v>
      </c>
      <c r="AR291" s="197" t="s">
        <v>79</v>
      </c>
      <c r="AT291" s="198" t="s">
        <v>68</v>
      </c>
      <c r="AU291" s="198" t="s">
        <v>77</v>
      </c>
      <c r="AY291" s="197" t="s">
        <v>146</v>
      </c>
      <c r="BK291" s="199">
        <f>SUM(BK292:BK311)</f>
        <v>0</v>
      </c>
    </row>
    <row r="292" spans="2:65" s="1" customFormat="1" ht="22.5" customHeight="1">
      <c r="B292" s="42"/>
      <c r="C292" s="205" t="s">
        <v>339</v>
      </c>
      <c r="D292" s="205" t="s">
        <v>151</v>
      </c>
      <c r="E292" s="206" t="s">
        <v>340</v>
      </c>
      <c r="F292" s="207" t="s">
        <v>341</v>
      </c>
      <c r="G292" s="208" t="s">
        <v>222</v>
      </c>
      <c r="H292" s="209">
        <v>28</v>
      </c>
      <c r="I292" s="210"/>
      <c r="J292" s="211">
        <f>ROUND(I292*H292,2)</f>
        <v>0</v>
      </c>
      <c r="K292" s="207" t="s">
        <v>155</v>
      </c>
      <c r="L292" s="62"/>
      <c r="M292" s="212" t="s">
        <v>21</v>
      </c>
      <c r="N292" s="213" t="s">
        <v>40</v>
      </c>
      <c r="O292" s="43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AR292" s="25" t="s">
        <v>254</v>
      </c>
      <c r="AT292" s="25" t="s">
        <v>151</v>
      </c>
      <c r="AU292" s="25" t="s">
        <v>79</v>
      </c>
      <c r="AY292" s="25" t="s">
        <v>146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25" t="s">
        <v>77</v>
      </c>
      <c r="BK292" s="216">
        <f>ROUND(I292*H292,2)</f>
        <v>0</v>
      </c>
      <c r="BL292" s="25" t="s">
        <v>254</v>
      </c>
      <c r="BM292" s="25" t="s">
        <v>342</v>
      </c>
    </row>
    <row r="293" spans="2:65" s="15" customFormat="1">
      <c r="B293" s="258"/>
      <c r="C293" s="259"/>
      <c r="D293" s="219" t="s">
        <v>159</v>
      </c>
      <c r="E293" s="260" t="s">
        <v>21</v>
      </c>
      <c r="F293" s="261" t="s">
        <v>343</v>
      </c>
      <c r="G293" s="259"/>
      <c r="H293" s="262" t="s">
        <v>21</v>
      </c>
      <c r="I293" s="263"/>
      <c r="J293" s="259"/>
      <c r="K293" s="259"/>
      <c r="L293" s="264"/>
      <c r="M293" s="265"/>
      <c r="N293" s="266"/>
      <c r="O293" s="266"/>
      <c r="P293" s="266"/>
      <c r="Q293" s="266"/>
      <c r="R293" s="266"/>
      <c r="S293" s="266"/>
      <c r="T293" s="267"/>
      <c r="AT293" s="268" t="s">
        <v>159</v>
      </c>
      <c r="AU293" s="268" t="s">
        <v>79</v>
      </c>
      <c r="AV293" s="15" t="s">
        <v>77</v>
      </c>
      <c r="AW293" s="15" t="s">
        <v>33</v>
      </c>
      <c r="AX293" s="15" t="s">
        <v>69</v>
      </c>
      <c r="AY293" s="268" t="s">
        <v>146</v>
      </c>
    </row>
    <row r="294" spans="2:65" s="12" customFormat="1">
      <c r="B294" s="217"/>
      <c r="C294" s="218"/>
      <c r="D294" s="219" t="s">
        <v>159</v>
      </c>
      <c r="E294" s="220" t="s">
        <v>21</v>
      </c>
      <c r="F294" s="221" t="s">
        <v>344</v>
      </c>
      <c r="G294" s="218"/>
      <c r="H294" s="222">
        <v>3</v>
      </c>
      <c r="I294" s="223"/>
      <c r="J294" s="218"/>
      <c r="K294" s="218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159</v>
      </c>
      <c r="AU294" s="228" t="s">
        <v>79</v>
      </c>
      <c r="AV294" s="12" t="s">
        <v>79</v>
      </c>
      <c r="AW294" s="12" t="s">
        <v>33</v>
      </c>
      <c r="AX294" s="12" t="s">
        <v>69</v>
      </c>
      <c r="AY294" s="228" t="s">
        <v>146</v>
      </c>
    </row>
    <row r="295" spans="2:65" s="12" customFormat="1">
      <c r="B295" s="217"/>
      <c r="C295" s="218"/>
      <c r="D295" s="219" t="s">
        <v>159</v>
      </c>
      <c r="E295" s="220" t="s">
        <v>21</v>
      </c>
      <c r="F295" s="221" t="s">
        <v>345</v>
      </c>
      <c r="G295" s="218"/>
      <c r="H295" s="222">
        <v>7</v>
      </c>
      <c r="I295" s="223"/>
      <c r="J295" s="218"/>
      <c r="K295" s="218"/>
      <c r="L295" s="224"/>
      <c r="M295" s="225"/>
      <c r="N295" s="226"/>
      <c r="O295" s="226"/>
      <c r="P295" s="226"/>
      <c r="Q295" s="226"/>
      <c r="R295" s="226"/>
      <c r="S295" s="226"/>
      <c r="T295" s="227"/>
      <c r="AT295" s="228" t="s">
        <v>159</v>
      </c>
      <c r="AU295" s="228" t="s">
        <v>79</v>
      </c>
      <c r="AV295" s="12" t="s">
        <v>79</v>
      </c>
      <c r="AW295" s="12" t="s">
        <v>33</v>
      </c>
      <c r="AX295" s="12" t="s">
        <v>69</v>
      </c>
      <c r="AY295" s="228" t="s">
        <v>146</v>
      </c>
    </row>
    <row r="296" spans="2:65" s="12" customFormat="1">
      <c r="B296" s="217"/>
      <c r="C296" s="218"/>
      <c r="D296" s="219" t="s">
        <v>159</v>
      </c>
      <c r="E296" s="220" t="s">
        <v>21</v>
      </c>
      <c r="F296" s="221" t="s">
        <v>346</v>
      </c>
      <c r="G296" s="218"/>
      <c r="H296" s="222">
        <v>6</v>
      </c>
      <c r="I296" s="223"/>
      <c r="J296" s="218"/>
      <c r="K296" s="218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159</v>
      </c>
      <c r="AU296" s="228" t="s">
        <v>79</v>
      </c>
      <c r="AV296" s="12" t="s">
        <v>79</v>
      </c>
      <c r="AW296" s="12" t="s">
        <v>33</v>
      </c>
      <c r="AX296" s="12" t="s">
        <v>69</v>
      </c>
      <c r="AY296" s="228" t="s">
        <v>146</v>
      </c>
    </row>
    <row r="297" spans="2:65" s="12" customFormat="1">
      <c r="B297" s="217"/>
      <c r="C297" s="218"/>
      <c r="D297" s="219" t="s">
        <v>159</v>
      </c>
      <c r="E297" s="220" t="s">
        <v>21</v>
      </c>
      <c r="F297" s="221" t="s">
        <v>347</v>
      </c>
      <c r="G297" s="218"/>
      <c r="H297" s="222">
        <v>12</v>
      </c>
      <c r="I297" s="223"/>
      <c r="J297" s="218"/>
      <c r="K297" s="218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159</v>
      </c>
      <c r="AU297" s="228" t="s">
        <v>79</v>
      </c>
      <c r="AV297" s="12" t="s">
        <v>79</v>
      </c>
      <c r="AW297" s="12" t="s">
        <v>33</v>
      </c>
      <c r="AX297" s="12" t="s">
        <v>69</v>
      </c>
      <c r="AY297" s="228" t="s">
        <v>146</v>
      </c>
    </row>
    <row r="298" spans="2:65" s="13" customFormat="1">
      <c r="B298" s="229"/>
      <c r="C298" s="230"/>
      <c r="D298" s="219" t="s">
        <v>159</v>
      </c>
      <c r="E298" s="244" t="s">
        <v>21</v>
      </c>
      <c r="F298" s="245" t="s">
        <v>163</v>
      </c>
      <c r="G298" s="230"/>
      <c r="H298" s="246">
        <v>28</v>
      </c>
      <c r="I298" s="235"/>
      <c r="J298" s="230"/>
      <c r="K298" s="230"/>
      <c r="L298" s="236"/>
      <c r="M298" s="237"/>
      <c r="N298" s="238"/>
      <c r="O298" s="238"/>
      <c r="P298" s="238"/>
      <c r="Q298" s="238"/>
      <c r="R298" s="238"/>
      <c r="S298" s="238"/>
      <c r="T298" s="239"/>
      <c r="AT298" s="240" t="s">
        <v>159</v>
      </c>
      <c r="AU298" s="240" t="s">
        <v>79</v>
      </c>
      <c r="AV298" s="13" t="s">
        <v>157</v>
      </c>
      <c r="AW298" s="13" t="s">
        <v>33</v>
      </c>
      <c r="AX298" s="13" t="s">
        <v>69</v>
      </c>
      <c r="AY298" s="240" t="s">
        <v>146</v>
      </c>
    </row>
    <row r="299" spans="2:65" s="14" customFormat="1">
      <c r="B299" s="247"/>
      <c r="C299" s="248"/>
      <c r="D299" s="231" t="s">
        <v>159</v>
      </c>
      <c r="E299" s="249" t="s">
        <v>21</v>
      </c>
      <c r="F299" s="250" t="s">
        <v>187</v>
      </c>
      <c r="G299" s="248"/>
      <c r="H299" s="251">
        <v>28</v>
      </c>
      <c r="I299" s="252"/>
      <c r="J299" s="248"/>
      <c r="K299" s="248"/>
      <c r="L299" s="253"/>
      <c r="M299" s="254"/>
      <c r="N299" s="255"/>
      <c r="O299" s="255"/>
      <c r="P299" s="255"/>
      <c r="Q299" s="255"/>
      <c r="R299" s="255"/>
      <c r="S299" s="255"/>
      <c r="T299" s="256"/>
      <c r="AT299" s="257" t="s">
        <v>159</v>
      </c>
      <c r="AU299" s="257" t="s">
        <v>79</v>
      </c>
      <c r="AV299" s="14" t="s">
        <v>156</v>
      </c>
      <c r="AW299" s="14" t="s">
        <v>33</v>
      </c>
      <c r="AX299" s="14" t="s">
        <v>77</v>
      </c>
      <c r="AY299" s="257" t="s">
        <v>146</v>
      </c>
    </row>
    <row r="300" spans="2:65" s="1" customFormat="1" ht="22.5" customHeight="1">
      <c r="B300" s="42"/>
      <c r="C300" s="272" t="s">
        <v>348</v>
      </c>
      <c r="D300" s="272" t="s">
        <v>227</v>
      </c>
      <c r="E300" s="273" t="s">
        <v>349</v>
      </c>
      <c r="F300" s="274" t="s">
        <v>350</v>
      </c>
      <c r="G300" s="275" t="s">
        <v>351</v>
      </c>
      <c r="H300" s="276">
        <v>12</v>
      </c>
      <c r="I300" s="277"/>
      <c r="J300" s="278">
        <f>ROUND(I300*H300,2)</f>
        <v>0</v>
      </c>
      <c r="K300" s="274" t="s">
        <v>21</v>
      </c>
      <c r="L300" s="279"/>
      <c r="M300" s="280" t="s">
        <v>21</v>
      </c>
      <c r="N300" s="281" t="s">
        <v>40</v>
      </c>
      <c r="O300" s="43"/>
      <c r="P300" s="214">
        <f>O300*H300</f>
        <v>0</v>
      </c>
      <c r="Q300" s="214">
        <v>5.0000000000000001E-4</v>
      </c>
      <c r="R300" s="214">
        <f>Q300*H300</f>
        <v>6.0000000000000001E-3</v>
      </c>
      <c r="S300" s="214">
        <v>0</v>
      </c>
      <c r="T300" s="215">
        <f>S300*H300</f>
        <v>0</v>
      </c>
      <c r="AR300" s="25" t="s">
        <v>352</v>
      </c>
      <c r="AT300" s="25" t="s">
        <v>227</v>
      </c>
      <c r="AU300" s="25" t="s">
        <v>79</v>
      </c>
      <c r="AY300" s="25" t="s">
        <v>146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25" t="s">
        <v>77</v>
      </c>
      <c r="BK300" s="216">
        <f>ROUND(I300*H300,2)</f>
        <v>0</v>
      </c>
      <c r="BL300" s="25" t="s">
        <v>254</v>
      </c>
      <c r="BM300" s="25" t="s">
        <v>353</v>
      </c>
    </row>
    <row r="301" spans="2:65" s="12" customFormat="1">
      <c r="B301" s="217"/>
      <c r="C301" s="218"/>
      <c r="D301" s="231" t="s">
        <v>159</v>
      </c>
      <c r="E301" s="241" t="s">
        <v>21</v>
      </c>
      <c r="F301" s="242" t="s">
        <v>232</v>
      </c>
      <c r="G301" s="218"/>
      <c r="H301" s="243">
        <v>12</v>
      </c>
      <c r="I301" s="223"/>
      <c r="J301" s="218"/>
      <c r="K301" s="218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159</v>
      </c>
      <c r="AU301" s="228" t="s">
        <v>79</v>
      </c>
      <c r="AV301" s="12" t="s">
        <v>79</v>
      </c>
      <c r="AW301" s="12" t="s">
        <v>33</v>
      </c>
      <c r="AX301" s="12" t="s">
        <v>77</v>
      </c>
      <c r="AY301" s="228" t="s">
        <v>146</v>
      </c>
    </row>
    <row r="302" spans="2:65" s="1" customFormat="1" ht="22.5" customHeight="1">
      <c r="B302" s="42"/>
      <c r="C302" s="272" t="s">
        <v>352</v>
      </c>
      <c r="D302" s="272" t="s">
        <v>227</v>
      </c>
      <c r="E302" s="273" t="s">
        <v>354</v>
      </c>
      <c r="F302" s="274" t="s">
        <v>355</v>
      </c>
      <c r="G302" s="275" t="s">
        <v>222</v>
      </c>
      <c r="H302" s="276">
        <v>7</v>
      </c>
      <c r="I302" s="277"/>
      <c r="J302" s="278">
        <f>ROUND(I302*H302,2)</f>
        <v>0</v>
      </c>
      <c r="K302" s="274" t="s">
        <v>155</v>
      </c>
      <c r="L302" s="279"/>
      <c r="M302" s="280" t="s">
        <v>21</v>
      </c>
      <c r="N302" s="281" t="s">
        <v>40</v>
      </c>
      <c r="O302" s="43"/>
      <c r="P302" s="214">
        <f>O302*H302</f>
        <v>0</v>
      </c>
      <c r="Q302" s="214">
        <v>5.0000000000000001E-4</v>
      </c>
      <c r="R302" s="214">
        <f>Q302*H302</f>
        <v>3.5000000000000001E-3</v>
      </c>
      <c r="S302" s="214">
        <v>0</v>
      </c>
      <c r="T302" s="215">
        <f>S302*H302</f>
        <v>0</v>
      </c>
      <c r="AR302" s="25" t="s">
        <v>352</v>
      </c>
      <c r="AT302" s="25" t="s">
        <v>227</v>
      </c>
      <c r="AU302" s="25" t="s">
        <v>79</v>
      </c>
      <c r="AY302" s="25" t="s">
        <v>146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25" t="s">
        <v>77</v>
      </c>
      <c r="BK302" s="216">
        <f>ROUND(I302*H302,2)</f>
        <v>0</v>
      </c>
      <c r="BL302" s="25" t="s">
        <v>254</v>
      </c>
      <c r="BM302" s="25" t="s">
        <v>356</v>
      </c>
    </row>
    <row r="303" spans="2:65" s="12" customFormat="1">
      <c r="B303" s="217"/>
      <c r="C303" s="218"/>
      <c r="D303" s="231" t="s">
        <v>159</v>
      </c>
      <c r="E303" s="241" t="s">
        <v>21</v>
      </c>
      <c r="F303" s="242" t="s">
        <v>191</v>
      </c>
      <c r="G303" s="218"/>
      <c r="H303" s="243">
        <v>7</v>
      </c>
      <c r="I303" s="223"/>
      <c r="J303" s="218"/>
      <c r="K303" s="218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159</v>
      </c>
      <c r="AU303" s="228" t="s">
        <v>79</v>
      </c>
      <c r="AV303" s="12" t="s">
        <v>79</v>
      </c>
      <c r="AW303" s="12" t="s">
        <v>33</v>
      </c>
      <c r="AX303" s="12" t="s">
        <v>77</v>
      </c>
      <c r="AY303" s="228" t="s">
        <v>146</v>
      </c>
    </row>
    <row r="304" spans="2:65" s="1" customFormat="1" ht="22.5" customHeight="1">
      <c r="B304" s="42"/>
      <c r="C304" s="272" t="s">
        <v>357</v>
      </c>
      <c r="D304" s="272" t="s">
        <v>227</v>
      </c>
      <c r="E304" s="273" t="s">
        <v>358</v>
      </c>
      <c r="F304" s="274" t="s">
        <v>359</v>
      </c>
      <c r="G304" s="275" t="s">
        <v>222</v>
      </c>
      <c r="H304" s="276">
        <v>6</v>
      </c>
      <c r="I304" s="277"/>
      <c r="J304" s="278">
        <f>ROUND(I304*H304,2)</f>
        <v>0</v>
      </c>
      <c r="K304" s="274" t="s">
        <v>155</v>
      </c>
      <c r="L304" s="279"/>
      <c r="M304" s="280" t="s">
        <v>21</v>
      </c>
      <c r="N304" s="281" t="s">
        <v>40</v>
      </c>
      <c r="O304" s="43"/>
      <c r="P304" s="214">
        <f>O304*H304</f>
        <v>0</v>
      </c>
      <c r="Q304" s="214">
        <v>5.0000000000000001E-4</v>
      </c>
      <c r="R304" s="214">
        <f>Q304*H304</f>
        <v>3.0000000000000001E-3</v>
      </c>
      <c r="S304" s="214">
        <v>0</v>
      </c>
      <c r="T304" s="215">
        <f>S304*H304</f>
        <v>0</v>
      </c>
      <c r="AR304" s="25" t="s">
        <v>352</v>
      </c>
      <c r="AT304" s="25" t="s">
        <v>227</v>
      </c>
      <c r="AU304" s="25" t="s">
        <v>79</v>
      </c>
      <c r="AY304" s="25" t="s">
        <v>146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25" t="s">
        <v>77</v>
      </c>
      <c r="BK304" s="216">
        <f>ROUND(I304*H304,2)</f>
        <v>0</v>
      </c>
      <c r="BL304" s="25" t="s">
        <v>254</v>
      </c>
      <c r="BM304" s="25" t="s">
        <v>360</v>
      </c>
    </row>
    <row r="305" spans="2:65" s="12" customFormat="1">
      <c r="B305" s="217"/>
      <c r="C305" s="218"/>
      <c r="D305" s="231" t="s">
        <v>159</v>
      </c>
      <c r="E305" s="241" t="s">
        <v>21</v>
      </c>
      <c r="F305" s="242" t="s">
        <v>147</v>
      </c>
      <c r="G305" s="218"/>
      <c r="H305" s="243">
        <v>6</v>
      </c>
      <c r="I305" s="223"/>
      <c r="J305" s="218"/>
      <c r="K305" s="218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159</v>
      </c>
      <c r="AU305" s="228" t="s">
        <v>79</v>
      </c>
      <c r="AV305" s="12" t="s">
        <v>79</v>
      </c>
      <c r="AW305" s="12" t="s">
        <v>33</v>
      </c>
      <c r="AX305" s="12" t="s">
        <v>77</v>
      </c>
      <c r="AY305" s="228" t="s">
        <v>146</v>
      </c>
    </row>
    <row r="306" spans="2:65" s="1" customFormat="1" ht="22.5" customHeight="1">
      <c r="B306" s="42"/>
      <c r="C306" s="272" t="s">
        <v>361</v>
      </c>
      <c r="D306" s="272" t="s">
        <v>227</v>
      </c>
      <c r="E306" s="273" t="s">
        <v>362</v>
      </c>
      <c r="F306" s="274" t="s">
        <v>363</v>
      </c>
      <c r="G306" s="275" t="s">
        <v>222</v>
      </c>
      <c r="H306" s="276">
        <v>3</v>
      </c>
      <c r="I306" s="277"/>
      <c r="J306" s="278">
        <f>ROUND(I306*H306,2)</f>
        <v>0</v>
      </c>
      <c r="K306" s="274" t="s">
        <v>155</v>
      </c>
      <c r="L306" s="279"/>
      <c r="M306" s="280" t="s">
        <v>21</v>
      </c>
      <c r="N306" s="281" t="s">
        <v>40</v>
      </c>
      <c r="O306" s="43"/>
      <c r="P306" s="214">
        <f>O306*H306</f>
        <v>0</v>
      </c>
      <c r="Q306" s="214">
        <v>5.0000000000000001E-4</v>
      </c>
      <c r="R306" s="214">
        <f>Q306*H306</f>
        <v>1.5E-3</v>
      </c>
      <c r="S306" s="214">
        <v>0</v>
      </c>
      <c r="T306" s="215">
        <f>S306*H306</f>
        <v>0</v>
      </c>
      <c r="AR306" s="25" t="s">
        <v>352</v>
      </c>
      <c r="AT306" s="25" t="s">
        <v>227</v>
      </c>
      <c r="AU306" s="25" t="s">
        <v>79</v>
      </c>
      <c r="AY306" s="25" t="s">
        <v>146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25" t="s">
        <v>77</v>
      </c>
      <c r="BK306" s="216">
        <f>ROUND(I306*H306,2)</f>
        <v>0</v>
      </c>
      <c r="BL306" s="25" t="s">
        <v>254</v>
      </c>
      <c r="BM306" s="25" t="s">
        <v>364</v>
      </c>
    </row>
    <row r="307" spans="2:65" s="12" customFormat="1">
      <c r="B307" s="217"/>
      <c r="C307" s="218"/>
      <c r="D307" s="231" t="s">
        <v>159</v>
      </c>
      <c r="E307" s="241" t="s">
        <v>21</v>
      </c>
      <c r="F307" s="242" t="s">
        <v>157</v>
      </c>
      <c r="G307" s="218"/>
      <c r="H307" s="243">
        <v>3</v>
      </c>
      <c r="I307" s="223"/>
      <c r="J307" s="218"/>
      <c r="K307" s="218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159</v>
      </c>
      <c r="AU307" s="228" t="s">
        <v>79</v>
      </c>
      <c r="AV307" s="12" t="s">
        <v>79</v>
      </c>
      <c r="AW307" s="12" t="s">
        <v>33</v>
      </c>
      <c r="AX307" s="12" t="s">
        <v>77</v>
      </c>
      <c r="AY307" s="228" t="s">
        <v>146</v>
      </c>
    </row>
    <row r="308" spans="2:65" s="1" customFormat="1" ht="22.5" customHeight="1">
      <c r="B308" s="42"/>
      <c r="C308" s="272" t="s">
        <v>365</v>
      </c>
      <c r="D308" s="272" t="s">
        <v>227</v>
      </c>
      <c r="E308" s="273" t="s">
        <v>366</v>
      </c>
      <c r="F308" s="274" t="s">
        <v>367</v>
      </c>
      <c r="G308" s="275" t="s">
        <v>222</v>
      </c>
      <c r="H308" s="276">
        <v>3</v>
      </c>
      <c r="I308" s="277"/>
      <c r="J308" s="278">
        <f>ROUND(I308*H308,2)</f>
        <v>0</v>
      </c>
      <c r="K308" s="274" t="s">
        <v>155</v>
      </c>
      <c r="L308" s="279"/>
      <c r="M308" s="280" t="s">
        <v>21</v>
      </c>
      <c r="N308" s="281" t="s">
        <v>40</v>
      </c>
      <c r="O308" s="43"/>
      <c r="P308" s="214">
        <f>O308*H308</f>
        <v>0</v>
      </c>
      <c r="Q308" s="214">
        <v>8.0000000000000004E-4</v>
      </c>
      <c r="R308" s="214">
        <f>Q308*H308</f>
        <v>2.4000000000000002E-3</v>
      </c>
      <c r="S308" s="214">
        <v>0</v>
      </c>
      <c r="T308" s="215">
        <f>S308*H308</f>
        <v>0</v>
      </c>
      <c r="AR308" s="25" t="s">
        <v>352</v>
      </c>
      <c r="AT308" s="25" t="s">
        <v>227</v>
      </c>
      <c r="AU308" s="25" t="s">
        <v>79</v>
      </c>
      <c r="AY308" s="25" t="s">
        <v>146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25" t="s">
        <v>77</v>
      </c>
      <c r="BK308" s="216">
        <f>ROUND(I308*H308,2)</f>
        <v>0</v>
      </c>
      <c r="BL308" s="25" t="s">
        <v>254</v>
      </c>
      <c r="BM308" s="25" t="s">
        <v>368</v>
      </c>
    </row>
    <row r="309" spans="2:65" s="12" customFormat="1">
      <c r="B309" s="217"/>
      <c r="C309" s="218"/>
      <c r="D309" s="219" t="s">
        <v>159</v>
      </c>
      <c r="E309" s="220" t="s">
        <v>21</v>
      </c>
      <c r="F309" s="221" t="s">
        <v>157</v>
      </c>
      <c r="G309" s="218"/>
      <c r="H309" s="222">
        <v>3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159</v>
      </c>
      <c r="AU309" s="228" t="s">
        <v>79</v>
      </c>
      <c r="AV309" s="12" t="s">
        <v>79</v>
      </c>
      <c r="AW309" s="12" t="s">
        <v>33</v>
      </c>
      <c r="AX309" s="12" t="s">
        <v>69</v>
      </c>
      <c r="AY309" s="228" t="s">
        <v>146</v>
      </c>
    </row>
    <row r="310" spans="2:65" s="13" customFormat="1">
      <c r="B310" s="229"/>
      <c r="C310" s="230"/>
      <c r="D310" s="231" t="s">
        <v>159</v>
      </c>
      <c r="E310" s="232" t="s">
        <v>21</v>
      </c>
      <c r="F310" s="233" t="s">
        <v>163</v>
      </c>
      <c r="G310" s="230"/>
      <c r="H310" s="234">
        <v>3</v>
      </c>
      <c r="I310" s="235"/>
      <c r="J310" s="230"/>
      <c r="K310" s="230"/>
      <c r="L310" s="236"/>
      <c r="M310" s="237"/>
      <c r="N310" s="238"/>
      <c r="O310" s="238"/>
      <c r="P310" s="238"/>
      <c r="Q310" s="238"/>
      <c r="R310" s="238"/>
      <c r="S310" s="238"/>
      <c r="T310" s="239"/>
      <c r="AT310" s="240" t="s">
        <v>159</v>
      </c>
      <c r="AU310" s="240" t="s">
        <v>79</v>
      </c>
      <c r="AV310" s="13" t="s">
        <v>157</v>
      </c>
      <c r="AW310" s="13" t="s">
        <v>33</v>
      </c>
      <c r="AX310" s="13" t="s">
        <v>77</v>
      </c>
      <c r="AY310" s="240" t="s">
        <v>146</v>
      </c>
    </row>
    <row r="311" spans="2:65" s="1" customFormat="1" ht="22.5" customHeight="1">
      <c r="B311" s="42"/>
      <c r="C311" s="205" t="s">
        <v>302</v>
      </c>
      <c r="D311" s="205" t="s">
        <v>151</v>
      </c>
      <c r="E311" s="206" t="s">
        <v>369</v>
      </c>
      <c r="F311" s="207" t="s">
        <v>370</v>
      </c>
      <c r="G311" s="208" t="s">
        <v>371</v>
      </c>
      <c r="H311" s="282"/>
      <c r="I311" s="210"/>
      <c r="J311" s="211">
        <f>ROUND(I311*H311,2)</f>
        <v>0</v>
      </c>
      <c r="K311" s="207" t="s">
        <v>155</v>
      </c>
      <c r="L311" s="62"/>
      <c r="M311" s="212" t="s">
        <v>21</v>
      </c>
      <c r="N311" s="213" t="s">
        <v>40</v>
      </c>
      <c r="O311" s="43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AR311" s="25" t="s">
        <v>254</v>
      </c>
      <c r="AT311" s="25" t="s">
        <v>151</v>
      </c>
      <c r="AU311" s="25" t="s">
        <v>79</v>
      </c>
      <c r="AY311" s="25" t="s">
        <v>146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25" t="s">
        <v>77</v>
      </c>
      <c r="BK311" s="216">
        <f>ROUND(I311*H311,2)</f>
        <v>0</v>
      </c>
      <c r="BL311" s="25" t="s">
        <v>254</v>
      </c>
      <c r="BM311" s="25" t="s">
        <v>372</v>
      </c>
    </row>
    <row r="312" spans="2:65" s="11" customFormat="1" ht="29.85" customHeight="1">
      <c r="B312" s="186"/>
      <c r="C312" s="187"/>
      <c r="D312" s="202" t="s">
        <v>68</v>
      </c>
      <c r="E312" s="203" t="s">
        <v>373</v>
      </c>
      <c r="F312" s="203" t="s">
        <v>374</v>
      </c>
      <c r="G312" s="187"/>
      <c r="H312" s="187"/>
      <c r="I312" s="190"/>
      <c r="J312" s="204">
        <f>BK312</f>
        <v>0</v>
      </c>
      <c r="K312" s="187"/>
      <c r="L312" s="192"/>
      <c r="M312" s="193"/>
      <c r="N312" s="194"/>
      <c r="O312" s="194"/>
      <c r="P312" s="195">
        <f>SUM(P313:P333)</f>
        <v>0</v>
      </c>
      <c r="Q312" s="194"/>
      <c r="R312" s="195">
        <f>SUM(R313:R333)</f>
        <v>0.34350000000000003</v>
      </c>
      <c r="S312" s="194"/>
      <c r="T312" s="196">
        <f>SUM(T313:T333)</f>
        <v>0.48</v>
      </c>
      <c r="AR312" s="197" t="s">
        <v>79</v>
      </c>
      <c r="AT312" s="198" t="s">
        <v>68</v>
      </c>
      <c r="AU312" s="198" t="s">
        <v>77</v>
      </c>
      <c r="AY312" s="197" t="s">
        <v>146</v>
      </c>
      <c r="BK312" s="199">
        <f>SUM(BK313:BK333)</f>
        <v>0</v>
      </c>
    </row>
    <row r="313" spans="2:65" s="1" customFormat="1" ht="22.5" customHeight="1">
      <c r="B313" s="42"/>
      <c r="C313" s="205" t="s">
        <v>375</v>
      </c>
      <c r="D313" s="205" t="s">
        <v>151</v>
      </c>
      <c r="E313" s="206" t="s">
        <v>376</v>
      </c>
      <c r="F313" s="207" t="s">
        <v>377</v>
      </c>
      <c r="G313" s="208" t="s">
        <v>222</v>
      </c>
      <c r="H313" s="209">
        <v>20</v>
      </c>
      <c r="I313" s="210"/>
      <c r="J313" s="211">
        <f>ROUND(I313*H313,2)</f>
        <v>0</v>
      </c>
      <c r="K313" s="207" t="s">
        <v>155</v>
      </c>
      <c r="L313" s="62"/>
      <c r="M313" s="212" t="s">
        <v>21</v>
      </c>
      <c r="N313" s="213" t="s">
        <v>40</v>
      </c>
      <c r="O313" s="43"/>
      <c r="P313" s="214">
        <f>O313*H313</f>
        <v>0</v>
      </c>
      <c r="Q313" s="214">
        <v>0</v>
      </c>
      <c r="R313" s="214">
        <f>Q313*H313</f>
        <v>0</v>
      </c>
      <c r="S313" s="214">
        <v>0</v>
      </c>
      <c r="T313" s="215">
        <f>S313*H313</f>
        <v>0</v>
      </c>
      <c r="AR313" s="25" t="s">
        <v>254</v>
      </c>
      <c r="AT313" s="25" t="s">
        <v>151</v>
      </c>
      <c r="AU313" s="25" t="s">
        <v>79</v>
      </c>
      <c r="AY313" s="25" t="s">
        <v>146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25" t="s">
        <v>77</v>
      </c>
      <c r="BK313" s="216">
        <f>ROUND(I313*H313,2)</f>
        <v>0</v>
      </c>
      <c r="BL313" s="25" t="s">
        <v>254</v>
      </c>
      <c r="BM313" s="25" t="s">
        <v>378</v>
      </c>
    </row>
    <row r="314" spans="2:65" s="12" customFormat="1">
      <c r="B314" s="217"/>
      <c r="C314" s="218"/>
      <c r="D314" s="219" t="s">
        <v>159</v>
      </c>
      <c r="E314" s="220" t="s">
        <v>21</v>
      </c>
      <c r="F314" s="221" t="s">
        <v>224</v>
      </c>
      <c r="G314" s="218"/>
      <c r="H314" s="222">
        <v>17</v>
      </c>
      <c r="I314" s="223"/>
      <c r="J314" s="218"/>
      <c r="K314" s="218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159</v>
      </c>
      <c r="AU314" s="228" t="s">
        <v>79</v>
      </c>
      <c r="AV314" s="12" t="s">
        <v>79</v>
      </c>
      <c r="AW314" s="12" t="s">
        <v>33</v>
      </c>
      <c r="AX314" s="12" t="s">
        <v>69</v>
      </c>
      <c r="AY314" s="228" t="s">
        <v>146</v>
      </c>
    </row>
    <row r="315" spans="2:65" s="12" customFormat="1">
      <c r="B315" s="217"/>
      <c r="C315" s="218"/>
      <c r="D315" s="219" t="s">
        <v>159</v>
      </c>
      <c r="E315" s="220" t="s">
        <v>21</v>
      </c>
      <c r="F315" s="221" t="s">
        <v>225</v>
      </c>
      <c r="G315" s="218"/>
      <c r="H315" s="222">
        <v>3</v>
      </c>
      <c r="I315" s="223"/>
      <c r="J315" s="218"/>
      <c r="K315" s="218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159</v>
      </c>
      <c r="AU315" s="228" t="s">
        <v>79</v>
      </c>
      <c r="AV315" s="12" t="s">
        <v>79</v>
      </c>
      <c r="AW315" s="12" t="s">
        <v>33</v>
      </c>
      <c r="AX315" s="12" t="s">
        <v>69</v>
      </c>
      <c r="AY315" s="228" t="s">
        <v>146</v>
      </c>
    </row>
    <row r="316" spans="2:65" s="13" customFormat="1">
      <c r="B316" s="229"/>
      <c r="C316" s="230"/>
      <c r="D316" s="231" t="s">
        <v>159</v>
      </c>
      <c r="E316" s="232" t="s">
        <v>21</v>
      </c>
      <c r="F316" s="233" t="s">
        <v>163</v>
      </c>
      <c r="G316" s="230"/>
      <c r="H316" s="234">
        <v>20</v>
      </c>
      <c r="I316" s="235"/>
      <c r="J316" s="230"/>
      <c r="K316" s="230"/>
      <c r="L316" s="236"/>
      <c r="M316" s="237"/>
      <c r="N316" s="238"/>
      <c r="O316" s="238"/>
      <c r="P316" s="238"/>
      <c r="Q316" s="238"/>
      <c r="R316" s="238"/>
      <c r="S316" s="238"/>
      <c r="T316" s="239"/>
      <c r="AT316" s="240" t="s">
        <v>159</v>
      </c>
      <c r="AU316" s="240" t="s">
        <v>79</v>
      </c>
      <c r="AV316" s="13" t="s">
        <v>157</v>
      </c>
      <c r="AW316" s="13" t="s">
        <v>33</v>
      </c>
      <c r="AX316" s="13" t="s">
        <v>77</v>
      </c>
      <c r="AY316" s="240" t="s">
        <v>146</v>
      </c>
    </row>
    <row r="317" spans="2:65" s="1" customFormat="1" ht="22.5" customHeight="1">
      <c r="B317" s="42"/>
      <c r="C317" s="272" t="s">
        <v>379</v>
      </c>
      <c r="D317" s="272" t="s">
        <v>227</v>
      </c>
      <c r="E317" s="273" t="s">
        <v>380</v>
      </c>
      <c r="F317" s="274" t="s">
        <v>381</v>
      </c>
      <c r="G317" s="275" t="s">
        <v>222</v>
      </c>
      <c r="H317" s="276">
        <v>17</v>
      </c>
      <c r="I317" s="277"/>
      <c r="J317" s="278">
        <f>ROUND(I317*H317,2)</f>
        <v>0</v>
      </c>
      <c r="K317" s="274" t="s">
        <v>155</v>
      </c>
      <c r="L317" s="279"/>
      <c r="M317" s="280" t="s">
        <v>21</v>
      </c>
      <c r="N317" s="281" t="s">
        <v>40</v>
      </c>
      <c r="O317" s="43"/>
      <c r="P317" s="214">
        <f>O317*H317</f>
        <v>0</v>
      </c>
      <c r="Q317" s="214">
        <v>1.4999999999999999E-2</v>
      </c>
      <c r="R317" s="214">
        <f>Q317*H317</f>
        <v>0.255</v>
      </c>
      <c r="S317" s="214">
        <v>0</v>
      </c>
      <c r="T317" s="215">
        <f>S317*H317</f>
        <v>0</v>
      </c>
      <c r="AR317" s="25" t="s">
        <v>352</v>
      </c>
      <c r="AT317" s="25" t="s">
        <v>227</v>
      </c>
      <c r="AU317" s="25" t="s">
        <v>79</v>
      </c>
      <c r="AY317" s="25" t="s">
        <v>146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25" t="s">
        <v>77</v>
      </c>
      <c r="BK317" s="216">
        <f>ROUND(I317*H317,2)</f>
        <v>0</v>
      </c>
      <c r="BL317" s="25" t="s">
        <v>254</v>
      </c>
      <c r="BM317" s="25" t="s">
        <v>382</v>
      </c>
    </row>
    <row r="318" spans="2:65" s="12" customFormat="1">
      <c r="B318" s="217"/>
      <c r="C318" s="218"/>
      <c r="D318" s="231" t="s">
        <v>159</v>
      </c>
      <c r="E318" s="241" t="s">
        <v>21</v>
      </c>
      <c r="F318" s="242" t="s">
        <v>262</v>
      </c>
      <c r="G318" s="218"/>
      <c r="H318" s="243">
        <v>17</v>
      </c>
      <c r="I318" s="223"/>
      <c r="J318" s="218"/>
      <c r="K318" s="218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159</v>
      </c>
      <c r="AU318" s="228" t="s">
        <v>79</v>
      </c>
      <c r="AV318" s="12" t="s">
        <v>79</v>
      </c>
      <c r="AW318" s="12" t="s">
        <v>33</v>
      </c>
      <c r="AX318" s="12" t="s">
        <v>77</v>
      </c>
      <c r="AY318" s="228" t="s">
        <v>146</v>
      </c>
    </row>
    <row r="319" spans="2:65" s="1" customFormat="1" ht="22.5" customHeight="1">
      <c r="B319" s="42"/>
      <c r="C319" s="272" t="s">
        <v>383</v>
      </c>
      <c r="D319" s="272" t="s">
        <v>227</v>
      </c>
      <c r="E319" s="273" t="s">
        <v>384</v>
      </c>
      <c r="F319" s="274" t="s">
        <v>385</v>
      </c>
      <c r="G319" s="275" t="s">
        <v>222</v>
      </c>
      <c r="H319" s="276">
        <v>3</v>
      </c>
      <c r="I319" s="277"/>
      <c r="J319" s="278">
        <f>ROUND(I319*H319,2)</f>
        <v>0</v>
      </c>
      <c r="K319" s="274" t="s">
        <v>155</v>
      </c>
      <c r="L319" s="279"/>
      <c r="M319" s="280" t="s">
        <v>21</v>
      </c>
      <c r="N319" s="281" t="s">
        <v>40</v>
      </c>
      <c r="O319" s="43"/>
      <c r="P319" s="214">
        <f>O319*H319</f>
        <v>0</v>
      </c>
      <c r="Q319" s="214">
        <v>1.8499999999999999E-2</v>
      </c>
      <c r="R319" s="214">
        <f>Q319*H319</f>
        <v>5.5499999999999994E-2</v>
      </c>
      <c r="S319" s="214">
        <v>0</v>
      </c>
      <c r="T319" s="215">
        <f>S319*H319</f>
        <v>0</v>
      </c>
      <c r="AR319" s="25" t="s">
        <v>352</v>
      </c>
      <c r="AT319" s="25" t="s">
        <v>227</v>
      </c>
      <c r="AU319" s="25" t="s">
        <v>79</v>
      </c>
      <c r="AY319" s="25" t="s">
        <v>146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25" t="s">
        <v>77</v>
      </c>
      <c r="BK319" s="216">
        <f>ROUND(I319*H319,2)</f>
        <v>0</v>
      </c>
      <c r="BL319" s="25" t="s">
        <v>254</v>
      </c>
      <c r="BM319" s="25" t="s">
        <v>386</v>
      </c>
    </row>
    <row r="320" spans="2:65" s="12" customFormat="1">
      <c r="B320" s="217"/>
      <c r="C320" s="218"/>
      <c r="D320" s="231" t="s">
        <v>159</v>
      </c>
      <c r="E320" s="241" t="s">
        <v>21</v>
      </c>
      <c r="F320" s="242" t="s">
        <v>157</v>
      </c>
      <c r="G320" s="218"/>
      <c r="H320" s="243">
        <v>3</v>
      </c>
      <c r="I320" s="223"/>
      <c r="J320" s="218"/>
      <c r="K320" s="218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159</v>
      </c>
      <c r="AU320" s="228" t="s">
        <v>79</v>
      </c>
      <c r="AV320" s="12" t="s">
        <v>79</v>
      </c>
      <c r="AW320" s="12" t="s">
        <v>33</v>
      </c>
      <c r="AX320" s="12" t="s">
        <v>77</v>
      </c>
      <c r="AY320" s="228" t="s">
        <v>146</v>
      </c>
    </row>
    <row r="321" spans="2:65" s="1" customFormat="1" ht="22.5" customHeight="1">
      <c r="B321" s="42"/>
      <c r="C321" s="205" t="s">
        <v>387</v>
      </c>
      <c r="D321" s="205" t="s">
        <v>151</v>
      </c>
      <c r="E321" s="206" t="s">
        <v>388</v>
      </c>
      <c r="F321" s="207" t="s">
        <v>389</v>
      </c>
      <c r="G321" s="208" t="s">
        <v>222</v>
      </c>
      <c r="H321" s="209">
        <v>20</v>
      </c>
      <c r="I321" s="210"/>
      <c r="J321" s="211">
        <f>ROUND(I321*H321,2)</f>
        <v>0</v>
      </c>
      <c r="K321" s="207" t="s">
        <v>155</v>
      </c>
      <c r="L321" s="62"/>
      <c r="M321" s="212" t="s">
        <v>21</v>
      </c>
      <c r="N321" s="213" t="s">
        <v>40</v>
      </c>
      <c r="O321" s="43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AR321" s="25" t="s">
        <v>254</v>
      </c>
      <c r="AT321" s="25" t="s">
        <v>151</v>
      </c>
      <c r="AU321" s="25" t="s">
        <v>79</v>
      </c>
      <c r="AY321" s="25" t="s">
        <v>146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25" t="s">
        <v>77</v>
      </c>
      <c r="BK321" s="216">
        <f>ROUND(I321*H321,2)</f>
        <v>0</v>
      </c>
      <c r="BL321" s="25" t="s">
        <v>254</v>
      </c>
      <c r="BM321" s="25" t="s">
        <v>390</v>
      </c>
    </row>
    <row r="322" spans="2:65" s="12" customFormat="1">
      <c r="B322" s="217"/>
      <c r="C322" s="218"/>
      <c r="D322" s="231" t="s">
        <v>159</v>
      </c>
      <c r="E322" s="241" t="s">
        <v>21</v>
      </c>
      <c r="F322" s="242" t="s">
        <v>231</v>
      </c>
      <c r="G322" s="218"/>
      <c r="H322" s="243">
        <v>20</v>
      </c>
      <c r="I322" s="223"/>
      <c r="J322" s="218"/>
      <c r="K322" s="218"/>
      <c r="L322" s="224"/>
      <c r="M322" s="225"/>
      <c r="N322" s="226"/>
      <c r="O322" s="226"/>
      <c r="P322" s="226"/>
      <c r="Q322" s="226"/>
      <c r="R322" s="226"/>
      <c r="S322" s="226"/>
      <c r="T322" s="227"/>
      <c r="AT322" s="228" t="s">
        <v>159</v>
      </c>
      <c r="AU322" s="228" t="s">
        <v>79</v>
      </c>
      <c r="AV322" s="12" t="s">
        <v>79</v>
      </c>
      <c r="AW322" s="12" t="s">
        <v>33</v>
      </c>
      <c r="AX322" s="12" t="s">
        <v>77</v>
      </c>
      <c r="AY322" s="228" t="s">
        <v>146</v>
      </c>
    </row>
    <row r="323" spans="2:65" s="1" customFormat="1" ht="22.5" customHeight="1">
      <c r="B323" s="42"/>
      <c r="C323" s="272" t="s">
        <v>391</v>
      </c>
      <c r="D323" s="272" t="s">
        <v>227</v>
      </c>
      <c r="E323" s="273" t="s">
        <v>392</v>
      </c>
      <c r="F323" s="274" t="s">
        <v>393</v>
      </c>
      <c r="G323" s="275" t="s">
        <v>222</v>
      </c>
      <c r="H323" s="276">
        <v>20</v>
      </c>
      <c r="I323" s="277"/>
      <c r="J323" s="278">
        <f>ROUND(I323*H323,2)</f>
        <v>0</v>
      </c>
      <c r="K323" s="274" t="s">
        <v>155</v>
      </c>
      <c r="L323" s="279"/>
      <c r="M323" s="280" t="s">
        <v>21</v>
      </c>
      <c r="N323" s="281" t="s">
        <v>40</v>
      </c>
      <c r="O323" s="43"/>
      <c r="P323" s="214">
        <f>O323*H323</f>
        <v>0</v>
      </c>
      <c r="Q323" s="214">
        <v>4.4999999999999999E-4</v>
      </c>
      <c r="R323" s="214">
        <f>Q323*H323</f>
        <v>8.9999999999999993E-3</v>
      </c>
      <c r="S323" s="214">
        <v>0</v>
      </c>
      <c r="T323" s="215">
        <f>S323*H323</f>
        <v>0</v>
      </c>
      <c r="AR323" s="25" t="s">
        <v>352</v>
      </c>
      <c r="AT323" s="25" t="s">
        <v>227</v>
      </c>
      <c r="AU323" s="25" t="s">
        <v>79</v>
      </c>
      <c r="AY323" s="25" t="s">
        <v>146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25" t="s">
        <v>77</v>
      </c>
      <c r="BK323" s="216">
        <f>ROUND(I323*H323,2)</f>
        <v>0</v>
      </c>
      <c r="BL323" s="25" t="s">
        <v>254</v>
      </c>
      <c r="BM323" s="25" t="s">
        <v>394</v>
      </c>
    </row>
    <row r="324" spans="2:65" s="12" customFormat="1">
      <c r="B324" s="217"/>
      <c r="C324" s="218"/>
      <c r="D324" s="231" t="s">
        <v>159</v>
      </c>
      <c r="E324" s="241" t="s">
        <v>21</v>
      </c>
      <c r="F324" s="242" t="s">
        <v>231</v>
      </c>
      <c r="G324" s="218"/>
      <c r="H324" s="243">
        <v>20</v>
      </c>
      <c r="I324" s="223"/>
      <c r="J324" s="218"/>
      <c r="K324" s="218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159</v>
      </c>
      <c r="AU324" s="228" t="s">
        <v>79</v>
      </c>
      <c r="AV324" s="12" t="s">
        <v>79</v>
      </c>
      <c r="AW324" s="12" t="s">
        <v>33</v>
      </c>
      <c r="AX324" s="12" t="s">
        <v>77</v>
      </c>
      <c r="AY324" s="228" t="s">
        <v>146</v>
      </c>
    </row>
    <row r="325" spans="2:65" s="1" customFormat="1" ht="22.5" customHeight="1">
      <c r="B325" s="42"/>
      <c r="C325" s="272" t="s">
        <v>395</v>
      </c>
      <c r="D325" s="272" t="s">
        <v>227</v>
      </c>
      <c r="E325" s="273" t="s">
        <v>396</v>
      </c>
      <c r="F325" s="274" t="s">
        <v>397</v>
      </c>
      <c r="G325" s="275" t="s">
        <v>222</v>
      </c>
      <c r="H325" s="276">
        <v>20</v>
      </c>
      <c r="I325" s="277"/>
      <c r="J325" s="278">
        <f>ROUND(I325*H325,2)</f>
        <v>0</v>
      </c>
      <c r="K325" s="274" t="s">
        <v>155</v>
      </c>
      <c r="L325" s="279"/>
      <c r="M325" s="280" t="s">
        <v>21</v>
      </c>
      <c r="N325" s="281" t="s">
        <v>40</v>
      </c>
      <c r="O325" s="43"/>
      <c r="P325" s="214">
        <f>O325*H325</f>
        <v>0</v>
      </c>
      <c r="Q325" s="214">
        <v>1.1999999999999999E-3</v>
      </c>
      <c r="R325" s="214">
        <f>Q325*H325</f>
        <v>2.3999999999999997E-2</v>
      </c>
      <c r="S325" s="214">
        <v>0</v>
      </c>
      <c r="T325" s="215">
        <f>S325*H325</f>
        <v>0</v>
      </c>
      <c r="AR325" s="25" t="s">
        <v>352</v>
      </c>
      <c r="AT325" s="25" t="s">
        <v>227</v>
      </c>
      <c r="AU325" s="25" t="s">
        <v>79</v>
      </c>
      <c r="AY325" s="25" t="s">
        <v>146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25" t="s">
        <v>77</v>
      </c>
      <c r="BK325" s="216">
        <f>ROUND(I325*H325,2)</f>
        <v>0</v>
      </c>
      <c r="BL325" s="25" t="s">
        <v>254</v>
      </c>
      <c r="BM325" s="25" t="s">
        <v>398</v>
      </c>
    </row>
    <row r="326" spans="2:65" s="12" customFormat="1">
      <c r="B326" s="217"/>
      <c r="C326" s="218"/>
      <c r="D326" s="231" t="s">
        <v>159</v>
      </c>
      <c r="E326" s="241" t="s">
        <v>21</v>
      </c>
      <c r="F326" s="242" t="s">
        <v>231</v>
      </c>
      <c r="G326" s="218"/>
      <c r="H326" s="243">
        <v>20</v>
      </c>
      <c r="I326" s="223"/>
      <c r="J326" s="218"/>
      <c r="K326" s="218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159</v>
      </c>
      <c r="AU326" s="228" t="s">
        <v>79</v>
      </c>
      <c r="AV326" s="12" t="s">
        <v>79</v>
      </c>
      <c r="AW326" s="12" t="s">
        <v>33</v>
      </c>
      <c r="AX326" s="12" t="s">
        <v>77</v>
      </c>
      <c r="AY326" s="228" t="s">
        <v>146</v>
      </c>
    </row>
    <row r="327" spans="2:65" s="1" customFormat="1" ht="22.5" customHeight="1">
      <c r="B327" s="42"/>
      <c r="C327" s="205" t="s">
        <v>399</v>
      </c>
      <c r="D327" s="205" t="s">
        <v>151</v>
      </c>
      <c r="E327" s="206" t="s">
        <v>400</v>
      </c>
      <c r="F327" s="207" t="s">
        <v>401</v>
      </c>
      <c r="G327" s="208" t="s">
        <v>222</v>
      </c>
      <c r="H327" s="209">
        <v>20</v>
      </c>
      <c r="I327" s="210"/>
      <c r="J327" s="211">
        <f>ROUND(I327*H327,2)</f>
        <v>0</v>
      </c>
      <c r="K327" s="207" t="s">
        <v>155</v>
      </c>
      <c r="L327" s="62"/>
      <c r="M327" s="212" t="s">
        <v>21</v>
      </c>
      <c r="N327" s="213" t="s">
        <v>40</v>
      </c>
      <c r="O327" s="43"/>
      <c r="P327" s="214">
        <f>O327*H327</f>
        <v>0</v>
      </c>
      <c r="Q327" s="214">
        <v>0</v>
      </c>
      <c r="R327" s="214">
        <f>Q327*H327</f>
        <v>0</v>
      </c>
      <c r="S327" s="214">
        <v>2.4E-2</v>
      </c>
      <c r="T327" s="215">
        <f>S327*H327</f>
        <v>0.48</v>
      </c>
      <c r="AR327" s="25" t="s">
        <v>254</v>
      </c>
      <c r="AT327" s="25" t="s">
        <v>151</v>
      </c>
      <c r="AU327" s="25" t="s">
        <v>79</v>
      </c>
      <c r="AY327" s="25" t="s">
        <v>146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25" t="s">
        <v>77</v>
      </c>
      <c r="BK327" s="216">
        <f>ROUND(I327*H327,2)</f>
        <v>0</v>
      </c>
      <c r="BL327" s="25" t="s">
        <v>254</v>
      </c>
      <c r="BM327" s="25" t="s">
        <v>402</v>
      </c>
    </row>
    <row r="328" spans="2:65" s="15" customFormat="1">
      <c r="B328" s="258"/>
      <c r="C328" s="259"/>
      <c r="D328" s="219" t="s">
        <v>159</v>
      </c>
      <c r="E328" s="260" t="s">
        <v>21</v>
      </c>
      <c r="F328" s="261" t="s">
        <v>403</v>
      </c>
      <c r="G328" s="259"/>
      <c r="H328" s="262" t="s">
        <v>21</v>
      </c>
      <c r="I328" s="263"/>
      <c r="J328" s="259"/>
      <c r="K328" s="259"/>
      <c r="L328" s="264"/>
      <c r="M328" s="265"/>
      <c r="N328" s="266"/>
      <c r="O328" s="266"/>
      <c r="P328" s="266"/>
      <c r="Q328" s="266"/>
      <c r="R328" s="266"/>
      <c r="S328" s="266"/>
      <c r="T328" s="267"/>
      <c r="AT328" s="268" t="s">
        <v>159</v>
      </c>
      <c r="AU328" s="268" t="s">
        <v>79</v>
      </c>
      <c r="AV328" s="15" t="s">
        <v>77</v>
      </c>
      <c r="AW328" s="15" t="s">
        <v>33</v>
      </c>
      <c r="AX328" s="15" t="s">
        <v>69</v>
      </c>
      <c r="AY328" s="268" t="s">
        <v>146</v>
      </c>
    </row>
    <row r="329" spans="2:65" s="12" customFormat="1">
      <c r="B329" s="217"/>
      <c r="C329" s="218"/>
      <c r="D329" s="219" t="s">
        <v>159</v>
      </c>
      <c r="E329" s="220" t="s">
        <v>21</v>
      </c>
      <c r="F329" s="221" t="s">
        <v>404</v>
      </c>
      <c r="G329" s="218"/>
      <c r="H329" s="222">
        <v>6</v>
      </c>
      <c r="I329" s="223"/>
      <c r="J329" s="218"/>
      <c r="K329" s="218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159</v>
      </c>
      <c r="AU329" s="228" t="s">
        <v>79</v>
      </c>
      <c r="AV329" s="12" t="s">
        <v>79</v>
      </c>
      <c r="AW329" s="12" t="s">
        <v>33</v>
      </c>
      <c r="AX329" s="12" t="s">
        <v>69</v>
      </c>
      <c r="AY329" s="228" t="s">
        <v>146</v>
      </c>
    </row>
    <row r="330" spans="2:65" s="12" customFormat="1">
      <c r="B330" s="217"/>
      <c r="C330" s="218"/>
      <c r="D330" s="219" t="s">
        <v>159</v>
      </c>
      <c r="E330" s="220" t="s">
        <v>21</v>
      </c>
      <c r="F330" s="221" t="s">
        <v>405</v>
      </c>
      <c r="G330" s="218"/>
      <c r="H330" s="222">
        <v>9</v>
      </c>
      <c r="I330" s="223"/>
      <c r="J330" s="218"/>
      <c r="K330" s="218"/>
      <c r="L330" s="224"/>
      <c r="M330" s="225"/>
      <c r="N330" s="226"/>
      <c r="O330" s="226"/>
      <c r="P330" s="226"/>
      <c r="Q330" s="226"/>
      <c r="R330" s="226"/>
      <c r="S330" s="226"/>
      <c r="T330" s="227"/>
      <c r="AT330" s="228" t="s">
        <v>159</v>
      </c>
      <c r="AU330" s="228" t="s">
        <v>79</v>
      </c>
      <c r="AV330" s="12" t="s">
        <v>79</v>
      </c>
      <c r="AW330" s="12" t="s">
        <v>33</v>
      </c>
      <c r="AX330" s="12" t="s">
        <v>69</v>
      </c>
      <c r="AY330" s="228" t="s">
        <v>146</v>
      </c>
    </row>
    <row r="331" spans="2:65" s="12" customFormat="1">
      <c r="B331" s="217"/>
      <c r="C331" s="218"/>
      <c r="D331" s="219" t="s">
        <v>159</v>
      </c>
      <c r="E331" s="220" t="s">
        <v>21</v>
      </c>
      <c r="F331" s="221" t="s">
        <v>406</v>
      </c>
      <c r="G331" s="218"/>
      <c r="H331" s="222">
        <v>5</v>
      </c>
      <c r="I331" s="223"/>
      <c r="J331" s="218"/>
      <c r="K331" s="218"/>
      <c r="L331" s="224"/>
      <c r="M331" s="225"/>
      <c r="N331" s="226"/>
      <c r="O331" s="226"/>
      <c r="P331" s="226"/>
      <c r="Q331" s="226"/>
      <c r="R331" s="226"/>
      <c r="S331" s="226"/>
      <c r="T331" s="227"/>
      <c r="AT331" s="228" t="s">
        <v>159</v>
      </c>
      <c r="AU331" s="228" t="s">
        <v>79</v>
      </c>
      <c r="AV331" s="12" t="s">
        <v>79</v>
      </c>
      <c r="AW331" s="12" t="s">
        <v>33</v>
      </c>
      <c r="AX331" s="12" t="s">
        <v>69</v>
      </c>
      <c r="AY331" s="228" t="s">
        <v>146</v>
      </c>
    </row>
    <row r="332" spans="2:65" s="13" customFormat="1">
      <c r="B332" s="229"/>
      <c r="C332" s="230"/>
      <c r="D332" s="231" t="s">
        <v>159</v>
      </c>
      <c r="E332" s="232" t="s">
        <v>21</v>
      </c>
      <c r="F332" s="233" t="s">
        <v>163</v>
      </c>
      <c r="G332" s="230"/>
      <c r="H332" s="234">
        <v>20</v>
      </c>
      <c r="I332" s="235"/>
      <c r="J332" s="230"/>
      <c r="K332" s="230"/>
      <c r="L332" s="236"/>
      <c r="M332" s="237"/>
      <c r="N332" s="238"/>
      <c r="O332" s="238"/>
      <c r="P332" s="238"/>
      <c r="Q332" s="238"/>
      <c r="R332" s="238"/>
      <c r="S332" s="238"/>
      <c r="T332" s="239"/>
      <c r="AT332" s="240" t="s">
        <v>159</v>
      </c>
      <c r="AU332" s="240" t="s">
        <v>79</v>
      </c>
      <c r="AV332" s="13" t="s">
        <v>157</v>
      </c>
      <c r="AW332" s="13" t="s">
        <v>33</v>
      </c>
      <c r="AX332" s="13" t="s">
        <v>77</v>
      </c>
      <c r="AY332" s="240" t="s">
        <v>146</v>
      </c>
    </row>
    <row r="333" spans="2:65" s="1" customFormat="1" ht="22.5" customHeight="1">
      <c r="B333" s="42"/>
      <c r="C333" s="205" t="s">
        <v>407</v>
      </c>
      <c r="D333" s="205" t="s">
        <v>151</v>
      </c>
      <c r="E333" s="206" t="s">
        <v>408</v>
      </c>
      <c r="F333" s="207" t="s">
        <v>409</v>
      </c>
      <c r="G333" s="208" t="s">
        <v>287</v>
      </c>
      <c r="H333" s="209">
        <v>0.34399999999999997</v>
      </c>
      <c r="I333" s="210"/>
      <c r="J333" s="211">
        <f>ROUND(I333*H333,2)</f>
        <v>0</v>
      </c>
      <c r="K333" s="207" t="s">
        <v>155</v>
      </c>
      <c r="L333" s="62"/>
      <c r="M333" s="212" t="s">
        <v>21</v>
      </c>
      <c r="N333" s="213" t="s">
        <v>40</v>
      </c>
      <c r="O333" s="43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AR333" s="25" t="s">
        <v>254</v>
      </c>
      <c r="AT333" s="25" t="s">
        <v>151</v>
      </c>
      <c r="AU333" s="25" t="s">
        <v>79</v>
      </c>
      <c r="AY333" s="25" t="s">
        <v>146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25" t="s">
        <v>77</v>
      </c>
      <c r="BK333" s="216">
        <f>ROUND(I333*H333,2)</f>
        <v>0</v>
      </c>
      <c r="BL333" s="25" t="s">
        <v>254</v>
      </c>
      <c r="BM333" s="25" t="s">
        <v>410</v>
      </c>
    </row>
    <row r="334" spans="2:65" s="11" customFormat="1" ht="29.85" customHeight="1">
      <c r="B334" s="186"/>
      <c r="C334" s="187"/>
      <c r="D334" s="202" t="s">
        <v>68</v>
      </c>
      <c r="E334" s="203" t="s">
        <v>411</v>
      </c>
      <c r="F334" s="203" t="s">
        <v>412</v>
      </c>
      <c r="G334" s="187"/>
      <c r="H334" s="187"/>
      <c r="I334" s="190"/>
      <c r="J334" s="204">
        <f>BK334</f>
        <v>38187.599999999999</v>
      </c>
      <c r="K334" s="187"/>
      <c r="L334" s="192"/>
      <c r="M334" s="193"/>
      <c r="N334" s="194"/>
      <c r="O334" s="194"/>
      <c r="P334" s="195">
        <f>SUM(P335:P371)</f>
        <v>0</v>
      </c>
      <c r="Q334" s="194"/>
      <c r="R334" s="195">
        <f>SUM(R335:R371)</f>
        <v>4.927127200000001</v>
      </c>
      <c r="S334" s="194"/>
      <c r="T334" s="196">
        <f>SUM(T335:T371)</f>
        <v>0</v>
      </c>
      <c r="AR334" s="197" t="s">
        <v>79</v>
      </c>
      <c r="AT334" s="198" t="s">
        <v>68</v>
      </c>
      <c r="AU334" s="198" t="s">
        <v>77</v>
      </c>
      <c r="AY334" s="197" t="s">
        <v>146</v>
      </c>
      <c r="BK334" s="199">
        <f>SUM(BK335:BK371)</f>
        <v>38187.599999999999</v>
      </c>
    </row>
    <row r="335" spans="2:65" s="1" customFormat="1" ht="22.5" customHeight="1">
      <c r="B335" s="42"/>
      <c r="C335" s="205" t="s">
        <v>413</v>
      </c>
      <c r="D335" s="205" t="s">
        <v>151</v>
      </c>
      <c r="E335" s="206" t="s">
        <v>414</v>
      </c>
      <c r="F335" s="207" t="s">
        <v>415</v>
      </c>
      <c r="G335" s="208" t="s">
        <v>154</v>
      </c>
      <c r="H335" s="209">
        <v>63.12</v>
      </c>
      <c r="I335" s="210"/>
      <c r="J335" s="211">
        <f>ROUND(I335*H335,2)</f>
        <v>0</v>
      </c>
      <c r="K335" s="207" t="s">
        <v>155</v>
      </c>
      <c r="L335" s="62"/>
      <c r="M335" s="212" t="s">
        <v>21</v>
      </c>
      <c r="N335" s="213" t="s">
        <v>40</v>
      </c>
      <c r="O335" s="43"/>
      <c r="P335" s="214">
        <f>O335*H335</f>
        <v>0</v>
      </c>
      <c r="Q335" s="214">
        <v>3.7200000000000002E-3</v>
      </c>
      <c r="R335" s="214">
        <f>Q335*H335</f>
        <v>0.2348064</v>
      </c>
      <c r="S335" s="214">
        <v>0</v>
      </c>
      <c r="T335" s="215">
        <f>S335*H335</f>
        <v>0</v>
      </c>
      <c r="AR335" s="25" t="s">
        <v>254</v>
      </c>
      <c r="AT335" s="25" t="s">
        <v>151</v>
      </c>
      <c r="AU335" s="25" t="s">
        <v>79</v>
      </c>
      <c r="AY335" s="25" t="s">
        <v>146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25" t="s">
        <v>77</v>
      </c>
      <c r="BK335" s="216">
        <f>ROUND(I335*H335,2)</f>
        <v>0</v>
      </c>
      <c r="BL335" s="25" t="s">
        <v>254</v>
      </c>
      <c r="BM335" s="25" t="s">
        <v>416</v>
      </c>
    </row>
    <row r="336" spans="2:65" s="12" customFormat="1">
      <c r="B336" s="217"/>
      <c r="C336" s="218"/>
      <c r="D336" s="219" t="s">
        <v>159</v>
      </c>
      <c r="E336" s="220" t="s">
        <v>21</v>
      </c>
      <c r="F336" s="221" t="s">
        <v>160</v>
      </c>
      <c r="G336" s="218"/>
      <c r="H336" s="222">
        <v>16.32</v>
      </c>
      <c r="I336" s="223"/>
      <c r="J336" s="218"/>
      <c r="K336" s="218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159</v>
      </c>
      <c r="AU336" s="228" t="s">
        <v>79</v>
      </c>
      <c r="AV336" s="12" t="s">
        <v>79</v>
      </c>
      <c r="AW336" s="12" t="s">
        <v>33</v>
      </c>
      <c r="AX336" s="12" t="s">
        <v>69</v>
      </c>
      <c r="AY336" s="228" t="s">
        <v>146</v>
      </c>
    </row>
    <row r="337" spans="2:65" s="12" customFormat="1">
      <c r="B337" s="217"/>
      <c r="C337" s="218"/>
      <c r="D337" s="219" t="s">
        <v>159</v>
      </c>
      <c r="E337" s="220" t="s">
        <v>21</v>
      </c>
      <c r="F337" s="221" t="s">
        <v>161</v>
      </c>
      <c r="G337" s="218"/>
      <c r="H337" s="222">
        <v>23.4</v>
      </c>
      <c r="I337" s="223"/>
      <c r="J337" s="218"/>
      <c r="K337" s="218"/>
      <c r="L337" s="224"/>
      <c r="M337" s="225"/>
      <c r="N337" s="226"/>
      <c r="O337" s="226"/>
      <c r="P337" s="226"/>
      <c r="Q337" s="226"/>
      <c r="R337" s="226"/>
      <c r="S337" s="226"/>
      <c r="T337" s="227"/>
      <c r="AT337" s="228" t="s">
        <v>159</v>
      </c>
      <c r="AU337" s="228" t="s">
        <v>79</v>
      </c>
      <c r="AV337" s="12" t="s">
        <v>79</v>
      </c>
      <c r="AW337" s="12" t="s">
        <v>33</v>
      </c>
      <c r="AX337" s="12" t="s">
        <v>69</v>
      </c>
      <c r="AY337" s="228" t="s">
        <v>146</v>
      </c>
    </row>
    <row r="338" spans="2:65" s="12" customFormat="1">
      <c r="B338" s="217"/>
      <c r="C338" s="218"/>
      <c r="D338" s="219" t="s">
        <v>159</v>
      </c>
      <c r="E338" s="220" t="s">
        <v>21</v>
      </c>
      <c r="F338" s="221" t="s">
        <v>162</v>
      </c>
      <c r="G338" s="218"/>
      <c r="H338" s="222">
        <v>23.4</v>
      </c>
      <c r="I338" s="223"/>
      <c r="J338" s="218"/>
      <c r="K338" s="218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159</v>
      </c>
      <c r="AU338" s="228" t="s">
        <v>79</v>
      </c>
      <c r="AV338" s="12" t="s">
        <v>79</v>
      </c>
      <c r="AW338" s="12" t="s">
        <v>33</v>
      </c>
      <c r="AX338" s="12" t="s">
        <v>69</v>
      </c>
      <c r="AY338" s="228" t="s">
        <v>146</v>
      </c>
    </row>
    <row r="339" spans="2:65" s="13" customFormat="1">
      <c r="B339" s="229"/>
      <c r="C339" s="230"/>
      <c r="D339" s="231" t="s">
        <v>159</v>
      </c>
      <c r="E339" s="232" t="s">
        <v>21</v>
      </c>
      <c r="F339" s="233" t="s">
        <v>163</v>
      </c>
      <c r="G339" s="230"/>
      <c r="H339" s="234">
        <v>63.12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159</v>
      </c>
      <c r="AU339" s="240" t="s">
        <v>79</v>
      </c>
      <c r="AV339" s="13" t="s">
        <v>157</v>
      </c>
      <c r="AW339" s="13" t="s">
        <v>33</v>
      </c>
      <c r="AX339" s="13" t="s">
        <v>77</v>
      </c>
      <c r="AY339" s="240" t="s">
        <v>146</v>
      </c>
    </row>
    <row r="340" spans="2:65" s="1" customFormat="1" ht="22.5" customHeight="1">
      <c r="B340" s="42"/>
      <c r="C340" s="272" t="s">
        <v>417</v>
      </c>
      <c r="D340" s="272" t="s">
        <v>227</v>
      </c>
      <c r="E340" s="273" t="s">
        <v>418</v>
      </c>
      <c r="F340" s="274" t="s">
        <v>419</v>
      </c>
      <c r="G340" s="275" t="s">
        <v>154</v>
      </c>
      <c r="H340" s="276">
        <v>69.432000000000002</v>
      </c>
      <c r="I340" s="277">
        <v>550</v>
      </c>
      <c r="J340" s="278">
        <f>ROUND(I340*H340,2)</f>
        <v>38187.599999999999</v>
      </c>
      <c r="K340" s="274" t="s">
        <v>21</v>
      </c>
      <c r="L340" s="279"/>
      <c r="M340" s="280" t="s">
        <v>21</v>
      </c>
      <c r="N340" s="281" t="s">
        <v>40</v>
      </c>
      <c r="O340" s="43"/>
      <c r="P340" s="214">
        <f>O340*H340</f>
        <v>0</v>
      </c>
      <c r="Q340" s="214">
        <v>1.8200000000000001E-2</v>
      </c>
      <c r="R340" s="214">
        <f>Q340*H340</f>
        <v>1.2636624000000001</v>
      </c>
      <c r="S340" s="214">
        <v>0</v>
      </c>
      <c r="T340" s="215">
        <f>S340*H340</f>
        <v>0</v>
      </c>
      <c r="AR340" s="25" t="s">
        <v>352</v>
      </c>
      <c r="AT340" s="25" t="s">
        <v>227</v>
      </c>
      <c r="AU340" s="25" t="s">
        <v>79</v>
      </c>
      <c r="AY340" s="25" t="s">
        <v>146</v>
      </c>
      <c r="BE340" s="216">
        <f>IF(N340="základní",J340,0)</f>
        <v>38187.599999999999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25" t="s">
        <v>77</v>
      </c>
      <c r="BK340" s="216">
        <f>ROUND(I340*H340,2)</f>
        <v>38187.599999999999</v>
      </c>
      <c r="BL340" s="25" t="s">
        <v>254</v>
      </c>
      <c r="BM340" s="25" t="s">
        <v>420</v>
      </c>
    </row>
    <row r="341" spans="2:65" s="12" customFormat="1">
      <c r="B341" s="217"/>
      <c r="C341" s="218"/>
      <c r="D341" s="219" t="s">
        <v>159</v>
      </c>
      <c r="E341" s="220" t="s">
        <v>21</v>
      </c>
      <c r="F341" s="221" t="s">
        <v>421</v>
      </c>
      <c r="G341" s="218"/>
      <c r="H341" s="222">
        <v>63.12</v>
      </c>
      <c r="I341" s="223"/>
      <c r="J341" s="218"/>
      <c r="K341" s="218"/>
      <c r="L341" s="224"/>
      <c r="M341" s="225"/>
      <c r="N341" s="226"/>
      <c r="O341" s="226"/>
      <c r="P341" s="226"/>
      <c r="Q341" s="226"/>
      <c r="R341" s="226"/>
      <c r="S341" s="226"/>
      <c r="T341" s="227"/>
      <c r="AT341" s="228" t="s">
        <v>159</v>
      </c>
      <c r="AU341" s="228" t="s">
        <v>79</v>
      </c>
      <c r="AV341" s="12" t="s">
        <v>79</v>
      </c>
      <c r="AW341" s="12" t="s">
        <v>33</v>
      </c>
      <c r="AX341" s="12" t="s">
        <v>69</v>
      </c>
      <c r="AY341" s="228" t="s">
        <v>146</v>
      </c>
    </row>
    <row r="342" spans="2:65" s="13" customFormat="1">
      <c r="B342" s="229"/>
      <c r="C342" s="230"/>
      <c r="D342" s="219" t="s">
        <v>159</v>
      </c>
      <c r="E342" s="244" t="s">
        <v>21</v>
      </c>
      <c r="F342" s="245" t="s">
        <v>163</v>
      </c>
      <c r="G342" s="230"/>
      <c r="H342" s="246">
        <v>63.12</v>
      </c>
      <c r="I342" s="235"/>
      <c r="J342" s="230"/>
      <c r="K342" s="230"/>
      <c r="L342" s="236"/>
      <c r="M342" s="237"/>
      <c r="N342" s="238"/>
      <c r="O342" s="238"/>
      <c r="P342" s="238"/>
      <c r="Q342" s="238"/>
      <c r="R342" s="238"/>
      <c r="S342" s="238"/>
      <c r="T342" s="239"/>
      <c r="AT342" s="240" t="s">
        <v>159</v>
      </c>
      <c r="AU342" s="240" t="s">
        <v>79</v>
      </c>
      <c r="AV342" s="13" t="s">
        <v>157</v>
      </c>
      <c r="AW342" s="13" t="s">
        <v>33</v>
      </c>
      <c r="AX342" s="13" t="s">
        <v>77</v>
      </c>
      <c r="AY342" s="240" t="s">
        <v>146</v>
      </c>
    </row>
    <row r="343" spans="2:65" s="12" customFormat="1">
      <c r="B343" s="217"/>
      <c r="C343" s="218"/>
      <c r="D343" s="231" t="s">
        <v>159</v>
      </c>
      <c r="E343" s="218"/>
      <c r="F343" s="242" t="s">
        <v>422</v>
      </c>
      <c r="G343" s="218"/>
      <c r="H343" s="243">
        <v>69.432000000000002</v>
      </c>
      <c r="I343" s="223"/>
      <c r="J343" s="218"/>
      <c r="K343" s="218"/>
      <c r="L343" s="224"/>
      <c r="M343" s="225"/>
      <c r="N343" s="226"/>
      <c r="O343" s="226"/>
      <c r="P343" s="226"/>
      <c r="Q343" s="226"/>
      <c r="R343" s="226"/>
      <c r="S343" s="226"/>
      <c r="T343" s="227"/>
      <c r="AT343" s="228" t="s">
        <v>159</v>
      </c>
      <c r="AU343" s="228" t="s">
        <v>79</v>
      </c>
      <c r="AV343" s="12" t="s">
        <v>79</v>
      </c>
      <c r="AW343" s="12" t="s">
        <v>6</v>
      </c>
      <c r="AX343" s="12" t="s">
        <v>77</v>
      </c>
      <c r="AY343" s="228" t="s">
        <v>146</v>
      </c>
    </row>
    <row r="344" spans="2:65" s="1" customFormat="1" ht="22.5" customHeight="1">
      <c r="B344" s="42"/>
      <c r="C344" s="205" t="s">
        <v>423</v>
      </c>
      <c r="D344" s="205" t="s">
        <v>151</v>
      </c>
      <c r="E344" s="206" t="s">
        <v>424</v>
      </c>
      <c r="F344" s="207" t="s">
        <v>425</v>
      </c>
      <c r="G344" s="208" t="s">
        <v>154</v>
      </c>
      <c r="H344" s="209">
        <v>14.04</v>
      </c>
      <c r="I344" s="210"/>
      <c r="J344" s="211">
        <f>ROUND(I344*H344,2)</f>
        <v>0</v>
      </c>
      <c r="K344" s="207" t="s">
        <v>155</v>
      </c>
      <c r="L344" s="62"/>
      <c r="M344" s="212" t="s">
        <v>21</v>
      </c>
      <c r="N344" s="213" t="s">
        <v>40</v>
      </c>
      <c r="O344" s="43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AR344" s="25" t="s">
        <v>254</v>
      </c>
      <c r="AT344" s="25" t="s">
        <v>151</v>
      </c>
      <c r="AU344" s="25" t="s">
        <v>79</v>
      </c>
      <c r="AY344" s="25" t="s">
        <v>146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25" t="s">
        <v>77</v>
      </c>
      <c r="BK344" s="216">
        <f>ROUND(I344*H344,2)</f>
        <v>0</v>
      </c>
      <c r="BL344" s="25" t="s">
        <v>254</v>
      </c>
      <c r="BM344" s="25" t="s">
        <v>426</v>
      </c>
    </row>
    <row r="345" spans="2:65" s="12" customFormat="1">
      <c r="B345" s="217"/>
      <c r="C345" s="218"/>
      <c r="D345" s="219" t="s">
        <v>159</v>
      </c>
      <c r="E345" s="220" t="s">
        <v>21</v>
      </c>
      <c r="F345" s="221" t="s">
        <v>427</v>
      </c>
      <c r="G345" s="218"/>
      <c r="H345" s="222">
        <v>14.04</v>
      </c>
      <c r="I345" s="223"/>
      <c r="J345" s="218"/>
      <c r="K345" s="218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 t="s">
        <v>159</v>
      </c>
      <c r="AU345" s="228" t="s">
        <v>79</v>
      </c>
      <c r="AV345" s="12" t="s">
        <v>79</v>
      </c>
      <c r="AW345" s="12" t="s">
        <v>33</v>
      </c>
      <c r="AX345" s="12" t="s">
        <v>69</v>
      </c>
      <c r="AY345" s="228" t="s">
        <v>146</v>
      </c>
    </row>
    <row r="346" spans="2:65" s="13" customFormat="1">
      <c r="B346" s="229"/>
      <c r="C346" s="230"/>
      <c r="D346" s="231" t="s">
        <v>159</v>
      </c>
      <c r="E346" s="232" t="s">
        <v>21</v>
      </c>
      <c r="F346" s="233" t="s">
        <v>163</v>
      </c>
      <c r="G346" s="230"/>
      <c r="H346" s="234">
        <v>14.04</v>
      </c>
      <c r="I346" s="235"/>
      <c r="J346" s="230"/>
      <c r="K346" s="230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159</v>
      </c>
      <c r="AU346" s="240" t="s">
        <v>79</v>
      </c>
      <c r="AV346" s="13" t="s">
        <v>157</v>
      </c>
      <c r="AW346" s="13" t="s">
        <v>33</v>
      </c>
      <c r="AX346" s="13" t="s">
        <v>77</v>
      </c>
      <c r="AY346" s="240" t="s">
        <v>146</v>
      </c>
    </row>
    <row r="347" spans="2:65" s="1" customFormat="1" ht="22.5" customHeight="1">
      <c r="B347" s="42"/>
      <c r="C347" s="205" t="s">
        <v>428</v>
      </c>
      <c r="D347" s="205" t="s">
        <v>151</v>
      </c>
      <c r="E347" s="206" t="s">
        <v>429</v>
      </c>
      <c r="F347" s="207" t="s">
        <v>430</v>
      </c>
      <c r="G347" s="208" t="s">
        <v>154</v>
      </c>
      <c r="H347" s="209">
        <v>14.04</v>
      </c>
      <c r="I347" s="210"/>
      <c r="J347" s="211">
        <f>ROUND(I347*H347,2)</f>
        <v>0</v>
      </c>
      <c r="K347" s="207" t="s">
        <v>155</v>
      </c>
      <c r="L347" s="62"/>
      <c r="M347" s="212" t="s">
        <v>21</v>
      </c>
      <c r="N347" s="213" t="s">
        <v>40</v>
      </c>
      <c r="O347" s="43"/>
      <c r="P347" s="214">
        <f>O347*H347</f>
        <v>0</v>
      </c>
      <c r="Q347" s="214">
        <v>0</v>
      </c>
      <c r="R347" s="214">
        <f>Q347*H347</f>
        <v>0</v>
      </c>
      <c r="S347" s="214">
        <v>0</v>
      </c>
      <c r="T347" s="215">
        <f>S347*H347</f>
        <v>0</v>
      </c>
      <c r="AR347" s="25" t="s">
        <v>254</v>
      </c>
      <c r="AT347" s="25" t="s">
        <v>151</v>
      </c>
      <c r="AU347" s="25" t="s">
        <v>79</v>
      </c>
      <c r="AY347" s="25" t="s">
        <v>146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25" t="s">
        <v>77</v>
      </c>
      <c r="BK347" s="216">
        <f>ROUND(I347*H347,2)</f>
        <v>0</v>
      </c>
      <c r="BL347" s="25" t="s">
        <v>254</v>
      </c>
      <c r="BM347" s="25" t="s">
        <v>431</v>
      </c>
    </row>
    <row r="348" spans="2:65" s="12" customFormat="1">
      <c r="B348" s="217"/>
      <c r="C348" s="218"/>
      <c r="D348" s="219" t="s">
        <v>159</v>
      </c>
      <c r="E348" s="220" t="s">
        <v>21</v>
      </c>
      <c r="F348" s="221" t="s">
        <v>427</v>
      </c>
      <c r="G348" s="218"/>
      <c r="H348" s="222">
        <v>14.04</v>
      </c>
      <c r="I348" s="223"/>
      <c r="J348" s="218"/>
      <c r="K348" s="218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159</v>
      </c>
      <c r="AU348" s="228" t="s">
        <v>79</v>
      </c>
      <c r="AV348" s="12" t="s">
        <v>79</v>
      </c>
      <c r="AW348" s="12" t="s">
        <v>33</v>
      </c>
      <c r="AX348" s="12" t="s">
        <v>69</v>
      </c>
      <c r="AY348" s="228" t="s">
        <v>146</v>
      </c>
    </row>
    <row r="349" spans="2:65" s="13" customFormat="1">
      <c r="B349" s="229"/>
      <c r="C349" s="230"/>
      <c r="D349" s="231" t="s">
        <v>159</v>
      </c>
      <c r="E349" s="232" t="s">
        <v>21</v>
      </c>
      <c r="F349" s="233" t="s">
        <v>163</v>
      </c>
      <c r="G349" s="230"/>
      <c r="H349" s="234">
        <v>14.04</v>
      </c>
      <c r="I349" s="235"/>
      <c r="J349" s="230"/>
      <c r="K349" s="230"/>
      <c r="L349" s="236"/>
      <c r="M349" s="237"/>
      <c r="N349" s="238"/>
      <c r="O349" s="238"/>
      <c r="P349" s="238"/>
      <c r="Q349" s="238"/>
      <c r="R349" s="238"/>
      <c r="S349" s="238"/>
      <c r="T349" s="239"/>
      <c r="AT349" s="240" t="s">
        <v>159</v>
      </c>
      <c r="AU349" s="240" t="s">
        <v>79</v>
      </c>
      <c r="AV349" s="13" t="s">
        <v>157</v>
      </c>
      <c r="AW349" s="13" t="s">
        <v>33</v>
      </c>
      <c r="AX349" s="13" t="s">
        <v>77</v>
      </c>
      <c r="AY349" s="240" t="s">
        <v>146</v>
      </c>
    </row>
    <row r="350" spans="2:65" s="1" customFormat="1" ht="22.5" customHeight="1">
      <c r="B350" s="42"/>
      <c r="C350" s="205" t="s">
        <v>432</v>
      </c>
      <c r="D350" s="205" t="s">
        <v>151</v>
      </c>
      <c r="E350" s="206" t="s">
        <v>433</v>
      </c>
      <c r="F350" s="207" t="s">
        <v>434</v>
      </c>
      <c r="G350" s="208" t="s">
        <v>154</v>
      </c>
      <c r="H350" s="209">
        <v>63.12</v>
      </c>
      <c r="I350" s="210"/>
      <c r="J350" s="211">
        <f>ROUND(I350*H350,2)</f>
        <v>0</v>
      </c>
      <c r="K350" s="207" t="s">
        <v>155</v>
      </c>
      <c r="L350" s="62"/>
      <c r="M350" s="212" t="s">
        <v>21</v>
      </c>
      <c r="N350" s="213" t="s">
        <v>40</v>
      </c>
      <c r="O350" s="43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AR350" s="25" t="s">
        <v>254</v>
      </c>
      <c r="AT350" s="25" t="s">
        <v>151</v>
      </c>
      <c r="AU350" s="25" t="s">
        <v>79</v>
      </c>
      <c r="AY350" s="25" t="s">
        <v>146</v>
      </c>
      <c r="BE350" s="216">
        <f>IF(N350="základní",J350,0)</f>
        <v>0</v>
      </c>
      <c r="BF350" s="216">
        <f>IF(N350="snížená",J350,0)</f>
        <v>0</v>
      </c>
      <c r="BG350" s="216">
        <f>IF(N350="zákl. přenesená",J350,0)</f>
        <v>0</v>
      </c>
      <c r="BH350" s="216">
        <f>IF(N350="sníž. přenesená",J350,0)</f>
        <v>0</v>
      </c>
      <c r="BI350" s="216">
        <f>IF(N350="nulová",J350,0)</f>
        <v>0</v>
      </c>
      <c r="BJ350" s="25" t="s">
        <v>77</v>
      </c>
      <c r="BK350" s="216">
        <f>ROUND(I350*H350,2)</f>
        <v>0</v>
      </c>
      <c r="BL350" s="25" t="s">
        <v>254</v>
      </c>
      <c r="BM350" s="25" t="s">
        <v>435</v>
      </c>
    </row>
    <row r="351" spans="2:65" s="12" customFormat="1">
      <c r="B351" s="217"/>
      <c r="C351" s="218"/>
      <c r="D351" s="219" t="s">
        <v>159</v>
      </c>
      <c r="E351" s="220" t="s">
        <v>21</v>
      </c>
      <c r="F351" s="221" t="s">
        <v>421</v>
      </c>
      <c r="G351" s="218"/>
      <c r="H351" s="222">
        <v>63.12</v>
      </c>
      <c r="I351" s="223"/>
      <c r="J351" s="218"/>
      <c r="K351" s="218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159</v>
      </c>
      <c r="AU351" s="228" t="s">
        <v>79</v>
      </c>
      <c r="AV351" s="12" t="s">
        <v>79</v>
      </c>
      <c r="AW351" s="12" t="s">
        <v>33</v>
      </c>
      <c r="AX351" s="12" t="s">
        <v>69</v>
      </c>
      <c r="AY351" s="228" t="s">
        <v>146</v>
      </c>
    </row>
    <row r="352" spans="2:65" s="13" customFormat="1">
      <c r="B352" s="229"/>
      <c r="C352" s="230"/>
      <c r="D352" s="231" t="s">
        <v>159</v>
      </c>
      <c r="E352" s="232" t="s">
        <v>21</v>
      </c>
      <c r="F352" s="233" t="s">
        <v>163</v>
      </c>
      <c r="G352" s="230"/>
      <c r="H352" s="234">
        <v>63.12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159</v>
      </c>
      <c r="AU352" s="240" t="s">
        <v>79</v>
      </c>
      <c r="AV352" s="13" t="s">
        <v>157</v>
      </c>
      <c r="AW352" s="13" t="s">
        <v>33</v>
      </c>
      <c r="AX352" s="13" t="s">
        <v>77</v>
      </c>
      <c r="AY352" s="240" t="s">
        <v>146</v>
      </c>
    </row>
    <row r="353" spans="2:65" s="1" customFormat="1" ht="22.5" customHeight="1">
      <c r="B353" s="42"/>
      <c r="C353" s="205" t="s">
        <v>436</v>
      </c>
      <c r="D353" s="205" t="s">
        <v>151</v>
      </c>
      <c r="E353" s="206" t="s">
        <v>437</v>
      </c>
      <c r="F353" s="207" t="s">
        <v>438</v>
      </c>
      <c r="G353" s="208" t="s">
        <v>154</v>
      </c>
      <c r="H353" s="209">
        <v>63.12</v>
      </c>
      <c r="I353" s="210"/>
      <c r="J353" s="211">
        <f>ROUND(I353*H353,2)</f>
        <v>0</v>
      </c>
      <c r="K353" s="207" t="s">
        <v>21</v>
      </c>
      <c r="L353" s="62"/>
      <c r="M353" s="212" t="s">
        <v>21</v>
      </c>
      <c r="N353" s="213" t="s">
        <v>40</v>
      </c>
      <c r="O353" s="43"/>
      <c r="P353" s="214">
        <f>O353*H353</f>
        <v>0</v>
      </c>
      <c r="Q353" s="214">
        <v>7.92E-3</v>
      </c>
      <c r="R353" s="214">
        <f>Q353*H353</f>
        <v>0.49991039999999998</v>
      </c>
      <c r="S353" s="214">
        <v>0</v>
      </c>
      <c r="T353" s="215">
        <f>S353*H353</f>
        <v>0</v>
      </c>
      <c r="AR353" s="25" t="s">
        <v>254</v>
      </c>
      <c r="AT353" s="25" t="s">
        <v>151</v>
      </c>
      <c r="AU353" s="25" t="s">
        <v>79</v>
      </c>
      <c r="AY353" s="25" t="s">
        <v>146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25" t="s">
        <v>77</v>
      </c>
      <c r="BK353" s="216">
        <f>ROUND(I353*H353,2)</f>
        <v>0</v>
      </c>
      <c r="BL353" s="25" t="s">
        <v>254</v>
      </c>
      <c r="BM353" s="25" t="s">
        <v>439</v>
      </c>
    </row>
    <row r="354" spans="2:65" s="12" customFormat="1">
      <c r="B354" s="217"/>
      <c r="C354" s="218"/>
      <c r="D354" s="219" t="s">
        <v>159</v>
      </c>
      <c r="E354" s="220" t="s">
        <v>21</v>
      </c>
      <c r="F354" s="221" t="s">
        <v>160</v>
      </c>
      <c r="G354" s="218"/>
      <c r="H354" s="222">
        <v>16.32</v>
      </c>
      <c r="I354" s="223"/>
      <c r="J354" s="218"/>
      <c r="K354" s="218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159</v>
      </c>
      <c r="AU354" s="228" t="s">
        <v>79</v>
      </c>
      <c r="AV354" s="12" t="s">
        <v>79</v>
      </c>
      <c r="AW354" s="12" t="s">
        <v>33</v>
      </c>
      <c r="AX354" s="12" t="s">
        <v>69</v>
      </c>
      <c r="AY354" s="228" t="s">
        <v>146</v>
      </c>
    </row>
    <row r="355" spans="2:65" s="12" customFormat="1">
      <c r="B355" s="217"/>
      <c r="C355" s="218"/>
      <c r="D355" s="219" t="s">
        <v>159</v>
      </c>
      <c r="E355" s="220" t="s">
        <v>21</v>
      </c>
      <c r="F355" s="221" t="s">
        <v>161</v>
      </c>
      <c r="G355" s="218"/>
      <c r="H355" s="222">
        <v>23.4</v>
      </c>
      <c r="I355" s="223"/>
      <c r="J355" s="218"/>
      <c r="K355" s="218"/>
      <c r="L355" s="224"/>
      <c r="M355" s="225"/>
      <c r="N355" s="226"/>
      <c r="O355" s="226"/>
      <c r="P355" s="226"/>
      <c r="Q355" s="226"/>
      <c r="R355" s="226"/>
      <c r="S355" s="226"/>
      <c r="T355" s="227"/>
      <c r="AT355" s="228" t="s">
        <v>159</v>
      </c>
      <c r="AU355" s="228" t="s">
        <v>79</v>
      </c>
      <c r="AV355" s="12" t="s">
        <v>79</v>
      </c>
      <c r="AW355" s="12" t="s">
        <v>33</v>
      </c>
      <c r="AX355" s="12" t="s">
        <v>69</v>
      </c>
      <c r="AY355" s="228" t="s">
        <v>146</v>
      </c>
    </row>
    <row r="356" spans="2:65" s="12" customFormat="1">
      <c r="B356" s="217"/>
      <c r="C356" s="218"/>
      <c r="D356" s="219" t="s">
        <v>159</v>
      </c>
      <c r="E356" s="220" t="s">
        <v>21</v>
      </c>
      <c r="F356" s="221" t="s">
        <v>162</v>
      </c>
      <c r="G356" s="218"/>
      <c r="H356" s="222">
        <v>23.4</v>
      </c>
      <c r="I356" s="223"/>
      <c r="J356" s="218"/>
      <c r="K356" s="218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159</v>
      </c>
      <c r="AU356" s="228" t="s">
        <v>79</v>
      </c>
      <c r="AV356" s="12" t="s">
        <v>79</v>
      </c>
      <c r="AW356" s="12" t="s">
        <v>33</v>
      </c>
      <c r="AX356" s="12" t="s">
        <v>69</v>
      </c>
      <c r="AY356" s="228" t="s">
        <v>146</v>
      </c>
    </row>
    <row r="357" spans="2:65" s="13" customFormat="1">
      <c r="B357" s="229"/>
      <c r="C357" s="230"/>
      <c r="D357" s="231" t="s">
        <v>159</v>
      </c>
      <c r="E357" s="232" t="s">
        <v>21</v>
      </c>
      <c r="F357" s="233" t="s">
        <v>163</v>
      </c>
      <c r="G357" s="230"/>
      <c r="H357" s="234">
        <v>63.12</v>
      </c>
      <c r="I357" s="235"/>
      <c r="J357" s="230"/>
      <c r="K357" s="230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159</v>
      </c>
      <c r="AU357" s="240" t="s">
        <v>79</v>
      </c>
      <c r="AV357" s="13" t="s">
        <v>157</v>
      </c>
      <c r="AW357" s="13" t="s">
        <v>33</v>
      </c>
      <c r="AX357" s="13" t="s">
        <v>77</v>
      </c>
      <c r="AY357" s="240" t="s">
        <v>146</v>
      </c>
    </row>
    <row r="358" spans="2:65" s="1" customFormat="1" ht="22.5" customHeight="1">
      <c r="B358" s="42"/>
      <c r="C358" s="272" t="s">
        <v>440</v>
      </c>
      <c r="D358" s="272" t="s">
        <v>227</v>
      </c>
      <c r="E358" s="273" t="s">
        <v>441</v>
      </c>
      <c r="F358" s="274" t="s">
        <v>442</v>
      </c>
      <c r="G358" s="275" t="s">
        <v>443</v>
      </c>
      <c r="H358" s="276">
        <v>1641.1</v>
      </c>
      <c r="I358" s="277"/>
      <c r="J358" s="278">
        <f>ROUND(I358*H358,2)</f>
        <v>0</v>
      </c>
      <c r="K358" s="274" t="s">
        <v>21</v>
      </c>
      <c r="L358" s="279"/>
      <c r="M358" s="280" t="s">
        <v>21</v>
      </c>
      <c r="N358" s="281" t="s">
        <v>40</v>
      </c>
      <c r="O358" s="43"/>
      <c r="P358" s="214">
        <f>O358*H358</f>
        <v>0</v>
      </c>
      <c r="Q358" s="214">
        <v>1E-3</v>
      </c>
      <c r="R358" s="214">
        <f>Q358*H358</f>
        <v>1.6411</v>
      </c>
      <c r="S358" s="214">
        <v>0</v>
      </c>
      <c r="T358" s="215">
        <f>S358*H358</f>
        <v>0</v>
      </c>
      <c r="AR358" s="25" t="s">
        <v>352</v>
      </c>
      <c r="AT358" s="25" t="s">
        <v>227</v>
      </c>
      <c r="AU358" s="25" t="s">
        <v>79</v>
      </c>
      <c r="AY358" s="25" t="s">
        <v>146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25" t="s">
        <v>77</v>
      </c>
      <c r="BK358" s="216">
        <f>ROUND(I358*H358,2)</f>
        <v>0</v>
      </c>
      <c r="BL358" s="25" t="s">
        <v>254</v>
      </c>
      <c r="BM358" s="25" t="s">
        <v>444</v>
      </c>
    </row>
    <row r="359" spans="2:65" s="15" customFormat="1">
      <c r="B359" s="258"/>
      <c r="C359" s="259"/>
      <c r="D359" s="219" t="s">
        <v>159</v>
      </c>
      <c r="E359" s="260" t="s">
        <v>21</v>
      </c>
      <c r="F359" s="261" t="s">
        <v>445</v>
      </c>
      <c r="G359" s="259"/>
      <c r="H359" s="262" t="s">
        <v>21</v>
      </c>
      <c r="I359" s="263"/>
      <c r="J359" s="259"/>
      <c r="K359" s="259"/>
      <c r="L359" s="264"/>
      <c r="M359" s="265"/>
      <c r="N359" s="266"/>
      <c r="O359" s="266"/>
      <c r="P359" s="266"/>
      <c r="Q359" s="266"/>
      <c r="R359" s="266"/>
      <c r="S359" s="266"/>
      <c r="T359" s="267"/>
      <c r="AT359" s="268" t="s">
        <v>159</v>
      </c>
      <c r="AU359" s="268" t="s">
        <v>79</v>
      </c>
      <c r="AV359" s="15" t="s">
        <v>77</v>
      </c>
      <c r="AW359" s="15" t="s">
        <v>33</v>
      </c>
      <c r="AX359" s="15" t="s">
        <v>69</v>
      </c>
      <c r="AY359" s="268" t="s">
        <v>146</v>
      </c>
    </row>
    <row r="360" spans="2:65" s="12" customFormat="1">
      <c r="B360" s="217"/>
      <c r="C360" s="218"/>
      <c r="D360" s="219" t="s">
        <v>159</v>
      </c>
      <c r="E360" s="220" t="s">
        <v>21</v>
      </c>
      <c r="F360" s="221" t="s">
        <v>446</v>
      </c>
      <c r="G360" s="218"/>
      <c r="H360" s="222">
        <v>1641.1</v>
      </c>
      <c r="I360" s="223"/>
      <c r="J360" s="218"/>
      <c r="K360" s="218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159</v>
      </c>
      <c r="AU360" s="228" t="s">
        <v>79</v>
      </c>
      <c r="AV360" s="12" t="s">
        <v>79</v>
      </c>
      <c r="AW360" s="12" t="s">
        <v>33</v>
      </c>
      <c r="AX360" s="12" t="s">
        <v>69</v>
      </c>
      <c r="AY360" s="228" t="s">
        <v>146</v>
      </c>
    </row>
    <row r="361" spans="2:65" s="13" customFormat="1">
      <c r="B361" s="229"/>
      <c r="C361" s="230"/>
      <c r="D361" s="231" t="s">
        <v>159</v>
      </c>
      <c r="E361" s="232" t="s">
        <v>21</v>
      </c>
      <c r="F361" s="233" t="s">
        <v>163</v>
      </c>
      <c r="G361" s="230"/>
      <c r="H361" s="234">
        <v>1641.1</v>
      </c>
      <c r="I361" s="235"/>
      <c r="J361" s="230"/>
      <c r="K361" s="230"/>
      <c r="L361" s="236"/>
      <c r="M361" s="237"/>
      <c r="N361" s="238"/>
      <c r="O361" s="238"/>
      <c r="P361" s="238"/>
      <c r="Q361" s="238"/>
      <c r="R361" s="238"/>
      <c r="S361" s="238"/>
      <c r="T361" s="239"/>
      <c r="AT361" s="240" t="s">
        <v>159</v>
      </c>
      <c r="AU361" s="240" t="s">
        <v>79</v>
      </c>
      <c r="AV361" s="13" t="s">
        <v>157</v>
      </c>
      <c r="AW361" s="13" t="s">
        <v>33</v>
      </c>
      <c r="AX361" s="13" t="s">
        <v>77</v>
      </c>
      <c r="AY361" s="240" t="s">
        <v>146</v>
      </c>
    </row>
    <row r="362" spans="2:65" s="1" customFormat="1" ht="22.5" customHeight="1">
      <c r="B362" s="42"/>
      <c r="C362" s="272" t="s">
        <v>447</v>
      </c>
      <c r="D362" s="272" t="s">
        <v>227</v>
      </c>
      <c r="E362" s="273" t="s">
        <v>448</v>
      </c>
      <c r="F362" s="274" t="s">
        <v>449</v>
      </c>
      <c r="G362" s="275" t="s">
        <v>443</v>
      </c>
      <c r="H362" s="276">
        <v>1262.4000000000001</v>
      </c>
      <c r="I362" s="277"/>
      <c r="J362" s="278">
        <f>ROUND(I362*H362,2)</f>
        <v>0</v>
      </c>
      <c r="K362" s="274" t="s">
        <v>21</v>
      </c>
      <c r="L362" s="279"/>
      <c r="M362" s="280" t="s">
        <v>21</v>
      </c>
      <c r="N362" s="281" t="s">
        <v>40</v>
      </c>
      <c r="O362" s="43"/>
      <c r="P362" s="214">
        <f>O362*H362</f>
        <v>0</v>
      </c>
      <c r="Q362" s="214">
        <v>1E-3</v>
      </c>
      <c r="R362" s="214">
        <f>Q362*H362</f>
        <v>1.2624000000000002</v>
      </c>
      <c r="S362" s="214">
        <v>0</v>
      </c>
      <c r="T362" s="215">
        <f>S362*H362</f>
        <v>0</v>
      </c>
      <c r="AR362" s="25" t="s">
        <v>195</v>
      </c>
      <c r="AT362" s="25" t="s">
        <v>227</v>
      </c>
      <c r="AU362" s="25" t="s">
        <v>79</v>
      </c>
      <c r="AY362" s="25" t="s">
        <v>146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25" t="s">
        <v>77</v>
      </c>
      <c r="BK362" s="216">
        <f>ROUND(I362*H362,2)</f>
        <v>0</v>
      </c>
      <c r="BL362" s="25" t="s">
        <v>156</v>
      </c>
      <c r="BM362" s="25" t="s">
        <v>450</v>
      </c>
    </row>
    <row r="363" spans="2:65" s="12" customFormat="1">
      <c r="B363" s="217"/>
      <c r="C363" s="218"/>
      <c r="D363" s="219" t="s">
        <v>159</v>
      </c>
      <c r="E363" s="220" t="s">
        <v>21</v>
      </c>
      <c r="F363" s="221" t="s">
        <v>451</v>
      </c>
      <c r="G363" s="218"/>
      <c r="H363" s="222">
        <v>1262.4000000000001</v>
      </c>
      <c r="I363" s="223"/>
      <c r="J363" s="218"/>
      <c r="K363" s="218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159</v>
      </c>
      <c r="AU363" s="228" t="s">
        <v>79</v>
      </c>
      <c r="AV363" s="12" t="s">
        <v>79</v>
      </c>
      <c r="AW363" s="12" t="s">
        <v>33</v>
      </c>
      <c r="AX363" s="12" t="s">
        <v>69</v>
      </c>
      <c r="AY363" s="228" t="s">
        <v>146</v>
      </c>
    </row>
    <row r="364" spans="2:65" s="14" customFormat="1">
      <c r="B364" s="247"/>
      <c r="C364" s="248"/>
      <c r="D364" s="231" t="s">
        <v>159</v>
      </c>
      <c r="E364" s="249" t="s">
        <v>21</v>
      </c>
      <c r="F364" s="250" t="s">
        <v>187</v>
      </c>
      <c r="G364" s="248"/>
      <c r="H364" s="251">
        <v>1262.4000000000001</v>
      </c>
      <c r="I364" s="252"/>
      <c r="J364" s="248"/>
      <c r="K364" s="248"/>
      <c r="L364" s="253"/>
      <c r="M364" s="254"/>
      <c r="N364" s="255"/>
      <c r="O364" s="255"/>
      <c r="P364" s="255"/>
      <c r="Q364" s="255"/>
      <c r="R364" s="255"/>
      <c r="S364" s="255"/>
      <c r="T364" s="256"/>
      <c r="AT364" s="257" t="s">
        <v>159</v>
      </c>
      <c r="AU364" s="257" t="s">
        <v>79</v>
      </c>
      <c r="AV364" s="14" t="s">
        <v>156</v>
      </c>
      <c r="AW364" s="14" t="s">
        <v>6</v>
      </c>
      <c r="AX364" s="14" t="s">
        <v>77</v>
      </c>
      <c r="AY364" s="257" t="s">
        <v>146</v>
      </c>
    </row>
    <row r="365" spans="2:65" s="1" customFormat="1" ht="22.5" customHeight="1">
      <c r="B365" s="42"/>
      <c r="C365" s="205" t="s">
        <v>452</v>
      </c>
      <c r="D365" s="205" t="s">
        <v>151</v>
      </c>
      <c r="E365" s="206" t="s">
        <v>453</v>
      </c>
      <c r="F365" s="207" t="s">
        <v>454</v>
      </c>
      <c r="G365" s="208" t="s">
        <v>154</v>
      </c>
      <c r="H365" s="209">
        <v>63.12</v>
      </c>
      <c r="I365" s="210"/>
      <c r="J365" s="211">
        <f>ROUND(I365*H365,2)</f>
        <v>0</v>
      </c>
      <c r="K365" s="207" t="s">
        <v>21</v>
      </c>
      <c r="L365" s="62"/>
      <c r="M365" s="212" t="s">
        <v>21</v>
      </c>
      <c r="N365" s="213" t="s">
        <v>40</v>
      </c>
      <c r="O365" s="43"/>
      <c r="P365" s="214">
        <f>O365*H365</f>
        <v>0</v>
      </c>
      <c r="Q365" s="214">
        <v>2.9999999999999997E-4</v>
      </c>
      <c r="R365" s="214">
        <f>Q365*H365</f>
        <v>1.8935999999999998E-2</v>
      </c>
      <c r="S365" s="214">
        <v>0</v>
      </c>
      <c r="T365" s="215">
        <f>S365*H365</f>
        <v>0</v>
      </c>
      <c r="AR365" s="25" t="s">
        <v>254</v>
      </c>
      <c r="AT365" s="25" t="s">
        <v>151</v>
      </c>
      <c r="AU365" s="25" t="s">
        <v>79</v>
      </c>
      <c r="AY365" s="25" t="s">
        <v>146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25" t="s">
        <v>77</v>
      </c>
      <c r="BK365" s="216">
        <f>ROUND(I365*H365,2)</f>
        <v>0</v>
      </c>
      <c r="BL365" s="25" t="s">
        <v>254</v>
      </c>
      <c r="BM365" s="25" t="s">
        <v>455</v>
      </c>
    </row>
    <row r="366" spans="2:65" s="12" customFormat="1">
      <c r="B366" s="217"/>
      <c r="C366" s="218"/>
      <c r="D366" s="219" t="s">
        <v>159</v>
      </c>
      <c r="E366" s="220" t="s">
        <v>21</v>
      </c>
      <c r="F366" s="221" t="s">
        <v>421</v>
      </c>
      <c r="G366" s="218"/>
      <c r="H366" s="222">
        <v>63.12</v>
      </c>
      <c r="I366" s="223"/>
      <c r="J366" s="218"/>
      <c r="K366" s="218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159</v>
      </c>
      <c r="AU366" s="228" t="s">
        <v>79</v>
      </c>
      <c r="AV366" s="12" t="s">
        <v>79</v>
      </c>
      <c r="AW366" s="12" t="s">
        <v>33</v>
      </c>
      <c r="AX366" s="12" t="s">
        <v>69</v>
      </c>
      <c r="AY366" s="228" t="s">
        <v>146</v>
      </c>
    </row>
    <row r="367" spans="2:65" s="13" customFormat="1">
      <c r="B367" s="229"/>
      <c r="C367" s="230"/>
      <c r="D367" s="231" t="s">
        <v>159</v>
      </c>
      <c r="E367" s="232" t="s">
        <v>21</v>
      </c>
      <c r="F367" s="233" t="s">
        <v>163</v>
      </c>
      <c r="G367" s="230"/>
      <c r="H367" s="234">
        <v>63.12</v>
      </c>
      <c r="I367" s="235"/>
      <c r="J367" s="230"/>
      <c r="K367" s="230"/>
      <c r="L367" s="236"/>
      <c r="M367" s="237"/>
      <c r="N367" s="238"/>
      <c r="O367" s="238"/>
      <c r="P367" s="238"/>
      <c r="Q367" s="238"/>
      <c r="R367" s="238"/>
      <c r="S367" s="238"/>
      <c r="T367" s="239"/>
      <c r="AT367" s="240" t="s">
        <v>159</v>
      </c>
      <c r="AU367" s="240" t="s">
        <v>79</v>
      </c>
      <c r="AV367" s="13" t="s">
        <v>157</v>
      </c>
      <c r="AW367" s="13" t="s">
        <v>33</v>
      </c>
      <c r="AX367" s="13" t="s">
        <v>77</v>
      </c>
      <c r="AY367" s="240" t="s">
        <v>146</v>
      </c>
    </row>
    <row r="368" spans="2:65" s="1" customFormat="1" ht="22.5" customHeight="1">
      <c r="B368" s="42"/>
      <c r="C368" s="272" t="s">
        <v>456</v>
      </c>
      <c r="D368" s="272" t="s">
        <v>227</v>
      </c>
      <c r="E368" s="273" t="s">
        <v>457</v>
      </c>
      <c r="F368" s="274" t="s">
        <v>458</v>
      </c>
      <c r="G368" s="275" t="s">
        <v>443</v>
      </c>
      <c r="H368" s="276">
        <v>6.3120000000000003</v>
      </c>
      <c r="I368" s="277"/>
      <c r="J368" s="278">
        <f>ROUND(I368*H368,2)</f>
        <v>0</v>
      </c>
      <c r="K368" s="274" t="s">
        <v>21</v>
      </c>
      <c r="L368" s="279"/>
      <c r="M368" s="280" t="s">
        <v>21</v>
      </c>
      <c r="N368" s="281" t="s">
        <v>40</v>
      </c>
      <c r="O368" s="43"/>
      <c r="P368" s="214">
        <f>O368*H368</f>
        <v>0</v>
      </c>
      <c r="Q368" s="214">
        <v>1E-3</v>
      </c>
      <c r="R368" s="214">
        <f>Q368*H368</f>
        <v>6.3120000000000008E-3</v>
      </c>
      <c r="S368" s="214">
        <v>0</v>
      </c>
      <c r="T368" s="215">
        <f>S368*H368</f>
        <v>0</v>
      </c>
      <c r="AR368" s="25" t="s">
        <v>352</v>
      </c>
      <c r="AT368" s="25" t="s">
        <v>227</v>
      </c>
      <c r="AU368" s="25" t="s">
        <v>79</v>
      </c>
      <c r="AY368" s="25" t="s">
        <v>146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25" t="s">
        <v>77</v>
      </c>
      <c r="BK368" s="216">
        <f>ROUND(I368*H368,2)</f>
        <v>0</v>
      </c>
      <c r="BL368" s="25" t="s">
        <v>254</v>
      </c>
      <c r="BM368" s="25" t="s">
        <v>459</v>
      </c>
    </row>
    <row r="369" spans="2:65" s="12" customFormat="1">
      <c r="B369" s="217"/>
      <c r="C369" s="218"/>
      <c r="D369" s="219" t="s">
        <v>159</v>
      </c>
      <c r="E369" s="220" t="s">
        <v>21</v>
      </c>
      <c r="F369" s="221" t="s">
        <v>460</v>
      </c>
      <c r="G369" s="218"/>
      <c r="H369" s="222">
        <v>6.3120000000000003</v>
      </c>
      <c r="I369" s="223"/>
      <c r="J369" s="218"/>
      <c r="K369" s="218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159</v>
      </c>
      <c r="AU369" s="228" t="s">
        <v>79</v>
      </c>
      <c r="AV369" s="12" t="s">
        <v>79</v>
      </c>
      <c r="AW369" s="12" t="s">
        <v>33</v>
      </c>
      <c r="AX369" s="12" t="s">
        <v>69</v>
      </c>
      <c r="AY369" s="228" t="s">
        <v>146</v>
      </c>
    </row>
    <row r="370" spans="2:65" s="13" customFormat="1">
      <c r="B370" s="229"/>
      <c r="C370" s="230"/>
      <c r="D370" s="231" t="s">
        <v>159</v>
      </c>
      <c r="E370" s="232" t="s">
        <v>21</v>
      </c>
      <c r="F370" s="233" t="s">
        <v>163</v>
      </c>
      <c r="G370" s="230"/>
      <c r="H370" s="234">
        <v>6.3120000000000003</v>
      </c>
      <c r="I370" s="235"/>
      <c r="J370" s="230"/>
      <c r="K370" s="230"/>
      <c r="L370" s="236"/>
      <c r="M370" s="237"/>
      <c r="N370" s="238"/>
      <c r="O370" s="238"/>
      <c r="P370" s="238"/>
      <c r="Q370" s="238"/>
      <c r="R370" s="238"/>
      <c r="S370" s="238"/>
      <c r="T370" s="239"/>
      <c r="AT370" s="240" t="s">
        <v>159</v>
      </c>
      <c r="AU370" s="240" t="s">
        <v>79</v>
      </c>
      <c r="AV370" s="13" t="s">
        <v>157</v>
      </c>
      <c r="AW370" s="13" t="s">
        <v>33</v>
      </c>
      <c r="AX370" s="13" t="s">
        <v>77</v>
      </c>
      <c r="AY370" s="240" t="s">
        <v>146</v>
      </c>
    </row>
    <row r="371" spans="2:65" s="1" customFormat="1" ht="22.5" customHeight="1">
      <c r="B371" s="42"/>
      <c r="C371" s="205" t="s">
        <v>461</v>
      </c>
      <c r="D371" s="205" t="s">
        <v>151</v>
      </c>
      <c r="E371" s="206" t="s">
        <v>462</v>
      </c>
      <c r="F371" s="207" t="s">
        <v>463</v>
      </c>
      <c r="G371" s="208" t="s">
        <v>287</v>
      </c>
      <c r="H371" s="209">
        <v>3.665</v>
      </c>
      <c r="I371" s="210"/>
      <c r="J371" s="211">
        <f>ROUND(I371*H371,2)</f>
        <v>0</v>
      </c>
      <c r="K371" s="207" t="s">
        <v>155</v>
      </c>
      <c r="L371" s="62"/>
      <c r="M371" s="212" t="s">
        <v>21</v>
      </c>
      <c r="N371" s="213" t="s">
        <v>40</v>
      </c>
      <c r="O371" s="43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AR371" s="25" t="s">
        <v>254</v>
      </c>
      <c r="AT371" s="25" t="s">
        <v>151</v>
      </c>
      <c r="AU371" s="25" t="s">
        <v>79</v>
      </c>
      <c r="AY371" s="25" t="s">
        <v>146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25" t="s">
        <v>77</v>
      </c>
      <c r="BK371" s="216">
        <f>ROUND(I371*H371,2)</f>
        <v>0</v>
      </c>
      <c r="BL371" s="25" t="s">
        <v>254</v>
      </c>
      <c r="BM371" s="25" t="s">
        <v>464</v>
      </c>
    </row>
    <row r="372" spans="2:65" s="11" customFormat="1" ht="29.85" customHeight="1">
      <c r="B372" s="186"/>
      <c r="C372" s="187"/>
      <c r="D372" s="202" t="s">
        <v>68</v>
      </c>
      <c r="E372" s="203" t="s">
        <v>465</v>
      </c>
      <c r="F372" s="203" t="s">
        <v>466</v>
      </c>
      <c r="G372" s="187"/>
      <c r="H372" s="187"/>
      <c r="I372" s="190"/>
      <c r="J372" s="204">
        <f>BK372</f>
        <v>156770.9</v>
      </c>
      <c r="K372" s="187"/>
      <c r="L372" s="192"/>
      <c r="M372" s="193"/>
      <c r="N372" s="194"/>
      <c r="O372" s="194"/>
      <c r="P372" s="195">
        <f>SUM(P373:P406)</f>
        <v>0</v>
      </c>
      <c r="Q372" s="194"/>
      <c r="R372" s="195">
        <f>SUM(R373:R406)</f>
        <v>4.2253878999999994</v>
      </c>
      <c r="S372" s="194"/>
      <c r="T372" s="196">
        <f>SUM(T373:T406)</f>
        <v>0</v>
      </c>
      <c r="AR372" s="197" t="s">
        <v>79</v>
      </c>
      <c r="AT372" s="198" t="s">
        <v>68</v>
      </c>
      <c r="AU372" s="198" t="s">
        <v>77</v>
      </c>
      <c r="AY372" s="197" t="s">
        <v>146</v>
      </c>
      <c r="BK372" s="199">
        <f>SUM(BK373:BK406)</f>
        <v>156770.9</v>
      </c>
    </row>
    <row r="373" spans="2:65" s="1" customFormat="1" ht="31.5" customHeight="1">
      <c r="B373" s="42"/>
      <c r="C373" s="205" t="s">
        <v>467</v>
      </c>
      <c r="D373" s="205" t="s">
        <v>151</v>
      </c>
      <c r="E373" s="206" t="s">
        <v>468</v>
      </c>
      <c r="F373" s="207" t="s">
        <v>469</v>
      </c>
      <c r="G373" s="208" t="s">
        <v>154</v>
      </c>
      <c r="H373" s="209">
        <v>259.125</v>
      </c>
      <c r="I373" s="210"/>
      <c r="J373" s="211">
        <f>ROUND(I373*H373,2)</f>
        <v>0</v>
      </c>
      <c r="K373" s="207" t="s">
        <v>155</v>
      </c>
      <c r="L373" s="62"/>
      <c r="M373" s="212" t="s">
        <v>21</v>
      </c>
      <c r="N373" s="213" t="s">
        <v>40</v>
      </c>
      <c r="O373" s="43"/>
      <c r="P373" s="214">
        <f>O373*H373</f>
        <v>0</v>
      </c>
      <c r="Q373" s="214">
        <v>2.8999999999999998E-3</v>
      </c>
      <c r="R373" s="214">
        <f>Q373*H373</f>
        <v>0.75146249999999992</v>
      </c>
      <c r="S373" s="214">
        <v>0</v>
      </c>
      <c r="T373" s="215">
        <f>S373*H373</f>
        <v>0</v>
      </c>
      <c r="AR373" s="25" t="s">
        <v>254</v>
      </c>
      <c r="AT373" s="25" t="s">
        <v>151</v>
      </c>
      <c r="AU373" s="25" t="s">
        <v>79</v>
      </c>
      <c r="AY373" s="25" t="s">
        <v>146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25" t="s">
        <v>77</v>
      </c>
      <c r="BK373" s="216">
        <f>ROUND(I373*H373,2)</f>
        <v>0</v>
      </c>
      <c r="BL373" s="25" t="s">
        <v>254</v>
      </c>
      <c r="BM373" s="25" t="s">
        <v>470</v>
      </c>
    </row>
    <row r="374" spans="2:65" s="12" customFormat="1">
      <c r="B374" s="217"/>
      <c r="C374" s="218"/>
      <c r="D374" s="219" t="s">
        <v>159</v>
      </c>
      <c r="E374" s="220" t="s">
        <v>21</v>
      </c>
      <c r="F374" s="221" t="s">
        <v>471</v>
      </c>
      <c r="G374" s="218"/>
      <c r="H374" s="222">
        <v>68.8</v>
      </c>
      <c r="I374" s="223"/>
      <c r="J374" s="218"/>
      <c r="K374" s="218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159</v>
      </c>
      <c r="AU374" s="228" t="s">
        <v>79</v>
      </c>
      <c r="AV374" s="12" t="s">
        <v>79</v>
      </c>
      <c r="AW374" s="12" t="s">
        <v>33</v>
      </c>
      <c r="AX374" s="12" t="s">
        <v>69</v>
      </c>
      <c r="AY374" s="228" t="s">
        <v>146</v>
      </c>
    </row>
    <row r="375" spans="2:65" s="13" customFormat="1">
      <c r="B375" s="229"/>
      <c r="C375" s="230"/>
      <c r="D375" s="219" t="s">
        <v>159</v>
      </c>
      <c r="E375" s="244" t="s">
        <v>21</v>
      </c>
      <c r="F375" s="245" t="s">
        <v>163</v>
      </c>
      <c r="G375" s="230"/>
      <c r="H375" s="246">
        <v>68.8</v>
      </c>
      <c r="I375" s="235"/>
      <c r="J375" s="230"/>
      <c r="K375" s="230"/>
      <c r="L375" s="236"/>
      <c r="M375" s="237"/>
      <c r="N375" s="238"/>
      <c r="O375" s="238"/>
      <c r="P375" s="238"/>
      <c r="Q375" s="238"/>
      <c r="R375" s="238"/>
      <c r="S375" s="238"/>
      <c r="T375" s="239"/>
      <c r="AT375" s="240" t="s">
        <v>159</v>
      </c>
      <c r="AU375" s="240" t="s">
        <v>79</v>
      </c>
      <c r="AV375" s="13" t="s">
        <v>157</v>
      </c>
      <c r="AW375" s="13" t="s">
        <v>33</v>
      </c>
      <c r="AX375" s="13" t="s">
        <v>69</v>
      </c>
      <c r="AY375" s="240" t="s">
        <v>146</v>
      </c>
    </row>
    <row r="376" spans="2:65" s="12" customFormat="1">
      <c r="B376" s="217"/>
      <c r="C376" s="218"/>
      <c r="D376" s="219" t="s">
        <v>159</v>
      </c>
      <c r="E376" s="220" t="s">
        <v>21</v>
      </c>
      <c r="F376" s="221" t="s">
        <v>472</v>
      </c>
      <c r="G376" s="218"/>
      <c r="H376" s="222">
        <v>108.92</v>
      </c>
      <c r="I376" s="223"/>
      <c r="J376" s="218"/>
      <c r="K376" s="218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159</v>
      </c>
      <c r="AU376" s="228" t="s">
        <v>79</v>
      </c>
      <c r="AV376" s="12" t="s">
        <v>79</v>
      </c>
      <c r="AW376" s="12" t="s">
        <v>33</v>
      </c>
      <c r="AX376" s="12" t="s">
        <v>69</v>
      </c>
      <c r="AY376" s="228" t="s">
        <v>146</v>
      </c>
    </row>
    <row r="377" spans="2:65" s="13" customFormat="1">
      <c r="B377" s="229"/>
      <c r="C377" s="230"/>
      <c r="D377" s="219" t="s">
        <v>159</v>
      </c>
      <c r="E377" s="244" t="s">
        <v>21</v>
      </c>
      <c r="F377" s="245" t="s">
        <v>163</v>
      </c>
      <c r="G377" s="230"/>
      <c r="H377" s="246">
        <v>108.92</v>
      </c>
      <c r="I377" s="235"/>
      <c r="J377" s="230"/>
      <c r="K377" s="230"/>
      <c r="L377" s="236"/>
      <c r="M377" s="237"/>
      <c r="N377" s="238"/>
      <c r="O377" s="238"/>
      <c r="P377" s="238"/>
      <c r="Q377" s="238"/>
      <c r="R377" s="238"/>
      <c r="S377" s="238"/>
      <c r="T377" s="239"/>
      <c r="AT377" s="240" t="s">
        <v>159</v>
      </c>
      <c r="AU377" s="240" t="s">
        <v>79</v>
      </c>
      <c r="AV377" s="13" t="s">
        <v>157</v>
      </c>
      <c r="AW377" s="13" t="s">
        <v>33</v>
      </c>
      <c r="AX377" s="13" t="s">
        <v>69</v>
      </c>
      <c r="AY377" s="240" t="s">
        <v>146</v>
      </c>
    </row>
    <row r="378" spans="2:65" s="12" customFormat="1">
      <c r="B378" s="217"/>
      <c r="C378" s="218"/>
      <c r="D378" s="219" t="s">
        <v>159</v>
      </c>
      <c r="E378" s="220" t="s">
        <v>21</v>
      </c>
      <c r="F378" s="221" t="s">
        <v>473</v>
      </c>
      <c r="G378" s="218"/>
      <c r="H378" s="222">
        <v>81.405000000000001</v>
      </c>
      <c r="I378" s="223"/>
      <c r="J378" s="218"/>
      <c r="K378" s="218"/>
      <c r="L378" s="224"/>
      <c r="M378" s="225"/>
      <c r="N378" s="226"/>
      <c r="O378" s="226"/>
      <c r="P378" s="226"/>
      <c r="Q378" s="226"/>
      <c r="R378" s="226"/>
      <c r="S378" s="226"/>
      <c r="T378" s="227"/>
      <c r="AT378" s="228" t="s">
        <v>159</v>
      </c>
      <c r="AU378" s="228" t="s">
        <v>79</v>
      </c>
      <c r="AV378" s="12" t="s">
        <v>79</v>
      </c>
      <c r="AW378" s="12" t="s">
        <v>33</v>
      </c>
      <c r="AX378" s="12" t="s">
        <v>69</v>
      </c>
      <c r="AY378" s="228" t="s">
        <v>146</v>
      </c>
    </row>
    <row r="379" spans="2:65" s="13" customFormat="1">
      <c r="B379" s="229"/>
      <c r="C379" s="230"/>
      <c r="D379" s="219" t="s">
        <v>159</v>
      </c>
      <c r="E379" s="244" t="s">
        <v>21</v>
      </c>
      <c r="F379" s="245" t="s">
        <v>163</v>
      </c>
      <c r="G379" s="230"/>
      <c r="H379" s="246">
        <v>81.405000000000001</v>
      </c>
      <c r="I379" s="235"/>
      <c r="J379" s="230"/>
      <c r="K379" s="230"/>
      <c r="L379" s="236"/>
      <c r="M379" s="237"/>
      <c r="N379" s="238"/>
      <c r="O379" s="238"/>
      <c r="P379" s="238"/>
      <c r="Q379" s="238"/>
      <c r="R379" s="238"/>
      <c r="S379" s="238"/>
      <c r="T379" s="239"/>
      <c r="AT379" s="240" t="s">
        <v>159</v>
      </c>
      <c r="AU379" s="240" t="s">
        <v>79</v>
      </c>
      <c r="AV379" s="13" t="s">
        <v>157</v>
      </c>
      <c r="AW379" s="13" t="s">
        <v>33</v>
      </c>
      <c r="AX379" s="13" t="s">
        <v>69</v>
      </c>
      <c r="AY379" s="240" t="s">
        <v>146</v>
      </c>
    </row>
    <row r="380" spans="2:65" s="14" customFormat="1">
      <c r="B380" s="247"/>
      <c r="C380" s="248"/>
      <c r="D380" s="231" t="s">
        <v>159</v>
      </c>
      <c r="E380" s="249" t="s">
        <v>21</v>
      </c>
      <c r="F380" s="250" t="s">
        <v>187</v>
      </c>
      <c r="G380" s="248"/>
      <c r="H380" s="251">
        <v>259.125</v>
      </c>
      <c r="I380" s="252"/>
      <c r="J380" s="248"/>
      <c r="K380" s="248"/>
      <c r="L380" s="253"/>
      <c r="M380" s="254"/>
      <c r="N380" s="255"/>
      <c r="O380" s="255"/>
      <c r="P380" s="255"/>
      <c r="Q380" s="255"/>
      <c r="R380" s="255"/>
      <c r="S380" s="255"/>
      <c r="T380" s="256"/>
      <c r="AT380" s="257" t="s">
        <v>159</v>
      </c>
      <c r="AU380" s="257" t="s">
        <v>79</v>
      </c>
      <c r="AV380" s="14" t="s">
        <v>156</v>
      </c>
      <c r="AW380" s="14" t="s">
        <v>33</v>
      </c>
      <c r="AX380" s="14" t="s">
        <v>77</v>
      </c>
      <c r="AY380" s="257" t="s">
        <v>146</v>
      </c>
    </row>
    <row r="381" spans="2:65" s="1" customFormat="1" ht="31.5" customHeight="1">
      <c r="B381" s="42"/>
      <c r="C381" s="272" t="s">
        <v>474</v>
      </c>
      <c r="D381" s="272" t="s">
        <v>227</v>
      </c>
      <c r="E381" s="273" t="s">
        <v>475</v>
      </c>
      <c r="F381" s="274" t="s">
        <v>476</v>
      </c>
      <c r="G381" s="275" t="s">
        <v>154</v>
      </c>
      <c r="H381" s="276">
        <v>285.03800000000001</v>
      </c>
      <c r="I381" s="277">
        <v>550</v>
      </c>
      <c r="J381" s="278">
        <f>ROUND(I381*H381,2)</f>
        <v>156770.9</v>
      </c>
      <c r="K381" s="274" t="s">
        <v>155</v>
      </c>
      <c r="L381" s="279"/>
      <c r="M381" s="280" t="s">
        <v>21</v>
      </c>
      <c r="N381" s="281" t="s">
        <v>40</v>
      </c>
      <c r="O381" s="43"/>
      <c r="P381" s="214">
        <f>O381*H381</f>
        <v>0</v>
      </c>
      <c r="Q381" s="214">
        <v>1.18E-2</v>
      </c>
      <c r="R381" s="214">
        <f>Q381*H381</f>
        <v>3.3634484000000002</v>
      </c>
      <c r="S381" s="214">
        <v>0</v>
      </c>
      <c r="T381" s="215">
        <f>S381*H381</f>
        <v>0</v>
      </c>
      <c r="AR381" s="25" t="s">
        <v>352</v>
      </c>
      <c r="AT381" s="25" t="s">
        <v>227</v>
      </c>
      <c r="AU381" s="25" t="s">
        <v>79</v>
      </c>
      <c r="AY381" s="25" t="s">
        <v>146</v>
      </c>
      <c r="BE381" s="216">
        <f>IF(N381="základní",J381,0)</f>
        <v>156770.9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25" t="s">
        <v>77</v>
      </c>
      <c r="BK381" s="216">
        <f>ROUND(I381*H381,2)</f>
        <v>156770.9</v>
      </c>
      <c r="BL381" s="25" t="s">
        <v>254</v>
      </c>
      <c r="BM381" s="25" t="s">
        <v>477</v>
      </c>
    </row>
    <row r="382" spans="2:65" s="12" customFormat="1">
      <c r="B382" s="217"/>
      <c r="C382" s="218"/>
      <c r="D382" s="219" t="s">
        <v>159</v>
      </c>
      <c r="E382" s="220" t="s">
        <v>21</v>
      </c>
      <c r="F382" s="221" t="s">
        <v>478</v>
      </c>
      <c r="G382" s="218"/>
      <c r="H382" s="222">
        <v>259.125</v>
      </c>
      <c r="I382" s="223"/>
      <c r="J382" s="218"/>
      <c r="K382" s="218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159</v>
      </c>
      <c r="AU382" s="228" t="s">
        <v>79</v>
      </c>
      <c r="AV382" s="12" t="s">
        <v>79</v>
      </c>
      <c r="AW382" s="12" t="s">
        <v>33</v>
      </c>
      <c r="AX382" s="12" t="s">
        <v>69</v>
      </c>
      <c r="AY382" s="228" t="s">
        <v>146</v>
      </c>
    </row>
    <row r="383" spans="2:65" s="13" customFormat="1">
      <c r="B383" s="229"/>
      <c r="C383" s="230"/>
      <c r="D383" s="219" t="s">
        <v>159</v>
      </c>
      <c r="E383" s="244" t="s">
        <v>21</v>
      </c>
      <c r="F383" s="245" t="s">
        <v>163</v>
      </c>
      <c r="G383" s="230"/>
      <c r="H383" s="246">
        <v>259.125</v>
      </c>
      <c r="I383" s="235"/>
      <c r="J383" s="230"/>
      <c r="K383" s="230"/>
      <c r="L383" s="236"/>
      <c r="M383" s="237"/>
      <c r="N383" s="238"/>
      <c r="O383" s="238"/>
      <c r="P383" s="238"/>
      <c r="Q383" s="238"/>
      <c r="R383" s="238"/>
      <c r="S383" s="238"/>
      <c r="T383" s="239"/>
      <c r="AT383" s="240" t="s">
        <v>159</v>
      </c>
      <c r="AU383" s="240" t="s">
        <v>79</v>
      </c>
      <c r="AV383" s="13" t="s">
        <v>157</v>
      </c>
      <c r="AW383" s="13" t="s">
        <v>33</v>
      </c>
      <c r="AX383" s="13" t="s">
        <v>77</v>
      </c>
      <c r="AY383" s="240" t="s">
        <v>146</v>
      </c>
    </row>
    <row r="384" spans="2:65" s="12" customFormat="1">
      <c r="B384" s="217"/>
      <c r="C384" s="218"/>
      <c r="D384" s="231" t="s">
        <v>159</v>
      </c>
      <c r="E384" s="218"/>
      <c r="F384" s="242" t="s">
        <v>479</v>
      </c>
      <c r="G384" s="218"/>
      <c r="H384" s="243">
        <v>285.03800000000001</v>
      </c>
      <c r="I384" s="223"/>
      <c r="J384" s="218"/>
      <c r="K384" s="218"/>
      <c r="L384" s="224"/>
      <c r="M384" s="225"/>
      <c r="N384" s="226"/>
      <c r="O384" s="226"/>
      <c r="P384" s="226"/>
      <c r="Q384" s="226"/>
      <c r="R384" s="226"/>
      <c r="S384" s="226"/>
      <c r="T384" s="227"/>
      <c r="AT384" s="228" t="s">
        <v>159</v>
      </c>
      <c r="AU384" s="228" t="s">
        <v>79</v>
      </c>
      <c r="AV384" s="12" t="s">
        <v>79</v>
      </c>
      <c r="AW384" s="12" t="s">
        <v>6</v>
      </c>
      <c r="AX384" s="12" t="s">
        <v>77</v>
      </c>
      <c r="AY384" s="228" t="s">
        <v>146</v>
      </c>
    </row>
    <row r="385" spans="2:65" s="1" customFormat="1" ht="22.5" customHeight="1">
      <c r="B385" s="42"/>
      <c r="C385" s="205" t="s">
        <v>480</v>
      </c>
      <c r="D385" s="205" t="s">
        <v>151</v>
      </c>
      <c r="E385" s="206" t="s">
        <v>481</v>
      </c>
      <c r="F385" s="207" t="s">
        <v>482</v>
      </c>
      <c r="G385" s="208" t="s">
        <v>154</v>
      </c>
      <c r="H385" s="209">
        <v>108.36</v>
      </c>
      <c r="I385" s="210"/>
      <c r="J385" s="211">
        <f>ROUND(I385*H385,2)</f>
        <v>0</v>
      </c>
      <c r="K385" s="207" t="s">
        <v>21</v>
      </c>
      <c r="L385" s="62"/>
      <c r="M385" s="212" t="s">
        <v>21</v>
      </c>
      <c r="N385" s="213" t="s">
        <v>40</v>
      </c>
      <c r="O385" s="43"/>
      <c r="P385" s="214">
        <f>O385*H385</f>
        <v>0</v>
      </c>
      <c r="Q385" s="214">
        <v>0</v>
      </c>
      <c r="R385" s="214">
        <f>Q385*H385</f>
        <v>0</v>
      </c>
      <c r="S385" s="214">
        <v>0</v>
      </c>
      <c r="T385" s="215">
        <f>S385*H385</f>
        <v>0</v>
      </c>
      <c r="AR385" s="25" t="s">
        <v>254</v>
      </c>
      <c r="AT385" s="25" t="s">
        <v>151</v>
      </c>
      <c r="AU385" s="25" t="s">
        <v>79</v>
      </c>
      <c r="AY385" s="25" t="s">
        <v>146</v>
      </c>
      <c r="BE385" s="216">
        <f>IF(N385="základní",J385,0)</f>
        <v>0</v>
      </c>
      <c r="BF385" s="216">
        <f>IF(N385="snížená",J385,0)</f>
        <v>0</v>
      </c>
      <c r="BG385" s="216">
        <f>IF(N385="zákl. přenesená",J385,0)</f>
        <v>0</v>
      </c>
      <c r="BH385" s="216">
        <f>IF(N385="sníž. přenesená",J385,0)</f>
        <v>0</v>
      </c>
      <c r="BI385" s="216">
        <f>IF(N385="nulová",J385,0)</f>
        <v>0</v>
      </c>
      <c r="BJ385" s="25" t="s">
        <v>77</v>
      </c>
      <c r="BK385" s="216">
        <f>ROUND(I385*H385,2)</f>
        <v>0</v>
      </c>
      <c r="BL385" s="25" t="s">
        <v>254</v>
      </c>
      <c r="BM385" s="25" t="s">
        <v>483</v>
      </c>
    </row>
    <row r="386" spans="2:65" s="12" customFormat="1">
      <c r="B386" s="217"/>
      <c r="C386" s="218"/>
      <c r="D386" s="219" t="s">
        <v>159</v>
      </c>
      <c r="E386" s="220" t="s">
        <v>21</v>
      </c>
      <c r="F386" s="221" t="s">
        <v>484</v>
      </c>
      <c r="G386" s="218"/>
      <c r="H386" s="222">
        <v>108.36</v>
      </c>
      <c r="I386" s="223"/>
      <c r="J386" s="218"/>
      <c r="K386" s="218"/>
      <c r="L386" s="224"/>
      <c r="M386" s="225"/>
      <c r="N386" s="226"/>
      <c r="O386" s="226"/>
      <c r="P386" s="226"/>
      <c r="Q386" s="226"/>
      <c r="R386" s="226"/>
      <c r="S386" s="226"/>
      <c r="T386" s="227"/>
      <c r="AT386" s="228" t="s">
        <v>159</v>
      </c>
      <c r="AU386" s="228" t="s">
        <v>79</v>
      </c>
      <c r="AV386" s="12" t="s">
        <v>79</v>
      </c>
      <c r="AW386" s="12" t="s">
        <v>33</v>
      </c>
      <c r="AX386" s="12" t="s">
        <v>69</v>
      </c>
      <c r="AY386" s="228" t="s">
        <v>146</v>
      </c>
    </row>
    <row r="387" spans="2:65" s="13" customFormat="1">
      <c r="B387" s="229"/>
      <c r="C387" s="230"/>
      <c r="D387" s="231" t="s">
        <v>159</v>
      </c>
      <c r="E387" s="232" t="s">
        <v>21</v>
      </c>
      <c r="F387" s="233" t="s">
        <v>163</v>
      </c>
      <c r="G387" s="230"/>
      <c r="H387" s="234">
        <v>108.36</v>
      </c>
      <c r="I387" s="235"/>
      <c r="J387" s="230"/>
      <c r="K387" s="230"/>
      <c r="L387" s="236"/>
      <c r="M387" s="237"/>
      <c r="N387" s="238"/>
      <c r="O387" s="238"/>
      <c r="P387" s="238"/>
      <c r="Q387" s="238"/>
      <c r="R387" s="238"/>
      <c r="S387" s="238"/>
      <c r="T387" s="239"/>
      <c r="AT387" s="240" t="s">
        <v>159</v>
      </c>
      <c r="AU387" s="240" t="s">
        <v>79</v>
      </c>
      <c r="AV387" s="13" t="s">
        <v>157</v>
      </c>
      <c r="AW387" s="13" t="s">
        <v>33</v>
      </c>
      <c r="AX387" s="13" t="s">
        <v>77</v>
      </c>
      <c r="AY387" s="240" t="s">
        <v>146</v>
      </c>
    </row>
    <row r="388" spans="2:65" s="1" customFormat="1" ht="22.5" customHeight="1">
      <c r="B388" s="42"/>
      <c r="C388" s="205" t="s">
        <v>485</v>
      </c>
      <c r="D388" s="205" t="s">
        <v>151</v>
      </c>
      <c r="E388" s="206" t="s">
        <v>486</v>
      </c>
      <c r="F388" s="207" t="s">
        <v>487</v>
      </c>
      <c r="G388" s="208" t="s">
        <v>154</v>
      </c>
      <c r="H388" s="209">
        <v>108.36</v>
      </c>
      <c r="I388" s="210"/>
      <c r="J388" s="211">
        <f>ROUND(I388*H388,2)</f>
        <v>0</v>
      </c>
      <c r="K388" s="207" t="s">
        <v>21</v>
      </c>
      <c r="L388" s="62"/>
      <c r="M388" s="212" t="s">
        <v>21</v>
      </c>
      <c r="N388" s="213" t="s">
        <v>40</v>
      </c>
      <c r="O388" s="43"/>
      <c r="P388" s="214">
        <f>O388*H388</f>
        <v>0</v>
      </c>
      <c r="Q388" s="214">
        <v>0</v>
      </c>
      <c r="R388" s="214">
        <f>Q388*H388</f>
        <v>0</v>
      </c>
      <c r="S388" s="214">
        <v>0</v>
      </c>
      <c r="T388" s="215">
        <f>S388*H388</f>
        <v>0</v>
      </c>
      <c r="AR388" s="25" t="s">
        <v>254</v>
      </c>
      <c r="AT388" s="25" t="s">
        <v>151</v>
      </c>
      <c r="AU388" s="25" t="s">
        <v>79</v>
      </c>
      <c r="AY388" s="25" t="s">
        <v>146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25" t="s">
        <v>77</v>
      </c>
      <c r="BK388" s="216">
        <f>ROUND(I388*H388,2)</f>
        <v>0</v>
      </c>
      <c r="BL388" s="25" t="s">
        <v>254</v>
      </c>
      <c r="BM388" s="25" t="s">
        <v>488</v>
      </c>
    </row>
    <row r="389" spans="2:65" s="12" customFormat="1">
      <c r="B389" s="217"/>
      <c r="C389" s="218"/>
      <c r="D389" s="231" t="s">
        <v>159</v>
      </c>
      <c r="E389" s="241" t="s">
        <v>21</v>
      </c>
      <c r="F389" s="242" t="s">
        <v>489</v>
      </c>
      <c r="G389" s="218"/>
      <c r="H389" s="243">
        <v>108.36</v>
      </c>
      <c r="I389" s="223"/>
      <c r="J389" s="218"/>
      <c r="K389" s="218"/>
      <c r="L389" s="224"/>
      <c r="M389" s="225"/>
      <c r="N389" s="226"/>
      <c r="O389" s="226"/>
      <c r="P389" s="226"/>
      <c r="Q389" s="226"/>
      <c r="R389" s="226"/>
      <c r="S389" s="226"/>
      <c r="T389" s="227"/>
      <c r="AT389" s="228" t="s">
        <v>159</v>
      </c>
      <c r="AU389" s="228" t="s">
        <v>79</v>
      </c>
      <c r="AV389" s="12" t="s">
        <v>79</v>
      </c>
      <c r="AW389" s="12" t="s">
        <v>33</v>
      </c>
      <c r="AX389" s="12" t="s">
        <v>77</v>
      </c>
      <c r="AY389" s="228" t="s">
        <v>146</v>
      </c>
    </row>
    <row r="390" spans="2:65" s="1" customFormat="1" ht="31.5" customHeight="1">
      <c r="B390" s="42"/>
      <c r="C390" s="205" t="s">
        <v>490</v>
      </c>
      <c r="D390" s="205" t="s">
        <v>151</v>
      </c>
      <c r="E390" s="206" t="s">
        <v>491</v>
      </c>
      <c r="F390" s="207" t="s">
        <v>492</v>
      </c>
      <c r="G390" s="208" t="s">
        <v>154</v>
      </c>
      <c r="H390" s="209">
        <v>259.125</v>
      </c>
      <c r="I390" s="210"/>
      <c r="J390" s="211">
        <f>ROUND(I390*H390,2)</f>
        <v>0</v>
      </c>
      <c r="K390" s="207" t="s">
        <v>21</v>
      </c>
      <c r="L390" s="62"/>
      <c r="M390" s="212" t="s">
        <v>21</v>
      </c>
      <c r="N390" s="213" t="s">
        <v>40</v>
      </c>
      <c r="O390" s="43"/>
      <c r="P390" s="214">
        <f>O390*H390</f>
        <v>0</v>
      </c>
      <c r="Q390" s="214">
        <v>0</v>
      </c>
      <c r="R390" s="214">
        <f>Q390*H390</f>
        <v>0</v>
      </c>
      <c r="S390" s="214">
        <v>0</v>
      </c>
      <c r="T390" s="215">
        <f>S390*H390</f>
        <v>0</v>
      </c>
      <c r="AR390" s="25" t="s">
        <v>254</v>
      </c>
      <c r="AT390" s="25" t="s">
        <v>151</v>
      </c>
      <c r="AU390" s="25" t="s">
        <v>79</v>
      </c>
      <c r="AY390" s="25" t="s">
        <v>146</v>
      </c>
      <c r="BE390" s="216">
        <f>IF(N390="základní",J390,0)</f>
        <v>0</v>
      </c>
      <c r="BF390" s="216">
        <f>IF(N390="snížená",J390,0)</f>
        <v>0</v>
      </c>
      <c r="BG390" s="216">
        <f>IF(N390="zákl. přenesená",J390,0)</f>
        <v>0</v>
      </c>
      <c r="BH390" s="216">
        <f>IF(N390="sníž. přenesená",J390,0)</f>
        <v>0</v>
      </c>
      <c r="BI390" s="216">
        <f>IF(N390="nulová",J390,0)</f>
        <v>0</v>
      </c>
      <c r="BJ390" s="25" t="s">
        <v>77</v>
      </c>
      <c r="BK390" s="216">
        <f>ROUND(I390*H390,2)</f>
        <v>0</v>
      </c>
      <c r="BL390" s="25" t="s">
        <v>254</v>
      </c>
      <c r="BM390" s="25" t="s">
        <v>493</v>
      </c>
    </row>
    <row r="391" spans="2:65" s="12" customFormat="1">
      <c r="B391" s="217"/>
      <c r="C391" s="218"/>
      <c r="D391" s="219" t="s">
        <v>159</v>
      </c>
      <c r="E391" s="220" t="s">
        <v>21</v>
      </c>
      <c r="F391" s="221" t="s">
        <v>478</v>
      </c>
      <c r="G391" s="218"/>
      <c r="H391" s="222">
        <v>259.125</v>
      </c>
      <c r="I391" s="223"/>
      <c r="J391" s="218"/>
      <c r="K391" s="218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159</v>
      </c>
      <c r="AU391" s="228" t="s">
        <v>79</v>
      </c>
      <c r="AV391" s="12" t="s">
        <v>79</v>
      </c>
      <c r="AW391" s="12" t="s">
        <v>33</v>
      </c>
      <c r="AX391" s="12" t="s">
        <v>69</v>
      </c>
      <c r="AY391" s="228" t="s">
        <v>146</v>
      </c>
    </row>
    <row r="392" spans="2:65" s="13" customFormat="1">
      <c r="B392" s="229"/>
      <c r="C392" s="230"/>
      <c r="D392" s="231" t="s">
        <v>159</v>
      </c>
      <c r="E392" s="232" t="s">
        <v>21</v>
      </c>
      <c r="F392" s="233" t="s">
        <v>163</v>
      </c>
      <c r="G392" s="230"/>
      <c r="H392" s="234">
        <v>259.125</v>
      </c>
      <c r="I392" s="235"/>
      <c r="J392" s="230"/>
      <c r="K392" s="230"/>
      <c r="L392" s="236"/>
      <c r="M392" s="237"/>
      <c r="N392" s="238"/>
      <c r="O392" s="238"/>
      <c r="P392" s="238"/>
      <c r="Q392" s="238"/>
      <c r="R392" s="238"/>
      <c r="S392" s="238"/>
      <c r="T392" s="239"/>
      <c r="AT392" s="240" t="s">
        <v>159</v>
      </c>
      <c r="AU392" s="240" t="s">
        <v>79</v>
      </c>
      <c r="AV392" s="13" t="s">
        <v>157</v>
      </c>
      <c r="AW392" s="13" t="s">
        <v>33</v>
      </c>
      <c r="AX392" s="13" t="s">
        <v>77</v>
      </c>
      <c r="AY392" s="240" t="s">
        <v>146</v>
      </c>
    </row>
    <row r="393" spans="2:65" s="1" customFormat="1" ht="22.5" customHeight="1">
      <c r="B393" s="42"/>
      <c r="C393" s="205" t="s">
        <v>149</v>
      </c>
      <c r="D393" s="205" t="s">
        <v>151</v>
      </c>
      <c r="E393" s="206" t="s">
        <v>494</v>
      </c>
      <c r="F393" s="207" t="s">
        <v>495</v>
      </c>
      <c r="G393" s="208" t="s">
        <v>154</v>
      </c>
      <c r="H393" s="209">
        <v>6</v>
      </c>
      <c r="I393" s="210"/>
      <c r="J393" s="211">
        <f>ROUND(I393*H393,2)</f>
        <v>0</v>
      </c>
      <c r="K393" s="207" t="s">
        <v>155</v>
      </c>
      <c r="L393" s="62"/>
      <c r="M393" s="212" t="s">
        <v>21</v>
      </c>
      <c r="N393" s="213" t="s">
        <v>40</v>
      </c>
      <c r="O393" s="43"/>
      <c r="P393" s="214">
        <f>O393*H393</f>
        <v>0</v>
      </c>
      <c r="Q393" s="214">
        <v>6.3000000000000003E-4</v>
      </c>
      <c r="R393" s="214">
        <f>Q393*H393</f>
        <v>3.7800000000000004E-3</v>
      </c>
      <c r="S393" s="214">
        <v>0</v>
      </c>
      <c r="T393" s="215">
        <f>S393*H393</f>
        <v>0</v>
      </c>
      <c r="AR393" s="25" t="s">
        <v>254</v>
      </c>
      <c r="AT393" s="25" t="s">
        <v>151</v>
      </c>
      <c r="AU393" s="25" t="s">
        <v>79</v>
      </c>
      <c r="AY393" s="25" t="s">
        <v>146</v>
      </c>
      <c r="BE393" s="216">
        <f>IF(N393="základní",J393,0)</f>
        <v>0</v>
      </c>
      <c r="BF393" s="216">
        <f>IF(N393="snížená",J393,0)</f>
        <v>0</v>
      </c>
      <c r="BG393" s="216">
        <f>IF(N393="zákl. přenesená",J393,0)</f>
        <v>0</v>
      </c>
      <c r="BH393" s="216">
        <f>IF(N393="sníž. přenesená",J393,0)</f>
        <v>0</v>
      </c>
      <c r="BI393" s="216">
        <f>IF(N393="nulová",J393,0)</f>
        <v>0</v>
      </c>
      <c r="BJ393" s="25" t="s">
        <v>77</v>
      </c>
      <c r="BK393" s="216">
        <f>ROUND(I393*H393,2)</f>
        <v>0</v>
      </c>
      <c r="BL393" s="25" t="s">
        <v>254</v>
      </c>
      <c r="BM393" s="25" t="s">
        <v>496</v>
      </c>
    </row>
    <row r="394" spans="2:65" s="12" customFormat="1">
      <c r="B394" s="217"/>
      <c r="C394" s="218"/>
      <c r="D394" s="219" t="s">
        <v>159</v>
      </c>
      <c r="E394" s="220" t="s">
        <v>21</v>
      </c>
      <c r="F394" s="221" t="s">
        <v>497</v>
      </c>
      <c r="G394" s="218"/>
      <c r="H394" s="222">
        <v>6</v>
      </c>
      <c r="I394" s="223"/>
      <c r="J394" s="218"/>
      <c r="K394" s="218"/>
      <c r="L394" s="224"/>
      <c r="M394" s="225"/>
      <c r="N394" s="226"/>
      <c r="O394" s="226"/>
      <c r="P394" s="226"/>
      <c r="Q394" s="226"/>
      <c r="R394" s="226"/>
      <c r="S394" s="226"/>
      <c r="T394" s="227"/>
      <c r="AT394" s="228" t="s">
        <v>159</v>
      </c>
      <c r="AU394" s="228" t="s">
        <v>79</v>
      </c>
      <c r="AV394" s="12" t="s">
        <v>79</v>
      </c>
      <c r="AW394" s="12" t="s">
        <v>33</v>
      </c>
      <c r="AX394" s="12" t="s">
        <v>69</v>
      </c>
      <c r="AY394" s="228" t="s">
        <v>146</v>
      </c>
    </row>
    <row r="395" spans="2:65" s="14" customFormat="1">
      <c r="B395" s="247"/>
      <c r="C395" s="248"/>
      <c r="D395" s="231" t="s">
        <v>159</v>
      </c>
      <c r="E395" s="249" t="s">
        <v>21</v>
      </c>
      <c r="F395" s="250" t="s">
        <v>187</v>
      </c>
      <c r="G395" s="248"/>
      <c r="H395" s="251">
        <v>6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AT395" s="257" t="s">
        <v>159</v>
      </c>
      <c r="AU395" s="257" t="s">
        <v>79</v>
      </c>
      <c r="AV395" s="14" t="s">
        <v>156</v>
      </c>
      <c r="AW395" s="14" t="s">
        <v>33</v>
      </c>
      <c r="AX395" s="14" t="s">
        <v>77</v>
      </c>
      <c r="AY395" s="257" t="s">
        <v>146</v>
      </c>
    </row>
    <row r="396" spans="2:65" s="1" customFormat="1" ht="22.5" customHeight="1">
      <c r="B396" s="42"/>
      <c r="C396" s="272" t="s">
        <v>203</v>
      </c>
      <c r="D396" s="272" t="s">
        <v>227</v>
      </c>
      <c r="E396" s="273" t="s">
        <v>498</v>
      </c>
      <c r="F396" s="274" t="s">
        <v>499</v>
      </c>
      <c r="G396" s="275" t="s">
        <v>154</v>
      </c>
      <c r="H396" s="276">
        <v>6</v>
      </c>
      <c r="I396" s="277"/>
      <c r="J396" s="278">
        <f>ROUND(I396*H396,2)</f>
        <v>0</v>
      </c>
      <c r="K396" s="274" t="s">
        <v>155</v>
      </c>
      <c r="L396" s="279"/>
      <c r="M396" s="280" t="s">
        <v>21</v>
      </c>
      <c r="N396" s="281" t="s">
        <v>40</v>
      </c>
      <c r="O396" s="43"/>
      <c r="P396" s="214">
        <f>O396*H396</f>
        <v>0</v>
      </c>
      <c r="Q396" s="214">
        <v>0.01</v>
      </c>
      <c r="R396" s="214">
        <f>Q396*H396</f>
        <v>0.06</v>
      </c>
      <c r="S396" s="214">
        <v>0</v>
      </c>
      <c r="T396" s="215">
        <f>S396*H396</f>
        <v>0</v>
      </c>
      <c r="AR396" s="25" t="s">
        <v>352</v>
      </c>
      <c r="AT396" s="25" t="s">
        <v>227</v>
      </c>
      <c r="AU396" s="25" t="s">
        <v>79</v>
      </c>
      <c r="AY396" s="25" t="s">
        <v>146</v>
      </c>
      <c r="BE396" s="216">
        <f>IF(N396="základní",J396,0)</f>
        <v>0</v>
      </c>
      <c r="BF396" s="216">
        <f>IF(N396="snížená",J396,0)</f>
        <v>0</v>
      </c>
      <c r="BG396" s="216">
        <f>IF(N396="zákl. přenesená",J396,0)</f>
        <v>0</v>
      </c>
      <c r="BH396" s="216">
        <f>IF(N396="sníž. přenesená",J396,0)</f>
        <v>0</v>
      </c>
      <c r="BI396" s="216">
        <f>IF(N396="nulová",J396,0)</f>
        <v>0</v>
      </c>
      <c r="BJ396" s="25" t="s">
        <v>77</v>
      </c>
      <c r="BK396" s="216">
        <f>ROUND(I396*H396,2)</f>
        <v>0</v>
      </c>
      <c r="BL396" s="25" t="s">
        <v>254</v>
      </c>
      <c r="BM396" s="25" t="s">
        <v>500</v>
      </c>
    </row>
    <row r="397" spans="2:65" s="12" customFormat="1">
      <c r="B397" s="217"/>
      <c r="C397" s="218"/>
      <c r="D397" s="231" t="s">
        <v>159</v>
      </c>
      <c r="E397" s="241" t="s">
        <v>21</v>
      </c>
      <c r="F397" s="242" t="s">
        <v>147</v>
      </c>
      <c r="G397" s="218"/>
      <c r="H397" s="243">
        <v>6</v>
      </c>
      <c r="I397" s="223"/>
      <c r="J397" s="218"/>
      <c r="K397" s="218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159</v>
      </c>
      <c r="AU397" s="228" t="s">
        <v>79</v>
      </c>
      <c r="AV397" s="12" t="s">
        <v>79</v>
      </c>
      <c r="AW397" s="12" t="s">
        <v>33</v>
      </c>
      <c r="AX397" s="12" t="s">
        <v>77</v>
      </c>
      <c r="AY397" s="228" t="s">
        <v>146</v>
      </c>
    </row>
    <row r="398" spans="2:65" s="1" customFormat="1" ht="22.5" customHeight="1">
      <c r="B398" s="42"/>
      <c r="C398" s="205" t="s">
        <v>501</v>
      </c>
      <c r="D398" s="205" t="s">
        <v>151</v>
      </c>
      <c r="E398" s="206" t="s">
        <v>502</v>
      </c>
      <c r="F398" s="207" t="s">
        <v>503</v>
      </c>
      <c r="G398" s="208" t="s">
        <v>504</v>
      </c>
      <c r="H398" s="209">
        <v>95.3</v>
      </c>
      <c r="I398" s="210"/>
      <c r="J398" s="211">
        <f>ROUND(I398*H398,2)</f>
        <v>0</v>
      </c>
      <c r="K398" s="207" t="s">
        <v>155</v>
      </c>
      <c r="L398" s="62"/>
      <c r="M398" s="212" t="s">
        <v>21</v>
      </c>
      <c r="N398" s="213" t="s">
        <v>40</v>
      </c>
      <c r="O398" s="43"/>
      <c r="P398" s="214">
        <f>O398*H398</f>
        <v>0</v>
      </c>
      <c r="Q398" s="214">
        <v>4.8999999999999998E-4</v>
      </c>
      <c r="R398" s="214">
        <f>Q398*H398</f>
        <v>4.6696999999999995E-2</v>
      </c>
      <c r="S398" s="214">
        <v>0</v>
      </c>
      <c r="T398" s="215">
        <f>S398*H398</f>
        <v>0</v>
      </c>
      <c r="AR398" s="25" t="s">
        <v>254</v>
      </c>
      <c r="AT398" s="25" t="s">
        <v>151</v>
      </c>
      <c r="AU398" s="25" t="s">
        <v>79</v>
      </c>
      <c r="AY398" s="25" t="s">
        <v>146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25" t="s">
        <v>77</v>
      </c>
      <c r="BK398" s="216">
        <f>ROUND(I398*H398,2)</f>
        <v>0</v>
      </c>
      <c r="BL398" s="25" t="s">
        <v>254</v>
      </c>
      <c r="BM398" s="25" t="s">
        <v>505</v>
      </c>
    </row>
    <row r="399" spans="2:65" s="12" customFormat="1">
      <c r="B399" s="217"/>
      <c r="C399" s="218"/>
      <c r="D399" s="219" t="s">
        <v>159</v>
      </c>
      <c r="E399" s="220" t="s">
        <v>21</v>
      </c>
      <c r="F399" s="221" t="s">
        <v>506</v>
      </c>
      <c r="G399" s="218"/>
      <c r="H399" s="222">
        <v>26.4</v>
      </c>
      <c r="I399" s="223"/>
      <c r="J399" s="218"/>
      <c r="K399" s="218"/>
      <c r="L399" s="224"/>
      <c r="M399" s="225"/>
      <c r="N399" s="226"/>
      <c r="O399" s="226"/>
      <c r="P399" s="226"/>
      <c r="Q399" s="226"/>
      <c r="R399" s="226"/>
      <c r="S399" s="226"/>
      <c r="T399" s="227"/>
      <c r="AT399" s="228" t="s">
        <v>159</v>
      </c>
      <c r="AU399" s="228" t="s">
        <v>79</v>
      </c>
      <c r="AV399" s="12" t="s">
        <v>79</v>
      </c>
      <c r="AW399" s="12" t="s">
        <v>33</v>
      </c>
      <c r="AX399" s="12" t="s">
        <v>69</v>
      </c>
      <c r="AY399" s="228" t="s">
        <v>146</v>
      </c>
    </row>
    <row r="400" spans="2:65" s="13" customFormat="1">
      <c r="B400" s="229"/>
      <c r="C400" s="230"/>
      <c r="D400" s="219" t="s">
        <v>159</v>
      </c>
      <c r="E400" s="244" t="s">
        <v>21</v>
      </c>
      <c r="F400" s="245" t="s">
        <v>163</v>
      </c>
      <c r="G400" s="230"/>
      <c r="H400" s="246">
        <v>26.4</v>
      </c>
      <c r="I400" s="235"/>
      <c r="J400" s="230"/>
      <c r="K400" s="230"/>
      <c r="L400" s="236"/>
      <c r="M400" s="237"/>
      <c r="N400" s="238"/>
      <c r="O400" s="238"/>
      <c r="P400" s="238"/>
      <c r="Q400" s="238"/>
      <c r="R400" s="238"/>
      <c r="S400" s="238"/>
      <c r="T400" s="239"/>
      <c r="AT400" s="240" t="s">
        <v>159</v>
      </c>
      <c r="AU400" s="240" t="s">
        <v>79</v>
      </c>
      <c r="AV400" s="13" t="s">
        <v>157</v>
      </c>
      <c r="AW400" s="13" t="s">
        <v>33</v>
      </c>
      <c r="AX400" s="13" t="s">
        <v>69</v>
      </c>
      <c r="AY400" s="240" t="s">
        <v>146</v>
      </c>
    </row>
    <row r="401" spans="2:65" s="12" customFormat="1">
      <c r="B401" s="217"/>
      <c r="C401" s="218"/>
      <c r="D401" s="219" t="s">
        <v>159</v>
      </c>
      <c r="E401" s="220" t="s">
        <v>21</v>
      </c>
      <c r="F401" s="221" t="s">
        <v>507</v>
      </c>
      <c r="G401" s="218"/>
      <c r="H401" s="222">
        <v>36.6</v>
      </c>
      <c r="I401" s="223"/>
      <c r="J401" s="218"/>
      <c r="K401" s="218"/>
      <c r="L401" s="224"/>
      <c r="M401" s="225"/>
      <c r="N401" s="226"/>
      <c r="O401" s="226"/>
      <c r="P401" s="226"/>
      <c r="Q401" s="226"/>
      <c r="R401" s="226"/>
      <c r="S401" s="226"/>
      <c r="T401" s="227"/>
      <c r="AT401" s="228" t="s">
        <v>159</v>
      </c>
      <c r="AU401" s="228" t="s">
        <v>79</v>
      </c>
      <c r="AV401" s="12" t="s">
        <v>79</v>
      </c>
      <c r="AW401" s="12" t="s">
        <v>33</v>
      </c>
      <c r="AX401" s="12" t="s">
        <v>69</v>
      </c>
      <c r="AY401" s="228" t="s">
        <v>146</v>
      </c>
    </row>
    <row r="402" spans="2:65" s="13" customFormat="1">
      <c r="B402" s="229"/>
      <c r="C402" s="230"/>
      <c r="D402" s="219" t="s">
        <v>159</v>
      </c>
      <c r="E402" s="244" t="s">
        <v>21</v>
      </c>
      <c r="F402" s="245" t="s">
        <v>163</v>
      </c>
      <c r="G402" s="230"/>
      <c r="H402" s="246">
        <v>36.6</v>
      </c>
      <c r="I402" s="235"/>
      <c r="J402" s="230"/>
      <c r="K402" s="230"/>
      <c r="L402" s="236"/>
      <c r="M402" s="237"/>
      <c r="N402" s="238"/>
      <c r="O402" s="238"/>
      <c r="P402" s="238"/>
      <c r="Q402" s="238"/>
      <c r="R402" s="238"/>
      <c r="S402" s="238"/>
      <c r="T402" s="239"/>
      <c r="AT402" s="240" t="s">
        <v>159</v>
      </c>
      <c r="AU402" s="240" t="s">
        <v>79</v>
      </c>
      <c r="AV402" s="13" t="s">
        <v>157</v>
      </c>
      <c r="AW402" s="13" t="s">
        <v>33</v>
      </c>
      <c r="AX402" s="13" t="s">
        <v>69</v>
      </c>
      <c r="AY402" s="240" t="s">
        <v>146</v>
      </c>
    </row>
    <row r="403" spans="2:65" s="12" customFormat="1">
      <c r="B403" s="217"/>
      <c r="C403" s="218"/>
      <c r="D403" s="219" t="s">
        <v>159</v>
      </c>
      <c r="E403" s="220" t="s">
        <v>21</v>
      </c>
      <c r="F403" s="221" t="s">
        <v>508</v>
      </c>
      <c r="G403" s="218"/>
      <c r="H403" s="222">
        <v>32.299999999999997</v>
      </c>
      <c r="I403" s="223"/>
      <c r="J403" s="218"/>
      <c r="K403" s="218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159</v>
      </c>
      <c r="AU403" s="228" t="s">
        <v>79</v>
      </c>
      <c r="AV403" s="12" t="s">
        <v>79</v>
      </c>
      <c r="AW403" s="12" t="s">
        <v>33</v>
      </c>
      <c r="AX403" s="12" t="s">
        <v>69</v>
      </c>
      <c r="AY403" s="228" t="s">
        <v>146</v>
      </c>
    </row>
    <row r="404" spans="2:65" s="13" customFormat="1">
      <c r="B404" s="229"/>
      <c r="C404" s="230"/>
      <c r="D404" s="219" t="s">
        <v>159</v>
      </c>
      <c r="E404" s="244" t="s">
        <v>21</v>
      </c>
      <c r="F404" s="245" t="s">
        <v>163</v>
      </c>
      <c r="G404" s="230"/>
      <c r="H404" s="246">
        <v>32.299999999999997</v>
      </c>
      <c r="I404" s="235"/>
      <c r="J404" s="230"/>
      <c r="K404" s="230"/>
      <c r="L404" s="236"/>
      <c r="M404" s="237"/>
      <c r="N404" s="238"/>
      <c r="O404" s="238"/>
      <c r="P404" s="238"/>
      <c r="Q404" s="238"/>
      <c r="R404" s="238"/>
      <c r="S404" s="238"/>
      <c r="T404" s="239"/>
      <c r="AT404" s="240" t="s">
        <v>159</v>
      </c>
      <c r="AU404" s="240" t="s">
        <v>79</v>
      </c>
      <c r="AV404" s="13" t="s">
        <v>157</v>
      </c>
      <c r="AW404" s="13" t="s">
        <v>33</v>
      </c>
      <c r="AX404" s="13" t="s">
        <v>69</v>
      </c>
      <c r="AY404" s="240" t="s">
        <v>146</v>
      </c>
    </row>
    <row r="405" spans="2:65" s="14" customFormat="1">
      <c r="B405" s="247"/>
      <c r="C405" s="248"/>
      <c r="D405" s="231" t="s">
        <v>159</v>
      </c>
      <c r="E405" s="249" t="s">
        <v>21</v>
      </c>
      <c r="F405" s="250" t="s">
        <v>187</v>
      </c>
      <c r="G405" s="248"/>
      <c r="H405" s="251">
        <v>95.3</v>
      </c>
      <c r="I405" s="252"/>
      <c r="J405" s="248"/>
      <c r="K405" s="248"/>
      <c r="L405" s="253"/>
      <c r="M405" s="254"/>
      <c r="N405" s="255"/>
      <c r="O405" s="255"/>
      <c r="P405" s="255"/>
      <c r="Q405" s="255"/>
      <c r="R405" s="255"/>
      <c r="S405" s="255"/>
      <c r="T405" s="256"/>
      <c r="AT405" s="257" t="s">
        <v>159</v>
      </c>
      <c r="AU405" s="257" t="s">
        <v>79</v>
      </c>
      <c r="AV405" s="14" t="s">
        <v>156</v>
      </c>
      <c r="AW405" s="14" t="s">
        <v>33</v>
      </c>
      <c r="AX405" s="14" t="s">
        <v>77</v>
      </c>
      <c r="AY405" s="257" t="s">
        <v>146</v>
      </c>
    </row>
    <row r="406" spans="2:65" s="1" customFormat="1" ht="22.5" customHeight="1">
      <c r="B406" s="42"/>
      <c r="C406" s="205" t="s">
        <v>217</v>
      </c>
      <c r="D406" s="205" t="s">
        <v>151</v>
      </c>
      <c r="E406" s="206" t="s">
        <v>509</v>
      </c>
      <c r="F406" s="207" t="s">
        <v>510</v>
      </c>
      <c r="G406" s="208" t="s">
        <v>287</v>
      </c>
      <c r="H406" s="209">
        <v>4.2249999999999996</v>
      </c>
      <c r="I406" s="210"/>
      <c r="J406" s="211">
        <f>ROUND(I406*H406,2)</f>
        <v>0</v>
      </c>
      <c r="K406" s="207" t="s">
        <v>155</v>
      </c>
      <c r="L406" s="62"/>
      <c r="M406" s="212" t="s">
        <v>21</v>
      </c>
      <c r="N406" s="213" t="s">
        <v>40</v>
      </c>
      <c r="O406" s="43"/>
      <c r="P406" s="214">
        <f>O406*H406</f>
        <v>0</v>
      </c>
      <c r="Q406" s="214">
        <v>0</v>
      </c>
      <c r="R406" s="214">
        <f>Q406*H406</f>
        <v>0</v>
      </c>
      <c r="S406" s="214">
        <v>0</v>
      </c>
      <c r="T406" s="215">
        <f>S406*H406</f>
        <v>0</v>
      </c>
      <c r="AR406" s="25" t="s">
        <v>254</v>
      </c>
      <c r="AT406" s="25" t="s">
        <v>151</v>
      </c>
      <c r="AU406" s="25" t="s">
        <v>79</v>
      </c>
      <c r="AY406" s="25" t="s">
        <v>146</v>
      </c>
      <c r="BE406" s="216">
        <f>IF(N406="základní",J406,0)</f>
        <v>0</v>
      </c>
      <c r="BF406" s="216">
        <f>IF(N406="snížená",J406,0)</f>
        <v>0</v>
      </c>
      <c r="BG406" s="216">
        <f>IF(N406="zákl. přenesená",J406,0)</f>
        <v>0</v>
      </c>
      <c r="BH406" s="216">
        <f>IF(N406="sníž. přenesená",J406,0)</f>
        <v>0</v>
      </c>
      <c r="BI406" s="216">
        <f>IF(N406="nulová",J406,0)</f>
        <v>0</v>
      </c>
      <c r="BJ406" s="25" t="s">
        <v>77</v>
      </c>
      <c r="BK406" s="216">
        <f>ROUND(I406*H406,2)</f>
        <v>0</v>
      </c>
      <c r="BL406" s="25" t="s">
        <v>254</v>
      </c>
      <c r="BM406" s="25" t="s">
        <v>511</v>
      </c>
    </row>
    <row r="407" spans="2:65" s="11" customFormat="1" ht="29.85" customHeight="1">
      <c r="B407" s="186"/>
      <c r="C407" s="187"/>
      <c r="D407" s="202" t="s">
        <v>68</v>
      </c>
      <c r="E407" s="203" t="s">
        <v>512</v>
      </c>
      <c r="F407" s="203" t="s">
        <v>513</v>
      </c>
      <c r="G407" s="187"/>
      <c r="H407" s="187"/>
      <c r="I407" s="190"/>
      <c r="J407" s="204">
        <f>BK407</f>
        <v>0</v>
      </c>
      <c r="K407" s="187"/>
      <c r="L407" s="192"/>
      <c r="M407" s="193"/>
      <c r="N407" s="194"/>
      <c r="O407" s="194"/>
      <c r="P407" s="195">
        <f>SUM(P408:P428)</f>
        <v>0</v>
      </c>
      <c r="Q407" s="194"/>
      <c r="R407" s="195">
        <f>SUM(R408:R428)</f>
        <v>9.4919350000000013E-2</v>
      </c>
      <c r="S407" s="194"/>
      <c r="T407" s="196">
        <f>SUM(T408:T428)</f>
        <v>0</v>
      </c>
      <c r="AR407" s="197" t="s">
        <v>79</v>
      </c>
      <c r="AT407" s="198" t="s">
        <v>68</v>
      </c>
      <c r="AU407" s="198" t="s">
        <v>77</v>
      </c>
      <c r="AY407" s="197" t="s">
        <v>146</v>
      </c>
      <c r="BK407" s="199">
        <f>SUM(BK408:BK428)</f>
        <v>0</v>
      </c>
    </row>
    <row r="408" spans="2:65" s="1" customFormat="1" ht="22.5" customHeight="1">
      <c r="B408" s="42"/>
      <c r="C408" s="205" t="s">
        <v>514</v>
      </c>
      <c r="D408" s="205" t="s">
        <v>151</v>
      </c>
      <c r="E408" s="206" t="s">
        <v>515</v>
      </c>
      <c r="F408" s="207" t="s">
        <v>516</v>
      </c>
      <c r="G408" s="208" t="s">
        <v>154</v>
      </c>
      <c r="H408" s="209">
        <v>157.67500000000001</v>
      </c>
      <c r="I408" s="210"/>
      <c r="J408" s="211">
        <f>ROUND(I408*H408,2)</f>
        <v>0</v>
      </c>
      <c r="K408" s="207" t="s">
        <v>155</v>
      </c>
      <c r="L408" s="62"/>
      <c r="M408" s="212" t="s">
        <v>21</v>
      </c>
      <c r="N408" s="213" t="s">
        <v>40</v>
      </c>
      <c r="O408" s="43"/>
      <c r="P408" s="214">
        <f>O408*H408</f>
        <v>0</v>
      </c>
      <c r="Q408" s="214">
        <v>2.0000000000000001E-4</v>
      </c>
      <c r="R408" s="214">
        <f>Q408*H408</f>
        <v>3.1535000000000001E-2</v>
      </c>
      <c r="S408" s="214">
        <v>0</v>
      </c>
      <c r="T408" s="215">
        <f>S408*H408</f>
        <v>0</v>
      </c>
      <c r="AR408" s="25" t="s">
        <v>254</v>
      </c>
      <c r="AT408" s="25" t="s">
        <v>151</v>
      </c>
      <c r="AU408" s="25" t="s">
        <v>79</v>
      </c>
      <c r="AY408" s="25" t="s">
        <v>146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25" t="s">
        <v>77</v>
      </c>
      <c r="BK408" s="216">
        <f>ROUND(I408*H408,2)</f>
        <v>0</v>
      </c>
      <c r="BL408" s="25" t="s">
        <v>254</v>
      </c>
      <c r="BM408" s="25" t="s">
        <v>517</v>
      </c>
    </row>
    <row r="409" spans="2:65" s="12" customFormat="1">
      <c r="B409" s="217"/>
      <c r="C409" s="218"/>
      <c r="D409" s="219" t="s">
        <v>159</v>
      </c>
      <c r="E409" s="220" t="s">
        <v>21</v>
      </c>
      <c r="F409" s="221" t="s">
        <v>518</v>
      </c>
      <c r="G409" s="218"/>
      <c r="H409" s="222">
        <v>63.12</v>
      </c>
      <c r="I409" s="223"/>
      <c r="J409" s="218"/>
      <c r="K409" s="218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 t="s">
        <v>159</v>
      </c>
      <c r="AU409" s="228" t="s">
        <v>79</v>
      </c>
      <c r="AV409" s="12" t="s">
        <v>79</v>
      </c>
      <c r="AW409" s="12" t="s">
        <v>33</v>
      </c>
      <c r="AX409" s="12" t="s">
        <v>69</v>
      </c>
      <c r="AY409" s="228" t="s">
        <v>146</v>
      </c>
    </row>
    <row r="410" spans="2:65" s="13" customFormat="1">
      <c r="B410" s="229"/>
      <c r="C410" s="230"/>
      <c r="D410" s="219" t="s">
        <v>159</v>
      </c>
      <c r="E410" s="244" t="s">
        <v>21</v>
      </c>
      <c r="F410" s="245" t="s">
        <v>163</v>
      </c>
      <c r="G410" s="230"/>
      <c r="H410" s="246">
        <v>63.12</v>
      </c>
      <c r="I410" s="235"/>
      <c r="J410" s="230"/>
      <c r="K410" s="230"/>
      <c r="L410" s="236"/>
      <c r="M410" s="237"/>
      <c r="N410" s="238"/>
      <c r="O410" s="238"/>
      <c r="P410" s="238"/>
      <c r="Q410" s="238"/>
      <c r="R410" s="238"/>
      <c r="S410" s="238"/>
      <c r="T410" s="239"/>
      <c r="AT410" s="240" t="s">
        <v>159</v>
      </c>
      <c r="AU410" s="240" t="s">
        <v>79</v>
      </c>
      <c r="AV410" s="13" t="s">
        <v>157</v>
      </c>
      <c r="AW410" s="13" t="s">
        <v>33</v>
      </c>
      <c r="AX410" s="13" t="s">
        <v>69</v>
      </c>
      <c r="AY410" s="240" t="s">
        <v>146</v>
      </c>
    </row>
    <row r="411" spans="2:65" s="12" customFormat="1">
      <c r="B411" s="217"/>
      <c r="C411" s="218"/>
      <c r="D411" s="219" t="s">
        <v>159</v>
      </c>
      <c r="E411" s="220" t="s">
        <v>21</v>
      </c>
      <c r="F411" s="221" t="s">
        <v>519</v>
      </c>
      <c r="G411" s="218"/>
      <c r="H411" s="222">
        <v>94.555000000000007</v>
      </c>
      <c r="I411" s="223"/>
      <c r="J411" s="218"/>
      <c r="K411" s="218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159</v>
      </c>
      <c r="AU411" s="228" t="s">
        <v>79</v>
      </c>
      <c r="AV411" s="12" t="s">
        <v>79</v>
      </c>
      <c r="AW411" s="12" t="s">
        <v>33</v>
      </c>
      <c r="AX411" s="12" t="s">
        <v>69</v>
      </c>
      <c r="AY411" s="228" t="s">
        <v>146</v>
      </c>
    </row>
    <row r="412" spans="2:65" s="13" customFormat="1">
      <c r="B412" s="229"/>
      <c r="C412" s="230"/>
      <c r="D412" s="219" t="s">
        <v>159</v>
      </c>
      <c r="E412" s="244" t="s">
        <v>21</v>
      </c>
      <c r="F412" s="245" t="s">
        <v>163</v>
      </c>
      <c r="G412" s="230"/>
      <c r="H412" s="246">
        <v>94.555000000000007</v>
      </c>
      <c r="I412" s="235"/>
      <c r="J412" s="230"/>
      <c r="K412" s="230"/>
      <c r="L412" s="236"/>
      <c r="M412" s="237"/>
      <c r="N412" s="238"/>
      <c r="O412" s="238"/>
      <c r="P412" s="238"/>
      <c r="Q412" s="238"/>
      <c r="R412" s="238"/>
      <c r="S412" s="238"/>
      <c r="T412" s="239"/>
      <c r="AT412" s="240" t="s">
        <v>159</v>
      </c>
      <c r="AU412" s="240" t="s">
        <v>79</v>
      </c>
      <c r="AV412" s="13" t="s">
        <v>157</v>
      </c>
      <c r="AW412" s="13" t="s">
        <v>33</v>
      </c>
      <c r="AX412" s="13" t="s">
        <v>69</v>
      </c>
      <c r="AY412" s="240" t="s">
        <v>146</v>
      </c>
    </row>
    <row r="413" spans="2:65" s="14" customFormat="1">
      <c r="B413" s="247"/>
      <c r="C413" s="248"/>
      <c r="D413" s="231" t="s">
        <v>159</v>
      </c>
      <c r="E413" s="249" t="s">
        <v>21</v>
      </c>
      <c r="F413" s="250" t="s">
        <v>187</v>
      </c>
      <c r="G413" s="248"/>
      <c r="H413" s="251">
        <v>157.67500000000001</v>
      </c>
      <c r="I413" s="252"/>
      <c r="J413" s="248"/>
      <c r="K413" s="248"/>
      <c r="L413" s="253"/>
      <c r="M413" s="254"/>
      <c r="N413" s="255"/>
      <c r="O413" s="255"/>
      <c r="P413" s="255"/>
      <c r="Q413" s="255"/>
      <c r="R413" s="255"/>
      <c r="S413" s="255"/>
      <c r="T413" s="256"/>
      <c r="AT413" s="257" t="s">
        <v>159</v>
      </c>
      <c r="AU413" s="257" t="s">
        <v>79</v>
      </c>
      <c r="AV413" s="14" t="s">
        <v>156</v>
      </c>
      <c r="AW413" s="14" t="s">
        <v>33</v>
      </c>
      <c r="AX413" s="14" t="s">
        <v>77</v>
      </c>
      <c r="AY413" s="257" t="s">
        <v>146</v>
      </c>
    </row>
    <row r="414" spans="2:65" s="1" customFormat="1" ht="31.5" customHeight="1">
      <c r="B414" s="42"/>
      <c r="C414" s="205" t="s">
        <v>520</v>
      </c>
      <c r="D414" s="205" t="s">
        <v>151</v>
      </c>
      <c r="E414" s="206" t="s">
        <v>521</v>
      </c>
      <c r="F414" s="207" t="s">
        <v>522</v>
      </c>
      <c r="G414" s="208" t="s">
        <v>154</v>
      </c>
      <c r="H414" s="209">
        <v>157.67500000000001</v>
      </c>
      <c r="I414" s="210"/>
      <c r="J414" s="211">
        <f>ROUND(I414*H414,2)</f>
        <v>0</v>
      </c>
      <c r="K414" s="207" t="s">
        <v>155</v>
      </c>
      <c r="L414" s="62"/>
      <c r="M414" s="212" t="s">
        <v>21</v>
      </c>
      <c r="N414" s="213" t="s">
        <v>40</v>
      </c>
      <c r="O414" s="43"/>
      <c r="P414" s="214">
        <f>O414*H414</f>
        <v>0</v>
      </c>
      <c r="Q414" s="214">
        <v>1.2999999999999999E-4</v>
      </c>
      <c r="R414" s="214">
        <f>Q414*H414</f>
        <v>2.0497749999999999E-2</v>
      </c>
      <c r="S414" s="214">
        <v>0</v>
      </c>
      <c r="T414" s="215">
        <f>S414*H414</f>
        <v>0</v>
      </c>
      <c r="AR414" s="25" t="s">
        <v>254</v>
      </c>
      <c r="AT414" s="25" t="s">
        <v>151</v>
      </c>
      <c r="AU414" s="25" t="s">
        <v>79</v>
      </c>
      <c r="AY414" s="25" t="s">
        <v>146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25" t="s">
        <v>77</v>
      </c>
      <c r="BK414" s="216">
        <f>ROUND(I414*H414,2)</f>
        <v>0</v>
      </c>
      <c r="BL414" s="25" t="s">
        <v>254</v>
      </c>
      <c r="BM414" s="25" t="s">
        <v>523</v>
      </c>
    </row>
    <row r="415" spans="2:65" s="12" customFormat="1">
      <c r="B415" s="217"/>
      <c r="C415" s="218"/>
      <c r="D415" s="219" t="s">
        <v>159</v>
      </c>
      <c r="E415" s="220" t="s">
        <v>21</v>
      </c>
      <c r="F415" s="221" t="s">
        <v>518</v>
      </c>
      <c r="G415" s="218"/>
      <c r="H415" s="222">
        <v>63.12</v>
      </c>
      <c r="I415" s="223"/>
      <c r="J415" s="218"/>
      <c r="K415" s="218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159</v>
      </c>
      <c r="AU415" s="228" t="s">
        <v>79</v>
      </c>
      <c r="AV415" s="12" t="s">
        <v>79</v>
      </c>
      <c r="AW415" s="12" t="s">
        <v>33</v>
      </c>
      <c r="AX415" s="12" t="s">
        <v>69</v>
      </c>
      <c r="AY415" s="228" t="s">
        <v>146</v>
      </c>
    </row>
    <row r="416" spans="2:65" s="13" customFormat="1">
      <c r="B416" s="229"/>
      <c r="C416" s="230"/>
      <c r="D416" s="219" t="s">
        <v>159</v>
      </c>
      <c r="E416" s="244" t="s">
        <v>21</v>
      </c>
      <c r="F416" s="245" t="s">
        <v>163</v>
      </c>
      <c r="G416" s="230"/>
      <c r="H416" s="246">
        <v>63.12</v>
      </c>
      <c r="I416" s="235"/>
      <c r="J416" s="230"/>
      <c r="K416" s="230"/>
      <c r="L416" s="236"/>
      <c r="M416" s="237"/>
      <c r="N416" s="238"/>
      <c r="O416" s="238"/>
      <c r="P416" s="238"/>
      <c r="Q416" s="238"/>
      <c r="R416" s="238"/>
      <c r="S416" s="238"/>
      <c r="T416" s="239"/>
      <c r="AT416" s="240" t="s">
        <v>159</v>
      </c>
      <c r="AU416" s="240" t="s">
        <v>79</v>
      </c>
      <c r="AV416" s="13" t="s">
        <v>157</v>
      </c>
      <c r="AW416" s="13" t="s">
        <v>33</v>
      </c>
      <c r="AX416" s="13" t="s">
        <v>69</v>
      </c>
      <c r="AY416" s="240" t="s">
        <v>146</v>
      </c>
    </row>
    <row r="417" spans="2:65" s="12" customFormat="1">
      <c r="B417" s="217"/>
      <c r="C417" s="218"/>
      <c r="D417" s="219" t="s">
        <v>159</v>
      </c>
      <c r="E417" s="220" t="s">
        <v>21</v>
      </c>
      <c r="F417" s="221" t="s">
        <v>519</v>
      </c>
      <c r="G417" s="218"/>
      <c r="H417" s="222">
        <v>94.555000000000007</v>
      </c>
      <c r="I417" s="223"/>
      <c r="J417" s="218"/>
      <c r="K417" s="218"/>
      <c r="L417" s="224"/>
      <c r="M417" s="225"/>
      <c r="N417" s="226"/>
      <c r="O417" s="226"/>
      <c r="P417" s="226"/>
      <c r="Q417" s="226"/>
      <c r="R417" s="226"/>
      <c r="S417" s="226"/>
      <c r="T417" s="227"/>
      <c r="AT417" s="228" t="s">
        <v>159</v>
      </c>
      <c r="AU417" s="228" t="s">
        <v>79</v>
      </c>
      <c r="AV417" s="12" t="s">
        <v>79</v>
      </c>
      <c r="AW417" s="12" t="s">
        <v>33</v>
      </c>
      <c r="AX417" s="12" t="s">
        <v>69</v>
      </c>
      <c r="AY417" s="228" t="s">
        <v>146</v>
      </c>
    </row>
    <row r="418" spans="2:65" s="13" customFormat="1">
      <c r="B418" s="229"/>
      <c r="C418" s="230"/>
      <c r="D418" s="219" t="s">
        <v>159</v>
      </c>
      <c r="E418" s="244" t="s">
        <v>21</v>
      </c>
      <c r="F418" s="245" t="s">
        <v>163</v>
      </c>
      <c r="G418" s="230"/>
      <c r="H418" s="246">
        <v>94.555000000000007</v>
      </c>
      <c r="I418" s="235"/>
      <c r="J418" s="230"/>
      <c r="K418" s="230"/>
      <c r="L418" s="236"/>
      <c r="M418" s="237"/>
      <c r="N418" s="238"/>
      <c r="O418" s="238"/>
      <c r="P418" s="238"/>
      <c r="Q418" s="238"/>
      <c r="R418" s="238"/>
      <c r="S418" s="238"/>
      <c r="T418" s="239"/>
      <c r="AT418" s="240" t="s">
        <v>159</v>
      </c>
      <c r="AU418" s="240" t="s">
        <v>79</v>
      </c>
      <c r="AV418" s="13" t="s">
        <v>157</v>
      </c>
      <c r="AW418" s="13" t="s">
        <v>33</v>
      </c>
      <c r="AX418" s="13" t="s">
        <v>69</v>
      </c>
      <c r="AY418" s="240" t="s">
        <v>146</v>
      </c>
    </row>
    <row r="419" spans="2:65" s="14" customFormat="1">
      <c r="B419" s="247"/>
      <c r="C419" s="248"/>
      <c r="D419" s="231" t="s">
        <v>159</v>
      </c>
      <c r="E419" s="249" t="s">
        <v>21</v>
      </c>
      <c r="F419" s="250" t="s">
        <v>187</v>
      </c>
      <c r="G419" s="248"/>
      <c r="H419" s="251">
        <v>157.67500000000001</v>
      </c>
      <c r="I419" s="252"/>
      <c r="J419" s="248"/>
      <c r="K419" s="248"/>
      <c r="L419" s="253"/>
      <c r="M419" s="254"/>
      <c r="N419" s="255"/>
      <c r="O419" s="255"/>
      <c r="P419" s="255"/>
      <c r="Q419" s="255"/>
      <c r="R419" s="255"/>
      <c r="S419" s="255"/>
      <c r="T419" s="256"/>
      <c r="AT419" s="257" t="s">
        <v>159</v>
      </c>
      <c r="AU419" s="257" t="s">
        <v>79</v>
      </c>
      <c r="AV419" s="14" t="s">
        <v>156</v>
      </c>
      <c r="AW419" s="14" t="s">
        <v>33</v>
      </c>
      <c r="AX419" s="14" t="s">
        <v>77</v>
      </c>
      <c r="AY419" s="257" t="s">
        <v>146</v>
      </c>
    </row>
    <row r="420" spans="2:65" s="1" customFormat="1" ht="31.5" customHeight="1">
      <c r="B420" s="42"/>
      <c r="C420" s="205" t="s">
        <v>524</v>
      </c>
      <c r="D420" s="205" t="s">
        <v>151</v>
      </c>
      <c r="E420" s="206" t="s">
        <v>525</v>
      </c>
      <c r="F420" s="207" t="s">
        <v>526</v>
      </c>
      <c r="G420" s="208" t="s">
        <v>154</v>
      </c>
      <c r="H420" s="209">
        <v>157.67500000000001</v>
      </c>
      <c r="I420" s="210"/>
      <c r="J420" s="211">
        <f>ROUND(I420*H420,2)</f>
        <v>0</v>
      </c>
      <c r="K420" s="207" t="s">
        <v>155</v>
      </c>
      <c r="L420" s="62"/>
      <c r="M420" s="212" t="s">
        <v>21</v>
      </c>
      <c r="N420" s="213" t="s">
        <v>40</v>
      </c>
      <c r="O420" s="43"/>
      <c r="P420" s="214">
        <f>O420*H420</f>
        <v>0</v>
      </c>
      <c r="Q420" s="214">
        <v>2.5999999999999998E-4</v>
      </c>
      <c r="R420" s="214">
        <f>Q420*H420</f>
        <v>4.0995499999999997E-2</v>
      </c>
      <c r="S420" s="214">
        <v>0</v>
      </c>
      <c r="T420" s="215">
        <f>S420*H420</f>
        <v>0</v>
      </c>
      <c r="AR420" s="25" t="s">
        <v>254</v>
      </c>
      <c r="AT420" s="25" t="s">
        <v>151</v>
      </c>
      <c r="AU420" s="25" t="s">
        <v>79</v>
      </c>
      <c r="AY420" s="25" t="s">
        <v>146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25" t="s">
        <v>77</v>
      </c>
      <c r="BK420" s="216">
        <f>ROUND(I420*H420,2)</f>
        <v>0</v>
      </c>
      <c r="BL420" s="25" t="s">
        <v>254</v>
      </c>
      <c r="BM420" s="25" t="s">
        <v>527</v>
      </c>
    </row>
    <row r="421" spans="2:65" s="12" customFormat="1">
      <c r="B421" s="217"/>
      <c r="C421" s="218"/>
      <c r="D421" s="219" t="s">
        <v>159</v>
      </c>
      <c r="E421" s="220" t="s">
        <v>21</v>
      </c>
      <c r="F421" s="221" t="s">
        <v>518</v>
      </c>
      <c r="G421" s="218"/>
      <c r="H421" s="222">
        <v>63.12</v>
      </c>
      <c r="I421" s="223"/>
      <c r="J421" s="218"/>
      <c r="K421" s="218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159</v>
      </c>
      <c r="AU421" s="228" t="s">
        <v>79</v>
      </c>
      <c r="AV421" s="12" t="s">
        <v>79</v>
      </c>
      <c r="AW421" s="12" t="s">
        <v>33</v>
      </c>
      <c r="AX421" s="12" t="s">
        <v>69</v>
      </c>
      <c r="AY421" s="228" t="s">
        <v>146</v>
      </c>
    </row>
    <row r="422" spans="2:65" s="13" customFormat="1">
      <c r="B422" s="229"/>
      <c r="C422" s="230"/>
      <c r="D422" s="219" t="s">
        <v>159</v>
      </c>
      <c r="E422" s="244" t="s">
        <v>21</v>
      </c>
      <c r="F422" s="245" t="s">
        <v>163</v>
      </c>
      <c r="G422" s="230"/>
      <c r="H422" s="246">
        <v>63.12</v>
      </c>
      <c r="I422" s="235"/>
      <c r="J422" s="230"/>
      <c r="K422" s="230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159</v>
      </c>
      <c r="AU422" s="240" t="s">
        <v>79</v>
      </c>
      <c r="AV422" s="13" t="s">
        <v>157</v>
      </c>
      <c r="AW422" s="13" t="s">
        <v>33</v>
      </c>
      <c r="AX422" s="13" t="s">
        <v>69</v>
      </c>
      <c r="AY422" s="240" t="s">
        <v>146</v>
      </c>
    </row>
    <row r="423" spans="2:65" s="12" customFormat="1">
      <c r="B423" s="217"/>
      <c r="C423" s="218"/>
      <c r="D423" s="219" t="s">
        <v>159</v>
      </c>
      <c r="E423" s="220" t="s">
        <v>21</v>
      </c>
      <c r="F423" s="221" t="s">
        <v>519</v>
      </c>
      <c r="G423" s="218"/>
      <c r="H423" s="222">
        <v>94.555000000000007</v>
      </c>
      <c r="I423" s="223"/>
      <c r="J423" s="218"/>
      <c r="K423" s="218"/>
      <c r="L423" s="224"/>
      <c r="M423" s="225"/>
      <c r="N423" s="226"/>
      <c r="O423" s="226"/>
      <c r="P423" s="226"/>
      <c r="Q423" s="226"/>
      <c r="R423" s="226"/>
      <c r="S423" s="226"/>
      <c r="T423" s="227"/>
      <c r="AT423" s="228" t="s">
        <v>159</v>
      </c>
      <c r="AU423" s="228" t="s">
        <v>79</v>
      </c>
      <c r="AV423" s="12" t="s">
        <v>79</v>
      </c>
      <c r="AW423" s="12" t="s">
        <v>33</v>
      </c>
      <c r="AX423" s="12" t="s">
        <v>69</v>
      </c>
      <c r="AY423" s="228" t="s">
        <v>146</v>
      </c>
    </row>
    <row r="424" spans="2:65" s="13" customFormat="1">
      <c r="B424" s="229"/>
      <c r="C424" s="230"/>
      <c r="D424" s="219" t="s">
        <v>159</v>
      </c>
      <c r="E424" s="244" t="s">
        <v>21</v>
      </c>
      <c r="F424" s="245" t="s">
        <v>163</v>
      </c>
      <c r="G424" s="230"/>
      <c r="H424" s="246">
        <v>94.555000000000007</v>
      </c>
      <c r="I424" s="235"/>
      <c r="J424" s="230"/>
      <c r="K424" s="230"/>
      <c r="L424" s="236"/>
      <c r="M424" s="237"/>
      <c r="N424" s="238"/>
      <c r="O424" s="238"/>
      <c r="P424" s="238"/>
      <c r="Q424" s="238"/>
      <c r="R424" s="238"/>
      <c r="S424" s="238"/>
      <c r="T424" s="239"/>
      <c r="AT424" s="240" t="s">
        <v>159</v>
      </c>
      <c r="AU424" s="240" t="s">
        <v>79</v>
      </c>
      <c r="AV424" s="13" t="s">
        <v>157</v>
      </c>
      <c r="AW424" s="13" t="s">
        <v>33</v>
      </c>
      <c r="AX424" s="13" t="s">
        <v>69</v>
      </c>
      <c r="AY424" s="240" t="s">
        <v>146</v>
      </c>
    </row>
    <row r="425" spans="2:65" s="14" customFormat="1">
      <c r="B425" s="247"/>
      <c r="C425" s="248"/>
      <c r="D425" s="231" t="s">
        <v>159</v>
      </c>
      <c r="E425" s="249" t="s">
        <v>21</v>
      </c>
      <c r="F425" s="250" t="s">
        <v>187</v>
      </c>
      <c r="G425" s="248"/>
      <c r="H425" s="251">
        <v>157.67500000000001</v>
      </c>
      <c r="I425" s="252"/>
      <c r="J425" s="248"/>
      <c r="K425" s="248"/>
      <c r="L425" s="253"/>
      <c r="M425" s="254"/>
      <c r="N425" s="255"/>
      <c r="O425" s="255"/>
      <c r="P425" s="255"/>
      <c r="Q425" s="255"/>
      <c r="R425" s="255"/>
      <c r="S425" s="255"/>
      <c r="T425" s="256"/>
      <c r="AT425" s="257" t="s">
        <v>159</v>
      </c>
      <c r="AU425" s="257" t="s">
        <v>79</v>
      </c>
      <c r="AV425" s="14" t="s">
        <v>156</v>
      </c>
      <c r="AW425" s="14" t="s">
        <v>33</v>
      </c>
      <c r="AX425" s="14" t="s">
        <v>77</v>
      </c>
      <c r="AY425" s="257" t="s">
        <v>146</v>
      </c>
    </row>
    <row r="426" spans="2:65" s="1" customFormat="1" ht="31.5" customHeight="1">
      <c r="B426" s="42"/>
      <c r="C426" s="205" t="s">
        <v>528</v>
      </c>
      <c r="D426" s="205" t="s">
        <v>151</v>
      </c>
      <c r="E426" s="206" t="s">
        <v>529</v>
      </c>
      <c r="F426" s="207" t="s">
        <v>530</v>
      </c>
      <c r="G426" s="208" t="s">
        <v>154</v>
      </c>
      <c r="H426" s="209">
        <v>94.555000000000007</v>
      </c>
      <c r="I426" s="210"/>
      <c r="J426" s="211">
        <f>ROUND(I426*H426,2)</f>
        <v>0</v>
      </c>
      <c r="K426" s="207" t="s">
        <v>155</v>
      </c>
      <c r="L426" s="62"/>
      <c r="M426" s="212" t="s">
        <v>21</v>
      </c>
      <c r="N426" s="213" t="s">
        <v>40</v>
      </c>
      <c r="O426" s="43"/>
      <c r="P426" s="214">
        <f>O426*H426</f>
        <v>0</v>
      </c>
      <c r="Q426" s="214">
        <v>2.0000000000000002E-5</v>
      </c>
      <c r="R426" s="214">
        <f>Q426*H426</f>
        <v>1.8911000000000004E-3</v>
      </c>
      <c r="S426" s="214">
        <v>0</v>
      </c>
      <c r="T426" s="215">
        <f>S426*H426</f>
        <v>0</v>
      </c>
      <c r="AR426" s="25" t="s">
        <v>254</v>
      </c>
      <c r="AT426" s="25" t="s">
        <v>151</v>
      </c>
      <c r="AU426" s="25" t="s">
        <v>79</v>
      </c>
      <c r="AY426" s="25" t="s">
        <v>146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25" t="s">
        <v>77</v>
      </c>
      <c r="BK426" s="216">
        <f>ROUND(I426*H426,2)</f>
        <v>0</v>
      </c>
      <c r="BL426" s="25" t="s">
        <v>254</v>
      </c>
      <c r="BM426" s="25" t="s">
        <v>531</v>
      </c>
    </row>
    <row r="427" spans="2:65" s="12" customFormat="1">
      <c r="B427" s="217"/>
      <c r="C427" s="218"/>
      <c r="D427" s="219" t="s">
        <v>159</v>
      </c>
      <c r="E427" s="220" t="s">
        <v>21</v>
      </c>
      <c r="F427" s="221" t="s">
        <v>519</v>
      </c>
      <c r="G427" s="218"/>
      <c r="H427" s="222">
        <v>94.555000000000007</v>
      </c>
      <c r="I427" s="223"/>
      <c r="J427" s="218"/>
      <c r="K427" s="218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159</v>
      </c>
      <c r="AU427" s="228" t="s">
        <v>79</v>
      </c>
      <c r="AV427" s="12" t="s">
        <v>79</v>
      </c>
      <c r="AW427" s="12" t="s">
        <v>33</v>
      </c>
      <c r="AX427" s="12" t="s">
        <v>69</v>
      </c>
      <c r="AY427" s="228" t="s">
        <v>146</v>
      </c>
    </row>
    <row r="428" spans="2:65" s="13" customFormat="1">
      <c r="B428" s="229"/>
      <c r="C428" s="230"/>
      <c r="D428" s="219" t="s">
        <v>159</v>
      </c>
      <c r="E428" s="244" t="s">
        <v>21</v>
      </c>
      <c r="F428" s="245" t="s">
        <v>163</v>
      </c>
      <c r="G428" s="230"/>
      <c r="H428" s="246">
        <v>94.555000000000007</v>
      </c>
      <c r="I428" s="235"/>
      <c r="J428" s="230"/>
      <c r="K428" s="230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159</v>
      </c>
      <c r="AU428" s="240" t="s">
        <v>79</v>
      </c>
      <c r="AV428" s="13" t="s">
        <v>157</v>
      </c>
      <c r="AW428" s="13" t="s">
        <v>33</v>
      </c>
      <c r="AX428" s="13" t="s">
        <v>77</v>
      </c>
      <c r="AY428" s="240" t="s">
        <v>146</v>
      </c>
    </row>
    <row r="429" spans="2:65" s="11" customFormat="1" ht="37.35" customHeight="1">
      <c r="B429" s="186"/>
      <c r="C429" s="187"/>
      <c r="D429" s="202" t="s">
        <v>68</v>
      </c>
      <c r="E429" s="283" t="s">
        <v>532</v>
      </c>
      <c r="F429" s="283" t="s">
        <v>533</v>
      </c>
      <c r="G429" s="187"/>
      <c r="H429" s="187"/>
      <c r="I429" s="190"/>
      <c r="J429" s="284">
        <f>BK429</f>
        <v>0</v>
      </c>
      <c r="K429" s="187"/>
      <c r="L429" s="192"/>
      <c r="M429" s="193"/>
      <c r="N429" s="194"/>
      <c r="O429" s="194"/>
      <c r="P429" s="195">
        <f>SUM(P430:P432)</f>
        <v>0</v>
      </c>
      <c r="Q429" s="194"/>
      <c r="R429" s="195">
        <f>SUM(R430:R432)</f>
        <v>0</v>
      </c>
      <c r="S429" s="194"/>
      <c r="T429" s="196">
        <f>SUM(T430:T432)</f>
        <v>0</v>
      </c>
      <c r="AR429" s="197" t="s">
        <v>156</v>
      </c>
      <c r="AT429" s="198" t="s">
        <v>68</v>
      </c>
      <c r="AU429" s="198" t="s">
        <v>69</v>
      </c>
      <c r="AY429" s="197" t="s">
        <v>146</v>
      </c>
      <c r="BK429" s="199">
        <f>SUM(BK430:BK432)</f>
        <v>0</v>
      </c>
    </row>
    <row r="430" spans="2:65" s="1" customFormat="1" ht="22.5" customHeight="1">
      <c r="B430" s="42"/>
      <c r="C430" s="205" t="s">
        <v>534</v>
      </c>
      <c r="D430" s="205" t="s">
        <v>151</v>
      </c>
      <c r="E430" s="206" t="s">
        <v>535</v>
      </c>
      <c r="F430" s="207" t="s">
        <v>536</v>
      </c>
      <c r="G430" s="208" t="s">
        <v>537</v>
      </c>
      <c r="H430" s="209">
        <v>8</v>
      </c>
      <c r="I430" s="210"/>
      <c r="J430" s="211">
        <f>ROUND(I430*H430,2)</f>
        <v>0</v>
      </c>
      <c r="K430" s="207" t="s">
        <v>155</v>
      </c>
      <c r="L430" s="62"/>
      <c r="M430" s="212" t="s">
        <v>21</v>
      </c>
      <c r="N430" s="213" t="s">
        <v>40</v>
      </c>
      <c r="O430" s="43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AR430" s="25" t="s">
        <v>538</v>
      </c>
      <c r="AT430" s="25" t="s">
        <v>151</v>
      </c>
      <c r="AU430" s="25" t="s">
        <v>77</v>
      </c>
      <c r="AY430" s="25" t="s">
        <v>146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25" t="s">
        <v>77</v>
      </c>
      <c r="BK430" s="216">
        <f>ROUND(I430*H430,2)</f>
        <v>0</v>
      </c>
      <c r="BL430" s="25" t="s">
        <v>538</v>
      </c>
      <c r="BM430" s="25" t="s">
        <v>539</v>
      </c>
    </row>
    <row r="431" spans="2:65" s="12" customFormat="1" ht="27">
      <c r="B431" s="217"/>
      <c r="C431" s="218"/>
      <c r="D431" s="219" t="s">
        <v>159</v>
      </c>
      <c r="E431" s="220" t="s">
        <v>21</v>
      </c>
      <c r="F431" s="221" t="s">
        <v>540</v>
      </c>
      <c r="G431" s="218"/>
      <c r="H431" s="222">
        <v>8</v>
      </c>
      <c r="I431" s="223"/>
      <c r="J431" s="218"/>
      <c r="K431" s="218"/>
      <c r="L431" s="224"/>
      <c r="M431" s="225"/>
      <c r="N431" s="226"/>
      <c r="O431" s="226"/>
      <c r="P431" s="226"/>
      <c r="Q431" s="226"/>
      <c r="R431" s="226"/>
      <c r="S431" s="226"/>
      <c r="T431" s="227"/>
      <c r="AT431" s="228" t="s">
        <v>159</v>
      </c>
      <c r="AU431" s="228" t="s">
        <v>77</v>
      </c>
      <c r="AV431" s="12" t="s">
        <v>79</v>
      </c>
      <c r="AW431" s="12" t="s">
        <v>33</v>
      </c>
      <c r="AX431" s="12" t="s">
        <v>69</v>
      </c>
      <c r="AY431" s="228" t="s">
        <v>146</v>
      </c>
    </row>
    <row r="432" spans="2:65" s="13" customFormat="1">
      <c r="B432" s="229"/>
      <c r="C432" s="230"/>
      <c r="D432" s="219" t="s">
        <v>159</v>
      </c>
      <c r="E432" s="244" t="s">
        <v>21</v>
      </c>
      <c r="F432" s="245" t="s">
        <v>163</v>
      </c>
      <c r="G432" s="230"/>
      <c r="H432" s="246">
        <v>8</v>
      </c>
      <c r="I432" s="235"/>
      <c r="J432" s="230"/>
      <c r="K432" s="230"/>
      <c r="L432" s="236"/>
      <c r="M432" s="237"/>
      <c r="N432" s="238"/>
      <c r="O432" s="238"/>
      <c r="P432" s="238"/>
      <c r="Q432" s="238"/>
      <c r="R432" s="238"/>
      <c r="S432" s="238"/>
      <c r="T432" s="239"/>
      <c r="AT432" s="240" t="s">
        <v>159</v>
      </c>
      <c r="AU432" s="240" t="s">
        <v>77</v>
      </c>
      <c r="AV432" s="13" t="s">
        <v>157</v>
      </c>
      <c r="AW432" s="13" t="s">
        <v>33</v>
      </c>
      <c r="AX432" s="13" t="s">
        <v>77</v>
      </c>
      <c r="AY432" s="240" t="s">
        <v>146</v>
      </c>
    </row>
    <row r="433" spans="2:65" s="11" customFormat="1" ht="37.35" customHeight="1">
      <c r="B433" s="186"/>
      <c r="C433" s="187"/>
      <c r="D433" s="202" t="s">
        <v>68</v>
      </c>
      <c r="E433" s="283" t="s">
        <v>541</v>
      </c>
      <c r="F433" s="283" t="s">
        <v>542</v>
      </c>
      <c r="G433" s="187"/>
      <c r="H433" s="187"/>
      <c r="I433" s="190"/>
      <c r="J433" s="284">
        <f>BK433</f>
        <v>0</v>
      </c>
      <c r="K433" s="187"/>
      <c r="L433" s="192"/>
      <c r="M433" s="193"/>
      <c r="N433" s="194"/>
      <c r="O433" s="194"/>
      <c r="P433" s="195">
        <f>SUM(P434:P437)</f>
        <v>0</v>
      </c>
      <c r="Q433" s="194"/>
      <c r="R433" s="195">
        <f>SUM(R434:R437)</f>
        <v>0</v>
      </c>
      <c r="S433" s="194"/>
      <c r="T433" s="196">
        <f>SUM(T434:T437)</f>
        <v>0</v>
      </c>
      <c r="AR433" s="197" t="s">
        <v>156</v>
      </c>
      <c r="AT433" s="198" t="s">
        <v>68</v>
      </c>
      <c r="AU433" s="198" t="s">
        <v>69</v>
      </c>
      <c r="AY433" s="197" t="s">
        <v>146</v>
      </c>
      <c r="BK433" s="199">
        <f>SUM(BK434:BK437)</f>
        <v>0</v>
      </c>
    </row>
    <row r="434" spans="2:65" s="1" customFormat="1" ht="22.5" customHeight="1">
      <c r="B434" s="42"/>
      <c r="C434" s="205" t="s">
        <v>543</v>
      </c>
      <c r="D434" s="205" t="s">
        <v>151</v>
      </c>
      <c r="E434" s="206" t="s">
        <v>544</v>
      </c>
      <c r="F434" s="207" t="s">
        <v>545</v>
      </c>
      <c r="G434" s="208" t="s">
        <v>546</v>
      </c>
      <c r="H434" s="209">
        <v>1</v>
      </c>
      <c r="I434" s="210"/>
      <c r="J434" s="211">
        <f>ROUND(I434*H434,2)</f>
        <v>0</v>
      </c>
      <c r="K434" s="207" t="s">
        <v>21</v>
      </c>
      <c r="L434" s="62"/>
      <c r="M434" s="212" t="s">
        <v>21</v>
      </c>
      <c r="N434" s="213" t="s">
        <v>40</v>
      </c>
      <c r="O434" s="43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AR434" s="25" t="s">
        <v>547</v>
      </c>
      <c r="AT434" s="25" t="s">
        <v>151</v>
      </c>
      <c r="AU434" s="25" t="s">
        <v>77</v>
      </c>
      <c r="AY434" s="25" t="s">
        <v>146</v>
      </c>
      <c r="BE434" s="216">
        <f>IF(N434="základní",J434,0)</f>
        <v>0</v>
      </c>
      <c r="BF434" s="216">
        <f>IF(N434="snížená",J434,0)</f>
        <v>0</v>
      </c>
      <c r="BG434" s="216">
        <f>IF(N434="zákl. přenesená",J434,0)</f>
        <v>0</v>
      </c>
      <c r="BH434" s="216">
        <f>IF(N434="sníž. přenesená",J434,0)</f>
        <v>0</v>
      </c>
      <c r="BI434" s="216">
        <f>IF(N434="nulová",J434,0)</f>
        <v>0</v>
      </c>
      <c r="BJ434" s="25" t="s">
        <v>77</v>
      </c>
      <c r="BK434" s="216">
        <f>ROUND(I434*H434,2)</f>
        <v>0</v>
      </c>
      <c r="BL434" s="25" t="s">
        <v>547</v>
      </c>
      <c r="BM434" s="25" t="s">
        <v>548</v>
      </c>
    </row>
    <row r="435" spans="2:65" s="12" customFormat="1">
      <c r="B435" s="217"/>
      <c r="C435" s="218"/>
      <c r="D435" s="231" t="s">
        <v>159</v>
      </c>
      <c r="E435" s="241" t="s">
        <v>21</v>
      </c>
      <c r="F435" s="242" t="s">
        <v>77</v>
      </c>
      <c r="G435" s="218"/>
      <c r="H435" s="243">
        <v>1</v>
      </c>
      <c r="I435" s="223"/>
      <c r="J435" s="218"/>
      <c r="K435" s="218"/>
      <c r="L435" s="224"/>
      <c r="M435" s="225"/>
      <c r="N435" s="226"/>
      <c r="O435" s="226"/>
      <c r="P435" s="226"/>
      <c r="Q435" s="226"/>
      <c r="R435" s="226"/>
      <c r="S435" s="226"/>
      <c r="T435" s="227"/>
      <c r="AT435" s="228" t="s">
        <v>159</v>
      </c>
      <c r="AU435" s="228" t="s">
        <v>77</v>
      </c>
      <c r="AV435" s="12" t="s">
        <v>79</v>
      </c>
      <c r="AW435" s="12" t="s">
        <v>33</v>
      </c>
      <c r="AX435" s="12" t="s">
        <v>77</v>
      </c>
      <c r="AY435" s="228" t="s">
        <v>146</v>
      </c>
    </row>
    <row r="436" spans="2:65" s="1" customFormat="1" ht="22.5" customHeight="1">
      <c r="B436" s="42"/>
      <c r="C436" s="205" t="s">
        <v>549</v>
      </c>
      <c r="D436" s="205" t="s">
        <v>151</v>
      </c>
      <c r="E436" s="206" t="s">
        <v>550</v>
      </c>
      <c r="F436" s="207" t="s">
        <v>551</v>
      </c>
      <c r="G436" s="208" t="s">
        <v>546</v>
      </c>
      <c r="H436" s="209">
        <v>1</v>
      </c>
      <c r="I436" s="210"/>
      <c r="J436" s="211">
        <f>ROUND(I436*H436,2)</f>
        <v>0</v>
      </c>
      <c r="K436" s="207" t="s">
        <v>21</v>
      </c>
      <c r="L436" s="62"/>
      <c r="M436" s="212" t="s">
        <v>21</v>
      </c>
      <c r="N436" s="213" t="s">
        <v>40</v>
      </c>
      <c r="O436" s="43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5">
        <f>S436*H436</f>
        <v>0</v>
      </c>
      <c r="AR436" s="25" t="s">
        <v>547</v>
      </c>
      <c r="AT436" s="25" t="s">
        <v>151</v>
      </c>
      <c r="AU436" s="25" t="s">
        <v>77</v>
      </c>
      <c r="AY436" s="25" t="s">
        <v>146</v>
      </c>
      <c r="BE436" s="216">
        <f>IF(N436="základní",J436,0)</f>
        <v>0</v>
      </c>
      <c r="BF436" s="216">
        <f>IF(N436="snížená",J436,0)</f>
        <v>0</v>
      </c>
      <c r="BG436" s="216">
        <f>IF(N436="zákl. přenesená",J436,0)</f>
        <v>0</v>
      </c>
      <c r="BH436" s="216">
        <f>IF(N436="sníž. přenesená",J436,0)</f>
        <v>0</v>
      </c>
      <c r="BI436" s="216">
        <f>IF(N436="nulová",J436,0)</f>
        <v>0</v>
      </c>
      <c r="BJ436" s="25" t="s">
        <v>77</v>
      </c>
      <c r="BK436" s="216">
        <f>ROUND(I436*H436,2)</f>
        <v>0</v>
      </c>
      <c r="BL436" s="25" t="s">
        <v>547</v>
      </c>
      <c r="BM436" s="25" t="s">
        <v>552</v>
      </c>
    </row>
    <row r="437" spans="2:65" s="12" customFormat="1">
      <c r="B437" s="217"/>
      <c r="C437" s="218"/>
      <c r="D437" s="219" t="s">
        <v>159</v>
      </c>
      <c r="E437" s="220" t="s">
        <v>21</v>
      </c>
      <c r="F437" s="221" t="s">
        <v>77</v>
      </c>
      <c r="G437" s="218"/>
      <c r="H437" s="222">
        <v>1</v>
      </c>
      <c r="I437" s="223"/>
      <c r="J437" s="218"/>
      <c r="K437" s="218"/>
      <c r="L437" s="224"/>
      <c r="M437" s="285"/>
      <c r="N437" s="286"/>
      <c r="O437" s="286"/>
      <c r="P437" s="286"/>
      <c r="Q437" s="286"/>
      <c r="R437" s="286"/>
      <c r="S437" s="286"/>
      <c r="T437" s="287"/>
      <c r="AT437" s="228" t="s">
        <v>159</v>
      </c>
      <c r="AU437" s="228" t="s">
        <v>77</v>
      </c>
      <c r="AV437" s="12" t="s">
        <v>79</v>
      </c>
      <c r="AW437" s="12" t="s">
        <v>33</v>
      </c>
      <c r="AX437" s="12" t="s">
        <v>77</v>
      </c>
      <c r="AY437" s="228" t="s">
        <v>146</v>
      </c>
    </row>
    <row r="438" spans="2:65" s="1" customFormat="1" ht="6.95" customHeight="1">
      <c r="B438" s="57"/>
      <c r="C438" s="58"/>
      <c r="D438" s="58"/>
      <c r="E438" s="58"/>
      <c r="F438" s="58"/>
      <c r="G438" s="58"/>
      <c r="H438" s="58"/>
      <c r="I438" s="149"/>
      <c r="J438" s="58"/>
      <c r="K438" s="58"/>
      <c r="L438" s="62"/>
    </row>
  </sheetData>
  <sheetProtection password="CC35" sheet="1" objects="1" scenarios="1" formatCells="0" formatColumns="0" formatRows="0" sort="0" autoFilter="0"/>
  <autoFilter ref="C96:K437"/>
  <mergeCells count="9">
    <mergeCell ref="E87:H87"/>
    <mergeCell ref="E89:H8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96</v>
      </c>
      <c r="G1" s="416" t="s">
        <v>97</v>
      </c>
      <c r="H1" s="416"/>
      <c r="I1" s="125"/>
      <c r="J1" s="124" t="s">
        <v>98</v>
      </c>
      <c r="K1" s="123" t="s">
        <v>99</v>
      </c>
      <c r="L1" s="124" t="s">
        <v>100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AT2" s="25" t="s">
        <v>86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79</v>
      </c>
    </row>
    <row r="4" spans="1:70" ht="36.950000000000003" customHeight="1">
      <c r="B4" s="29"/>
      <c r="C4" s="30"/>
      <c r="D4" s="31" t="s">
        <v>101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7" t="str">
        <f>'Rekapitulace stavby'!K6</f>
        <v>ZŠ ČSA Bohumín - oprava sociálního zázemí</v>
      </c>
      <c r="F7" s="418"/>
      <c r="G7" s="418"/>
      <c r="H7" s="418"/>
      <c r="I7" s="127"/>
      <c r="J7" s="30"/>
      <c r="K7" s="32"/>
    </row>
    <row r="8" spans="1:70" ht="15">
      <c r="B8" s="29"/>
      <c r="C8" s="30"/>
      <c r="D8" s="38" t="s">
        <v>102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7" t="s">
        <v>553</v>
      </c>
      <c r="F9" s="420"/>
      <c r="G9" s="420"/>
      <c r="H9" s="420"/>
      <c r="I9" s="128"/>
      <c r="J9" s="43"/>
      <c r="K9" s="46"/>
    </row>
    <row r="10" spans="1:70" s="1" customFormat="1" ht="15">
      <c r="B10" s="42"/>
      <c r="C10" s="43"/>
      <c r="D10" s="38" t="s">
        <v>554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9" t="s">
        <v>555</v>
      </c>
      <c r="F11" s="420"/>
      <c r="G11" s="420"/>
      <c r="H11" s="420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11. 12. 2017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29" t="s">
        <v>29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30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29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32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29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34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81" t="s">
        <v>21</v>
      </c>
      <c r="F26" s="381"/>
      <c r="G26" s="381"/>
      <c r="H26" s="381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35</v>
      </c>
      <c r="E29" s="43"/>
      <c r="F29" s="43"/>
      <c r="G29" s="43"/>
      <c r="H29" s="43"/>
      <c r="I29" s="128"/>
      <c r="J29" s="138">
        <f>ROUND(J93,2)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37</v>
      </c>
      <c r="G31" s="43"/>
      <c r="H31" s="43"/>
      <c r="I31" s="139" t="s">
        <v>36</v>
      </c>
      <c r="J31" s="47" t="s">
        <v>38</v>
      </c>
      <c r="K31" s="46"/>
    </row>
    <row r="32" spans="2:11" s="1" customFormat="1" ht="14.45" customHeight="1">
      <c r="B32" s="42"/>
      <c r="C32" s="43"/>
      <c r="D32" s="50" t="s">
        <v>39</v>
      </c>
      <c r="E32" s="50" t="s">
        <v>40</v>
      </c>
      <c r="F32" s="140">
        <f>ROUND(SUM(BE93:BE268), 2)</f>
        <v>0</v>
      </c>
      <c r="G32" s="43"/>
      <c r="H32" s="43"/>
      <c r="I32" s="141">
        <v>0.21</v>
      </c>
      <c r="J32" s="140">
        <f>ROUND(ROUND((SUM(BE93:BE268)),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41</v>
      </c>
      <c r="F33" s="140">
        <f>ROUND(SUM(BF93:BF268), 2)</f>
        <v>0</v>
      </c>
      <c r="G33" s="43"/>
      <c r="H33" s="43"/>
      <c r="I33" s="141">
        <v>0.15</v>
      </c>
      <c r="J33" s="140">
        <f>ROUND(ROUND((SUM(BF93:BF268)),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42</v>
      </c>
      <c r="F34" s="140">
        <f>ROUND(SUM(BG93:BG268),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43</v>
      </c>
      <c r="F35" s="140">
        <f>ROUND(SUM(BH93:BH268),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44</v>
      </c>
      <c r="F36" s="140">
        <f>ROUND(SUM(BI93:BI268),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45</v>
      </c>
      <c r="E38" s="80"/>
      <c r="F38" s="80"/>
      <c r="G38" s="144" t="s">
        <v>46</v>
      </c>
      <c r="H38" s="145" t="s">
        <v>47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104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7" t="str">
        <f>E7</f>
        <v>ZŠ ČSA Bohumín - oprava sociálního zázemí</v>
      </c>
      <c r="F47" s="418"/>
      <c r="G47" s="418"/>
      <c r="H47" s="418"/>
      <c r="I47" s="128"/>
      <c r="J47" s="43"/>
      <c r="K47" s="46"/>
    </row>
    <row r="48" spans="2:11" ht="15">
      <c r="B48" s="29"/>
      <c r="C48" s="38" t="s">
        <v>102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7" t="s">
        <v>553</v>
      </c>
      <c r="F49" s="420"/>
      <c r="G49" s="420"/>
      <c r="H49" s="420"/>
      <c r="I49" s="128"/>
      <c r="J49" s="43"/>
      <c r="K49" s="46"/>
    </row>
    <row r="50" spans="2:47" s="1" customFormat="1" ht="14.45" customHeight="1">
      <c r="B50" s="42"/>
      <c r="C50" s="38" t="s">
        <v>554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9" t="str">
        <f>E11</f>
        <v>D.1.4.1 - Zdravotechnika</v>
      </c>
      <c r="F51" s="420"/>
      <c r="G51" s="420"/>
      <c r="H51" s="420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29" t="s">
        <v>25</v>
      </c>
      <c r="J53" s="130" t="str">
        <f>IF(J14="","",J14)</f>
        <v>11. 12. 2017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29" t="s">
        <v>32</v>
      </c>
      <c r="J55" s="36" t="str">
        <f>E23</f>
        <v xml:space="preserve"> </v>
      </c>
      <c r="K55" s="46"/>
    </row>
    <row r="56" spans="2:47" s="1" customFormat="1" ht="14.45" customHeight="1">
      <c r="B56" s="42"/>
      <c r="C56" s="38" t="s">
        <v>30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105</v>
      </c>
      <c r="D58" s="142"/>
      <c r="E58" s="142"/>
      <c r="F58" s="142"/>
      <c r="G58" s="142"/>
      <c r="H58" s="142"/>
      <c r="I58" s="155"/>
      <c r="J58" s="156" t="s">
        <v>106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107</v>
      </c>
      <c r="D60" s="43"/>
      <c r="E60" s="43"/>
      <c r="F60" s="43"/>
      <c r="G60" s="43"/>
      <c r="H60" s="43"/>
      <c r="I60" s="128"/>
      <c r="J60" s="138">
        <f>J93</f>
        <v>0</v>
      </c>
      <c r="K60" s="46"/>
      <c r="AU60" s="25" t="s">
        <v>108</v>
      </c>
    </row>
    <row r="61" spans="2:47" s="8" customFormat="1" ht="24.95" customHeight="1">
      <c r="B61" s="159"/>
      <c r="C61" s="160"/>
      <c r="D61" s="161" t="s">
        <v>109</v>
      </c>
      <c r="E61" s="162"/>
      <c r="F61" s="162"/>
      <c r="G61" s="162"/>
      <c r="H61" s="162"/>
      <c r="I61" s="163"/>
      <c r="J61" s="164">
        <f>J94</f>
        <v>0</v>
      </c>
      <c r="K61" s="165"/>
    </row>
    <row r="62" spans="2:47" s="9" customFormat="1" ht="19.899999999999999" customHeight="1">
      <c r="B62" s="166"/>
      <c r="C62" s="167"/>
      <c r="D62" s="168" t="s">
        <v>110</v>
      </c>
      <c r="E62" s="169"/>
      <c r="F62" s="169"/>
      <c r="G62" s="169"/>
      <c r="H62" s="169"/>
      <c r="I62" s="170"/>
      <c r="J62" s="171">
        <f>J95</f>
        <v>0</v>
      </c>
      <c r="K62" s="172"/>
    </row>
    <row r="63" spans="2:47" s="9" customFormat="1" ht="19.899999999999999" customHeight="1">
      <c r="B63" s="166"/>
      <c r="C63" s="167"/>
      <c r="D63" s="168" t="s">
        <v>556</v>
      </c>
      <c r="E63" s="169"/>
      <c r="F63" s="169"/>
      <c r="G63" s="169"/>
      <c r="H63" s="169"/>
      <c r="I63" s="170"/>
      <c r="J63" s="171">
        <f>J100</f>
        <v>0</v>
      </c>
      <c r="K63" s="172"/>
    </row>
    <row r="64" spans="2:47" s="9" customFormat="1" ht="19.899999999999999" customHeight="1">
      <c r="B64" s="166"/>
      <c r="C64" s="167"/>
      <c r="D64" s="168" t="s">
        <v>114</v>
      </c>
      <c r="E64" s="169"/>
      <c r="F64" s="169"/>
      <c r="G64" s="169"/>
      <c r="H64" s="169"/>
      <c r="I64" s="170"/>
      <c r="J64" s="171">
        <f>J107</f>
        <v>0</v>
      </c>
      <c r="K64" s="172"/>
    </row>
    <row r="65" spans="2:12" s="9" customFormat="1" ht="19.899999999999999" customHeight="1">
      <c r="B65" s="166"/>
      <c r="C65" s="167"/>
      <c r="D65" s="168" t="s">
        <v>119</v>
      </c>
      <c r="E65" s="169"/>
      <c r="F65" s="169"/>
      <c r="G65" s="169"/>
      <c r="H65" s="169"/>
      <c r="I65" s="170"/>
      <c r="J65" s="171">
        <f>J115</f>
        <v>0</v>
      </c>
      <c r="K65" s="172"/>
    </row>
    <row r="66" spans="2:12" s="9" customFormat="1" ht="19.899999999999999" customHeight="1">
      <c r="B66" s="166"/>
      <c r="C66" s="167"/>
      <c r="D66" s="168" t="s">
        <v>120</v>
      </c>
      <c r="E66" s="169"/>
      <c r="F66" s="169"/>
      <c r="G66" s="169"/>
      <c r="H66" s="169"/>
      <c r="I66" s="170"/>
      <c r="J66" s="171">
        <f>J125</f>
        <v>0</v>
      </c>
      <c r="K66" s="172"/>
    </row>
    <row r="67" spans="2:12" s="8" customFormat="1" ht="24.95" customHeight="1">
      <c r="B67" s="159"/>
      <c r="C67" s="160"/>
      <c r="D67" s="161" t="s">
        <v>121</v>
      </c>
      <c r="E67" s="162"/>
      <c r="F67" s="162"/>
      <c r="G67" s="162"/>
      <c r="H67" s="162"/>
      <c r="I67" s="163"/>
      <c r="J67" s="164">
        <f>J127</f>
        <v>0</v>
      </c>
      <c r="K67" s="165"/>
    </row>
    <row r="68" spans="2:12" s="9" customFormat="1" ht="19.899999999999999" customHeight="1">
      <c r="B68" s="166"/>
      <c r="C68" s="167"/>
      <c r="D68" s="168" t="s">
        <v>557</v>
      </c>
      <c r="E68" s="169"/>
      <c r="F68" s="169"/>
      <c r="G68" s="169"/>
      <c r="H68" s="169"/>
      <c r="I68" s="170"/>
      <c r="J68" s="171">
        <f>J128</f>
        <v>0</v>
      </c>
      <c r="K68" s="172"/>
    </row>
    <row r="69" spans="2:12" s="9" customFormat="1" ht="19.899999999999999" customHeight="1">
      <c r="B69" s="166"/>
      <c r="C69" s="167"/>
      <c r="D69" s="168" t="s">
        <v>558</v>
      </c>
      <c r="E69" s="169"/>
      <c r="F69" s="169"/>
      <c r="G69" s="169"/>
      <c r="H69" s="169"/>
      <c r="I69" s="170"/>
      <c r="J69" s="171">
        <f>J171</f>
        <v>0</v>
      </c>
      <c r="K69" s="172"/>
    </row>
    <row r="70" spans="2:12" s="9" customFormat="1" ht="19.899999999999999" customHeight="1">
      <c r="B70" s="166"/>
      <c r="C70" s="167"/>
      <c r="D70" s="168" t="s">
        <v>123</v>
      </c>
      <c r="E70" s="169"/>
      <c r="F70" s="169"/>
      <c r="G70" s="169"/>
      <c r="H70" s="169"/>
      <c r="I70" s="170"/>
      <c r="J70" s="171">
        <f>J209</f>
        <v>0</v>
      </c>
      <c r="K70" s="172"/>
    </row>
    <row r="71" spans="2:12" s="8" customFormat="1" ht="24.95" customHeight="1">
      <c r="B71" s="159"/>
      <c r="C71" s="160"/>
      <c r="D71" s="161" t="s">
        <v>129</v>
      </c>
      <c r="E71" s="162"/>
      <c r="F71" s="162"/>
      <c r="G71" s="162"/>
      <c r="H71" s="162"/>
      <c r="I71" s="163"/>
      <c r="J71" s="164">
        <f>J264</f>
        <v>0</v>
      </c>
      <c r="K71" s="165"/>
    </row>
    <row r="72" spans="2:12" s="1" customFormat="1" ht="21.75" customHeight="1">
      <c r="B72" s="42"/>
      <c r="C72" s="43"/>
      <c r="D72" s="43"/>
      <c r="E72" s="43"/>
      <c r="F72" s="43"/>
      <c r="G72" s="43"/>
      <c r="H72" s="43"/>
      <c r="I72" s="128"/>
      <c r="J72" s="43"/>
      <c r="K72" s="4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9"/>
      <c r="J73" s="58"/>
      <c r="K73" s="59"/>
    </row>
    <row r="77" spans="2:12" s="1" customFormat="1" ht="6.95" customHeight="1">
      <c r="B77" s="60"/>
      <c r="C77" s="61"/>
      <c r="D77" s="61"/>
      <c r="E77" s="61"/>
      <c r="F77" s="61"/>
      <c r="G77" s="61"/>
      <c r="H77" s="61"/>
      <c r="I77" s="152"/>
      <c r="J77" s="61"/>
      <c r="K77" s="61"/>
      <c r="L77" s="62"/>
    </row>
    <row r="78" spans="2:12" s="1" customFormat="1" ht="36.950000000000003" customHeight="1">
      <c r="B78" s="42"/>
      <c r="C78" s="63" t="s">
        <v>130</v>
      </c>
      <c r="D78" s="64"/>
      <c r="E78" s="64"/>
      <c r="F78" s="64"/>
      <c r="G78" s="64"/>
      <c r="H78" s="64"/>
      <c r="I78" s="173"/>
      <c r="J78" s="64"/>
      <c r="K78" s="64"/>
      <c r="L78" s="62"/>
    </row>
    <row r="79" spans="2:12" s="1" customFormat="1" ht="6.95" customHeight="1">
      <c r="B79" s="42"/>
      <c r="C79" s="64"/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14.45" customHeight="1">
      <c r="B80" s="42"/>
      <c r="C80" s="66" t="s">
        <v>18</v>
      </c>
      <c r="D80" s="64"/>
      <c r="E80" s="64"/>
      <c r="F80" s="64"/>
      <c r="G80" s="64"/>
      <c r="H80" s="64"/>
      <c r="I80" s="173"/>
      <c r="J80" s="64"/>
      <c r="K80" s="64"/>
      <c r="L80" s="62"/>
    </row>
    <row r="81" spans="2:65" s="1" customFormat="1" ht="22.5" customHeight="1">
      <c r="B81" s="42"/>
      <c r="C81" s="64"/>
      <c r="D81" s="64"/>
      <c r="E81" s="413" t="str">
        <f>E7</f>
        <v>ZŠ ČSA Bohumín - oprava sociálního zázemí</v>
      </c>
      <c r="F81" s="414"/>
      <c r="G81" s="414"/>
      <c r="H81" s="414"/>
      <c r="I81" s="173"/>
      <c r="J81" s="64"/>
      <c r="K81" s="64"/>
      <c r="L81" s="62"/>
    </row>
    <row r="82" spans="2:65" ht="15">
      <c r="B82" s="29"/>
      <c r="C82" s="66" t="s">
        <v>102</v>
      </c>
      <c r="D82" s="288"/>
      <c r="E82" s="288"/>
      <c r="F82" s="288"/>
      <c r="G82" s="288"/>
      <c r="H82" s="288"/>
      <c r="J82" s="288"/>
      <c r="K82" s="288"/>
      <c r="L82" s="289"/>
    </row>
    <row r="83" spans="2:65" s="1" customFormat="1" ht="22.5" customHeight="1">
      <c r="B83" s="42"/>
      <c r="C83" s="64"/>
      <c r="D83" s="64"/>
      <c r="E83" s="413" t="s">
        <v>553</v>
      </c>
      <c r="F83" s="415"/>
      <c r="G83" s="415"/>
      <c r="H83" s="415"/>
      <c r="I83" s="173"/>
      <c r="J83" s="64"/>
      <c r="K83" s="64"/>
      <c r="L83" s="62"/>
    </row>
    <row r="84" spans="2:65" s="1" customFormat="1" ht="14.45" customHeight="1">
      <c r="B84" s="42"/>
      <c r="C84" s="66" t="s">
        <v>554</v>
      </c>
      <c r="D84" s="64"/>
      <c r="E84" s="64"/>
      <c r="F84" s="64"/>
      <c r="G84" s="64"/>
      <c r="H84" s="64"/>
      <c r="I84" s="173"/>
      <c r="J84" s="64"/>
      <c r="K84" s="64"/>
      <c r="L84" s="62"/>
    </row>
    <row r="85" spans="2:65" s="1" customFormat="1" ht="23.25" customHeight="1">
      <c r="B85" s="42"/>
      <c r="C85" s="64"/>
      <c r="D85" s="64"/>
      <c r="E85" s="403" t="str">
        <f>E11</f>
        <v>D.1.4.1 - Zdravotechnika</v>
      </c>
      <c r="F85" s="415"/>
      <c r="G85" s="415"/>
      <c r="H85" s="415"/>
      <c r="I85" s="173"/>
      <c r="J85" s="64"/>
      <c r="K85" s="64"/>
      <c r="L85" s="62"/>
    </row>
    <row r="86" spans="2:65" s="1" customFormat="1" ht="6.9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" customFormat="1" ht="18" customHeight="1">
      <c r="B87" s="42"/>
      <c r="C87" s="66" t="s">
        <v>23</v>
      </c>
      <c r="D87" s="64"/>
      <c r="E87" s="64"/>
      <c r="F87" s="174" t="str">
        <f>F14</f>
        <v xml:space="preserve"> </v>
      </c>
      <c r="G87" s="64"/>
      <c r="H87" s="64"/>
      <c r="I87" s="175" t="s">
        <v>25</v>
      </c>
      <c r="J87" s="74" t="str">
        <f>IF(J14="","",J14)</f>
        <v>11. 12. 2017</v>
      </c>
      <c r="K87" s="64"/>
      <c r="L87" s="62"/>
    </row>
    <row r="88" spans="2:65" s="1" customFormat="1" ht="6.95" customHeight="1">
      <c r="B88" s="42"/>
      <c r="C88" s="64"/>
      <c r="D88" s="64"/>
      <c r="E88" s="64"/>
      <c r="F88" s="64"/>
      <c r="G88" s="64"/>
      <c r="H88" s="64"/>
      <c r="I88" s="173"/>
      <c r="J88" s="64"/>
      <c r="K88" s="64"/>
      <c r="L88" s="62"/>
    </row>
    <row r="89" spans="2:65" s="1" customFormat="1" ht="15">
      <c r="B89" s="42"/>
      <c r="C89" s="66" t="s">
        <v>27</v>
      </c>
      <c r="D89" s="64"/>
      <c r="E89" s="64"/>
      <c r="F89" s="174" t="str">
        <f>E17</f>
        <v xml:space="preserve"> </v>
      </c>
      <c r="G89" s="64"/>
      <c r="H89" s="64"/>
      <c r="I89" s="175" t="s">
        <v>32</v>
      </c>
      <c r="J89" s="174" t="str">
        <f>E23</f>
        <v xml:space="preserve"> </v>
      </c>
      <c r="K89" s="64"/>
      <c r="L89" s="62"/>
    </row>
    <row r="90" spans="2:65" s="1" customFormat="1" ht="14.45" customHeight="1">
      <c r="B90" s="42"/>
      <c r="C90" s="66" t="s">
        <v>30</v>
      </c>
      <c r="D90" s="64"/>
      <c r="E90" s="64"/>
      <c r="F90" s="174" t="str">
        <f>IF(E20="","",E20)</f>
        <v/>
      </c>
      <c r="G90" s="64"/>
      <c r="H90" s="64"/>
      <c r="I90" s="173"/>
      <c r="J90" s="64"/>
      <c r="K90" s="64"/>
      <c r="L90" s="62"/>
    </row>
    <row r="91" spans="2:65" s="1" customFormat="1" ht="10.35" customHeight="1">
      <c r="B91" s="42"/>
      <c r="C91" s="64"/>
      <c r="D91" s="64"/>
      <c r="E91" s="64"/>
      <c r="F91" s="64"/>
      <c r="G91" s="64"/>
      <c r="H91" s="64"/>
      <c r="I91" s="173"/>
      <c r="J91" s="64"/>
      <c r="K91" s="64"/>
      <c r="L91" s="62"/>
    </row>
    <row r="92" spans="2:65" s="10" customFormat="1" ht="29.25" customHeight="1">
      <c r="B92" s="176"/>
      <c r="C92" s="177" t="s">
        <v>131</v>
      </c>
      <c r="D92" s="178" t="s">
        <v>54</v>
      </c>
      <c r="E92" s="178" t="s">
        <v>50</v>
      </c>
      <c r="F92" s="178" t="s">
        <v>132</v>
      </c>
      <c r="G92" s="178" t="s">
        <v>133</v>
      </c>
      <c r="H92" s="178" t="s">
        <v>134</v>
      </c>
      <c r="I92" s="179" t="s">
        <v>135</v>
      </c>
      <c r="J92" s="178" t="s">
        <v>106</v>
      </c>
      <c r="K92" s="180" t="s">
        <v>136</v>
      </c>
      <c r="L92" s="181"/>
      <c r="M92" s="82" t="s">
        <v>137</v>
      </c>
      <c r="N92" s="83" t="s">
        <v>39</v>
      </c>
      <c r="O92" s="83" t="s">
        <v>138</v>
      </c>
      <c r="P92" s="83" t="s">
        <v>139</v>
      </c>
      <c r="Q92" s="83" t="s">
        <v>140</v>
      </c>
      <c r="R92" s="83" t="s">
        <v>141</v>
      </c>
      <c r="S92" s="83" t="s">
        <v>142</v>
      </c>
      <c r="T92" s="84" t="s">
        <v>143</v>
      </c>
    </row>
    <row r="93" spans="2:65" s="1" customFormat="1" ht="29.25" customHeight="1">
      <c r="B93" s="42"/>
      <c r="C93" s="88" t="s">
        <v>107</v>
      </c>
      <c r="D93" s="64"/>
      <c r="E93" s="64"/>
      <c r="F93" s="64"/>
      <c r="G93" s="64"/>
      <c r="H93" s="64"/>
      <c r="I93" s="173"/>
      <c r="J93" s="182">
        <f>BK93</f>
        <v>0</v>
      </c>
      <c r="K93" s="64"/>
      <c r="L93" s="62"/>
      <c r="M93" s="85"/>
      <c r="N93" s="86"/>
      <c r="O93" s="86"/>
      <c r="P93" s="183">
        <f>P94+P127+P264</f>
        <v>0</v>
      </c>
      <c r="Q93" s="86"/>
      <c r="R93" s="183">
        <f>R94+R127+R264</f>
        <v>1.1805645000000002</v>
      </c>
      <c r="S93" s="86"/>
      <c r="T93" s="184">
        <f>T94+T127+T264</f>
        <v>3.1117000000000008</v>
      </c>
      <c r="AT93" s="25" t="s">
        <v>68</v>
      </c>
      <c r="AU93" s="25" t="s">
        <v>108</v>
      </c>
      <c r="BK93" s="185">
        <f>BK94+BK127+BK264</f>
        <v>0</v>
      </c>
    </row>
    <row r="94" spans="2:65" s="11" customFormat="1" ht="37.35" customHeight="1">
      <c r="B94" s="186"/>
      <c r="C94" s="187"/>
      <c r="D94" s="188" t="s">
        <v>68</v>
      </c>
      <c r="E94" s="189" t="s">
        <v>144</v>
      </c>
      <c r="F94" s="189" t="s">
        <v>145</v>
      </c>
      <c r="G94" s="187"/>
      <c r="H94" s="187"/>
      <c r="I94" s="190"/>
      <c r="J94" s="191">
        <f>BK94</f>
        <v>0</v>
      </c>
      <c r="K94" s="187"/>
      <c r="L94" s="192"/>
      <c r="M94" s="193"/>
      <c r="N94" s="194"/>
      <c r="O94" s="194"/>
      <c r="P94" s="195">
        <f>P95+P100+P107+P115+P125</f>
        <v>0</v>
      </c>
      <c r="Q94" s="194"/>
      <c r="R94" s="195">
        <f>R95+R100+R107+R115+R125</f>
        <v>0.27617449999999999</v>
      </c>
      <c r="S94" s="194"/>
      <c r="T94" s="196">
        <f>T95+T100+T107+T115+T125</f>
        <v>0.61499999999999999</v>
      </c>
      <c r="AR94" s="197" t="s">
        <v>77</v>
      </c>
      <c r="AT94" s="198" t="s">
        <v>68</v>
      </c>
      <c r="AU94" s="198" t="s">
        <v>69</v>
      </c>
      <c r="AY94" s="197" t="s">
        <v>146</v>
      </c>
      <c r="BK94" s="199">
        <f>BK95+BK100+BK107+BK115+BK125</f>
        <v>0</v>
      </c>
    </row>
    <row r="95" spans="2:65" s="11" customFormat="1" ht="19.899999999999999" customHeight="1">
      <c r="B95" s="186"/>
      <c r="C95" s="187"/>
      <c r="D95" s="202" t="s">
        <v>68</v>
      </c>
      <c r="E95" s="203" t="s">
        <v>147</v>
      </c>
      <c r="F95" s="203" t="s">
        <v>148</v>
      </c>
      <c r="G95" s="187"/>
      <c r="H95" s="187"/>
      <c r="I95" s="190"/>
      <c r="J95" s="204">
        <f>BK95</f>
        <v>0</v>
      </c>
      <c r="K95" s="187"/>
      <c r="L95" s="192"/>
      <c r="M95" s="193"/>
      <c r="N95" s="194"/>
      <c r="O95" s="194"/>
      <c r="P95" s="195">
        <f>SUM(P96:P99)</f>
        <v>0</v>
      </c>
      <c r="Q95" s="194"/>
      <c r="R95" s="195">
        <f>SUM(R96:R99)</f>
        <v>0.27617449999999999</v>
      </c>
      <c r="S95" s="194"/>
      <c r="T95" s="196">
        <f>SUM(T96:T99)</f>
        <v>0</v>
      </c>
      <c r="AR95" s="197" t="s">
        <v>77</v>
      </c>
      <c r="AT95" s="198" t="s">
        <v>68</v>
      </c>
      <c r="AU95" s="198" t="s">
        <v>77</v>
      </c>
      <c r="AY95" s="197" t="s">
        <v>146</v>
      </c>
      <c r="BK95" s="199">
        <f>SUM(BK96:BK99)</f>
        <v>0</v>
      </c>
    </row>
    <row r="96" spans="2:65" s="1" customFormat="1" ht="22.5" customHeight="1">
      <c r="B96" s="42"/>
      <c r="C96" s="205" t="s">
        <v>77</v>
      </c>
      <c r="D96" s="205" t="s">
        <v>151</v>
      </c>
      <c r="E96" s="206" t="s">
        <v>559</v>
      </c>
      <c r="F96" s="207" t="s">
        <v>560</v>
      </c>
      <c r="G96" s="208" t="s">
        <v>154</v>
      </c>
      <c r="H96" s="209">
        <v>6.65</v>
      </c>
      <c r="I96" s="210"/>
      <c r="J96" s="211">
        <f>ROUND(I96*H96,2)</f>
        <v>0</v>
      </c>
      <c r="K96" s="207" t="s">
        <v>155</v>
      </c>
      <c r="L96" s="62"/>
      <c r="M96" s="212" t="s">
        <v>21</v>
      </c>
      <c r="N96" s="213" t="s">
        <v>40</v>
      </c>
      <c r="O96" s="43"/>
      <c r="P96" s="214">
        <f>O96*H96</f>
        <v>0</v>
      </c>
      <c r="Q96" s="214">
        <v>4.1529999999999997E-2</v>
      </c>
      <c r="R96" s="214">
        <f>Q96*H96</f>
        <v>0.27617449999999999</v>
      </c>
      <c r="S96" s="214">
        <v>0</v>
      </c>
      <c r="T96" s="215">
        <f>S96*H96</f>
        <v>0</v>
      </c>
      <c r="AR96" s="25" t="s">
        <v>156</v>
      </c>
      <c r="AT96" s="25" t="s">
        <v>151</v>
      </c>
      <c r="AU96" s="25" t="s">
        <v>79</v>
      </c>
      <c r="AY96" s="25" t="s">
        <v>146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25" t="s">
        <v>77</v>
      </c>
      <c r="BK96" s="216">
        <f>ROUND(I96*H96,2)</f>
        <v>0</v>
      </c>
      <c r="BL96" s="25" t="s">
        <v>156</v>
      </c>
      <c r="BM96" s="25" t="s">
        <v>561</v>
      </c>
    </row>
    <row r="97" spans="2:65" s="12" customFormat="1">
      <c r="B97" s="217"/>
      <c r="C97" s="218"/>
      <c r="D97" s="219" t="s">
        <v>159</v>
      </c>
      <c r="E97" s="220" t="s">
        <v>21</v>
      </c>
      <c r="F97" s="221" t="s">
        <v>562</v>
      </c>
      <c r="G97" s="218"/>
      <c r="H97" s="222">
        <v>6.65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159</v>
      </c>
      <c r="AU97" s="228" t="s">
        <v>79</v>
      </c>
      <c r="AV97" s="12" t="s">
        <v>79</v>
      </c>
      <c r="AW97" s="12" t="s">
        <v>33</v>
      </c>
      <c r="AX97" s="12" t="s">
        <v>69</v>
      </c>
      <c r="AY97" s="228" t="s">
        <v>146</v>
      </c>
    </row>
    <row r="98" spans="2:65" s="13" customFormat="1">
      <c r="B98" s="229"/>
      <c r="C98" s="230"/>
      <c r="D98" s="219" t="s">
        <v>159</v>
      </c>
      <c r="E98" s="244" t="s">
        <v>21</v>
      </c>
      <c r="F98" s="245" t="s">
        <v>163</v>
      </c>
      <c r="G98" s="230"/>
      <c r="H98" s="246">
        <v>6.65</v>
      </c>
      <c r="I98" s="235"/>
      <c r="J98" s="230"/>
      <c r="K98" s="230"/>
      <c r="L98" s="236"/>
      <c r="M98" s="237"/>
      <c r="N98" s="238"/>
      <c r="O98" s="238"/>
      <c r="P98" s="238"/>
      <c r="Q98" s="238"/>
      <c r="R98" s="238"/>
      <c r="S98" s="238"/>
      <c r="T98" s="239"/>
      <c r="AT98" s="240" t="s">
        <v>159</v>
      </c>
      <c r="AU98" s="240" t="s">
        <v>79</v>
      </c>
      <c r="AV98" s="13" t="s">
        <v>157</v>
      </c>
      <c r="AW98" s="13" t="s">
        <v>33</v>
      </c>
      <c r="AX98" s="13" t="s">
        <v>69</v>
      </c>
      <c r="AY98" s="240" t="s">
        <v>146</v>
      </c>
    </row>
    <row r="99" spans="2:65" s="14" customFormat="1">
      <c r="B99" s="247"/>
      <c r="C99" s="248"/>
      <c r="D99" s="219" t="s">
        <v>159</v>
      </c>
      <c r="E99" s="269" t="s">
        <v>21</v>
      </c>
      <c r="F99" s="270" t="s">
        <v>187</v>
      </c>
      <c r="G99" s="248"/>
      <c r="H99" s="271">
        <v>6.65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AT99" s="257" t="s">
        <v>159</v>
      </c>
      <c r="AU99" s="257" t="s">
        <v>79</v>
      </c>
      <c r="AV99" s="14" t="s">
        <v>156</v>
      </c>
      <c r="AW99" s="14" t="s">
        <v>33</v>
      </c>
      <c r="AX99" s="14" t="s">
        <v>77</v>
      </c>
      <c r="AY99" s="257" t="s">
        <v>146</v>
      </c>
    </row>
    <row r="100" spans="2:65" s="11" customFormat="1" ht="29.85" customHeight="1">
      <c r="B100" s="186"/>
      <c r="C100" s="187"/>
      <c r="D100" s="202" t="s">
        <v>68</v>
      </c>
      <c r="E100" s="203" t="s">
        <v>195</v>
      </c>
      <c r="F100" s="203" t="s">
        <v>563</v>
      </c>
      <c r="G100" s="187"/>
      <c r="H100" s="187"/>
      <c r="I100" s="190"/>
      <c r="J100" s="204">
        <f>BK100</f>
        <v>0</v>
      </c>
      <c r="K100" s="187"/>
      <c r="L100" s="192"/>
      <c r="M100" s="193"/>
      <c r="N100" s="194"/>
      <c r="O100" s="194"/>
      <c r="P100" s="195">
        <f>SUM(P101:P106)</f>
        <v>0</v>
      </c>
      <c r="Q100" s="194"/>
      <c r="R100" s="195">
        <f>SUM(R101:R106)</f>
        <v>0</v>
      </c>
      <c r="S100" s="194"/>
      <c r="T100" s="196">
        <f>SUM(T101:T106)</f>
        <v>0</v>
      </c>
      <c r="AR100" s="197" t="s">
        <v>77</v>
      </c>
      <c r="AT100" s="198" t="s">
        <v>68</v>
      </c>
      <c r="AU100" s="198" t="s">
        <v>77</v>
      </c>
      <c r="AY100" s="197" t="s">
        <v>146</v>
      </c>
      <c r="BK100" s="199">
        <f>SUM(BK101:BK106)</f>
        <v>0</v>
      </c>
    </row>
    <row r="101" spans="2:65" s="1" customFormat="1" ht="22.5" customHeight="1">
      <c r="B101" s="42"/>
      <c r="C101" s="205" t="s">
        <v>79</v>
      </c>
      <c r="D101" s="205" t="s">
        <v>151</v>
      </c>
      <c r="E101" s="206" t="s">
        <v>564</v>
      </c>
      <c r="F101" s="207" t="s">
        <v>565</v>
      </c>
      <c r="G101" s="208" t="s">
        <v>504</v>
      </c>
      <c r="H101" s="209">
        <v>75</v>
      </c>
      <c r="I101" s="210"/>
      <c r="J101" s="211">
        <f>ROUND(I101*H101,2)</f>
        <v>0</v>
      </c>
      <c r="K101" s="207" t="s">
        <v>155</v>
      </c>
      <c r="L101" s="62"/>
      <c r="M101" s="212" t="s">
        <v>21</v>
      </c>
      <c r="N101" s="213" t="s">
        <v>40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25" t="s">
        <v>156</v>
      </c>
      <c r="AT101" s="25" t="s">
        <v>151</v>
      </c>
      <c r="AU101" s="25" t="s">
        <v>79</v>
      </c>
      <c r="AY101" s="25" t="s">
        <v>146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77</v>
      </c>
      <c r="BK101" s="216">
        <f>ROUND(I101*H101,2)</f>
        <v>0</v>
      </c>
      <c r="BL101" s="25" t="s">
        <v>156</v>
      </c>
      <c r="BM101" s="25" t="s">
        <v>566</v>
      </c>
    </row>
    <row r="102" spans="2:65" s="12" customFormat="1">
      <c r="B102" s="217"/>
      <c r="C102" s="218"/>
      <c r="D102" s="219" t="s">
        <v>159</v>
      </c>
      <c r="E102" s="220" t="s">
        <v>21</v>
      </c>
      <c r="F102" s="221" t="s">
        <v>567</v>
      </c>
      <c r="G102" s="218"/>
      <c r="H102" s="222">
        <v>75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159</v>
      </c>
      <c r="AU102" s="228" t="s">
        <v>79</v>
      </c>
      <c r="AV102" s="12" t="s">
        <v>79</v>
      </c>
      <c r="AW102" s="12" t="s">
        <v>33</v>
      </c>
      <c r="AX102" s="12" t="s">
        <v>69</v>
      </c>
      <c r="AY102" s="228" t="s">
        <v>146</v>
      </c>
    </row>
    <row r="103" spans="2:65" s="13" customFormat="1">
      <c r="B103" s="229"/>
      <c r="C103" s="230"/>
      <c r="D103" s="231" t="s">
        <v>159</v>
      </c>
      <c r="E103" s="232" t="s">
        <v>21</v>
      </c>
      <c r="F103" s="233" t="s">
        <v>163</v>
      </c>
      <c r="G103" s="230"/>
      <c r="H103" s="234">
        <v>75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AT103" s="240" t="s">
        <v>159</v>
      </c>
      <c r="AU103" s="240" t="s">
        <v>79</v>
      </c>
      <c r="AV103" s="13" t="s">
        <v>157</v>
      </c>
      <c r="AW103" s="13" t="s">
        <v>33</v>
      </c>
      <c r="AX103" s="13" t="s">
        <v>77</v>
      </c>
      <c r="AY103" s="240" t="s">
        <v>146</v>
      </c>
    </row>
    <row r="104" spans="2:65" s="1" customFormat="1" ht="22.5" customHeight="1">
      <c r="B104" s="42"/>
      <c r="C104" s="205" t="s">
        <v>157</v>
      </c>
      <c r="D104" s="205" t="s">
        <v>151</v>
      </c>
      <c r="E104" s="206" t="s">
        <v>568</v>
      </c>
      <c r="F104" s="207" t="s">
        <v>569</v>
      </c>
      <c r="G104" s="208" t="s">
        <v>504</v>
      </c>
      <c r="H104" s="209">
        <v>75</v>
      </c>
      <c r="I104" s="210"/>
      <c r="J104" s="211">
        <f>ROUND(I104*H104,2)</f>
        <v>0</v>
      </c>
      <c r="K104" s="207" t="s">
        <v>155</v>
      </c>
      <c r="L104" s="62"/>
      <c r="M104" s="212" t="s">
        <v>21</v>
      </c>
      <c r="N104" s="213" t="s">
        <v>40</v>
      </c>
      <c r="O104" s="43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25" t="s">
        <v>156</v>
      </c>
      <c r="AT104" s="25" t="s">
        <v>151</v>
      </c>
      <c r="AU104" s="25" t="s">
        <v>79</v>
      </c>
      <c r="AY104" s="25" t="s">
        <v>146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25" t="s">
        <v>77</v>
      </c>
      <c r="BK104" s="216">
        <f>ROUND(I104*H104,2)</f>
        <v>0</v>
      </c>
      <c r="BL104" s="25" t="s">
        <v>156</v>
      </c>
      <c r="BM104" s="25" t="s">
        <v>570</v>
      </c>
    </row>
    <row r="105" spans="2:65" s="12" customFormat="1">
      <c r="B105" s="217"/>
      <c r="C105" s="218"/>
      <c r="D105" s="219" t="s">
        <v>159</v>
      </c>
      <c r="E105" s="220" t="s">
        <v>21</v>
      </c>
      <c r="F105" s="221" t="s">
        <v>567</v>
      </c>
      <c r="G105" s="218"/>
      <c r="H105" s="222">
        <v>75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159</v>
      </c>
      <c r="AU105" s="228" t="s">
        <v>79</v>
      </c>
      <c r="AV105" s="12" t="s">
        <v>79</v>
      </c>
      <c r="AW105" s="12" t="s">
        <v>33</v>
      </c>
      <c r="AX105" s="12" t="s">
        <v>69</v>
      </c>
      <c r="AY105" s="228" t="s">
        <v>146</v>
      </c>
    </row>
    <row r="106" spans="2:65" s="13" customFormat="1">
      <c r="B106" s="229"/>
      <c r="C106" s="230"/>
      <c r="D106" s="219" t="s">
        <v>159</v>
      </c>
      <c r="E106" s="244" t="s">
        <v>21</v>
      </c>
      <c r="F106" s="245" t="s">
        <v>163</v>
      </c>
      <c r="G106" s="230"/>
      <c r="H106" s="246">
        <v>75</v>
      </c>
      <c r="I106" s="235"/>
      <c r="J106" s="230"/>
      <c r="K106" s="230"/>
      <c r="L106" s="236"/>
      <c r="M106" s="237"/>
      <c r="N106" s="238"/>
      <c r="O106" s="238"/>
      <c r="P106" s="238"/>
      <c r="Q106" s="238"/>
      <c r="R106" s="238"/>
      <c r="S106" s="238"/>
      <c r="T106" s="239"/>
      <c r="AT106" s="240" t="s">
        <v>159</v>
      </c>
      <c r="AU106" s="240" t="s">
        <v>79</v>
      </c>
      <c r="AV106" s="13" t="s">
        <v>157</v>
      </c>
      <c r="AW106" s="13" t="s">
        <v>33</v>
      </c>
      <c r="AX106" s="13" t="s">
        <v>77</v>
      </c>
      <c r="AY106" s="240" t="s">
        <v>146</v>
      </c>
    </row>
    <row r="107" spans="2:65" s="11" customFormat="1" ht="29.85" customHeight="1">
      <c r="B107" s="186"/>
      <c r="C107" s="187"/>
      <c r="D107" s="202" t="s">
        <v>68</v>
      </c>
      <c r="E107" s="203" t="s">
        <v>205</v>
      </c>
      <c r="F107" s="203" t="s">
        <v>236</v>
      </c>
      <c r="G107" s="187"/>
      <c r="H107" s="187"/>
      <c r="I107" s="190"/>
      <c r="J107" s="204">
        <f>BK107</f>
        <v>0</v>
      </c>
      <c r="K107" s="187"/>
      <c r="L107" s="192"/>
      <c r="M107" s="193"/>
      <c r="N107" s="194"/>
      <c r="O107" s="194"/>
      <c r="P107" s="195">
        <f>SUM(P108:P114)</f>
        <v>0</v>
      </c>
      <c r="Q107" s="194"/>
      <c r="R107" s="195">
        <f>SUM(R108:R114)</f>
        <v>0</v>
      </c>
      <c r="S107" s="194"/>
      <c r="T107" s="196">
        <f>SUM(T108:T114)</f>
        <v>0.61499999999999999</v>
      </c>
      <c r="AR107" s="197" t="s">
        <v>77</v>
      </c>
      <c r="AT107" s="198" t="s">
        <v>68</v>
      </c>
      <c r="AU107" s="198" t="s">
        <v>77</v>
      </c>
      <c r="AY107" s="197" t="s">
        <v>146</v>
      </c>
      <c r="BK107" s="199">
        <f>SUM(BK108:BK114)</f>
        <v>0</v>
      </c>
    </row>
    <row r="108" spans="2:65" s="1" customFormat="1" ht="22.5" customHeight="1">
      <c r="B108" s="42"/>
      <c r="C108" s="205" t="s">
        <v>156</v>
      </c>
      <c r="D108" s="205" t="s">
        <v>151</v>
      </c>
      <c r="E108" s="206" t="s">
        <v>571</v>
      </c>
      <c r="F108" s="207" t="s">
        <v>572</v>
      </c>
      <c r="G108" s="208" t="s">
        <v>504</v>
      </c>
      <c r="H108" s="209">
        <v>80</v>
      </c>
      <c r="I108" s="210"/>
      <c r="J108" s="211">
        <f>ROUND(I108*H108,2)</f>
        <v>0</v>
      </c>
      <c r="K108" s="207" t="s">
        <v>155</v>
      </c>
      <c r="L108" s="62"/>
      <c r="M108" s="212" t="s">
        <v>21</v>
      </c>
      <c r="N108" s="213" t="s">
        <v>40</v>
      </c>
      <c r="O108" s="43"/>
      <c r="P108" s="214">
        <f>O108*H108</f>
        <v>0</v>
      </c>
      <c r="Q108" s="214">
        <v>0</v>
      </c>
      <c r="R108" s="214">
        <f>Q108*H108</f>
        <v>0</v>
      </c>
      <c r="S108" s="214">
        <v>6.0000000000000001E-3</v>
      </c>
      <c r="T108" s="215">
        <f>S108*H108</f>
        <v>0.48</v>
      </c>
      <c r="AR108" s="25" t="s">
        <v>156</v>
      </c>
      <c r="AT108" s="25" t="s">
        <v>151</v>
      </c>
      <c r="AU108" s="25" t="s">
        <v>79</v>
      </c>
      <c r="AY108" s="25" t="s">
        <v>146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25" t="s">
        <v>77</v>
      </c>
      <c r="BK108" s="216">
        <f>ROUND(I108*H108,2)</f>
        <v>0</v>
      </c>
      <c r="BL108" s="25" t="s">
        <v>156</v>
      </c>
      <c r="BM108" s="25" t="s">
        <v>573</v>
      </c>
    </row>
    <row r="109" spans="2:65" s="12" customFormat="1">
      <c r="B109" s="217"/>
      <c r="C109" s="218"/>
      <c r="D109" s="219" t="s">
        <v>159</v>
      </c>
      <c r="E109" s="220" t="s">
        <v>21</v>
      </c>
      <c r="F109" s="221" t="s">
        <v>574</v>
      </c>
      <c r="G109" s="218"/>
      <c r="H109" s="222">
        <v>80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159</v>
      </c>
      <c r="AU109" s="228" t="s">
        <v>79</v>
      </c>
      <c r="AV109" s="12" t="s">
        <v>79</v>
      </c>
      <c r="AW109" s="12" t="s">
        <v>33</v>
      </c>
      <c r="AX109" s="12" t="s">
        <v>69</v>
      </c>
      <c r="AY109" s="228" t="s">
        <v>146</v>
      </c>
    </row>
    <row r="110" spans="2:65" s="13" customFormat="1">
      <c r="B110" s="229"/>
      <c r="C110" s="230"/>
      <c r="D110" s="231" t="s">
        <v>159</v>
      </c>
      <c r="E110" s="232" t="s">
        <v>21</v>
      </c>
      <c r="F110" s="233" t="s">
        <v>163</v>
      </c>
      <c r="G110" s="230"/>
      <c r="H110" s="234">
        <v>80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159</v>
      </c>
      <c r="AU110" s="240" t="s">
        <v>79</v>
      </c>
      <c r="AV110" s="13" t="s">
        <v>157</v>
      </c>
      <c r="AW110" s="13" t="s">
        <v>33</v>
      </c>
      <c r="AX110" s="13" t="s">
        <v>77</v>
      </c>
      <c r="AY110" s="240" t="s">
        <v>146</v>
      </c>
    </row>
    <row r="111" spans="2:65" s="1" customFormat="1" ht="22.5" customHeight="1">
      <c r="B111" s="42"/>
      <c r="C111" s="205" t="s">
        <v>174</v>
      </c>
      <c r="D111" s="205" t="s">
        <v>151</v>
      </c>
      <c r="E111" s="206" t="s">
        <v>575</v>
      </c>
      <c r="F111" s="207" t="s">
        <v>576</v>
      </c>
      <c r="G111" s="208" t="s">
        <v>504</v>
      </c>
      <c r="H111" s="209">
        <v>15</v>
      </c>
      <c r="I111" s="210"/>
      <c r="J111" s="211">
        <f>ROUND(I111*H111,2)</f>
        <v>0</v>
      </c>
      <c r="K111" s="207" t="s">
        <v>155</v>
      </c>
      <c r="L111" s="62"/>
      <c r="M111" s="212" t="s">
        <v>21</v>
      </c>
      <c r="N111" s="213" t="s">
        <v>40</v>
      </c>
      <c r="O111" s="43"/>
      <c r="P111" s="214">
        <f>O111*H111</f>
        <v>0</v>
      </c>
      <c r="Q111" s="214">
        <v>0</v>
      </c>
      <c r="R111" s="214">
        <f>Q111*H111</f>
        <v>0</v>
      </c>
      <c r="S111" s="214">
        <v>8.9999999999999993E-3</v>
      </c>
      <c r="T111" s="215">
        <f>S111*H111</f>
        <v>0.13499999999999998</v>
      </c>
      <c r="AR111" s="25" t="s">
        <v>156</v>
      </c>
      <c r="AT111" s="25" t="s">
        <v>151</v>
      </c>
      <c r="AU111" s="25" t="s">
        <v>79</v>
      </c>
      <c r="AY111" s="25" t="s">
        <v>146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25" t="s">
        <v>77</v>
      </c>
      <c r="BK111" s="216">
        <f>ROUND(I111*H111,2)</f>
        <v>0</v>
      </c>
      <c r="BL111" s="25" t="s">
        <v>156</v>
      </c>
      <c r="BM111" s="25" t="s">
        <v>577</v>
      </c>
    </row>
    <row r="112" spans="2:65" s="12" customFormat="1">
      <c r="B112" s="217"/>
      <c r="C112" s="218"/>
      <c r="D112" s="219" t="s">
        <v>159</v>
      </c>
      <c r="E112" s="220" t="s">
        <v>21</v>
      </c>
      <c r="F112" s="221" t="s">
        <v>578</v>
      </c>
      <c r="G112" s="218"/>
      <c r="H112" s="222">
        <v>15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159</v>
      </c>
      <c r="AU112" s="228" t="s">
        <v>79</v>
      </c>
      <c r="AV112" s="12" t="s">
        <v>79</v>
      </c>
      <c r="AW112" s="12" t="s">
        <v>33</v>
      </c>
      <c r="AX112" s="12" t="s">
        <v>69</v>
      </c>
      <c r="AY112" s="228" t="s">
        <v>146</v>
      </c>
    </row>
    <row r="113" spans="2:65" s="13" customFormat="1">
      <c r="B113" s="229"/>
      <c r="C113" s="230"/>
      <c r="D113" s="219" t="s">
        <v>159</v>
      </c>
      <c r="E113" s="244" t="s">
        <v>21</v>
      </c>
      <c r="F113" s="245" t="s">
        <v>163</v>
      </c>
      <c r="G113" s="230"/>
      <c r="H113" s="246">
        <v>15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159</v>
      </c>
      <c r="AU113" s="240" t="s">
        <v>79</v>
      </c>
      <c r="AV113" s="13" t="s">
        <v>157</v>
      </c>
      <c r="AW113" s="13" t="s">
        <v>33</v>
      </c>
      <c r="AX113" s="13" t="s">
        <v>69</v>
      </c>
      <c r="AY113" s="240" t="s">
        <v>146</v>
      </c>
    </row>
    <row r="114" spans="2:65" s="14" customFormat="1">
      <c r="B114" s="247"/>
      <c r="C114" s="248"/>
      <c r="D114" s="219" t="s">
        <v>159</v>
      </c>
      <c r="E114" s="269" t="s">
        <v>21</v>
      </c>
      <c r="F114" s="270" t="s">
        <v>187</v>
      </c>
      <c r="G114" s="248"/>
      <c r="H114" s="271">
        <v>15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159</v>
      </c>
      <c r="AU114" s="257" t="s">
        <v>79</v>
      </c>
      <c r="AV114" s="14" t="s">
        <v>156</v>
      </c>
      <c r="AW114" s="14" t="s">
        <v>33</v>
      </c>
      <c r="AX114" s="14" t="s">
        <v>77</v>
      </c>
      <c r="AY114" s="257" t="s">
        <v>146</v>
      </c>
    </row>
    <row r="115" spans="2:65" s="11" customFormat="1" ht="29.85" customHeight="1">
      <c r="B115" s="186"/>
      <c r="C115" s="187"/>
      <c r="D115" s="202" t="s">
        <v>68</v>
      </c>
      <c r="E115" s="203" t="s">
        <v>283</v>
      </c>
      <c r="F115" s="203" t="s">
        <v>284</v>
      </c>
      <c r="G115" s="187"/>
      <c r="H115" s="187"/>
      <c r="I115" s="190"/>
      <c r="J115" s="204">
        <f>BK115</f>
        <v>0</v>
      </c>
      <c r="K115" s="187"/>
      <c r="L115" s="192"/>
      <c r="M115" s="193"/>
      <c r="N115" s="194"/>
      <c r="O115" s="194"/>
      <c r="P115" s="195">
        <f>SUM(P116:P124)</f>
        <v>0</v>
      </c>
      <c r="Q115" s="194"/>
      <c r="R115" s="195">
        <f>SUM(R116:R124)</f>
        <v>0</v>
      </c>
      <c r="S115" s="194"/>
      <c r="T115" s="196">
        <f>SUM(T116:T124)</f>
        <v>0</v>
      </c>
      <c r="AR115" s="197" t="s">
        <v>77</v>
      </c>
      <c r="AT115" s="198" t="s">
        <v>68</v>
      </c>
      <c r="AU115" s="198" t="s">
        <v>77</v>
      </c>
      <c r="AY115" s="197" t="s">
        <v>146</v>
      </c>
      <c r="BK115" s="199">
        <f>SUM(BK116:BK124)</f>
        <v>0</v>
      </c>
    </row>
    <row r="116" spans="2:65" s="1" customFormat="1" ht="22.5" customHeight="1">
      <c r="B116" s="42"/>
      <c r="C116" s="205" t="s">
        <v>147</v>
      </c>
      <c r="D116" s="205" t="s">
        <v>151</v>
      </c>
      <c r="E116" s="206" t="s">
        <v>285</v>
      </c>
      <c r="F116" s="207" t="s">
        <v>286</v>
      </c>
      <c r="G116" s="208" t="s">
        <v>287</v>
      </c>
      <c r="H116" s="209">
        <v>3.1120000000000001</v>
      </c>
      <c r="I116" s="210"/>
      <c r="J116" s="211">
        <f>ROUND(I116*H116,2)</f>
        <v>0</v>
      </c>
      <c r="K116" s="207" t="s">
        <v>21</v>
      </c>
      <c r="L116" s="62"/>
      <c r="M116" s="212" t="s">
        <v>21</v>
      </c>
      <c r="N116" s="213" t="s">
        <v>40</v>
      </c>
      <c r="O116" s="43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25" t="s">
        <v>156</v>
      </c>
      <c r="AT116" s="25" t="s">
        <v>151</v>
      </c>
      <c r="AU116" s="25" t="s">
        <v>79</v>
      </c>
      <c r="AY116" s="25" t="s">
        <v>146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25" t="s">
        <v>77</v>
      </c>
      <c r="BK116" s="216">
        <f>ROUND(I116*H116,2)</f>
        <v>0</v>
      </c>
      <c r="BL116" s="25" t="s">
        <v>156</v>
      </c>
      <c r="BM116" s="25" t="s">
        <v>579</v>
      </c>
    </row>
    <row r="117" spans="2:65" s="1" customFormat="1" ht="22.5" customHeight="1">
      <c r="B117" s="42"/>
      <c r="C117" s="205" t="s">
        <v>191</v>
      </c>
      <c r="D117" s="205" t="s">
        <v>151</v>
      </c>
      <c r="E117" s="206" t="s">
        <v>290</v>
      </c>
      <c r="F117" s="207" t="s">
        <v>291</v>
      </c>
      <c r="G117" s="208" t="s">
        <v>287</v>
      </c>
      <c r="H117" s="209">
        <v>31.12</v>
      </c>
      <c r="I117" s="210"/>
      <c r="J117" s="211">
        <f>ROUND(I117*H117,2)</f>
        <v>0</v>
      </c>
      <c r="K117" s="207" t="s">
        <v>21</v>
      </c>
      <c r="L117" s="62"/>
      <c r="M117" s="212" t="s">
        <v>21</v>
      </c>
      <c r="N117" s="213" t="s">
        <v>40</v>
      </c>
      <c r="O117" s="4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AR117" s="25" t="s">
        <v>156</v>
      </c>
      <c r="AT117" s="25" t="s">
        <v>151</v>
      </c>
      <c r="AU117" s="25" t="s">
        <v>79</v>
      </c>
      <c r="AY117" s="25" t="s">
        <v>146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25" t="s">
        <v>77</v>
      </c>
      <c r="BK117" s="216">
        <f>ROUND(I117*H117,2)</f>
        <v>0</v>
      </c>
      <c r="BL117" s="25" t="s">
        <v>156</v>
      </c>
      <c r="BM117" s="25" t="s">
        <v>580</v>
      </c>
    </row>
    <row r="118" spans="2:65" s="12" customFormat="1">
      <c r="B118" s="217"/>
      <c r="C118" s="218"/>
      <c r="D118" s="219" t="s">
        <v>159</v>
      </c>
      <c r="E118" s="220" t="s">
        <v>21</v>
      </c>
      <c r="F118" s="221" t="s">
        <v>581</v>
      </c>
      <c r="G118" s="218"/>
      <c r="H118" s="222">
        <v>31.12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159</v>
      </c>
      <c r="AU118" s="228" t="s">
        <v>79</v>
      </c>
      <c r="AV118" s="12" t="s">
        <v>79</v>
      </c>
      <c r="AW118" s="12" t="s">
        <v>33</v>
      </c>
      <c r="AX118" s="12" t="s">
        <v>69</v>
      </c>
      <c r="AY118" s="228" t="s">
        <v>146</v>
      </c>
    </row>
    <row r="119" spans="2:65" s="13" customFormat="1">
      <c r="B119" s="229"/>
      <c r="C119" s="230"/>
      <c r="D119" s="231" t="s">
        <v>159</v>
      </c>
      <c r="E119" s="232" t="s">
        <v>21</v>
      </c>
      <c r="F119" s="233" t="s">
        <v>163</v>
      </c>
      <c r="G119" s="230"/>
      <c r="H119" s="234">
        <v>31.12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159</v>
      </c>
      <c r="AU119" s="240" t="s">
        <v>79</v>
      </c>
      <c r="AV119" s="13" t="s">
        <v>157</v>
      </c>
      <c r="AW119" s="13" t="s">
        <v>33</v>
      </c>
      <c r="AX119" s="13" t="s">
        <v>77</v>
      </c>
      <c r="AY119" s="240" t="s">
        <v>146</v>
      </c>
    </row>
    <row r="120" spans="2:65" s="1" customFormat="1" ht="22.5" customHeight="1">
      <c r="B120" s="42"/>
      <c r="C120" s="205" t="s">
        <v>195</v>
      </c>
      <c r="D120" s="205" t="s">
        <v>151</v>
      </c>
      <c r="E120" s="206" t="s">
        <v>299</v>
      </c>
      <c r="F120" s="207" t="s">
        <v>300</v>
      </c>
      <c r="G120" s="208" t="s">
        <v>287</v>
      </c>
      <c r="H120" s="209">
        <v>2.5</v>
      </c>
      <c r="I120" s="210"/>
      <c r="J120" s="211">
        <f>ROUND(I120*H120,2)</f>
        <v>0</v>
      </c>
      <c r="K120" s="207" t="s">
        <v>155</v>
      </c>
      <c r="L120" s="62"/>
      <c r="M120" s="212" t="s">
        <v>21</v>
      </c>
      <c r="N120" s="213" t="s">
        <v>40</v>
      </c>
      <c r="O120" s="43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25" t="s">
        <v>156</v>
      </c>
      <c r="AT120" s="25" t="s">
        <v>151</v>
      </c>
      <c r="AU120" s="25" t="s">
        <v>79</v>
      </c>
      <c r="AY120" s="25" t="s">
        <v>146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25" t="s">
        <v>77</v>
      </c>
      <c r="BK120" s="216">
        <f>ROUND(I120*H120,2)</f>
        <v>0</v>
      </c>
      <c r="BL120" s="25" t="s">
        <v>156</v>
      </c>
      <c r="BM120" s="25" t="s">
        <v>582</v>
      </c>
    </row>
    <row r="121" spans="2:65" s="12" customFormat="1">
      <c r="B121" s="217"/>
      <c r="C121" s="218"/>
      <c r="D121" s="231" t="s">
        <v>159</v>
      </c>
      <c r="E121" s="241" t="s">
        <v>21</v>
      </c>
      <c r="F121" s="242" t="s">
        <v>583</v>
      </c>
      <c r="G121" s="218"/>
      <c r="H121" s="243">
        <v>2.5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159</v>
      </c>
      <c r="AU121" s="228" t="s">
        <v>79</v>
      </c>
      <c r="AV121" s="12" t="s">
        <v>79</v>
      </c>
      <c r="AW121" s="12" t="s">
        <v>33</v>
      </c>
      <c r="AX121" s="12" t="s">
        <v>77</v>
      </c>
      <c r="AY121" s="228" t="s">
        <v>146</v>
      </c>
    </row>
    <row r="122" spans="2:65" s="1" customFormat="1" ht="22.5" customHeight="1">
      <c r="B122" s="42"/>
      <c r="C122" s="205" t="s">
        <v>205</v>
      </c>
      <c r="D122" s="205" t="s">
        <v>151</v>
      </c>
      <c r="E122" s="206" t="s">
        <v>304</v>
      </c>
      <c r="F122" s="207" t="s">
        <v>305</v>
      </c>
      <c r="G122" s="208" t="s">
        <v>287</v>
      </c>
      <c r="H122" s="209">
        <v>0.61199999999999999</v>
      </c>
      <c r="I122" s="210"/>
      <c r="J122" s="211">
        <f>ROUND(I122*H122,2)</f>
        <v>0</v>
      </c>
      <c r="K122" s="207" t="s">
        <v>21</v>
      </c>
      <c r="L122" s="62"/>
      <c r="M122" s="212" t="s">
        <v>21</v>
      </c>
      <c r="N122" s="213" t="s">
        <v>40</v>
      </c>
      <c r="O122" s="43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25" t="s">
        <v>156</v>
      </c>
      <c r="AT122" s="25" t="s">
        <v>151</v>
      </c>
      <c r="AU122" s="25" t="s">
        <v>79</v>
      </c>
      <c r="AY122" s="25" t="s">
        <v>146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25" t="s">
        <v>77</v>
      </c>
      <c r="BK122" s="216">
        <f>ROUND(I122*H122,2)</f>
        <v>0</v>
      </c>
      <c r="BL122" s="25" t="s">
        <v>156</v>
      </c>
      <c r="BM122" s="25" t="s">
        <v>584</v>
      </c>
    </row>
    <row r="123" spans="2:65" s="12" customFormat="1">
      <c r="B123" s="217"/>
      <c r="C123" s="218"/>
      <c r="D123" s="219" t="s">
        <v>159</v>
      </c>
      <c r="E123" s="220" t="s">
        <v>21</v>
      </c>
      <c r="F123" s="221" t="s">
        <v>585</v>
      </c>
      <c r="G123" s="218"/>
      <c r="H123" s="222">
        <v>0.61199999999999999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159</v>
      </c>
      <c r="AU123" s="228" t="s">
        <v>79</v>
      </c>
      <c r="AV123" s="12" t="s">
        <v>79</v>
      </c>
      <c r="AW123" s="12" t="s">
        <v>33</v>
      </c>
      <c r="AX123" s="12" t="s">
        <v>69</v>
      </c>
      <c r="AY123" s="228" t="s">
        <v>146</v>
      </c>
    </row>
    <row r="124" spans="2:65" s="13" customFormat="1">
      <c r="B124" s="229"/>
      <c r="C124" s="230"/>
      <c r="D124" s="219" t="s">
        <v>159</v>
      </c>
      <c r="E124" s="244" t="s">
        <v>21</v>
      </c>
      <c r="F124" s="245" t="s">
        <v>163</v>
      </c>
      <c r="G124" s="230"/>
      <c r="H124" s="246">
        <v>0.61199999999999999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159</v>
      </c>
      <c r="AU124" s="240" t="s">
        <v>79</v>
      </c>
      <c r="AV124" s="13" t="s">
        <v>157</v>
      </c>
      <c r="AW124" s="13" t="s">
        <v>33</v>
      </c>
      <c r="AX124" s="13" t="s">
        <v>77</v>
      </c>
      <c r="AY124" s="240" t="s">
        <v>146</v>
      </c>
    </row>
    <row r="125" spans="2:65" s="11" customFormat="1" ht="29.85" customHeight="1">
      <c r="B125" s="186"/>
      <c r="C125" s="187"/>
      <c r="D125" s="202" t="s">
        <v>68</v>
      </c>
      <c r="E125" s="203" t="s">
        <v>308</v>
      </c>
      <c r="F125" s="203" t="s">
        <v>309</v>
      </c>
      <c r="G125" s="187"/>
      <c r="H125" s="187"/>
      <c r="I125" s="190"/>
      <c r="J125" s="204">
        <f>BK125</f>
        <v>0</v>
      </c>
      <c r="K125" s="187"/>
      <c r="L125" s="192"/>
      <c r="M125" s="193"/>
      <c r="N125" s="194"/>
      <c r="O125" s="194"/>
      <c r="P125" s="195">
        <f>P126</f>
        <v>0</v>
      </c>
      <c r="Q125" s="194"/>
      <c r="R125" s="195">
        <f>R126</f>
        <v>0</v>
      </c>
      <c r="S125" s="194"/>
      <c r="T125" s="196">
        <f>T126</f>
        <v>0</v>
      </c>
      <c r="AR125" s="197" t="s">
        <v>77</v>
      </c>
      <c r="AT125" s="198" t="s">
        <v>68</v>
      </c>
      <c r="AU125" s="198" t="s">
        <v>77</v>
      </c>
      <c r="AY125" s="197" t="s">
        <v>146</v>
      </c>
      <c r="BK125" s="199">
        <f>BK126</f>
        <v>0</v>
      </c>
    </row>
    <row r="126" spans="2:65" s="1" customFormat="1" ht="22.5" customHeight="1">
      <c r="B126" s="42"/>
      <c r="C126" s="205" t="s">
        <v>219</v>
      </c>
      <c r="D126" s="205" t="s">
        <v>151</v>
      </c>
      <c r="E126" s="206" t="s">
        <v>311</v>
      </c>
      <c r="F126" s="207" t="s">
        <v>312</v>
      </c>
      <c r="G126" s="208" t="s">
        <v>287</v>
      </c>
      <c r="H126" s="209">
        <v>0.27600000000000002</v>
      </c>
      <c r="I126" s="210"/>
      <c r="J126" s="211">
        <f>ROUND(I126*H126,2)</f>
        <v>0</v>
      </c>
      <c r="K126" s="207" t="s">
        <v>155</v>
      </c>
      <c r="L126" s="62"/>
      <c r="M126" s="212" t="s">
        <v>21</v>
      </c>
      <c r="N126" s="213" t="s">
        <v>40</v>
      </c>
      <c r="O126" s="43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25" t="s">
        <v>156</v>
      </c>
      <c r="AT126" s="25" t="s">
        <v>151</v>
      </c>
      <c r="AU126" s="25" t="s">
        <v>79</v>
      </c>
      <c r="AY126" s="25" t="s">
        <v>146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25" t="s">
        <v>77</v>
      </c>
      <c r="BK126" s="216">
        <f>ROUND(I126*H126,2)</f>
        <v>0</v>
      </c>
      <c r="BL126" s="25" t="s">
        <v>156</v>
      </c>
      <c r="BM126" s="25" t="s">
        <v>586</v>
      </c>
    </row>
    <row r="127" spans="2:65" s="11" customFormat="1" ht="37.35" customHeight="1">
      <c r="B127" s="186"/>
      <c r="C127" s="187"/>
      <c r="D127" s="188" t="s">
        <v>68</v>
      </c>
      <c r="E127" s="189" t="s">
        <v>314</v>
      </c>
      <c r="F127" s="189" t="s">
        <v>315</v>
      </c>
      <c r="G127" s="187"/>
      <c r="H127" s="187"/>
      <c r="I127" s="190"/>
      <c r="J127" s="191">
        <f>BK127</f>
        <v>0</v>
      </c>
      <c r="K127" s="187"/>
      <c r="L127" s="192"/>
      <c r="M127" s="193"/>
      <c r="N127" s="194"/>
      <c r="O127" s="194"/>
      <c r="P127" s="195">
        <f>P128+P171+P209</f>
        <v>0</v>
      </c>
      <c r="Q127" s="194"/>
      <c r="R127" s="195">
        <f>R128+R171+R209</f>
        <v>0.90439000000000025</v>
      </c>
      <c r="S127" s="194"/>
      <c r="T127" s="196">
        <f>T128+T171+T209</f>
        <v>2.4967000000000006</v>
      </c>
      <c r="AR127" s="197" t="s">
        <v>79</v>
      </c>
      <c r="AT127" s="198" t="s">
        <v>68</v>
      </c>
      <c r="AU127" s="198" t="s">
        <v>69</v>
      </c>
      <c r="AY127" s="197" t="s">
        <v>146</v>
      </c>
      <c r="BK127" s="199">
        <f>BK128+BK171+BK209</f>
        <v>0</v>
      </c>
    </row>
    <row r="128" spans="2:65" s="11" customFormat="1" ht="19.899999999999999" customHeight="1">
      <c r="B128" s="186"/>
      <c r="C128" s="187"/>
      <c r="D128" s="202" t="s">
        <v>68</v>
      </c>
      <c r="E128" s="203" t="s">
        <v>587</v>
      </c>
      <c r="F128" s="203" t="s">
        <v>588</v>
      </c>
      <c r="G128" s="187"/>
      <c r="H128" s="187"/>
      <c r="I128" s="190"/>
      <c r="J128" s="204">
        <f>BK128</f>
        <v>0</v>
      </c>
      <c r="K128" s="187"/>
      <c r="L128" s="192"/>
      <c r="M128" s="193"/>
      <c r="N128" s="194"/>
      <c r="O128" s="194"/>
      <c r="P128" s="195">
        <f>SUM(P129:P170)</f>
        <v>0</v>
      </c>
      <c r="Q128" s="194"/>
      <c r="R128" s="195">
        <f>SUM(R129:R170)</f>
        <v>0.10535</v>
      </c>
      <c r="S128" s="194"/>
      <c r="T128" s="196">
        <f>SUM(T129:T170)</f>
        <v>1.6622200000000003</v>
      </c>
      <c r="AR128" s="197" t="s">
        <v>79</v>
      </c>
      <c r="AT128" s="198" t="s">
        <v>68</v>
      </c>
      <c r="AU128" s="198" t="s">
        <v>77</v>
      </c>
      <c r="AY128" s="197" t="s">
        <v>146</v>
      </c>
      <c r="BK128" s="199">
        <f>SUM(BK129:BK170)</f>
        <v>0</v>
      </c>
    </row>
    <row r="129" spans="2:65" s="1" customFormat="1" ht="22.5" customHeight="1">
      <c r="B129" s="42"/>
      <c r="C129" s="205" t="s">
        <v>226</v>
      </c>
      <c r="D129" s="205" t="s">
        <v>151</v>
      </c>
      <c r="E129" s="206" t="s">
        <v>589</v>
      </c>
      <c r="F129" s="207" t="s">
        <v>590</v>
      </c>
      <c r="G129" s="208" t="s">
        <v>504</v>
      </c>
      <c r="H129" s="209">
        <v>55</v>
      </c>
      <c r="I129" s="210"/>
      <c r="J129" s="211">
        <f>ROUND(I129*H129,2)</f>
        <v>0</v>
      </c>
      <c r="K129" s="207" t="s">
        <v>155</v>
      </c>
      <c r="L129" s="62"/>
      <c r="M129" s="212" t="s">
        <v>21</v>
      </c>
      <c r="N129" s="213" t="s">
        <v>40</v>
      </c>
      <c r="O129" s="43"/>
      <c r="P129" s="214">
        <f>O129*H129</f>
        <v>0</v>
      </c>
      <c r="Q129" s="214">
        <v>0</v>
      </c>
      <c r="R129" s="214">
        <f>Q129*H129</f>
        <v>0</v>
      </c>
      <c r="S129" s="214">
        <v>9.8200000000000006E-3</v>
      </c>
      <c r="T129" s="215">
        <f>S129*H129</f>
        <v>0.54010000000000002</v>
      </c>
      <c r="AR129" s="25" t="s">
        <v>254</v>
      </c>
      <c r="AT129" s="25" t="s">
        <v>151</v>
      </c>
      <c r="AU129" s="25" t="s">
        <v>79</v>
      </c>
      <c r="AY129" s="25" t="s">
        <v>146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25" t="s">
        <v>77</v>
      </c>
      <c r="BK129" s="216">
        <f>ROUND(I129*H129,2)</f>
        <v>0</v>
      </c>
      <c r="BL129" s="25" t="s">
        <v>254</v>
      </c>
      <c r="BM129" s="25" t="s">
        <v>591</v>
      </c>
    </row>
    <row r="130" spans="2:65" s="12" customFormat="1">
      <c r="B130" s="217"/>
      <c r="C130" s="218"/>
      <c r="D130" s="219" t="s">
        <v>159</v>
      </c>
      <c r="E130" s="220" t="s">
        <v>21</v>
      </c>
      <c r="F130" s="221" t="s">
        <v>461</v>
      </c>
      <c r="G130" s="218"/>
      <c r="H130" s="222">
        <v>55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159</v>
      </c>
      <c r="AU130" s="228" t="s">
        <v>79</v>
      </c>
      <c r="AV130" s="12" t="s">
        <v>79</v>
      </c>
      <c r="AW130" s="12" t="s">
        <v>33</v>
      </c>
      <c r="AX130" s="12" t="s">
        <v>69</v>
      </c>
      <c r="AY130" s="228" t="s">
        <v>146</v>
      </c>
    </row>
    <row r="131" spans="2:65" s="13" customFormat="1">
      <c r="B131" s="229"/>
      <c r="C131" s="230"/>
      <c r="D131" s="231" t="s">
        <v>159</v>
      </c>
      <c r="E131" s="232" t="s">
        <v>21</v>
      </c>
      <c r="F131" s="233" t="s">
        <v>163</v>
      </c>
      <c r="G131" s="230"/>
      <c r="H131" s="234">
        <v>55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159</v>
      </c>
      <c r="AU131" s="240" t="s">
        <v>79</v>
      </c>
      <c r="AV131" s="13" t="s">
        <v>157</v>
      </c>
      <c r="AW131" s="13" t="s">
        <v>33</v>
      </c>
      <c r="AX131" s="13" t="s">
        <v>77</v>
      </c>
      <c r="AY131" s="240" t="s">
        <v>146</v>
      </c>
    </row>
    <row r="132" spans="2:65" s="1" customFormat="1" ht="22.5" customHeight="1">
      <c r="B132" s="42"/>
      <c r="C132" s="205" t="s">
        <v>232</v>
      </c>
      <c r="D132" s="205" t="s">
        <v>151</v>
      </c>
      <c r="E132" s="206" t="s">
        <v>592</v>
      </c>
      <c r="F132" s="207" t="s">
        <v>593</v>
      </c>
      <c r="G132" s="208" t="s">
        <v>504</v>
      </c>
      <c r="H132" s="209">
        <v>35</v>
      </c>
      <c r="I132" s="210"/>
      <c r="J132" s="211">
        <f>ROUND(I132*H132,2)</f>
        <v>0</v>
      </c>
      <c r="K132" s="207" t="s">
        <v>155</v>
      </c>
      <c r="L132" s="62"/>
      <c r="M132" s="212" t="s">
        <v>21</v>
      </c>
      <c r="N132" s="213" t="s">
        <v>40</v>
      </c>
      <c r="O132" s="43"/>
      <c r="P132" s="214">
        <f>O132*H132</f>
        <v>0</v>
      </c>
      <c r="Q132" s="214">
        <v>0</v>
      </c>
      <c r="R132" s="214">
        <f>Q132*H132</f>
        <v>0</v>
      </c>
      <c r="S132" s="214">
        <v>2.6700000000000002E-2</v>
      </c>
      <c r="T132" s="215">
        <f>S132*H132</f>
        <v>0.93450000000000011</v>
      </c>
      <c r="AR132" s="25" t="s">
        <v>254</v>
      </c>
      <c r="AT132" s="25" t="s">
        <v>151</v>
      </c>
      <c r="AU132" s="25" t="s">
        <v>79</v>
      </c>
      <c r="AY132" s="25" t="s">
        <v>146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25" t="s">
        <v>77</v>
      </c>
      <c r="BK132" s="216">
        <f>ROUND(I132*H132,2)</f>
        <v>0</v>
      </c>
      <c r="BL132" s="25" t="s">
        <v>254</v>
      </c>
      <c r="BM132" s="25" t="s">
        <v>594</v>
      </c>
    </row>
    <row r="133" spans="2:65" s="12" customFormat="1">
      <c r="B133" s="217"/>
      <c r="C133" s="218"/>
      <c r="D133" s="219" t="s">
        <v>159</v>
      </c>
      <c r="E133" s="220" t="s">
        <v>21</v>
      </c>
      <c r="F133" s="221" t="s">
        <v>365</v>
      </c>
      <c r="G133" s="218"/>
      <c r="H133" s="222">
        <v>35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159</v>
      </c>
      <c r="AU133" s="228" t="s">
        <v>79</v>
      </c>
      <c r="AV133" s="12" t="s">
        <v>79</v>
      </c>
      <c r="AW133" s="12" t="s">
        <v>33</v>
      </c>
      <c r="AX133" s="12" t="s">
        <v>69</v>
      </c>
      <c r="AY133" s="228" t="s">
        <v>146</v>
      </c>
    </row>
    <row r="134" spans="2:65" s="13" customFormat="1">
      <c r="B134" s="229"/>
      <c r="C134" s="230"/>
      <c r="D134" s="231" t="s">
        <v>159</v>
      </c>
      <c r="E134" s="232" t="s">
        <v>21</v>
      </c>
      <c r="F134" s="233" t="s">
        <v>163</v>
      </c>
      <c r="G134" s="230"/>
      <c r="H134" s="234">
        <v>35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159</v>
      </c>
      <c r="AU134" s="240" t="s">
        <v>79</v>
      </c>
      <c r="AV134" s="13" t="s">
        <v>157</v>
      </c>
      <c r="AW134" s="13" t="s">
        <v>33</v>
      </c>
      <c r="AX134" s="13" t="s">
        <v>77</v>
      </c>
      <c r="AY134" s="240" t="s">
        <v>146</v>
      </c>
    </row>
    <row r="135" spans="2:65" s="1" customFormat="1" ht="22.5" customHeight="1">
      <c r="B135" s="42"/>
      <c r="C135" s="205" t="s">
        <v>239</v>
      </c>
      <c r="D135" s="205" t="s">
        <v>151</v>
      </c>
      <c r="E135" s="206" t="s">
        <v>595</v>
      </c>
      <c r="F135" s="207" t="s">
        <v>596</v>
      </c>
      <c r="G135" s="208" t="s">
        <v>504</v>
      </c>
      <c r="H135" s="209">
        <v>15</v>
      </c>
      <c r="I135" s="210"/>
      <c r="J135" s="211">
        <f>ROUND(I135*H135,2)</f>
        <v>0</v>
      </c>
      <c r="K135" s="207" t="s">
        <v>155</v>
      </c>
      <c r="L135" s="62"/>
      <c r="M135" s="212" t="s">
        <v>21</v>
      </c>
      <c r="N135" s="213" t="s">
        <v>40</v>
      </c>
      <c r="O135" s="43"/>
      <c r="P135" s="214">
        <f>O135*H135</f>
        <v>0</v>
      </c>
      <c r="Q135" s="214">
        <v>0</v>
      </c>
      <c r="R135" s="214">
        <f>Q135*H135</f>
        <v>0</v>
      </c>
      <c r="S135" s="214">
        <v>2.0999999999999999E-3</v>
      </c>
      <c r="T135" s="215">
        <f>S135*H135</f>
        <v>3.15E-2</v>
      </c>
      <c r="AR135" s="25" t="s">
        <v>254</v>
      </c>
      <c r="AT135" s="25" t="s">
        <v>151</v>
      </c>
      <c r="AU135" s="25" t="s">
        <v>79</v>
      </c>
      <c r="AY135" s="25" t="s">
        <v>146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25" t="s">
        <v>77</v>
      </c>
      <c r="BK135" s="216">
        <f>ROUND(I135*H135,2)</f>
        <v>0</v>
      </c>
      <c r="BL135" s="25" t="s">
        <v>254</v>
      </c>
      <c r="BM135" s="25" t="s">
        <v>597</v>
      </c>
    </row>
    <row r="136" spans="2:65" s="12" customFormat="1">
      <c r="B136" s="217"/>
      <c r="C136" s="218"/>
      <c r="D136" s="219" t="s">
        <v>159</v>
      </c>
      <c r="E136" s="220" t="s">
        <v>21</v>
      </c>
      <c r="F136" s="221" t="s">
        <v>10</v>
      </c>
      <c r="G136" s="218"/>
      <c r="H136" s="222">
        <v>15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159</v>
      </c>
      <c r="AU136" s="228" t="s">
        <v>79</v>
      </c>
      <c r="AV136" s="12" t="s">
        <v>79</v>
      </c>
      <c r="AW136" s="12" t="s">
        <v>33</v>
      </c>
      <c r="AX136" s="12" t="s">
        <v>69</v>
      </c>
      <c r="AY136" s="228" t="s">
        <v>146</v>
      </c>
    </row>
    <row r="137" spans="2:65" s="13" customFormat="1">
      <c r="B137" s="229"/>
      <c r="C137" s="230"/>
      <c r="D137" s="231" t="s">
        <v>159</v>
      </c>
      <c r="E137" s="232" t="s">
        <v>21</v>
      </c>
      <c r="F137" s="233" t="s">
        <v>163</v>
      </c>
      <c r="G137" s="230"/>
      <c r="H137" s="234">
        <v>15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159</v>
      </c>
      <c r="AU137" s="240" t="s">
        <v>79</v>
      </c>
      <c r="AV137" s="13" t="s">
        <v>157</v>
      </c>
      <c r="AW137" s="13" t="s">
        <v>33</v>
      </c>
      <c r="AX137" s="13" t="s">
        <v>77</v>
      </c>
      <c r="AY137" s="240" t="s">
        <v>146</v>
      </c>
    </row>
    <row r="138" spans="2:65" s="1" customFormat="1" ht="22.5" customHeight="1">
      <c r="B138" s="42"/>
      <c r="C138" s="205" t="s">
        <v>245</v>
      </c>
      <c r="D138" s="205" t="s">
        <v>151</v>
      </c>
      <c r="E138" s="206" t="s">
        <v>598</v>
      </c>
      <c r="F138" s="207" t="s">
        <v>599</v>
      </c>
      <c r="G138" s="208" t="s">
        <v>504</v>
      </c>
      <c r="H138" s="209">
        <v>49</v>
      </c>
      <c r="I138" s="210"/>
      <c r="J138" s="211">
        <f>ROUND(I138*H138,2)</f>
        <v>0</v>
      </c>
      <c r="K138" s="207" t="s">
        <v>155</v>
      </c>
      <c r="L138" s="62"/>
      <c r="M138" s="212" t="s">
        <v>21</v>
      </c>
      <c r="N138" s="213" t="s">
        <v>40</v>
      </c>
      <c r="O138" s="43"/>
      <c r="P138" s="214">
        <f>O138*H138</f>
        <v>0</v>
      </c>
      <c r="Q138" s="214">
        <v>1.1999999999999999E-3</v>
      </c>
      <c r="R138" s="214">
        <f>Q138*H138</f>
        <v>5.8799999999999998E-2</v>
      </c>
      <c r="S138" s="214">
        <v>0</v>
      </c>
      <c r="T138" s="215">
        <f>S138*H138</f>
        <v>0</v>
      </c>
      <c r="AR138" s="25" t="s">
        <v>254</v>
      </c>
      <c r="AT138" s="25" t="s">
        <v>151</v>
      </c>
      <c r="AU138" s="25" t="s">
        <v>79</v>
      </c>
      <c r="AY138" s="25" t="s">
        <v>146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25" t="s">
        <v>77</v>
      </c>
      <c r="BK138" s="216">
        <f>ROUND(I138*H138,2)</f>
        <v>0</v>
      </c>
      <c r="BL138" s="25" t="s">
        <v>254</v>
      </c>
      <c r="BM138" s="25" t="s">
        <v>600</v>
      </c>
    </row>
    <row r="139" spans="2:65" s="12" customFormat="1">
      <c r="B139" s="217"/>
      <c r="C139" s="218"/>
      <c r="D139" s="219" t="s">
        <v>159</v>
      </c>
      <c r="E139" s="220" t="s">
        <v>21</v>
      </c>
      <c r="F139" s="221" t="s">
        <v>601</v>
      </c>
      <c r="G139" s="218"/>
      <c r="H139" s="222">
        <v>49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159</v>
      </c>
      <c r="AU139" s="228" t="s">
        <v>79</v>
      </c>
      <c r="AV139" s="12" t="s">
        <v>79</v>
      </c>
      <c r="AW139" s="12" t="s">
        <v>33</v>
      </c>
      <c r="AX139" s="12" t="s">
        <v>69</v>
      </c>
      <c r="AY139" s="228" t="s">
        <v>146</v>
      </c>
    </row>
    <row r="140" spans="2:65" s="13" customFormat="1">
      <c r="B140" s="229"/>
      <c r="C140" s="230"/>
      <c r="D140" s="231" t="s">
        <v>159</v>
      </c>
      <c r="E140" s="232" t="s">
        <v>21</v>
      </c>
      <c r="F140" s="233" t="s">
        <v>163</v>
      </c>
      <c r="G140" s="230"/>
      <c r="H140" s="234">
        <v>49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AT140" s="240" t="s">
        <v>159</v>
      </c>
      <c r="AU140" s="240" t="s">
        <v>79</v>
      </c>
      <c r="AV140" s="13" t="s">
        <v>157</v>
      </c>
      <c r="AW140" s="13" t="s">
        <v>33</v>
      </c>
      <c r="AX140" s="13" t="s">
        <v>77</v>
      </c>
      <c r="AY140" s="240" t="s">
        <v>146</v>
      </c>
    </row>
    <row r="141" spans="2:65" s="1" customFormat="1" ht="22.5" customHeight="1">
      <c r="B141" s="42"/>
      <c r="C141" s="205" t="s">
        <v>10</v>
      </c>
      <c r="D141" s="205" t="s">
        <v>151</v>
      </c>
      <c r="E141" s="206" t="s">
        <v>602</v>
      </c>
      <c r="F141" s="207" t="s">
        <v>603</v>
      </c>
      <c r="G141" s="208" t="s">
        <v>504</v>
      </c>
      <c r="H141" s="209">
        <v>35</v>
      </c>
      <c r="I141" s="210"/>
      <c r="J141" s="211">
        <f>ROUND(I141*H141,2)</f>
        <v>0</v>
      </c>
      <c r="K141" s="207" t="s">
        <v>155</v>
      </c>
      <c r="L141" s="62"/>
      <c r="M141" s="212" t="s">
        <v>21</v>
      </c>
      <c r="N141" s="213" t="s">
        <v>40</v>
      </c>
      <c r="O141" s="43"/>
      <c r="P141" s="214">
        <f>O141*H141</f>
        <v>0</v>
      </c>
      <c r="Q141" s="214">
        <v>8.9999999999999998E-4</v>
      </c>
      <c r="R141" s="214">
        <f>Q141*H141</f>
        <v>3.15E-2</v>
      </c>
      <c r="S141" s="214">
        <v>0</v>
      </c>
      <c r="T141" s="215">
        <f>S141*H141</f>
        <v>0</v>
      </c>
      <c r="AR141" s="25" t="s">
        <v>254</v>
      </c>
      <c r="AT141" s="25" t="s">
        <v>151</v>
      </c>
      <c r="AU141" s="25" t="s">
        <v>79</v>
      </c>
      <c r="AY141" s="25" t="s">
        <v>146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25" t="s">
        <v>77</v>
      </c>
      <c r="BK141" s="216">
        <f>ROUND(I141*H141,2)</f>
        <v>0</v>
      </c>
      <c r="BL141" s="25" t="s">
        <v>254</v>
      </c>
      <c r="BM141" s="25" t="s">
        <v>604</v>
      </c>
    </row>
    <row r="142" spans="2:65" s="12" customFormat="1">
      <c r="B142" s="217"/>
      <c r="C142" s="218"/>
      <c r="D142" s="219" t="s">
        <v>159</v>
      </c>
      <c r="E142" s="220" t="s">
        <v>21</v>
      </c>
      <c r="F142" s="221" t="s">
        <v>365</v>
      </c>
      <c r="G142" s="218"/>
      <c r="H142" s="222">
        <v>35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159</v>
      </c>
      <c r="AU142" s="228" t="s">
        <v>79</v>
      </c>
      <c r="AV142" s="12" t="s">
        <v>79</v>
      </c>
      <c r="AW142" s="12" t="s">
        <v>33</v>
      </c>
      <c r="AX142" s="12" t="s">
        <v>69</v>
      </c>
      <c r="AY142" s="228" t="s">
        <v>146</v>
      </c>
    </row>
    <row r="143" spans="2:65" s="13" customFormat="1">
      <c r="B143" s="229"/>
      <c r="C143" s="230"/>
      <c r="D143" s="231" t="s">
        <v>159</v>
      </c>
      <c r="E143" s="232" t="s">
        <v>21</v>
      </c>
      <c r="F143" s="233" t="s">
        <v>163</v>
      </c>
      <c r="G143" s="230"/>
      <c r="H143" s="234">
        <v>35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159</v>
      </c>
      <c r="AU143" s="240" t="s">
        <v>79</v>
      </c>
      <c r="AV143" s="13" t="s">
        <v>157</v>
      </c>
      <c r="AW143" s="13" t="s">
        <v>33</v>
      </c>
      <c r="AX143" s="13" t="s">
        <v>77</v>
      </c>
      <c r="AY143" s="240" t="s">
        <v>146</v>
      </c>
    </row>
    <row r="144" spans="2:65" s="1" customFormat="1" ht="22.5" customHeight="1">
      <c r="B144" s="42"/>
      <c r="C144" s="205" t="s">
        <v>254</v>
      </c>
      <c r="D144" s="205" t="s">
        <v>151</v>
      </c>
      <c r="E144" s="206" t="s">
        <v>605</v>
      </c>
      <c r="F144" s="207" t="s">
        <v>606</v>
      </c>
      <c r="G144" s="208" t="s">
        <v>504</v>
      </c>
      <c r="H144" s="209">
        <v>15</v>
      </c>
      <c r="I144" s="210"/>
      <c r="J144" s="211">
        <f>ROUND(I144*H144,2)</f>
        <v>0</v>
      </c>
      <c r="K144" s="207" t="s">
        <v>155</v>
      </c>
      <c r="L144" s="62"/>
      <c r="M144" s="212" t="s">
        <v>21</v>
      </c>
      <c r="N144" s="213" t="s">
        <v>40</v>
      </c>
      <c r="O144" s="43"/>
      <c r="P144" s="214">
        <f>O144*H144</f>
        <v>0</v>
      </c>
      <c r="Q144" s="214">
        <v>3.5E-4</v>
      </c>
      <c r="R144" s="214">
        <f>Q144*H144</f>
        <v>5.2500000000000003E-3</v>
      </c>
      <c r="S144" s="214">
        <v>0</v>
      </c>
      <c r="T144" s="215">
        <f>S144*H144</f>
        <v>0</v>
      </c>
      <c r="AR144" s="25" t="s">
        <v>254</v>
      </c>
      <c r="AT144" s="25" t="s">
        <v>151</v>
      </c>
      <c r="AU144" s="25" t="s">
        <v>79</v>
      </c>
      <c r="AY144" s="25" t="s">
        <v>146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25" t="s">
        <v>77</v>
      </c>
      <c r="BK144" s="216">
        <f>ROUND(I144*H144,2)</f>
        <v>0</v>
      </c>
      <c r="BL144" s="25" t="s">
        <v>254</v>
      </c>
      <c r="BM144" s="25" t="s">
        <v>607</v>
      </c>
    </row>
    <row r="145" spans="2:65" s="12" customFormat="1">
      <c r="B145" s="217"/>
      <c r="C145" s="218"/>
      <c r="D145" s="219" t="s">
        <v>159</v>
      </c>
      <c r="E145" s="220" t="s">
        <v>21</v>
      </c>
      <c r="F145" s="221" t="s">
        <v>10</v>
      </c>
      <c r="G145" s="218"/>
      <c r="H145" s="222">
        <v>15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159</v>
      </c>
      <c r="AU145" s="228" t="s">
        <v>79</v>
      </c>
      <c r="AV145" s="12" t="s">
        <v>79</v>
      </c>
      <c r="AW145" s="12" t="s">
        <v>33</v>
      </c>
      <c r="AX145" s="12" t="s">
        <v>69</v>
      </c>
      <c r="AY145" s="228" t="s">
        <v>146</v>
      </c>
    </row>
    <row r="146" spans="2:65" s="13" customFormat="1">
      <c r="B146" s="229"/>
      <c r="C146" s="230"/>
      <c r="D146" s="231" t="s">
        <v>159</v>
      </c>
      <c r="E146" s="232" t="s">
        <v>21</v>
      </c>
      <c r="F146" s="233" t="s">
        <v>163</v>
      </c>
      <c r="G146" s="230"/>
      <c r="H146" s="234">
        <v>15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159</v>
      </c>
      <c r="AU146" s="240" t="s">
        <v>79</v>
      </c>
      <c r="AV146" s="13" t="s">
        <v>157</v>
      </c>
      <c r="AW146" s="13" t="s">
        <v>33</v>
      </c>
      <c r="AX146" s="13" t="s">
        <v>77</v>
      </c>
      <c r="AY146" s="240" t="s">
        <v>146</v>
      </c>
    </row>
    <row r="147" spans="2:65" s="1" customFormat="1" ht="22.5" customHeight="1">
      <c r="B147" s="42"/>
      <c r="C147" s="205" t="s">
        <v>262</v>
      </c>
      <c r="D147" s="205" t="s">
        <v>151</v>
      </c>
      <c r="E147" s="206" t="s">
        <v>608</v>
      </c>
      <c r="F147" s="207" t="s">
        <v>609</v>
      </c>
      <c r="G147" s="208" t="s">
        <v>504</v>
      </c>
      <c r="H147" s="209">
        <v>6</v>
      </c>
      <c r="I147" s="210"/>
      <c r="J147" s="211">
        <f>ROUND(I147*H147,2)</f>
        <v>0</v>
      </c>
      <c r="K147" s="207" t="s">
        <v>155</v>
      </c>
      <c r="L147" s="62"/>
      <c r="M147" s="212" t="s">
        <v>21</v>
      </c>
      <c r="N147" s="213" t="s">
        <v>40</v>
      </c>
      <c r="O147" s="43"/>
      <c r="P147" s="214">
        <f>O147*H147</f>
        <v>0</v>
      </c>
      <c r="Q147" s="214">
        <v>1.14E-3</v>
      </c>
      <c r="R147" s="214">
        <f>Q147*H147</f>
        <v>6.8399999999999997E-3</v>
      </c>
      <c r="S147" s="214">
        <v>0</v>
      </c>
      <c r="T147" s="215">
        <f>S147*H147</f>
        <v>0</v>
      </c>
      <c r="AR147" s="25" t="s">
        <v>254</v>
      </c>
      <c r="AT147" s="25" t="s">
        <v>151</v>
      </c>
      <c r="AU147" s="25" t="s">
        <v>79</v>
      </c>
      <c r="AY147" s="25" t="s">
        <v>146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25" t="s">
        <v>77</v>
      </c>
      <c r="BK147" s="216">
        <f>ROUND(I147*H147,2)</f>
        <v>0</v>
      </c>
      <c r="BL147" s="25" t="s">
        <v>254</v>
      </c>
      <c r="BM147" s="25" t="s">
        <v>610</v>
      </c>
    </row>
    <row r="148" spans="2:65" s="12" customFormat="1">
      <c r="B148" s="217"/>
      <c r="C148" s="218"/>
      <c r="D148" s="219" t="s">
        <v>159</v>
      </c>
      <c r="E148" s="220" t="s">
        <v>21</v>
      </c>
      <c r="F148" s="221" t="s">
        <v>147</v>
      </c>
      <c r="G148" s="218"/>
      <c r="H148" s="222">
        <v>6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159</v>
      </c>
      <c r="AU148" s="228" t="s">
        <v>79</v>
      </c>
      <c r="AV148" s="12" t="s">
        <v>79</v>
      </c>
      <c r="AW148" s="12" t="s">
        <v>33</v>
      </c>
      <c r="AX148" s="12" t="s">
        <v>69</v>
      </c>
      <c r="AY148" s="228" t="s">
        <v>146</v>
      </c>
    </row>
    <row r="149" spans="2:65" s="13" customFormat="1">
      <c r="B149" s="229"/>
      <c r="C149" s="230"/>
      <c r="D149" s="231" t="s">
        <v>159</v>
      </c>
      <c r="E149" s="232" t="s">
        <v>21</v>
      </c>
      <c r="F149" s="233" t="s">
        <v>163</v>
      </c>
      <c r="G149" s="230"/>
      <c r="H149" s="234">
        <v>6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159</v>
      </c>
      <c r="AU149" s="240" t="s">
        <v>79</v>
      </c>
      <c r="AV149" s="13" t="s">
        <v>157</v>
      </c>
      <c r="AW149" s="13" t="s">
        <v>33</v>
      </c>
      <c r="AX149" s="13" t="s">
        <v>77</v>
      </c>
      <c r="AY149" s="240" t="s">
        <v>146</v>
      </c>
    </row>
    <row r="150" spans="2:65" s="1" customFormat="1" ht="22.5" customHeight="1">
      <c r="B150" s="42"/>
      <c r="C150" s="272" t="s">
        <v>269</v>
      </c>
      <c r="D150" s="272" t="s">
        <v>227</v>
      </c>
      <c r="E150" s="273" t="s">
        <v>611</v>
      </c>
      <c r="F150" s="274" t="s">
        <v>612</v>
      </c>
      <c r="G150" s="275" t="s">
        <v>613</v>
      </c>
      <c r="H150" s="276">
        <v>1</v>
      </c>
      <c r="I150" s="277"/>
      <c r="J150" s="278">
        <f>ROUND(I150*H150,2)</f>
        <v>0</v>
      </c>
      <c r="K150" s="274" t="s">
        <v>21</v>
      </c>
      <c r="L150" s="279"/>
      <c r="M150" s="280" t="s">
        <v>21</v>
      </c>
      <c r="N150" s="281" t="s">
        <v>40</v>
      </c>
      <c r="O150" s="43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25" t="s">
        <v>352</v>
      </c>
      <c r="AT150" s="25" t="s">
        <v>227</v>
      </c>
      <c r="AU150" s="25" t="s">
        <v>79</v>
      </c>
      <c r="AY150" s="25" t="s">
        <v>146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25" t="s">
        <v>77</v>
      </c>
      <c r="BK150" s="216">
        <f>ROUND(I150*H150,2)</f>
        <v>0</v>
      </c>
      <c r="BL150" s="25" t="s">
        <v>254</v>
      </c>
      <c r="BM150" s="25" t="s">
        <v>614</v>
      </c>
    </row>
    <row r="151" spans="2:65" s="12" customFormat="1">
      <c r="B151" s="217"/>
      <c r="C151" s="218"/>
      <c r="D151" s="219" t="s">
        <v>159</v>
      </c>
      <c r="E151" s="220" t="s">
        <v>21</v>
      </c>
      <c r="F151" s="221" t="s">
        <v>77</v>
      </c>
      <c r="G151" s="218"/>
      <c r="H151" s="222">
        <v>1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159</v>
      </c>
      <c r="AU151" s="228" t="s">
        <v>79</v>
      </c>
      <c r="AV151" s="12" t="s">
        <v>79</v>
      </c>
      <c r="AW151" s="12" t="s">
        <v>33</v>
      </c>
      <c r="AX151" s="12" t="s">
        <v>69</v>
      </c>
      <c r="AY151" s="228" t="s">
        <v>146</v>
      </c>
    </row>
    <row r="152" spans="2:65" s="13" customFormat="1">
      <c r="B152" s="229"/>
      <c r="C152" s="230"/>
      <c r="D152" s="231" t="s">
        <v>159</v>
      </c>
      <c r="E152" s="232" t="s">
        <v>21</v>
      </c>
      <c r="F152" s="233" t="s">
        <v>163</v>
      </c>
      <c r="G152" s="230"/>
      <c r="H152" s="234">
        <v>1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159</v>
      </c>
      <c r="AU152" s="240" t="s">
        <v>79</v>
      </c>
      <c r="AV152" s="13" t="s">
        <v>157</v>
      </c>
      <c r="AW152" s="13" t="s">
        <v>33</v>
      </c>
      <c r="AX152" s="13" t="s">
        <v>77</v>
      </c>
      <c r="AY152" s="240" t="s">
        <v>146</v>
      </c>
    </row>
    <row r="153" spans="2:65" s="1" customFormat="1" ht="22.5" customHeight="1">
      <c r="B153" s="42"/>
      <c r="C153" s="272" t="s">
        <v>273</v>
      </c>
      <c r="D153" s="272" t="s">
        <v>227</v>
      </c>
      <c r="E153" s="273" t="s">
        <v>615</v>
      </c>
      <c r="F153" s="274" t="s">
        <v>616</v>
      </c>
      <c r="G153" s="275" t="s">
        <v>613</v>
      </c>
      <c r="H153" s="276">
        <v>2</v>
      </c>
      <c r="I153" s="277"/>
      <c r="J153" s="278">
        <f>ROUND(I153*H153,2)</f>
        <v>0</v>
      </c>
      <c r="K153" s="274" t="s">
        <v>21</v>
      </c>
      <c r="L153" s="279"/>
      <c r="M153" s="280" t="s">
        <v>21</v>
      </c>
      <c r="N153" s="281" t="s">
        <v>40</v>
      </c>
      <c r="O153" s="4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25" t="s">
        <v>352</v>
      </c>
      <c r="AT153" s="25" t="s">
        <v>227</v>
      </c>
      <c r="AU153" s="25" t="s">
        <v>79</v>
      </c>
      <c r="AY153" s="25" t="s">
        <v>146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25" t="s">
        <v>77</v>
      </c>
      <c r="BK153" s="216">
        <f>ROUND(I153*H153,2)</f>
        <v>0</v>
      </c>
      <c r="BL153" s="25" t="s">
        <v>254</v>
      </c>
      <c r="BM153" s="25" t="s">
        <v>617</v>
      </c>
    </row>
    <row r="154" spans="2:65" s="12" customFormat="1">
      <c r="B154" s="217"/>
      <c r="C154" s="218"/>
      <c r="D154" s="231" t="s">
        <v>159</v>
      </c>
      <c r="E154" s="241" t="s">
        <v>21</v>
      </c>
      <c r="F154" s="242" t="s">
        <v>79</v>
      </c>
      <c r="G154" s="218"/>
      <c r="H154" s="243">
        <v>2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159</v>
      </c>
      <c r="AU154" s="228" t="s">
        <v>79</v>
      </c>
      <c r="AV154" s="12" t="s">
        <v>79</v>
      </c>
      <c r="AW154" s="12" t="s">
        <v>33</v>
      </c>
      <c r="AX154" s="12" t="s">
        <v>77</v>
      </c>
      <c r="AY154" s="228" t="s">
        <v>146</v>
      </c>
    </row>
    <row r="155" spans="2:65" s="1" customFormat="1" ht="22.5" customHeight="1">
      <c r="B155" s="42"/>
      <c r="C155" s="205" t="s">
        <v>231</v>
      </c>
      <c r="D155" s="205" t="s">
        <v>151</v>
      </c>
      <c r="E155" s="206" t="s">
        <v>618</v>
      </c>
      <c r="F155" s="207" t="s">
        <v>619</v>
      </c>
      <c r="G155" s="208" t="s">
        <v>222</v>
      </c>
      <c r="H155" s="209">
        <v>2</v>
      </c>
      <c r="I155" s="210"/>
      <c r="J155" s="211">
        <f>ROUND(I155*H155,2)</f>
        <v>0</v>
      </c>
      <c r="K155" s="207" t="s">
        <v>155</v>
      </c>
      <c r="L155" s="62"/>
      <c r="M155" s="212" t="s">
        <v>21</v>
      </c>
      <c r="N155" s="213" t="s">
        <v>40</v>
      </c>
      <c r="O155" s="43"/>
      <c r="P155" s="214">
        <f>O155*H155</f>
        <v>0</v>
      </c>
      <c r="Q155" s="214">
        <v>0</v>
      </c>
      <c r="R155" s="214">
        <f>Q155*H155</f>
        <v>0</v>
      </c>
      <c r="S155" s="214">
        <v>2.9610000000000001E-2</v>
      </c>
      <c r="T155" s="215">
        <f>S155*H155</f>
        <v>5.9220000000000002E-2</v>
      </c>
      <c r="AR155" s="25" t="s">
        <v>254</v>
      </c>
      <c r="AT155" s="25" t="s">
        <v>151</v>
      </c>
      <c r="AU155" s="25" t="s">
        <v>79</v>
      </c>
      <c r="AY155" s="25" t="s">
        <v>146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25" t="s">
        <v>77</v>
      </c>
      <c r="BK155" s="216">
        <f>ROUND(I155*H155,2)</f>
        <v>0</v>
      </c>
      <c r="BL155" s="25" t="s">
        <v>254</v>
      </c>
      <c r="BM155" s="25" t="s">
        <v>620</v>
      </c>
    </row>
    <row r="156" spans="2:65" s="12" customFormat="1">
      <c r="B156" s="217"/>
      <c r="C156" s="218"/>
      <c r="D156" s="231" t="s">
        <v>159</v>
      </c>
      <c r="E156" s="241" t="s">
        <v>21</v>
      </c>
      <c r="F156" s="242" t="s">
        <v>79</v>
      </c>
      <c r="G156" s="218"/>
      <c r="H156" s="243">
        <v>2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159</v>
      </c>
      <c r="AU156" s="228" t="s">
        <v>79</v>
      </c>
      <c r="AV156" s="12" t="s">
        <v>79</v>
      </c>
      <c r="AW156" s="12" t="s">
        <v>33</v>
      </c>
      <c r="AX156" s="12" t="s">
        <v>77</v>
      </c>
      <c r="AY156" s="228" t="s">
        <v>146</v>
      </c>
    </row>
    <row r="157" spans="2:65" s="1" customFormat="1" ht="22.5" customHeight="1">
      <c r="B157" s="42"/>
      <c r="C157" s="205" t="s">
        <v>9</v>
      </c>
      <c r="D157" s="205" t="s">
        <v>151</v>
      </c>
      <c r="E157" s="206" t="s">
        <v>621</v>
      </c>
      <c r="F157" s="207" t="s">
        <v>622</v>
      </c>
      <c r="G157" s="208" t="s">
        <v>222</v>
      </c>
      <c r="H157" s="209">
        <v>2</v>
      </c>
      <c r="I157" s="210"/>
      <c r="J157" s="211">
        <f>ROUND(I157*H157,2)</f>
        <v>0</v>
      </c>
      <c r="K157" s="207" t="s">
        <v>155</v>
      </c>
      <c r="L157" s="62"/>
      <c r="M157" s="212" t="s">
        <v>21</v>
      </c>
      <c r="N157" s="213" t="s">
        <v>40</v>
      </c>
      <c r="O157" s="43"/>
      <c r="P157" s="214">
        <f>O157*H157</f>
        <v>0</v>
      </c>
      <c r="Q157" s="214">
        <v>1.48E-3</v>
      </c>
      <c r="R157" s="214">
        <f>Q157*H157</f>
        <v>2.96E-3</v>
      </c>
      <c r="S157" s="214">
        <v>0</v>
      </c>
      <c r="T157" s="215">
        <f>S157*H157</f>
        <v>0</v>
      </c>
      <c r="AR157" s="25" t="s">
        <v>254</v>
      </c>
      <c r="AT157" s="25" t="s">
        <v>151</v>
      </c>
      <c r="AU157" s="25" t="s">
        <v>79</v>
      </c>
      <c r="AY157" s="25" t="s">
        <v>146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25" t="s">
        <v>77</v>
      </c>
      <c r="BK157" s="216">
        <f>ROUND(I157*H157,2)</f>
        <v>0</v>
      </c>
      <c r="BL157" s="25" t="s">
        <v>254</v>
      </c>
      <c r="BM157" s="25" t="s">
        <v>623</v>
      </c>
    </row>
    <row r="158" spans="2:65" s="12" customFormat="1">
      <c r="B158" s="217"/>
      <c r="C158" s="218"/>
      <c r="D158" s="231" t="s">
        <v>159</v>
      </c>
      <c r="E158" s="241" t="s">
        <v>21</v>
      </c>
      <c r="F158" s="242" t="s">
        <v>79</v>
      </c>
      <c r="G158" s="218"/>
      <c r="H158" s="243">
        <v>2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159</v>
      </c>
      <c r="AU158" s="228" t="s">
        <v>79</v>
      </c>
      <c r="AV158" s="12" t="s">
        <v>79</v>
      </c>
      <c r="AW158" s="12" t="s">
        <v>33</v>
      </c>
      <c r="AX158" s="12" t="s">
        <v>77</v>
      </c>
      <c r="AY158" s="228" t="s">
        <v>146</v>
      </c>
    </row>
    <row r="159" spans="2:65" s="1" customFormat="1" ht="22.5" customHeight="1">
      <c r="B159" s="42"/>
      <c r="C159" s="205" t="s">
        <v>289</v>
      </c>
      <c r="D159" s="205" t="s">
        <v>151</v>
      </c>
      <c r="E159" s="206" t="s">
        <v>624</v>
      </c>
      <c r="F159" s="207" t="s">
        <v>625</v>
      </c>
      <c r="G159" s="208" t="s">
        <v>222</v>
      </c>
      <c r="H159" s="209">
        <v>15</v>
      </c>
      <c r="I159" s="210"/>
      <c r="J159" s="211">
        <f>ROUND(I159*H159,2)</f>
        <v>0</v>
      </c>
      <c r="K159" s="207" t="s">
        <v>155</v>
      </c>
      <c r="L159" s="62"/>
      <c r="M159" s="212" t="s">
        <v>21</v>
      </c>
      <c r="N159" s="213" t="s">
        <v>40</v>
      </c>
      <c r="O159" s="43"/>
      <c r="P159" s="214">
        <f>O159*H159</f>
        <v>0</v>
      </c>
      <c r="Q159" s="214">
        <v>0</v>
      </c>
      <c r="R159" s="214">
        <f>Q159*H159</f>
        <v>0</v>
      </c>
      <c r="S159" s="214">
        <v>3.0999999999999999E-3</v>
      </c>
      <c r="T159" s="215">
        <f>S159*H159</f>
        <v>4.65E-2</v>
      </c>
      <c r="AR159" s="25" t="s">
        <v>254</v>
      </c>
      <c r="AT159" s="25" t="s">
        <v>151</v>
      </c>
      <c r="AU159" s="25" t="s">
        <v>79</v>
      </c>
      <c r="AY159" s="25" t="s">
        <v>146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25" t="s">
        <v>77</v>
      </c>
      <c r="BK159" s="216">
        <f>ROUND(I159*H159,2)</f>
        <v>0</v>
      </c>
      <c r="BL159" s="25" t="s">
        <v>254</v>
      </c>
      <c r="BM159" s="25" t="s">
        <v>626</v>
      </c>
    </row>
    <row r="160" spans="2:65" s="12" customFormat="1">
      <c r="B160" s="217"/>
      <c r="C160" s="218"/>
      <c r="D160" s="219" t="s">
        <v>159</v>
      </c>
      <c r="E160" s="220" t="s">
        <v>21</v>
      </c>
      <c r="F160" s="221" t="s">
        <v>627</v>
      </c>
      <c r="G160" s="218"/>
      <c r="H160" s="222">
        <v>6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159</v>
      </c>
      <c r="AU160" s="228" t="s">
        <v>79</v>
      </c>
      <c r="AV160" s="12" t="s">
        <v>79</v>
      </c>
      <c r="AW160" s="12" t="s">
        <v>33</v>
      </c>
      <c r="AX160" s="12" t="s">
        <v>69</v>
      </c>
      <c r="AY160" s="228" t="s">
        <v>146</v>
      </c>
    </row>
    <row r="161" spans="2:65" s="12" customFormat="1">
      <c r="B161" s="217"/>
      <c r="C161" s="218"/>
      <c r="D161" s="219" t="s">
        <v>159</v>
      </c>
      <c r="E161" s="220" t="s">
        <v>21</v>
      </c>
      <c r="F161" s="221" t="s">
        <v>628</v>
      </c>
      <c r="G161" s="218"/>
      <c r="H161" s="222">
        <v>6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159</v>
      </c>
      <c r="AU161" s="228" t="s">
        <v>79</v>
      </c>
      <c r="AV161" s="12" t="s">
        <v>79</v>
      </c>
      <c r="AW161" s="12" t="s">
        <v>33</v>
      </c>
      <c r="AX161" s="12" t="s">
        <v>69</v>
      </c>
      <c r="AY161" s="228" t="s">
        <v>146</v>
      </c>
    </row>
    <row r="162" spans="2:65" s="12" customFormat="1">
      <c r="B162" s="217"/>
      <c r="C162" s="218"/>
      <c r="D162" s="219" t="s">
        <v>159</v>
      </c>
      <c r="E162" s="220" t="s">
        <v>21</v>
      </c>
      <c r="F162" s="221" t="s">
        <v>629</v>
      </c>
      <c r="G162" s="218"/>
      <c r="H162" s="222">
        <v>3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159</v>
      </c>
      <c r="AU162" s="228" t="s">
        <v>79</v>
      </c>
      <c r="AV162" s="12" t="s">
        <v>79</v>
      </c>
      <c r="AW162" s="12" t="s">
        <v>33</v>
      </c>
      <c r="AX162" s="12" t="s">
        <v>69</v>
      </c>
      <c r="AY162" s="228" t="s">
        <v>146</v>
      </c>
    </row>
    <row r="163" spans="2:65" s="13" customFormat="1">
      <c r="B163" s="229"/>
      <c r="C163" s="230"/>
      <c r="D163" s="231" t="s">
        <v>159</v>
      </c>
      <c r="E163" s="232" t="s">
        <v>21</v>
      </c>
      <c r="F163" s="233" t="s">
        <v>163</v>
      </c>
      <c r="G163" s="230"/>
      <c r="H163" s="234">
        <v>15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159</v>
      </c>
      <c r="AU163" s="240" t="s">
        <v>79</v>
      </c>
      <c r="AV163" s="13" t="s">
        <v>157</v>
      </c>
      <c r="AW163" s="13" t="s">
        <v>33</v>
      </c>
      <c r="AX163" s="13" t="s">
        <v>77</v>
      </c>
      <c r="AY163" s="240" t="s">
        <v>146</v>
      </c>
    </row>
    <row r="164" spans="2:65" s="1" customFormat="1" ht="22.5" customHeight="1">
      <c r="B164" s="42"/>
      <c r="C164" s="205" t="s">
        <v>294</v>
      </c>
      <c r="D164" s="205" t="s">
        <v>151</v>
      </c>
      <c r="E164" s="206" t="s">
        <v>630</v>
      </c>
      <c r="F164" s="207" t="s">
        <v>631</v>
      </c>
      <c r="G164" s="208" t="s">
        <v>222</v>
      </c>
      <c r="H164" s="209">
        <v>12</v>
      </c>
      <c r="I164" s="210"/>
      <c r="J164" s="211">
        <f>ROUND(I164*H164,2)</f>
        <v>0</v>
      </c>
      <c r="K164" s="207" t="s">
        <v>155</v>
      </c>
      <c r="L164" s="62"/>
      <c r="M164" s="212" t="s">
        <v>21</v>
      </c>
      <c r="N164" s="213" t="s">
        <v>40</v>
      </c>
      <c r="O164" s="43"/>
      <c r="P164" s="214">
        <f>O164*H164</f>
        <v>0</v>
      </c>
      <c r="Q164" s="214">
        <v>0</v>
      </c>
      <c r="R164" s="214">
        <f>Q164*H164</f>
        <v>0</v>
      </c>
      <c r="S164" s="214">
        <v>4.1999999999999997E-3</v>
      </c>
      <c r="T164" s="215">
        <f>S164*H164</f>
        <v>5.04E-2</v>
      </c>
      <c r="AR164" s="25" t="s">
        <v>254</v>
      </c>
      <c r="AT164" s="25" t="s">
        <v>151</v>
      </c>
      <c r="AU164" s="25" t="s">
        <v>79</v>
      </c>
      <c r="AY164" s="25" t="s">
        <v>146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25" t="s">
        <v>77</v>
      </c>
      <c r="BK164" s="216">
        <f>ROUND(I164*H164,2)</f>
        <v>0</v>
      </c>
      <c r="BL164" s="25" t="s">
        <v>254</v>
      </c>
      <c r="BM164" s="25" t="s">
        <v>632</v>
      </c>
    </row>
    <row r="165" spans="2:65" s="12" customFormat="1">
      <c r="B165" s="217"/>
      <c r="C165" s="218"/>
      <c r="D165" s="219" t="s">
        <v>159</v>
      </c>
      <c r="E165" s="220" t="s">
        <v>21</v>
      </c>
      <c r="F165" s="221" t="s">
        <v>633</v>
      </c>
      <c r="G165" s="218"/>
      <c r="H165" s="222">
        <v>12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159</v>
      </c>
      <c r="AU165" s="228" t="s">
        <v>79</v>
      </c>
      <c r="AV165" s="12" t="s">
        <v>79</v>
      </c>
      <c r="AW165" s="12" t="s">
        <v>33</v>
      </c>
      <c r="AX165" s="12" t="s">
        <v>69</v>
      </c>
      <c r="AY165" s="228" t="s">
        <v>146</v>
      </c>
    </row>
    <row r="166" spans="2:65" s="13" customFormat="1">
      <c r="B166" s="229"/>
      <c r="C166" s="230"/>
      <c r="D166" s="231" t="s">
        <v>159</v>
      </c>
      <c r="E166" s="232" t="s">
        <v>21</v>
      </c>
      <c r="F166" s="233" t="s">
        <v>163</v>
      </c>
      <c r="G166" s="230"/>
      <c r="H166" s="234">
        <v>12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159</v>
      </c>
      <c r="AU166" s="240" t="s">
        <v>79</v>
      </c>
      <c r="AV166" s="13" t="s">
        <v>157</v>
      </c>
      <c r="AW166" s="13" t="s">
        <v>33</v>
      </c>
      <c r="AX166" s="13" t="s">
        <v>77</v>
      </c>
      <c r="AY166" s="240" t="s">
        <v>146</v>
      </c>
    </row>
    <row r="167" spans="2:65" s="1" customFormat="1" ht="22.5" customHeight="1">
      <c r="B167" s="42"/>
      <c r="C167" s="205" t="s">
        <v>298</v>
      </c>
      <c r="D167" s="205" t="s">
        <v>151</v>
      </c>
      <c r="E167" s="206" t="s">
        <v>634</v>
      </c>
      <c r="F167" s="207" t="s">
        <v>635</v>
      </c>
      <c r="G167" s="208" t="s">
        <v>504</v>
      </c>
      <c r="H167" s="209">
        <v>105</v>
      </c>
      <c r="I167" s="210"/>
      <c r="J167" s="211">
        <f>ROUND(I167*H167,2)</f>
        <v>0</v>
      </c>
      <c r="K167" s="207" t="s">
        <v>155</v>
      </c>
      <c r="L167" s="62"/>
      <c r="M167" s="212" t="s">
        <v>21</v>
      </c>
      <c r="N167" s="213" t="s">
        <v>40</v>
      </c>
      <c r="O167" s="43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AR167" s="25" t="s">
        <v>254</v>
      </c>
      <c r="AT167" s="25" t="s">
        <v>151</v>
      </c>
      <c r="AU167" s="25" t="s">
        <v>79</v>
      </c>
      <c r="AY167" s="25" t="s">
        <v>146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25" t="s">
        <v>77</v>
      </c>
      <c r="BK167" s="216">
        <f>ROUND(I167*H167,2)</f>
        <v>0</v>
      </c>
      <c r="BL167" s="25" t="s">
        <v>254</v>
      </c>
      <c r="BM167" s="25" t="s">
        <v>636</v>
      </c>
    </row>
    <row r="168" spans="2:65" s="12" customFormat="1">
      <c r="B168" s="217"/>
      <c r="C168" s="218"/>
      <c r="D168" s="219" t="s">
        <v>159</v>
      </c>
      <c r="E168" s="220" t="s">
        <v>21</v>
      </c>
      <c r="F168" s="221" t="s">
        <v>637</v>
      </c>
      <c r="G168" s="218"/>
      <c r="H168" s="222">
        <v>105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159</v>
      </c>
      <c r="AU168" s="228" t="s">
        <v>79</v>
      </c>
      <c r="AV168" s="12" t="s">
        <v>79</v>
      </c>
      <c r="AW168" s="12" t="s">
        <v>33</v>
      </c>
      <c r="AX168" s="12" t="s">
        <v>69</v>
      </c>
      <c r="AY168" s="228" t="s">
        <v>146</v>
      </c>
    </row>
    <row r="169" spans="2:65" s="13" customFormat="1">
      <c r="B169" s="229"/>
      <c r="C169" s="230"/>
      <c r="D169" s="231" t="s">
        <v>159</v>
      </c>
      <c r="E169" s="232" t="s">
        <v>21</v>
      </c>
      <c r="F169" s="233" t="s">
        <v>163</v>
      </c>
      <c r="G169" s="230"/>
      <c r="H169" s="234">
        <v>105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159</v>
      </c>
      <c r="AU169" s="240" t="s">
        <v>79</v>
      </c>
      <c r="AV169" s="13" t="s">
        <v>157</v>
      </c>
      <c r="AW169" s="13" t="s">
        <v>33</v>
      </c>
      <c r="AX169" s="13" t="s">
        <v>77</v>
      </c>
      <c r="AY169" s="240" t="s">
        <v>146</v>
      </c>
    </row>
    <row r="170" spans="2:65" s="1" customFormat="1" ht="22.5" customHeight="1">
      <c r="B170" s="42"/>
      <c r="C170" s="205" t="s">
        <v>303</v>
      </c>
      <c r="D170" s="205" t="s">
        <v>151</v>
      </c>
      <c r="E170" s="206" t="s">
        <v>638</v>
      </c>
      <c r="F170" s="207" t="s">
        <v>639</v>
      </c>
      <c r="G170" s="208" t="s">
        <v>287</v>
      </c>
      <c r="H170" s="209">
        <v>0.105</v>
      </c>
      <c r="I170" s="210"/>
      <c r="J170" s="211">
        <f>ROUND(I170*H170,2)</f>
        <v>0</v>
      </c>
      <c r="K170" s="207" t="s">
        <v>155</v>
      </c>
      <c r="L170" s="62"/>
      <c r="M170" s="212" t="s">
        <v>21</v>
      </c>
      <c r="N170" s="213" t="s">
        <v>40</v>
      </c>
      <c r="O170" s="43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AR170" s="25" t="s">
        <v>254</v>
      </c>
      <c r="AT170" s="25" t="s">
        <v>151</v>
      </c>
      <c r="AU170" s="25" t="s">
        <v>79</v>
      </c>
      <c r="AY170" s="25" t="s">
        <v>146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25" t="s">
        <v>77</v>
      </c>
      <c r="BK170" s="216">
        <f>ROUND(I170*H170,2)</f>
        <v>0</v>
      </c>
      <c r="BL170" s="25" t="s">
        <v>254</v>
      </c>
      <c r="BM170" s="25" t="s">
        <v>640</v>
      </c>
    </row>
    <row r="171" spans="2:65" s="11" customFormat="1" ht="29.85" customHeight="1">
      <c r="B171" s="186"/>
      <c r="C171" s="187"/>
      <c r="D171" s="202" t="s">
        <v>68</v>
      </c>
      <c r="E171" s="203" t="s">
        <v>641</v>
      </c>
      <c r="F171" s="203" t="s">
        <v>642</v>
      </c>
      <c r="G171" s="187"/>
      <c r="H171" s="187"/>
      <c r="I171" s="190"/>
      <c r="J171" s="204">
        <f>BK171</f>
        <v>0</v>
      </c>
      <c r="K171" s="187"/>
      <c r="L171" s="192"/>
      <c r="M171" s="193"/>
      <c r="N171" s="194"/>
      <c r="O171" s="194"/>
      <c r="P171" s="195">
        <f>SUM(P172:P208)</f>
        <v>0</v>
      </c>
      <c r="Q171" s="194"/>
      <c r="R171" s="195">
        <f>SUM(R172:R208)</f>
        <v>0.13790000000000002</v>
      </c>
      <c r="S171" s="194"/>
      <c r="T171" s="196">
        <f>SUM(T172:T208)</f>
        <v>0.25559999999999999</v>
      </c>
      <c r="AR171" s="197" t="s">
        <v>79</v>
      </c>
      <c r="AT171" s="198" t="s">
        <v>68</v>
      </c>
      <c r="AU171" s="198" t="s">
        <v>77</v>
      </c>
      <c r="AY171" s="197" t="s">
        <v>146</v>
      </c>
      <c r="BK171" s="199">
        <f>SUM(BK172:BK208)</f>
        <v>0</v>
      </c>
    </row>
    <row r="172" spans="2:65" s="1" customFormat="1" ht="22.5" customHeight="1">
      <c r="B172" s="42"/>
      <c r="C172" s="205" t="s">
        <v>310</v>
      </c>
      <c r="D172" s="205" t="s">
        <v>151</v>
      </c>
      <c r="E172" s="206" t="s">
        <v>643</v>
      </c>
      <c r="F172" s="207" t="s">
        <v>644</v>
      </c>
      <c r="G172" s="208" t="s">
        <v>504</v>
      </c>
      <c r="H172" s="209">
        <v>85</v>
      </c>
      <c r="I172" s="210"/>
      <c r="J172" s="211">
        <f>ROUND(I172*H172,2)</f>
        <v>0</v>
      </c>
      <c r="K172" s="207" t="s">
        <v>155</v>
      </c>
      <c r="L172" s="62"/>
      <c r="M172" s="212" t="s">
        <v>21</v>
      </c>
      <c r="N172" s="213" t="s">
        <v>40</v>
      </c>
      <c r="O172" s="43"/>
      <c r="P172" s="214">
        <f>O172*H172</f>
        <v>0</v>
      </c>
      <c r="Q172" s="214">
        <v>0</v>
      </c>
      <c r="R172" s="214">
        <f>Q172*H172</f>
        <v>0</v>
      </c>
      <c r="S172" s="214">
        <v>2.1299999999999999E-3</v>
      </c>
      <c r="T172" s="215">
        <f>S172*H172</f>
        <v>0.18104999999999999</v>
      </c>
      <c r="AR172" s="25" t="s">
        <v>254</v>
      </c>
      <c r="AT172" s="25" t="s">
        <v>151</v>
      </c>
      <c r="AU172" s="25" t="s">
        <v>79</v>
      </c>
      <c r="AY172" s="25" t="s">
        <v>146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25" t="s">
        <v>77</v>
      </c>
      <c r="BK172" s="216">
        <f>ROUND(I172*H172,2)</f>
        <v>0</v>
      </c>
      <c r="BL172" s="25" t="s">
        <v>254</v>
      </c>
      <c r="BM172" s="25" t="s">
        <v>645</v>
      </c>
    </row>
    <row r="173" spans="2:65" s="12" customFormat="1">
      <c r="B173" s="217"/>
      <c r="C173" s="218"/>
      <c r="D173" s="219" t="s">
        <v>159</v>
      </c>
      <c r="E173" s="220" t="s">
        <v>21</v>
      </c>
      <c r="F173" s="221" t="s">
        <v>646</v>
      </c>
      <c r="G173" s="218"/>
      <c r="H173" s="222">
        <v>85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159</v>
      </c>
      <c r="AU173" s="228" t="s">
        <v>79</v>
      </c>
      <c r="AV173" s="12" t="s">
        <v>79</v>
      </c>
      <c r="AW173" s="12" t="s">
        <v>33</v>
      </c>
      <c r="AX173" s="12" t="s">
        <v>69</v>
      </c>
      <c r="AY173" s="228" t="s">
        <v>146</v>
      </c>
    </row>
    <row r="174" spans="2:65" s="13" customFormat="1">
      <c r="B174" s="229"/>
      <c r="C174" s="230"/>
      <c r="D174" s="231" t="s">
        <v>159</v>
      </c>
      <c r="E174" s="232" t="s">
        <v>21</v>
      </c>
      <c r="F174" s="233" t="s">
        <v>163</v>
      </c>
      <c r="G174" s="230"/>
      <c r="H174" s="234">
        <v>85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159</v>
      </c>
      <c r="AU174" s="240" t="s">
        <v>79</v>
      </c>
      <c r="AV174" s="13" t="s">
        <v>157</v>
      </c>
      <c r="AW174" s="13" t="s">
        <v>33</v>
      </c>
      <c r="AX174" s="13" t="s">
        <v>77</v>
      </c>
      <c r="AY174" s="240" t="s">
        <v>146</v>
      </c>
    </row>
    <row r="175" spans="2:65" s="1" customFormat="1" ht="22.5" customHeight="1">
      <c r="B175" s="42"/>
      <c r="C175" s="205" t="s">
        <v>318</v>
      </c>
      <c r="D175" s="205" t="s">
        <v>151</v>
      </c>
      <c r="E175" s="206" t="s">
        <v>647</v>
      </c>
      <c r="F175" s="207" t="s">
        <v>648</v>
      </c>
      <c r="G175" s="208" t="s">
        <v>504</v>
      </c>
      <c r="H175" s="209">
        <v>15</v>
      </c>
      <c r="I175" s="210"/>
      <c r="J175" s="211">
        <f>ROUND(I175*H175,2)</f>
        <v>0</v>
      </c>
      <c r="K175" s="207" t="s">
        <v>155</v>
      </c>
      <c r="L175" s="62"/>
      <c r="M175" s="212" t="s">
        <v>21</v>
      </c>
      <c r="N175" s="213" t="s">
        <v>40</v>
      </c>
      <c r="O175" s="43"/>
      <c r="P175" s="214">
        <f>O175*H175</f>
        <v>0</v>
      </c>
      <c r="Q175" s="214">
        <v>0</v>
      </c>
      <c r="R175" s="214">
        <f>Q175*H175</f>
        <v>0</v>
      </c>
      <c r="S175" s="214">
        <v>4.9699999999999996E-3</v>
      </c>
      <c r="T175" s="215">
        <f>S175*H175</f>
        <v>7.4549999999999991E-2</v>
      </c>
      <c r="AR175" s="25" t="s">
        <v>254</v>
      </c>
      <c r="AT175" s="25" t="s">
        <v>151</v>
      </c>
      <c r="AU175" s="25" t="s">
        <v>79</v>
      </c>
      <c r="AY175" s="25" t="s">
        <v>146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25" t="s">
        <v>77</v>
      </c>
      <c r="BK175" s="216">
        <f>ROUND(I175*H175,2)</f>
        <v>0</v>
      </c>
      <c r="BL175" s="25" t="s">
        <v>254</v>
      </c>
      <c r="BM175" s="25" t="s">
        <v>649</v>
      </c>
    </row>
    <row r="176" spans="2:65" s="12" customFormat="1">
      <c r="B176" s="217"/>
      <c r="C176" s="218"/>
      <c r="D176" s="231" t="s">
        <v>159</v>
      </c>
      <c r="E176" s="241" t="s">
        <v>21</v>
      </c>
      <c r="F176" s="242" t="s">
        <v>10</v>
      </c>
      <c r="G176" s="218"/>
      <c r="H176" s="243">
        <v>15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159</v>
      </c>
      <c r="AU176" s="228" t="s">
        <v>79</v>
      </c>
      <c r="AV176" s="12" t="s">
        <v>79</v>
      </c>
      <c r="AW176" s="12" t="s">
        <v>33</v>
      </c>
      <c r="AX176" s="12" t="s">
        <v>77</v>
      </c>
      <c r="AY176" s="228" t="s">
        <v>146</v>
      </c>
    </row>
    <row r="177" spans="2:65" s="1" customFormat="1" ht="22.5" customHeight="1">
      <c r="B177" s="42"/>
      <c r="C177" s="205" t="s">
        <v>322</v>
      </c>
      <c r="D177" s="205" t="s">
        <v>151</v>
      </c>
      <c r="E177" s="206" t="s">
        <v>650</v>
      </c>
      <c r="F177" s="207" t="s">
        <v>651</v>
      </c>
      <c r="G177" s="208" t="s">
        <v>504</v>
      </c>
      <c r="H177" s="209">
        <v>25</v>
      </c>
      <c r="I177" s="210"/>
      <c r="J177" s="211">
        <f>ROUND(I177*H177,2)</f>
        <v>0</v>
      </c>
      <c r="K177" s="207" t="s">
        <v>155</v>
      </c>
      <c r="L177" s="62"/>
      <c r="M177" s="212" t="s">
        <v>21</v>
      </c>
      <c r="N177" s="213" t="s">
        <v>40</v>
      </c>
      <c r="O177" s="43"/>
      <c r="P177" s="214">
        <f>O177*H177</f>
        <v>0</v>
      </c>
      <c r="Q177" s="214">
        <v>4.0000000000000002E-4</v>
      </c>
      <c r="R177" s="214">
        <f>Q177*H177</f>
        <v>0.01</v>
      </c>
      <c r="S177" s="214">
        <v>0</v>
      </c>
      <c r="T177" s="215">
        <f>S177*H177</f>
        <v>0</v>
      </c>
      <c r="AR177" s="25" t="s">
        <v>254</v>
      </c>
      <c r="AT177" s="25" t="s">
        <v>151</v>
      </c>
      <c r="AU177" s="25" t="s">
        <v>79</v>
      </c>
      <c r="AY177" s="25" t="s">
        <v>146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25" t="s">
        <v>77</v>
      </c>
      <c r="BK177" s="216">
        <f>ROUND(I177*H177,2)</f>
        <v>0</v>
      </c>
      <c r="BL177" s="25" t="s">
        <v>254</v>
      </c>
      <c r="BM177" s="25" t="s">
        <v>652</v>
      </c>
    </row>
    <row r="178" spans="2:65" s="12" customFormat="1">
      <c r="B178" s="217"/>
      <c r="C178" s="218"/>
      <c r="D178" s="219" t="s">
        <v>159</v>
      </c>
      <c r="E178" s="220" t="s">
        <v>21</v>
      </c>
      <c r="F178" s="221" t="s">
        <v>303</v>
      </c>
      <c r="G178" s="218"/>
      <c r="H178" s="222">
        <v>25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159</v>
      </c>
      <c r="AU178" s="228" t="s">
        <v>79</v>
      </c>
      <c r="AV178" s="12" t="s">
        <v>79</v>
      </c>
      <c r="AW178" s="12" t="s">
        <v>33</v>
      </c>
      <c r="AX178" s="12" t="s">
        <v>69</v>
      </c>
      <c r="AY178" s="228" t="s">
        <v>146</v>
      </c>
    </row>
    <row r="179" spans="2:65" s="13" customFormat="1">
      <c r="B179" s="229"/>
      <c r="C179" s="230"/>
      <c r="D179" s="231" t="s">
        <v>159</v>
      </c>
      <c r="E179" s="232" t="s">
        <v>21</v>
      </c>
      <c r="F179" s="233" t="s">
        <v>163</v>
      </c>
      <c r="G179" s="230"/>
      <c r="H179" s="234">
        <v>25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159</v>
      </c>
      <c r="AU179" s="240" t="s">
        <v>79</v>
      </c>
      <c r="AV179" s="13" t="s">
        <v>157</v>
      </c>
      <c r="AW179" s="13" t="s">
        <v>33</v>
      </c>
      <c r="AX179" s="13" t="s">
        <v>77</v>
      </c>
      <c r="AY179" s="240" t="s">
        <v>146</v>
      </c>
    </row>
    <row r="180" spans="2:65" s="1" customFormat="1" ht="22.5" customHeight="1">
      <c r="B180" s="42"/>
      <c r="C180" s="205" t="s">
        <v>333</v>
      </c>
      <c r="D180" s="205" t="s">
        <v>151</v>
      </c>
      <c r="E180" s="206" t="s">
        <v>653</v>
      </c>
      <c r="F180" s="207" t="s">
        <v>654</v>
      </c>
      <c r="G180" s="208" t="s">
        <v>504</v>
      </c>
      <c r="H180" s="209">
        <v>40</v>
      </c>
      <c r="I180" s="210"/>
      <c r="J180" s="211">
        <f>ROUND(I180*H180,2)</f>
        <v>0</v>
      </c>
      <c r="K180" s="207" t="s">
        <v>155</v>
      </c>
      <c r="L180" s="62"/>
      <c r="M180" s="212" t="s">
        <v>21</v>
      </c>
      <c r="N180" s="213" t="s">
        <v>40</v>
      </c>
      <c r="O180" s="43"/>
      <c r="P180" s="214">
        <f>O180*H180</f>
        <v>0</v>
      </c>
      <c r="Q180" s="214">
        <v>6.6E-4</v>
      </c>
      <c r="R180" s="214">
        <f>Q180*H180</f>
        <v>2.64E-2</v>
      </c>
      <c r="S180" s="214">
        <v>0</v>
      </c>
      <c r="T180" s="215">
        <f>S180*H180</f>
        <v>0</v>
      </c>
      <c r="AR180" s="25" t="s">
        <v>254</v>
      </c>
      <c r="AT180" s="25" t="s">
        <v>151</v>
      </c>
      <c r="AU180" s="25" t="s">
        <v>79</v>
      </c>
      <c r="AY180" s="25" t="s">
        <v>146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25" t="s">
        <v>77</v>
      </c>
      <c r="BK180" s="216">
        <f>ROUND(I180*H180,2)</f>
        <v>0</v>
      </c>
      <c r="BL180" s="25" t="s">
        <v>254</v>
      </c>
      <c r="BM180" s="25" t="s">
        <v>655</v>
      </c>
    </row>
    <row r="181" spans="2:65" s="12" customFormat="1">
      <c r="B181" s="217"/>
      <c r="C181" s="218"/>
      <c r="D181" s="219" t="s">
        <v>159</v>
      </c>
      <c r="E181" s="220" t="s">
        <v>21</v>
      </c>
      <c r="F181" s="221" t="s">
        <v>387</v>
      </c>
      <c r="G181" s="218"/>
      <c r="H181" s="222">
        <v>40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159</v>
      </c>
      <c r="AU181" s="228" t="s">
        <v>79</v>
      </c>
      <c r="AV181" s="12" t="s">
        <v>79</v>
      </c>
      <c r="AW181" s="12" t="s">
        <v>33</v>
      </c>
      <c r="AX181" s="12" t="s">
        <v>69</v>
      </c>
      <c r="AY181" s="228" t="s">
        <v>146</v>
      </c>
    </row>
    <row r="182" spans="2:65" s="13" customFormat="1">
      <c r="B182" s="229"/>
      <c r="C182" s="230"/>
      <c r="D182" s="231" t="s">
        <v>159</v>
      </c>
      <c r="E182" s="232" t="s">
        <v>21</v>
      </c>
      <c r="F182" s="233" t="s">
        <v>163</v>
      </c>
      <c r="G182" s="230"/>
      <c r="H182" s="234">
        <v>40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AT182" s="240" t="s">
        <v>159</v>
      </c>
      <c r="AU182" s="240" t="s">
        <v>79</v>
      </c>
      <c r="AV182" s="13" t="s">
        <v>157</v>
      </c>
      <c r="AW182" s="13" t="s">
        <v>33</v>
      </c>
      <c r="AX182" s="13" t="s">
        <v>77</v>
      </c>
      <c r="AY182" s="240" t="s">
        <v>146</v>
      </c>
    </row>
    <row r="183" spans="2:65" s="1" customFormat="1" ht="22.5" customHeight="1">
      <c r="B183" s="42"/>
      <c r="C183" s="205" t="s">
        <v>339</v>
      </c>
      <c r="D183" s="205" t="s">
        <v>151</v>
      </c>
      <c r="E183" s="206" t="s">
        <v>656</v>
      </c>
      <c r="F183" s="207" t="s">
        <v>657</v>
      </c>
      <c r="G183" s="208" t="s">
        <v>504</v>
      </c>
      <c r="H183" s="209">
        <v>20</v>
      </c>
      <c r="I183" s="210"/>
      <c r="J183" s="211">
        <f>ROUND(I183*H183,2)</f>
        <v>0</v>
      </c>
      <c r="K183" s="207" t="s">
        <v>155</v>
      </c>
      <c r="L183" s="62"/>
      <c r="M183" s="212" t="s">
        <v>21</v>
      </c>
      <c r="N183" s="213" t="s">
        <v>40</v>
      </c>
      <c r="O183" s="43"/>
      <c r="P183" s="214">
        <f>O183*H183</f>
        <v>0</v>
      </c>
      <c r="Q183" s="214">
        <v>9.1E-4</v>
      </c>
      <c r="R183" s="214">
        <f>Q183*H183</f>
        <v>1.8200000000000001E-2</v>
      </c>
      <c r="S183" s="214">
        <v>0</v>
      </c>
      <c r="T183" s="215">
        <f>S183*H183</f>
        <v>0</v>
      </c>
      <c r="AR183" s="25" t="s">
        <v>254</v>
      </c>
      <c r="AT183" s="25" t="s">
        <v>151</v>
      </c>
      <c r="AU183" s="25" t="s">
        <v>79</v>
      </c>
      <c r="AY183" s="25" t="s">
        <v>146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25" t="s">
        <v>77</v>
      </c>
      <c r="BK183" s="216">
        <f>ROUND(I183*H183,2)</f>
        <v>0</v>
      </c>
      <c r="BL183" s="25" t="s">
        <v>254</v>
      </c>
      <c r="BM183" s="25" t="s">
        <v>658</v>
      </c>
    </row>
    <row r="184" spans="2:65" s="12" customFormat="1">
      <c r="B184" s="217"/>
      <c r="C184" s="218"/>
      <c r="D184" s="219" t="s">
        <v>159</v>
      </c>
      <c r="E184" s="220" t="s">
        <v>21</v>
      </c>
      <c r="F184" s="221" t="s">
        <v>231</v>
      </c>
      <c r="G184" s="218"/>
      <c r="H184" s="222">
        <v>20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159</v>
      </c>
      <c r="AU184" s="228" t="s">
        <v>79</v>
      </c>
      <c r="AV184" s="12" t="s">
        <v>79</v>
      </c>
      <c r="AW184" s="12" t="s">
        <v>33</v>
      </c>
      <c r="AX184" s="12" t="s">
        <v>69</v>
      </c>
      <c r="AY184" s="228" t="s">
        <v>146</v>
      </c>
    </row>
    <row r="185" spans="2:65" s="13" customFormat="1">
      <c r="B185" s="229"/>
      <c r="C185" s="230"/>
      <c r="D185" s="231" t="s">
        <v>159</v>
      </c>
      <c r="E185" s="232" t="s">
        <v>21</v>
      </c>
      <c r="F185" s="233" t="s">
        <v>163</v>
      </c>
      <c r="G185" s="230"/>
      <c r="H185" s="234">
        <v>20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159</v>
      </c>
      <c r="AU185" s="240" t="s">
        <v>79</v>
      </c>
      <c r="AV185" s="13" t="s">
        <v>157</v>
      </c>
      <c r="AW185" s="13" t="s">
        <v>33</v>
      </c>
      <c r="AX185" s="13" t="s">
        <v>77</v>
      </c>
      <c r="AY185" s="240" t="s">
        <v>146</v>
      </c>
    </row>
    <row r="186" spans="2:65" s="1" customFormat="1" ht="22.5" customHeight="1">
      <c r="B186" s="42"/>
      <c r="C186" s="205" t="s">
        <v>348</v>
      </c>
      <c r="D186" s="205" t="s">
        <v>151</v>
      </c>
      <c r="E186" s="206" t="s">
        <v>659</v>
      </c>
      <c r="F186" s="207" t="s">
        <v>660</v>
      </c>
      <c r="G186" s="208" t="s">
        <v>504</v>
      </c>
      <c r="H186" s="209">
        <v>15</v>
      </c>
      <c r="I186" s="210"/>
      <c r="J186" s="211">
        <f>ROUND(I186*H186,2)</f>
        <v>0</v>
      </c>
      <c r="K186" s="207" t="s">
        <v>155</v>
      </c>
      <c r="L186" s="62"/>
      <c r="M186" s="212" t="s">
        <v>21</v>
      </c>
      <c r="N186" s="213" t="s">
        <v>40</v>
      </c>
      <c r="O186" s="43"/>
      <c r="P186" s="214">
        <f>O186*H186</f>
        <v>0</v>
      </c>
      <c r="Q186" s="214">
        <v>1.1900000000000001E-3</v>
      </c>
      <c r="R186" s="214">
        <f>Q186*H186</f>
        <v>1.7850000000000001E-2</v>
      </c>
      <c r="S186" s="214">
        <v>0</v>
      </c>
      <c r="T186" s="215">
        <f>S186*H186</f>
        <v>0</v>
      </c>
      <c r="AR186" s="25" t="s">
        <v>254</v>
      </c>
      <c r="AT186" s="25" t="s">
        <v>151</v>
      </c>
      <c r="AU186" s="25" t="s">
        <v>79</v>
      </c>
      <c r="AY186" s="25" t="s">
        <v>146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25" t="s">
        <v>77</v>
      </c>
      <c r="BK186" s="216">
        <f>ROUND(I186*H186,2)</f>
        <v>0</v>
      </c>
      <c r="BL186" s="25" t="s">
        <v>254</v>
      </c>
      <c r="BM186" s="25" t="s">
        <v>661</v>
      </c>
    </row>
    <row r="187" spans="2:65" s="12" customFormat="1">
      <c r="B187" s="217"/>
      <c r="C187" s="218"/>
      <c r="D187" s="219" t="s">
        <v>159</v>
      </c>
      <c r="E187" s="220" t="s">
        <v>21</v>
      </c>
      <c r="F187" s="221" t="s">
        <v>10</v>
      </c>
      <c r="G187" s="218"/>
      <c r="H187" s="222">
        <v>15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159</v>
      </c>
      <c r="AU187" s="228" t="s">
        <v>79</v>
      </c>
      <c r="AV187" s="12" t="s">
        <v>79</v>
      </c>
      <c r="AW187" s="12" t="s">
        <v>33</v>
      </c>
      <c r="AX187" s="12" t="s">
        <v>69</v>
      </c>
      <c r="AY187" s="228" t="s">
        <v>146</v>
      </c>
    </row>
    <row r="188" spans="2:65" s="13" customFormat="1">
      <c r="B188" s="229"/>
      <c r="C188" s="230"/>
      <c r="D188" s="231" t="s">
        <v>159</v>
      </c>
      <c r="E188" s="232" t="s">
        <v>21</v>
      </c>
      <c r="F188" s="233" t="s">
        <v>163</v>
      </c>
      <c r="G188" s="230"/>
      <c r="H188" s="234">
        <v>15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159</v>
      </c>
      <c r="AU188" s="240" t="s">
        <v>79</v>
      </c>
      <c r="AV188" s="13" t="s">
        <v>157</v>
      </c>
      <c r="AW188" s="13" t="s">
        <v>33</v>
      </c>
      <c r="AX188" s="13" t="s">
        <v>77</v>
      </c>
      <c r="AY188" s="240" t="s">
        <v>146</v>
      </c>
    </row>
    <row r="189" spans="2:65" s="1" customFormat="1" ht="31.5" customHeight="1">
      <c r="B189" s="42"/>
      <c r="C189" s="205" t="s">
        <v>352</v>
      </c>
      <c r="D189" s="205" t="s">
        <v>151</v>
      </c>
      <c r="E189" s="206" t="s">
        <v>662</v>
      </c>
      <c r="F189" s="207" t="s">
        <v>663</v>
      </c>
      <c r="G189" s="208" t="s">
        <v>504</v>
      </c>
      <c r="H189" s="209">
        <v>25</v>
      </c>
      <c r="I189" s="210"/>
      <c r="J189" s="211">
        <f>ROUND(I189*H189,2)</f>
        <v>0</v>
      </c>
      <c r="K189" s="207" t="s">
        <v>155</v>
      </c>
      <c r="L189" s="62"/>
      <c r="M189" s="212" t="s">
        <v>21</v>
      </c>
      <c r="N189" s="213" t="s">
        <v>40</v>
      </c>
      <c r="O189" s="43"/>
      <c r="P189" s="214">
        <f>O189*H189</f>
        <v>0</v>
      </c>
      <c r="Q189" s="214">
        <v>6.9999999999999994E-5</v>
      </c>
      <c r="R189" s="214">
        <f>Q189*H189</f>
        <v>1.7499999999999998E-3</v>
      </c>
      <c r="S189" s="214">
        <v>0</v>
      </c>
      <c r="T189" s="215">
        <f>S189*H189</f>
        <v>0</v>
      </c>
      <c r="AR189" s="25" t="s">
        <v>254</v>
      </c>
      <c r="AT189" s="25" t="s">
        <v>151</v>
      </c>
      <c r="AU189" s="25" t="s">
        <v>79</v>
      </c>
      <c r="AY189" s="25" t="s">
        <v>146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25" t="s">
        <v>77</v>
      </c>
      <c r="BK189" s="216">
        <f>ROUND(I189*H189,2)</f>
        <v>0</v>
      </c>
      <c r="BL189" s="25" t="s">
        <v>254</v>
      </c>
      <c r="BM189" s="25" t="s">
        <v>664</v>
      </c>
    </row>
    <row r="190" spans="2:65" s="12" customFormat="1">
      <c r="B190" s="217"/>
      <c r="C190" s="218"/>
      <c r="D190" s="219" t="s">
        <v>159</v>
      </c>
      <c r="E190" s="220" t="s">
        <v>21</v>
      </c>
      <c r="F190" s="221" t="s">
        <v>303</v>
      </c>
      <c r="G190" s="218"/>
      <c r="H190" s="222">
        <v>25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159</v>
      </c>
      <c r="AU190" s="228" t="s">
        <v>79</v>
      </c>
      <c r="AV190" s="12" t="s">
        <v>79</v>
      </c>
      <c r="AW190" s="12" t="s">
        <v>33</v>
      </c>
      <c r="AX190" s="12" t="s">
        <v>69</v>
      </c>
      <c r="AY190" s="228" t="s">
        <v>146</v>
      </c>
    </row>
    <row r="191" spans="2:65" s="13" customFormat="1">
      <c r="B191" s="229"/>
      <c r="C191" s="230"/>
      <c r="D191" s="231" t="s">
        <v>159</v>
      </c>
      <c r="E191" s="232" t="s">
        <v>21</v>
      </c>
      <c r="F191" s="233" t="s">
        <v>163</v>
      </c>
      <c r="G191" s="230"/>
      <c r="H191" s="234">
        <v>25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159</v>
      </c>
      <c r="AU191" s="240" t="s">
        <v>79</v>
      </c>
      <c r="AV191" s="13" t="s">
        <v>157</v>
      </c>
      <c r="AW191" s="13" t="s">
        <v>33</v>
      </c>
      <c r="AX191" s="13" t="s">
        <v>77</v>
      </c>
      <c r="AY191" s="240" t="s">
        <v>146</v>
      </c>
    </row>
    <row r="192" spans="2:65" s="1" customFormat="1" ht="31.5" customHeight="1">
      <c r="B192" s="42"/>
      <c r="C192" s="205" t="s">
        <v>357</v>
      </c>
      <c r="D192" s="205" t="s">
        <v>151</v>
      </c>
      <c r="E192" s="206" t="s">
        <v>665</v>
      </c>
      <c r="F192" s="207" t="s">
        <v>666</v>
      </c>
      <c r="G192" s="208" t="s">
        <v>504</v>
      </c>
      <c r="H192" s="209">
        <v>75</v>
      </c>
      <c r="I192" s="210"/>
      <c r="J192" s="211">
        <f>ROUND(I192*H192,2)</f>
        <v>0</v>
      </c>
      <c r="K192" s="207" t="s">
        <v>155</v>
      </c>
      <c r="L192" s="62"/>
      <c r="M192" s="212" t="s">
        <v>21</v>
      </c>
      <c r="N192" s="213" t="s">
        <v>40</v>
      </c>
      <c r="O192" s="43"/>
      <c r="P192" s="214">
        <f>O192*H192</f>
        <v>0</v>
      </c>
      <c r="Q192" s="214">
        <v>2.4000000000000001E-4</v>
      </c>
      <c r="R192" s="214">
        <f>Q192*H192</f>
        <v>1.8000000000000002E-2</v>
      </c>
      <c r="S192" s="214">
        <v>0</v>
      </c>
      <c r="T192" s="215">
        <f>S192*H192</f>
        <v>0</v>
      </c>
      <c r="AR192" s="25" t="s">
        <v>254</v>
      </c>
      <c r="AT192" s="25" t="s">
        <v>151</v>
      </c>
      <c r="AU192" s="25" t="s">
        <v>79</v>
      </c>
      <c r="AY192" s="25" t="s">
        <v>146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25" t="s">
        <v>77</v>
      </c>
      <c r="BK192" s="216">
        <f>ROUND(I192*H192,2)</f>
        <v>0</v>
      </c>
      <c r="BL192" s="25" t="s">
        <v>254</v>
      </c>
      <c r="BM192" s="25" t="s">
        <v>667</v>
      </c>
    </row>
    <row r="193" spans="2:65" s="12" customFormat="1">
      <c r="B193" s="217"/>
      <c r="C193" s="218"/>
      <c r="D193" s="219" t="s">
        <v>159</v>
      </c>
      <c r="E193" s="220" t="s">
        <v>21</v>
      </c>
      <c r="F193" s="221" t="s">
        <v>567</v>
      </c>
      <c r="G193" s="218"/>
      <c r="H193" s="222">
        <v>75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159</v>
      </c>
      <c r="AU193" s="228" t="s">
        <v>79</v>
      </c>
      <c r="AV193" s="12" t="s">
        <v>79</v>
      </c>
      <c r="AW193" s="12" t="s">
        <v>33</v>
      </c>
      <c r="AX193" s="12" t="s">
        <v>69</v>
      </c>
      <c r="AY193" s="228" t="s">
        <v>146</v>
      </c>
    </row>
    <row r="194" spans="2:65" s="13" customFormat="1">
      <c r="B194" s="229"/>
      <c r="C194" s="230"/>
      <c r="D194" s="231" t="s">
        <v>159</v>
      </c>
      <c r="E194" s="232" t="s">
        <v>21</v>
      </c>
      <c r="F194" s="233" t="s">
        <v>163</v>
      </c>
      <c r="G194" s="230"/>
      <c r="H194" s="234">
        <v>75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159</v>
      </c>
      <c r="AU194" s="240" t="s">
        <v>79</v>
      </c>
      <c r="AV194" s="13" t="s">
        <v>157</v>
      </c>
      <c r="AW194" s="13" t="s">
        <v>33</v>
      </c>
      <c r="AX194" s="13" t="s">
        <v>77</v>
      </c>
      <c r="AY194" s="240" t="s">
        <v>146</v>
      </c>
    </row>
    <row r="195" spans="2:65" s="1" customFormat="1" ht="22.5" customHeight="1">
      <c r="B195" s="42"/>
      <c r="C195" s="205" t="s">
        <v>361</v>
      </c>
      <c r="D195" s="205" t="s">
        <v>151</v>
      </c>
      <c r="E195" s="206" t="s">
        <v>668</v>
      </c>
      <c r="F195" s="207" t="s">
        <v>669</v>
      </c>
      <c r="G195" s="208" t="s">
        <v>504</v>
      </c>
      <c r="H195" s="209">
        <v>15</v>
      </c>
      <c r="I195" s="210"/>
      <c r="J195" s="211">
        <f>ROUND(I195*H195,2)</f>
        <v>0</v>
      </c>
      <c r="K195" s="207" t="s">
        <v>155</v>
      </c>
      <c r="L195" s="62"/>
      <c r="M195" s="212" t="s">
        <v>21</v>
      </c>
      <c r="N195" s="213" t="s">
        <v>40</v>
      </c>
      <c r="O195" s="43"/>
      <c r="P195" s="214">
        <f>O195*H195</f>
        <v>0</v>
      </c>
      <c r="Q195" s="214">
        <v>1.9000000000000001E-4</v>
      </c>
      <c r="R195" s="214">
        <f>Q195*H195</f>
        <v>2.8500000000000001E-3</v>
      </c>
      <c r="S195" s="214">
        <v>0</v>
      </c>
      <c r="T195" s="215">
        <f>S195*H195</f>
        <v>0</v>
      </c>
      <c r="AR195" s="25" t="s">
        <v>254</v>
      </c>
      <c r="AT195" s="25" t="s">
        <v>151</v>
      </c>
      <c r="AU195" s="25" t="s">
        <v>79</v>
      </c>
      <c r="AY195" s="25" t="s">
        <v>146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25" t="s">
        <v>77</v>
      </c>
      <c r="BK195" s="216">
        <f>ROUND(I195*H195,2)</f>
        <v>0</v>
      </c>
      <c r="BL195" s="25" t="s">
        <v>254</v>
      </c>
      <c r="BM195" s="25" t="s">
        <v>670</v>
      </c>
    </row>
    <row r="196" spans="2:65" s="12" customFormat="1">
      <c r="B196" s="217"/>
      <c r="C196" s="218"/>
      <c r="D196" s="219" t="s">
        <v>159</v>
      </c>
      <c r="E196" s="220" t="s">
        <v>21</v>
      </c>
      <c r="F196" s="221" t="s">
        <v>671</v>
      </c>
      <c r="G196" s="218"/>
      <c r="H196" s="222">
        <v>15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159</v>
      </c>
      <c r="AU196" s="228" t="s">
        <v>79</v>
      </c>
      <c r="AV196" s="12" t="s">
        <v>79</v>
      </c>
      <c r="AW196" s="12" t="s">
        <v>33</v>
      </c>
      <c r="AX196" s="12" t="s">
        <v>69</v>
      </c>
      <c r="AY196" s="228" t="s">
        <v>146</v>
      </c>
    </row>
    <row r="197" spans="2:65" s="13" customFormat="1">
      <c r="B197" s="229"/>
      <c r="C197" s="230"/>
      <c r="D197" s="231" t="s">
        <v>159</v>
      </c>
      <c r="E197" s="232" t="s">
        <v>21</v>
      </c>
      <c r="F197" s="233" t="s">
        <v>163</v>
      </c>
      <c r="G197" s="230"/>
      <c r="H197" s="234">
        <v>15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159</v>
      </c>
      <c r="AU197" s="240" t="s">
        <v>79</v>
      </c>
      <c r="AV197" s="13" t="s">
        <v>157</v>
      </c>
      <c r="AW197" s="13" t="s">
        <v>33</v>
      </c>
      <c r="AX197" s="13" t="s">
        <v>77</v>
      </c>
      <c r="AY197" s="240" t="s">
        <v>146</v>
      </c>
    </row>
    <row r="198" spans="2:65" s="1" customFormat="1" ht="22.5" customHeight="1">
      <c r="B198" s="42"/>
      <c r="C198" s="205" t="s">
        <v>365</v>
      </c>
      <c r="D198" s="205" t="s">
        <v>151</v>
      </c>
      <c r="E198" s="206" t="s">
        <v>672</v>
      </c>
      <c r="F198" s="207" t="s">
        <v>673</v>
      </c>
      <c r="G198" s="208" t="s">
        <v>504</v>
      </c>
      <c r="H198" s="209">
        <v>55</v>
      </c>
      <c r="I198" s="210"/>
      <c r="J198" s="211">
        <f>ROUND(I198*H198,2)</f>
        <v>0</v>
      </c>
      <c r="K198" s="207" t="s">
        <v>155</v>
      </c>
      <c r="L198" s="62"/>
      <c r="M198" s="212" t="s">
        <v>21</v>
      </c>
      <c r="N198" s="213" t="s">
        <v>40</v>
      </c>
      <c r="O198" s="43"/>
      <c r="P198" s="214">
        <f>O198*H198</f>
        <v>0</v>
      </c>
      <c r="Q198" s="214">
        <v>4.4000000000000002E-4</v>
      </c>
      <c r="R198" s="214">
        <f>Q198*H198</f>
        <v>2.4199999999999999E-2</v>
      </c>
      <c r="S198" s="214">
        <v>0</v>
      </c>
      <c r="T198" s="215">
        <f>S198*H198</f>
        <v>0</v>
      </c>
      <c r="AR198" s="25" t="s">
        <v>254</v>
      </c>
      <c r="AT198" s="25" t="s">
        <v>151</v>
      </c>
      <c r="AU198" s="25" t="s">
        <v>79</v>
      </c>
      <c r="AY198" s="25" t="s">
        <v>146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25" t="s">
        <v>77</v>
      </c>
      <c r="BK198" s="216">
        <f>ROUND(I198*H198,2)</f>
        <v>0</v>
      </c>
      <c r="BL198" s="25" t="s">
        <v>254</v>
      </c>
      <c r="BM198" s="25" t="s">
        <v>674</v>
      </c>
    </row>
    <row r="199" spans="2:65" s="12" customFormat="1">
      <c r="B199" s="217"/>
      <c r="C199" s="218"/>
      <c r="D199" s="219" t="s">
        <v>159</v>
      </c>
      <c r="E199" s="220" t="s">
        <v>21</v>
      </c>
      <c r="F199" s="221" t="s">
        <v>675</v>
      </c>
      <c r="G199" s="218"/>
      <c r="H199" s="222">
        <v>55</v>
      </c>
      <c r="I199" s="223"/>
      <c r="J199" s="218"/>
      <c r="K199" s="218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159</v>
      </c>
      <c r="AU199" s="228" t="s">
        <v>79</v>
      </c>
      <c r="AV199" s="12" t="s">
        <v>79</v>
      </c>
      <c r="AW199" s="12" t="s">
        <v>33</v>
      </c>
      <c r="AX199" s="12" t="s">
        <v>69</v>
      </c>
      <c r="AY199" s="228" t="s">
        <v>146</v>
      </c>
    </row>
    <row r="200" spans="2:65" s="13" customFormat="1">
      <c r="B200" s="229"/>
      <c r="C200" s="230"/>
      <c r="D200" s="231" t="s">
        <v>159</v>
      </c>
      <c r="E200" s="232" t="s">
        <v>21</v>
      </c>
      <c r="F200" s="233" t="s">
        <v>163</v>
      </c>
      <c r="G200" s="230"/>
      <c r="H200" s="234">
        <v>55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159</v>
      </c>
      <c r="AU200" s="240" t="s">
        <v>79</v>
      </c>
      <c r="AV200" s="13" t="s">
        <v>157</v>
      </c>
      <c r="AW200" s="13" t="s">
        <v>33</v>
      </c>
      <c r="AX200" s="13" t="s">
        <v>77</v>
      </c>
      <c r="AY200" s="240" t="s">
        <v>146</v>
      </c>
    </row>
    <row r="201" spans="2:65" s="1" customFormat="1" ht="22.5" customHeight="1">
      <c r="B201" s="42"/>
      <c r="C201" s="205" t="s">
        <v>302</v>
      </c>
      <c r="D201" s="205" t="s">
        <v>151</v>
      </c>
      <c r="E201" s="206" t="s">
        <v>676</v>
      </c>
      <c r="F201" s="207" t="s">
        <v>677</v>
      </c>
      <c r="G201" s="208" t="s">
        <v>504</v>
      </c>
      <c r="H201" s="209">
        <v>35</v>
      </c>
      <c r="I201" s="210"/>
      <c r="J201" s="211">
        <f>ROUND(I201*H201,2)</f>
        <v>0</v>
      </c>
      <c r="K201" s="207" t="s">
        <v>155</v>
      </c>
      <c r="L201" s="62"/>
      <c r="M201" s="212" t="s">
        <v>21</v>
      </c>
      <c r="N201" s="213" t="s">
        <v>40</v>
      </c>
      <c r="O201" s="43"/>
      <c r="P201" s="214">
        <f>O201*H201</f>
        <v>0</v>
      </c>
      <c r="Q201" s="214">
        <v>4.6999999999999999E-4</v>
      </c>
      <c r="R201" s="214">
        <f>Q201*H201</f>
        <v>1.6449999999999999E-2</v>
      </c>
      <c r="S201" s="214">
        <v>0</v>
      </c>
      <c r="T201" s="215">
        <f>S201*H201</f>
        <v>0</v>
      </c>
      <c r="AR201" s="25" t="s">
        <v>254</v>
      </c>
      <c r="AT201" s="25" t="s">
        <v>151</v>
      </c>
      <c r="AU201" s="25" t="s">
        <v>79</v>
      </c>
      <c r="AY201" s="25" t="s">
        <v>146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25" t="s">
        <v>77</v>
      </c>
      <c r="BK201" s="216">
        <f>ROUND(I201*H201,2)</f>
        <v>0</v>
      </c>
      <c r="BL201" s="25" t="s">
        <v>254</v>
      </c>
      <c r="BM201" s="25" t="s">
        <v>678</v>
      </c>
    </row>
    <row r="202" spans="2:65" s="12" customFormat="1">
      <c r="B202" s="217"/>
      <c r="C202" s="218"/>
      <c r="D202" s="219" t="s">
        <v>159</v>
      </c>
      <c r="E202" s="220" t="s">
        <v>21</v>
      </c>
      <c r="F202" s="221" t="s">
        <v>679</v>
      </c>
      <c r="G202" s="218"/>
      <c r="H202" s="222">
        <v>35</v>
      </c>
      <c r="I202" s="223"/>
      <c r="J202" s="218"/>
      <c r="K202" s="218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159</v>
      </c>
      <c r="AU202" s="228" t="s">
        <v>79</v>
      </c>
      <c r="AV202" s="12" t="s">
        <v>79</v>
      </c>
      <c r="AW202" s="12" t="s">
        <v>33</v>
      </c>
      <c r="AX202" s="12" t="s">
        <v>69</v>
      </c>
      <c r="AY202" s="228" t="s">
        <v>146</v>
      </c>
    </row>
    <row r="203" spans="2:65" s="13" customFormat="1">
      <c r="B203" s="229"/>
      <c r="C203" s="230"/>
      <c r="D203" s="231" t="s">
        <v>159</v>
      </c>
      <c r="E203" s="232" t="s">
        <v>21</v>
      </c>
      <c r="F203" s="233" t="s">
        <v>163</v>
      </c>
      <c r="G203" s="230"/>
      <c r="H203" s="234">
        <v>35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AT203" s="240" t="s">
        <v>159</v>
      </c>
      <c r="AU203" s="240" t="s">
        <v>79</v>
      </c>
      <c r="AV203" s="13" t="s">
        <v>157</v>
      </c>
      <c r="AW203" s="13" t="s">
        <v>33</v>
      </c>
      <c r="AX203" s="13" t="s">
        <v>77</v>
      </c>
      <c r="AY203" s="240" t="s">
        <v>146</v>
      </c>
    </row>
    <row r="204" spans="2:65" s="1" customFormat="1" ht="22.5" customHeight="1">
      <c r="B204" s="42"/>
      <c r="C204" s="205" t="s">
        <v>375</v>
      </c>
      <c r="D204" s="205" t="s">
        <v>151</v>
      </c>
      <c r="E204" s="206" t="s">
        <v>680</v>
      </c>
      <c r="F204" s="207" t="s">
        <v>681</v>
      </c>
      <c r="G204" s="208" t="s">
        <v>222</v>
      </c>
      <c r="H204" s="209">
        <v>1</v>
      </c>
      <c r="I204" s="210"/>
      <c r="J204" s="211">
        <f>ROUND(I204*H204,2)</f>
        <v>0</v>
      </c>
      <c r="K204" s="207" t="s">
        <v>155</v>
      </c>
      <c r="L204" s="62"/>
      <c r="M204" s="212" t="s">
        <v>21</v>
      </c>
      <c r="N204" s="213" t="s">
        <v>40</v>
      </c>
      <c r="O204" s="43"/>
      <c r="P204" s="214">
        <f>O204*H204</f>
        <v>0</v>
      </c>
      <c r="Q204" s="214">
        <v>9.7000000000000005E-4</v>
      </c>
      <c r="R204" s="214">
        <f>Q204*H204</f>
        <v>9.7000000000000005E-4</v>
      </c>
      <c r="S204" s="214">
        <v>0</v>
      </c>
      <c r="T204" s="215">
        <f>S204*H204</f>
        <v>0</v>
      </c>
      <c r="AR204" s="25" t="s">
        <v>254</v>
      </c>
      <c r="AT204" s="25" t="s">
        <v>151</v>
      </c>
      <c r="AU204" s="25" t="s">
        <v>79</v>
      </c>
      <c r="AY204" s="25" t="s">
        <v>146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25" t="s">
        <v>77</v>
      </c>
      <c r="BK204" s="216">
        <f>ROUND(I204*H204,2)</f>
        <v>0</v>
      </c>
      <c r="BL204" s="25" t="s">
        <v>254</v>
      </c>
      <c r="BM204" s="25" t="s">
        <v>682</v>
      </c>
    </row>
    <row r="205" spans="2:65" s="12" customFormat="1">
      <c r="B205" s="217"/>
      <c r="C205" s="218"/>
      <c r="D205" s="231" t="s">
        <v>159</v>
      </c>
      <c r="E205" s="241" t="s">
        <v>21</v>
      </c>
      <c r="F205" s="242" t="s">
        <v>77</v>
      </c>
      <c r="G205" s="218"/>
      <c r="H205" s="243">
        <v>1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159</v>
      </c>
      <c r="AU205" s="228" t="s">
        <v>79</v>
      </c>
      <c r="AV205" s="12" t="s">
        <v>79</v>
      </c>
      <c r="AW205" s="12" t="s">
        <v>33</v>
      </c>
      <c r="AX205" s="12" t="s">
        <v>77</v>
      </c>
      <c r="AY205" s="228" t="s">
        <v>146</v>
      </c>
    </row>
    <row r="206" spans="2:65" s="1" customFormat="1" ht="22.5" customHeight="1">
      <c r="B206" s="42"/>
      <c r="C206" s="205" t="s">
        <v>379</v>
      </c>
      <c r="D206" s="205" t="s">
        <v>151</v>
      </c>
      <c r="E206" s="206" t="s">
        <v>683</v>
      </c>
      <c r="F206" s="207" t="s">
        <v>684</v>
      </c>
      <c r="G206" s="208" t="s">
        <v>222</v>
      </c>
      <c r="H206" s="209">
        <v>1</v>
      </c>
      <c r="I206" s="210"/>
      <c r="J206" s="211">
        <f>ROUND(I206*H206,2)</f>
        <v>0</v>
      </c>
      <c r="K206" s="207" t="s">
        <v>155</v>
      </c>
      <c r="L206" s="62"/>
      <c r="M206" s="212" t="s">
        <v>21</v>
      </c>
      <c r="N206" s="213" t="s">
        <v>40</v>
      </c>
      <c r="O206" s="43"/>
      <c r="P206" s="214">
        <f>O206*H206</f>
        <v>0</v>
      </c>
      <c r="Q206" s="214">
        <v>1.23E-3</v>
      </c>
      <c r="R206" s="214">
        <f>Q206*H206</f>
        <v>1.23E-3</v>
      </c>
      <c r="S206" s="214">
        <v>0</v>
      </c>
      <c r="T206" s="215">
        <f>S206*H206</f>
        <v>0</v>
      </c>
      <c r="AR206" s="25" t="s">
        <v>254</v>
      </c>
      <c r="AT206" s="25" t="s">
        <v>151</v>
      </c>
      <c r="AU206" s="25" t="s">
        <v>79</v>
      </c>
      <c r="AY206" s="25" t="s">
        <v>146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25" t="s">
        <v>77</v>
      </c>
      <c r="BK206" s="216">
        <f>ROUND(I206*H206,2)</f>
        <v>0</v>
      </c>
      <c r="BL206" s="25" t="s">
        <v>254</v>
      </c>
      <c r="BM206" s="25" t="s">
        <v>685</v>
      </c>
    </row>
    <row r="207" spans="2:65" s="12" customFormat="1">
      <c r="B207" s="217"/>
      <c r="C207" s="218"/>
      <c r="D207" s="231" t="s">
        <v>159</v>
      </c>
      <c r="E207" s="241" t="s">
        <v>21</v>
      </c>
      <c r="F207" s="242" t="s">
        <v>77</v>
      </c>
      <c r="G207" s="218"/>
      <c r="H207" s="243">
        <v>1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159</v>
      </c>
      <c r="AU207" s="228" t="s">
        <v>79</v>
      </c>
      <c r="AV207" s="12" t="s">
        <v>79</v>
      </c>
      <c r="AW207" s="12" t="s">
        <v>33</v>
      </c>
      <c r="AX207" s="12" t="s">
        <v>77</v>
      </c>
      <c r="AY207" s="228" t="s">
        <v>146</v>
      </c>
    </row>
    <row r="208" spans="2:65" s="1" customFormat="1" ht="22.5" customHeight="1">
      <c r="B208" s="42"/>
      <c r="C208" s="205" t="s">
        <v>383</v>
      </c>
      <c r="D208" s="205" t="s">
        <v>151</v>
      </c>
      <c r="E208" s="206" t="s">
        <v>686</v>
      </c>
      <c r="F208" s="207" t="s">
        <v>687</v>
      </c>
      <c r="G208" s="208" t="s">
        <v>287</v>
      </c>
      <c r="H208" s="209">
        <v>0.13800000000000001</v>
      </c>
      <c r="I208" s="210"/>
      <c r="J208" s="211">
        <f>ROUND(I208*H208,2)</f>
        <v>0</v>
      </c>
      <c r="K208" s="207" t="s">
        <v>155</v>
      </c>
      <c r="L208" s="62"/>
      <c r="M208" s="212" t="s">
        <v>21</v>
      </c>
      <c r="N208" s="213" t="s">
        <v>40</v>
      </c>
      <c r="O208" s="43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AR208" s="25" t="s">
        <v>254</v>
      </c>
      <c r="AT208" s="25" t="s">
        <v>151</v>
      </c>
      <c r="AU208" s="25" t="s">
        <v>79</v>
      </c>
      <c r="AY208" s="25" t="s">
        <v>146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25" t="s">
        <v>77</v>
      </c>
      <c r="BK208" s="216">
        <f>ROUND(I208*H208,2)</f>
        <v>0</v>
      </c>
      <c r="BL208" s="25" t="s">
        <v>254</v>
      </c>
      <c r="BM208" s="25" t="s">
        <v>688</v>
      </c>
    </row>
    <row r="209" spans="2:65" s="11" customFormat="1" ht="29.85" customHeight="1">
      <c r="B209" s="186"/>
      <c r="C209" s="187"/>
      <c r="D209" s="202" t="s">
        <v>68</v>
      </c>
      <c r="E209" s="203" t="s">
        <v>337</v>
      </c>
      <c r="F209" s="203" t="s">
        <v>338</v>
      </c>
      <c r="G209" s="187"/>
      <c r="H209" s="187"/>
      <c r="I209" s="190"/>
      <c r="J209" s="204">
        <f>BK209</f>
        <v>0</v>
      </c>
      <c r="K209" s="187"/>
      <c r="L209" s="192"/>
      <c r="M209" s="193"/>
      <c r="N209" s="194"/>
      <c r="O209" s="194"/>
      <c r="P209" s="195">
        <f>SUM(P210:P263)</f>
        <v>0</v>
      </c>
      <c r="Q209" s="194"/>
      <c r="R209" s="195">
        <f>SUM(R210:R263)</f>
        <v>0.66114000000000017</v>
      </c>
      <c r="S209" s="194"/>
      <c r="T209" s="196">
        <f>SUM(T210:T263)</f>
        <v>0.57888000000000006</v>
      </c>
      <c r="AR209" s="197" t="s">
        <v>79</v>
      </c>
      <c r="AT209" s="198" t="s">
        <v>68</v>
      </c>
      <c r="AU209" s="198" t="s">
        <v>77</v>
      </c>
      <c r="AY209" s="197" t="s">
        <v>146</v>
      </c>
      <c r="BK209" s="199">
        <f>SUM(BK210:BK263)</f>
        <v>0</v>
      </c>
    </row>
    <row r="210" spans="2:65" s="1" customFormat="1" ht="22.5" customHeight="1">
      <c r="B210" s="42"/>
      <c r="C210" s="205" t="s">
        <v>387</v>
      </c>
      <c r="D210" s="205" t="s">
        <v>151</v>
      </c>
      <c r="E210" s="206" t="s">
        <v>689</v>
      </c>
      <c r="F210" s="207" t="s">
        <v>690</v>
      </c>
      <c r="G210" s="208" t="s">
        <v>691</v>
      </c>
      <c r="H210" s="209">
        <v>12</v>
      </c>
      <c r="I210" s="210"/>
      <c r="J210" s="211">
        <f>ROUND(I210*H210,2)</f>
        <v>0</v>
      </c>
      <c r="K210" s="207" t="s">
        <v>155</v>
      </c>
      <c r="L210" s="62"/>
      <c r="M210" s="212" t="s">
        <v>21</v>
      </c>
      <c r="N210" s="213" t="s">
        <v>40</v>
      </c>
      <c r="O210" s="43"/>
      <c r="P210" s="214">
        <f>O210*H210</f>
        <v>0</v>
      </c>
      <c r="Q210" s="214">
        <v>0</v>
      </c>
      <c r="R210" s="214">
        <f>Q210*H210</f>
        <v>0</v>
      </c>
      <c r="S210" s="214">
        <v>1.933E-2</v>
      </c>
      <c r="T210" s="215">
        <f>S210*H210</f>
        <v>0.23196</v>
      </c>
      <c r="AR210" s="25" t="s">
        <v>254</v>
      </c>
      <c r="AT210" s="25" t="s">
        <v>151</v>
      </c>
      <c r="AU210" s="25" t="s">
        <v>79</v>
      </c>
      <c r="AY210" s="25" t="s">
        <v>146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25" t="s">
        <v>77</v>
      </c>
      <c r="BK210" s="216">
        <f>ROUND(I210*H210,2)</f>
        <v>0</v>
      </c>
      <c r="BL210" s="25" t="s">
        <v>254</v>
      </c>
      <c r="BM210" s="25" t="s">
        <v>692</v>
      </c>
    </row>
    <row r="211" spans="2:65" s="12" customFormat="1">
      <c r="B211" s="217"/>
      <c r="C211" s="218"/>
      <c r="D211" s="219" t="s">
        <v>159</v>
      </c>
      <c r="E211" s="220" t="s">
        <v>21</v>
      </c>
      <c r="F211" s="221" t="s">
        <v>232</v>
      </c>
      <c r="G211" s="218"/>
      <c r="H211" s="222">
        <v>12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159</v>
      </c>
      <c r="AU211" s="228" t="s">
        <v>79</v>
      </c>
      <c r="AV211" s="12" t="s">
        <v>79</v>
      </c>
      <c r="AW211" s="12" t="s">
        <v>33</v>
      </c>
      <c r="AX211" s="12" t="s">
        <v>69</v>
      </c>
      <c r="AY211" s="228" t="s">
        <v>146</v>
      </c>
    </row>
    <row r="212" spans="2:65" s="13" customFormat="1">
      <c r="B212" s="229"/>
      <c r="C212" s="230"/>
      <c r="D212" s="231" t="s">
        <v>159</v>
      </c>
      <c r="E212" s="232" t="s">
        <v>21</v>
      </c>
      <c r="F212" s="233" t="s">
        <v>163</v>
      </c>
      <c r="G212" s="230"/>
      <c r="H212" s="234">
        <v>12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AT212" s="240" t="s">
        <v>159</v>
      </c>
      <c r="AU212" s="240" t="s">
        <v>79</v>
      </c>
      <c r="AV212" s="13" t="s">
        <v>157</v>
      </c>
      <c r="AW212" s="13" t="s">
        <v>33</v>
      </c>
      <c r="AX212" s="13" t="s">
        <v>77</v>
      </c>
      <c r="AY212" s="240" t="s">
        <v>146</v>
      </c>
    </row>
    <row r="213" spans="2:65" s="1" customFormat="1" ht="22.5" customHeight="1">
      <c r="B213" s="42"/>
      <c r="C213" s="205" t="s">
        <v>391</v>
      </c>
      <c r="D213" s="205" t="s">
        <v>151</v>
      </c>
      <c r="E213" s="206" t="s">
        <v>693</v>
      </c>
      <c r="F213" s="207" t="s">
        <v>694</v>
      </c>
      <c r="G213" s="208" t="s">
        <v>691</v>
      </c>
      <c r="H213" s="209">
        <v>12</v>
      </c>
      <c r="I213" s="210"/>
      <c r="J213" s="211">
        <f>ROUND(I213*H213,2)</f>
        <v>0</v>
      </c>
      <c r="K213" s="207" t="s">
        <v>155</v>
      </c>
      <c r="L213" s="62"/>
      <c r="M213" s="212" t="s">
        <v>21</v>
      </c>
      <c r="N213" s="213" t="s">
        <v>40</v>
      </c>
      <c r="O213" s="43"/>
      <c r="P213" s="214">
        <f>O213*H213</f>
        <v>0</v>
      </c>
      <c r="Q213" s="214">
        <v>2.3199999999999998E-2</v>
      </c>
      <c r="R213" s="214">
        <f>Q213*H213</f>
        <v>0.27839999999999998</v>
      </c>
      <c r="S213" s="214">
        <v>0</v>
      </c>
      <c r="T213" s="215">
        <f>S213*H213</f>
        <v>0</v>
      </c>
      <c r="AR213" s="25" t="s">
        <v>254</v>
      </c>
      <c r="AT213" s="25" t="s">
        <v>151</v>
      </c>
      <c r="AU213" s="25" t="s">
        <v>79</v>
      </c>
      <c r="AY213" s="25" t="s">
        <v>146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25" t="s">
        <v>77</v>
      </c>
      <c r="BK213" s="216">
        <f>ROUND(I213*H213,2)</f>
        <v>0</v>
      </c>
      <c r="BL213" s="25" t="s">
        <v>254</v>
      </c>
      <c r="BM213" s="25" t="s">
        <v>695</v>
      </c>
    </row>
    <row r="214" spans="2:65" s="12" customFormat="1">
      <c r="B214" s="217"/>
      <c r="C214" s="218"/>
      <c r="D214" s="219" t="s">
        <v>159</v>
      </c>
      <c r="E214" s="220" t="s">
        <v>21</v>
      </c>
      <c r="F214" s="221" t="s">
        <v>232</v>
      </c>
      <c r="G214" s="218"/>
      <c r="H214" s="222">
        <v>12</v>
      </c>
      <c r="I214" s="223"/>
      <c r="J214" s="218"/>
      <c r="K214" s="218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159</v>
      </c>
      <c r="AU214" s="228" t="s">
        <v>79</v>
      </c>
      <c r="AV214" s="12" t="s">
        <v>79</v>
      </c>
      <c r="AW214" s="12" t="s">
        <v>33</v>
      </c>
      <c r="AX214" s="12" t="s">
        <v>69</v>
      </c>
      <c r="AY214" s="228" t="s">
        <v>146</v>
      </c>
    </row>
    <row r="215" spans="2:65" s="13" customFormat="1">
      <c r="B215" s="229"/>
      <c r="C215" s="230"/>
      <c r="D215" s="231" t="s">
        <v>159</v>
      </c>
      <c r="E215" s="232" t="s">
        <v>21</v>
      </c>
      <c r="F215" s="233" t="s">
        <v>163</v>
      </c>
      <c r="G215" s="230"/>
      <c r="H215" s="234">
        <v>12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159</v>
      </c>
      <c r="AU215" s="240" t="s">
        <v>79</v>
      </c>
      <c r="AV215" s="13" t="s">
        <v>157</v>
      </c>
      <c r="AW215" s="13" t="s">
        <v>33</v>
      </c>
      <c r="AX215" s="13" t="s">
        <v>77</v>
      </c>
      <c r="AY215" s="240" t="s">
        <v>146</v>
      </c>
    </row>
    <row r="216" spans="2:65" s="1" customFormat="1" ht="22.5" customHeight="1">
      <c r="B216" s="42"/>
      <c r="C216" s="205" t="s">
        <v>395</v>
      </c>
      <c r="D216" s="205" t="s">
        <v>151</v>
      </c>
      <c r="E216" s="206" t="s">
        <v>696</v>
      </c>
      <c r="F216" s="207" t="s">
        <v>697</v>
      </c>
      <c r="G216" s="208" t="s">
        <v>222</v>
      </c>
      <c r="H216" s="209">
        <v>12</v>
      </c>
      <c r="I216" s="210"/>
      <c r="J216" s="211">
        <f>ROUND(I216*H216,2)</f>
        <v>0</v>
      </c>
      <c r="K216" s="207" t="s">
        <v>155</v>
      </c>
      <c r="L216" s="62"/>
      <c r="M216" s="212" t="s">
        <v>21</v>
      </c>
      <c r="N216" s="213" t="s">
        <v>40</v>
      </c>
      <c r="O216" s="43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AR216" s="25" t="s">
        <v>254</v>
      </c>
      <c r="AT216" s="25" t="s">
        <v>151</v>
      </c>
      <c r="AU216" s="25" t="s">
        <v>79</v>
      </c>
      <c r="AY216" s="25" t="s">
        <v>146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25" t="s">
        <v>77</v>
      </c>
      <c r="BK216" s="216">
        <f>ROUND(I216*H216,2)</f>
        <v>0</v>
      </c>
      <c r="BL216" s="25" t="s">
        <v>254</v>
      </c>
      <c r="BM216" s="25" t="s">
        <v>698</v>
      </c>
    </row>
    <row r="217" spans="2:65" s="12" customFormat="1">
      <c r="B217" s="217"/>
      <c r="C217" s="218"/>
      <c r="D217" s="231" t="s">
        <v>159</v>
      </c>
      <c r="E217" s="241" t="s">
        <v>21</v>
      </c>
      <c r="F217" s="242" t="s">
        <v>232</v>
      </c>
      <c r="G217" s="218"/>
      <c r="H217" s="243">
        <v>12</v>
      </c>
      <c r="I217" s="223"/>
      <c r="J217" s="218"/>
      <c r="K217" s="218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159</v>
      </c>
      <c r="AU217" s="228" t="s">
        <v>79</v>
      </c>
      <c r="AV217" s="12" t="s">
        <v>79</v>
      </c>
      <c r="AW217" s="12" t="s">
        <v>33</v>
      </c>
      <c r="AX217" s="12" t="s">
        <v>77</v>
      </c>
      <c r="AY217" s="228" t="s">
        <v>146</v>
      </c>
    </row>
    <row r="218" spans="2:65" s="1" customFormat="1" ht="22.5" customHeight="1">
      <c r="B218" s="42"/>
      <c r="C218" s="272" t="s">
        <v>399</v>
      </c>
      <c r="D218" s="272" t="s">
        <v>227</v>
      </c>
      <c r="E218" s="273" t="s">
        <v>699</v>
      </c>
      <c r="F218" s="274" t="s">
        <v>700</v>
      </c>
      <c r="G218" s="275" t="s">
        <v>222</v>
      </c>
      <c r="H218" s="276">
        <v>12</v>
      </c>
      <c r="I218" s="277"/>
      <c r="J218" s="278">
        <f>ROUND(I218*H218,2)</f>
        <v>0</v>
      </c>
      <c r="K218" s="274" t="s">
        <v>155</v>
      </c>
      <c r="L218" s="279"/>
      <c r="M218" s="280" t="s">
        <v>21</v>
      </c>
      <c r="N218" s="281" t="s">
        <v>40</v>
      </c>
      <c r="O218" s="43"/>
      <c r="P218" s="214">
        <f>O218*H218</f>
        <v>0</v>
      </c>
      <c r="Q218" s="214">
        <v>1.2800000000000001E-3</v>
      </c>
      <c r="R218" s="214">
        <f>Q218*H218</f>
        <v>1.5360000000000002E-2</v>
      </c>
      <c r="S218" s="214">
        <v>0</v>
      </c>
      <c r="T218" s="215">
        <f>S218*H218</f>
        <v>0</v>
      </c>
      <c r="AR218" s="25" t="s">
        <v>352</v>
      </c>
      <c r="AT218" s="25" t="s">
        <v>227</v>
      </c>
      <c r="AU218" s="25" t="s">
        <v>79</v>
      </c>
      <c r="AY218" s="25" t="s">
        <v>146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25" t="s">
        <v>77</v>
      </c>
      <c r="BK218" s="216">
        <f>ROUND(I218*H218,2)</f>
        <v>0</v>
      </c>
      <c r="BL218" s="25" t="s">
        <v>254</v>
      </c>
      <c r="BM218" s="25" t="s">
        <v>701</v>
      </c>
    </row>
    <row r="219" spans="2:65" s="12" customFormat="1">
      <c r="B219" s="217"/>
      <c r="C219" s="218"/>
      <c r="D219" s="231" t="s">
        <v>159</v>
      </c>
      <c r="E219" s="241" t="s">
        <v>21</v>
      </c>
      <c r="F219" s="242" t="s">
        <v>232</v>
      </c>
      <c r="G219" s="218"/>
      <c r="H219" s="243">
        <v>12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159</v>
      </c>
      <c r="AU219" s="228" t="s">
        <v>79</v>
      </c>
      <c r="AV219" s="12" t="s">
        <v>79</v>
      </c>
      <c r="AW219" s="12" t="s">
        <v>33</v>
      </c>
      <c r="AX219" s="12" t="s">
        <v>77</v>
      </c>
      <c r="AY219" s="228" t="s">
        <v>146</v>
      </c>
    </row>
    <row r="220" spans="2:65" s="1" customFormat="1" ht="22.5" customHeight="1">
      <c r="B220" s="42"/>
      <c r="C220" s="205" t="s">
        <v>407</v>
      </c>
      <c r="D220" s="205" t="s">
        <v>151</v>
      </c>
      <c r="E220" s="206" t="s">
        <v>702</v>
      </c>
      <c r="F220" s="207" t="s">
        <v>703</v>
      </c>
      <c r="G220" s="208" t="s">
        <v>691</v>
      </c>
      <c r="H220" s="209">
        <v>12</v>
      </c>
      <c r="I220" s="210"/>
      <c r="J220" s="211">
        <f>ROUND(I220*H220,2)</f>
        <v>0</v>
      </c>
      <c r="K220" s="207" t="s">
        <v>155</v>
      </c>
      <c r="L220" s="62"/>
      <c r="M220" s="212" t="s">
        <v>21</v>
      </c>
      <c r="N220" s="213" t="s">
        <v>40</v>
      </c>
      <c r="O220" s="43"/>
      <c r="P220" s="214">
        <f>O220*H220</f>
        <v>0</v>
      </c>
      <c r="Q220" s="214">
        <v>1.6080000000000001E-2</v>
      </c>
      <c r="R220" s="214">
        <f>Q220*H220</f>
        <v>0.19296000000000002</v>
      </c>
      <c r="S220" s="214">
        <v>0</v>
      </c>
      <c r="T220" s="215">
        <f>S220*H220</f>
        <v>0</v>
      </c>
      <c r="AR220" s="25" t="s">
        <v>254</v>
      </c>
      <c r="AT220" s="25" t="s">
        <v>151</v>
      </c>
      <c r="AU220" s="25" t="s">
        <v>79</v>
      </c>
      <c r="AY220" s="25" t="s">
        <v>146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25" t="s">
        <v>77</v>
      </c>
      <c r="BK220" s="216">
        <f>ROUND(I220*H220,2)</f>
        <v>0</v>
      </c>
      <c r="BL220" s="25" t="s">
        <v>254</v>
      </c>
      <c r="BM220" s="25" t="s">
        <v>704</v>
      </c>
    </row>
    <row r="221" spans="2:65" s="12" customFormat="1">
      <c r="B221" s="217"/>
      <c r="C221" s="218"/>
      <c r="D221" s="219" t="s">
        <v>159</v>
      </c>
      <c r="E221" s="220" t="s">
        <v>21</v>
      </c>
      <c r="F221" s="221" t="s">
        <v>232</v>
      </c>
      <c r="G221" s="218"/>
      <c r="H221" s="222">
        <v>12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159</v>
      </c>
      <c r="AU221" s="228" t="s">
        <v>79</v>
      </c>
      <c r="AV221" s="12" t="s">
        <v>79</v>
      </c>
      <c r="AW221" s="12" t="s">
        <v>33</v>
      </c>
      <c r="AX221" s="12" t="s">
        <v>69</v>
      </c>
      <c r="AY221" s="228" t="s">
        <v>146</v>
      </c>
    </row>
    <row r="222" spans="2:65" s="13" customFormat="1">
      <c r="B222" s="229"/>
      <c r="C222" s="230"/>
      <c r="D222" s="231" t="s">
        <v>159</v>
      </c>
      <c r="E222" s="232" t="s">
        <v>21</v>
      </c>
      <c r="F222" s="233" t="s">
        <v>163</v>
      </c>
      <c r="G222" s="230"/>
      <c r="H222" s="234">
        <v>12</v>
      </c>
      <c r="I222" s="235"/>
      <c r="J222" s="230"/>
      <c r="K222" s="230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159</v>
      </c>
      <c r="AU222" s="240" t="s">
        <v>79</v>
      </c>
      <c r="AV222" s="13" t="s">
        <v>157</v>
      </c>
      <c r="AW222" s="13" t="s">
        <v>33</v>
      </c>
      <c r="AX222" s="13" t="s">
        <v>77</v>
      </c>
      <c r="AY222" s="240" t="s">
        <v>146</v>
      </c>
    </row>
    <row r="223" spans="2:65" s="1" customFormat="1" ht="22.5" customHeight="1">
      <c r="B223" s="42"/>
      <c r="C223" s="205" t="s">
        <v>413</v>
      </c>
      <c r="D223" s="205" t="s">
        <v>151</v>
      </c>
      <c r="E223" s="206" t="s">
        <v>705</v>
      </c>
      <c r="F223" s="207" t="s">
        <v>706</v>
      </c>
      <c r="G223" s="208" t="s">
        <v>691</v>
      </c>
      <c r="H223" s="209">
        <v>6</v>
      </c>
      <c r="I223" s="210"/>
      <c r="J223" s="211">
        <f>ROUND(I223*H223,2)</f>
        <v>0</v>
      </c>
      <c r="K223" s="207" t="s">
        <v>155</v>
      </c>
      <c r="L223" s="62"/>
      <c r="M223" s="212" t="s">
        <v>21</v>
      </c>
      <c r="N223" s="213" t="s">
        <v>40</v>
      </c>
      <c r="O223" s="43"/>
      <c r="P223" s="214">
        <f>O223*H223</f>
        <v>0</v>
      </c>
      <c r="Q223" s="214">
        <v>0</v>
      </c>
      <c r="R223" s="214">
        <f>Q223*H223</f>
        <v>0</v>
      </c>
      <c r="S223" s="214">
        <v>1.72E-2</v>
      </c>
      <c r="T223" s="215">
        <f>S223*H223</f>
        <v>0.1032</v>
      </c>
      <c r="AR223" s="25" t="s">
        <v>254</v>
      </c>
      <c r="AT223" s="25" t="s">
        <v>151</v>
      </c>
      <c r="AU223" s="25" t="s">
        <v>79</v>
      </c>
      <c r="AY223" s="25" t="s">
        <v>146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25" t="s">
        <v>77</v>
      </c>
      <c r="BK223" s="216">
        <f>ROUND(I223*H223,2)</f>
        <v>0</v>
      </c>
      <c r="BL223" s="25" t="s">
        <v>254</v>
      </c>
      <c r="BM223" s="25" t="s">
        <v>707</v>
      </c>
    </row>
    <row r="224" spans="2:65" s="12" customFormat="1">
      <c r="B224" s="217"/>
      <c r="C224" s="218"/>
      <c r="D224" s="219" t="s">
        <v>159</v>
      </c>
      <c r="E224" s="220" t="s">
        <v>21</v>
      </c>
      <c r="F224" s="221" t="s">
        <v>147</v>
      </c>
      <c r="G224" s="218"/>
      <c r="H224" s="222">
        <v>6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159</v>
      </c>
      <c r="AU224" s="228" t="s">
        <v>79</v>
      </c>
      <c r="AV224" s="12" t="s">
        <v>79</v>
      </c>
      <c r="AW224" s="12" t="s">
        <v>33</v>
      </c>
      <c r="AX224" s="12" t="s">
        <v>69</v>
      </c>
      <c r="AY224" s="228" t="s">
        <v>146</v>
      </c>
    </row>
    <row r="225" spans="2:65" s="13" customFormat="1">
      <c r="B225" s="229"/>
      <c r="C225" s="230"/>
      <c r="D225" s="231" t="s">
        <v>159</v>
      </c>
      <c r="E225" s="232" t="s">
        <v>21</v>
      </c>
      <c r="F225" s="233" t="s">
        <v>163</v>
      </c>
      <c r="G225" s="230"/>
      <c r="H225" s="234">
        <v>6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AT225" s="240" t="s">
        <v>159</v>
      </c>
      <c r="AU225" s="240" t="s">
        <v>79</v>
      </c>
      <c r="AV225" s="13" t="s">
        <v>157</v>
      </c>
      <c r="AW225" s="13" t="s">
        <v>33</v>
      </c>
      <c r="AX225" s="13" t="s">
        <v>77</v>
      </c>
      <c r="AY225" s="240" t="s">
        <v>146</v>
      </c>
    </row>
    <row r="226" spans="2:65" s="1" customFormat="1" ht="22.5" customHeight="1">
      <c r="B226" s="42"/>
      <c r="C226" s="205" t="s">
        <v>417</v>
      </c>
      <c r="D226" s="205" t="s">
        <v>151</v>
      </c>
      <c r="E226" s="206" t="s">
        <v>708</v>
      </c>
      <c r="F226" s="207" t="s">
        <v>709</v>
      </c>
      <c r="G226" s="208" t="s">
        <v>691</v>
      </c>
      <c r="H226" s="209">
        <v>6</v>
      </c>
      <c r="I226" s="210"/>
      <c r="J226" s="211">
        <f>ROUND(I226*H226,2)</f>
        <v>0</v>
      </c>
      <c r="K226" s="207" t="s">
        <v>155</v>
      </c>
      <c r="L226" s="62"/>
      <c r="M226" s="212" t="s">
        <v>21</v>
      </c>
      <c r="N226" s="213" t="s">
        <v>40</v>
      </c>
      <c r="O226" s="43"/>
      <c r="P226" s="214">
        <f>O226*H226</f>
        <v>0</v>
      </c>
      <c r="Q226" s="214">
        <v>0</v>
      </c>
      <c r="R226" s="214">
        <f>Q226*H226</f>
        <v>0</v>
      </c>
      <c r="S226" s="214">
        <v>1.9460000000000002E-2</v>
      </c>
      <c r="T226" s="215">
        <f>S226*H226</f>
        <v>0.11676</v>
      </c>
      <c r="AR226" s="25" t="s">
        <v>254</v>
      </c>
      <c r="AT226" s="25" t="s">
        <v>151</v>
      </c>
      <c r="AU226" s="25" t="s">
        <v>79</v>
      </c>
      <c r="AY226" s="25" t="s">
        <v>146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25" t="s">
        <v>77</v>
      </c>
      <c r="BK226" s="216">
        <f>ROUND(I226*H226,2)</f>
        <v>0</v>
      </c>
      <c r="BL226" s="25" t="s">
        <v>254</v>
      </c>
      <c r="BM226" s="25" t="s">
        <v>710</v>
      </c>
    </row>
    <row r="227" spans="2:65" s="12" customFormat="1">
      <c r="B227" s="217"/>
      <c r="C227" s="218"/>
      <c r="D227" s="219" t="s">
        <v>159</v>
      </c>
      <c r="E227" s="220" t="s">
        <v>21</v>
      </c>
      <c r="F227" s="221" t="s">
        <v>147</v>
      </c>
      <c r="G227" s="218"/>
      <c r="H227" s="222">
        <v>6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159</v>
      </c>
      <c r="AU227" s="228" t="s">
        <v>79</v>
      </c>
      <c r="AV227" s="12" t="s">
        <v>79</v>
      </c>
      <c r="AW227" s="12" t="s">
        <v>33</v>
      </c>
      <c r="AX227" s="12" t="s">
        <v>69</v>
      </c>
      <c r="AY227" s="228" t="s">
        <v>146</v>
      </c>
    </row>
    <row r="228" spans="2:65" s="13" customFormat="1">
      <c r="B228" s="229"/>
      <c r="C228" s="230"/>
      <c r="D228" s="231" t="s">
        <v>159</v>
      </c>
      <c r="E228" s="232" t="s">
        <v>21</v>
      </c>
      <c r="F228" s="233" t="s">
        <v>163</v>
      </c>
      <c r="G228" s="230"/>
      <c r="H228" s="234">
        <v>6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159</v>
      </c>
      <c r="AU228" s="240" t="s">
        <v>79</v>
      </c>
      <c r="AV228" s="13" t="s">
        <v>157</v>
      </c>
      <c r="AW228" s="13" t="s">
        <v>33</v>
      </c>
      <c r="AX228" s="13" t="s">
        <v>77</v>
      </c>
      <c r="AY228" s="240" t="s">
        <v>146</v>
      </c>
    </row>
    <row r="229" spans="2:65" s="1" customFormat="1" ht="31.5" customHeight="1">
      <c r="B229" s="42"/>
      <c r="C229" s="205" t="s">
        <v>423</v>
      </c>
      <c r="D229" s="205" t="s">
        <v>151</v>
      </c>
      <c r="E229" s="206" t="s">
        <v>711</v>
      </c>
      <c r="F229" s="207" t="s">
        <v>712</v>
      </c>
      <c r="G229" s="208" t="s">
        <v>691</v>
      </c>
      <c r="H229" s="209">
        <v>6</v>
      </c>
      <c r="I229" s="210"/>
      <c r="J229" s="211">
        <f>ROUND(I229*H229,2)</f>
        <v>0</v>
      </c>
      <c r="K229" s="207" t="s">
        <v>155</v>
      </c>
      <c r="L229" s="62"/>
      <c r="M229" s="212" t="s">
        <v>21</v>
      </c>
      <c r="N229" s="213" t="s">
        <v>40</v>
      </c>
      <c r="O229" s="43"/>
      <c r="P229" s="214">
        <f>O229*H229</f>
        <v>0</v>
      </c>
      <c r="Q229" s="214">
        <v>1.7260000000000001E-2</v>
      </c>
      <c r="R229" s="214">
        <f>Q229*H229</f>
        <v>0.10356000000000001</v>
      </c>
      <c r="S229" s="214">
        <v>0</v>
      </c>
      <c r="T229" s="215">
        <f>S229*H229</f>
        <v>0</v>
      </c>
      <c r="AR229" s="25" t="s">
        <v>254</v>
      </c>
      <c r="AT229" s="25" t="s">
        <v>151</v>
      </c>
      <c r="AU229" s="25" t="s">
        <v>79</v>
      </c>
      <c r="AY229" s="25" t="s">
        <v>146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25" t="s">
        <v>77</v>
      </c>
      <c r="BK229" s="216">
        <f>ROUND(I229*H229,2)</f>
        <v>0</v>
      </c>
      <c r="BL229" s="25" t="s">
        <v>254</v>
      </c>
      <c r="BM229" s="25" t="s">
        <v>713</v>
      </c>
    </row>
    <row r="230" spans="2:65" s="12" customFormat="1">
      <c r="B230" s="217"/>
      <c r="C230" s="218"/>
      <c r="D230" s="219" t="s">
        <v>159</v>
      </c>
      <c r="E230" s="220" t="s">
        <v>21</v>
      </c>
      <c r="F230" s="221" t="s">
        <v>147</v>
      </c>
      <c r="G230" s="218"/>
      <c r="H230" s="222">
        <v>6</v>
      </c>
      <c r="I230" s="223"/>
      <c r="J230" s="218"/>
      <c r="K230" s="218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159</v>
      </c>
      <c r="AU230" s="228" t="s">
        <v>79</v>
      </c>
      <c r="AV230" s="12" t="s">
        <v>79</v>
      </c>
      <c r="AW230" s="12" t="s">
        <v>33</v>
      </c>
      <c r="AX230" s="12" t="s">
        <v>69</v>
      </c>
      <c r="AY230" s="228" t="s">
        <v>146</v>
      </c>
    </row>
    <row r="231" spans="2:65" s="13" customFormat="1">
      <c r="B231" s="229"/>
      <c r="C231" s="230"/>
      <c r="D231" s="231" t="s">
        <v>159</v>
      </c>
      <c r="E231" s="232" t="s">
        <v>21</v>
      </c>
      <c r="F231" s="233" t="s">
        <v>163</v>
      </c>
      <c r="G231" s="230"/>
      <c r="H231" s="234">
        <v>6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159</v>
      </c>
      <c r="AU231" s="240" t="s">
        <v>79</v>
      </c>
      <c r="AV231" s="13" t="s">
        <v>157</v>
      </c>
      <c r="AW231" s="13" t="s">
        <v>33</v>
      </c>
      <c r="AX231" s="13" t="s">
        <v>77</v>
      </c>
      <c r="AY231" s="240" t="s">
        <v>146</v>
      </c>
    </row>
    <row r="232" spans="2:65" s="1" customFormat="1" ht="22.5" customHeight="1">
      <c r="B232" s="42"/>
      <c r="C232" s="205" t="s">
        <v>428</v>
      </c>
      <c r="D232" s="205" t="s">
        <v>151</v>
      </c>
      <c r="E232" s="206" t="s">
        <v>714</v>
      </c>
      <c r="F232" s="207" t="s">
        <v>715</v>
      </c>
      <c r="G232" s="208" t="s">
        <v>691</v>
      </c>
      <c r="H232" s="209">
        <v>3</v>
      </c>
      <c r="I232" s="210"/>
      <c r="J232" s="211">
        <f>ROUND(I232*H232,2)</f>
        <v>0</v>
      </c>
      <c r="K232" s="207" t="s">
        <v>155</v>
      </c>
      <c r="L232" s="62"/>
      <c r="M232" s="212" t="s">
        <v>21</v>
      </c>
      <c r="N232" s="213" t="s">
        <v>40</v>
      </c>
      <c r="O232" s="43"/>
      <c r="P232" s="214">
        <f>O232*H232</f>
        <v>0</v>
      </c>
      <c r="Q232" s="214">
        <v>0</v>
      </c>
      <c r="R232" s="214">
        <f>Q232*H232</f>
        <v>0</v>
      </c>
      <c r="S232" s="214">
        <v>3.4700000000000002E-2</v>
      </c>
      <c r="T232" s="215">
        <f>S232*H232</f>
        <v>0.1041</v>
      </c>
      <c r="AR232" s="25" t="s">
        <v>254</v>
      </c>
      <c r="AT232" s="25" t="s">
        <v>151</v>
      </c>
      <c r="AU232" s="25" t="s">
        <v>79</v>
      </c>
      <c r="AY232" s="25" t="s">
        <v>146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25" t="s">
        <v>77</v>
      </c>
      <c r="BK232" s="216">
        <f>ROUND(I232*H232,2)</f>
        <v>0</v>
      </c>
      <c r="BL232" s="25" t="s">
        <v>254</v>
      </c>
      <c r="BM232" s="25" t="s">
        <v>716</v>
      </c>
    </row>
    <row r="233" spans="2:65" s="12" customFormat="1">
      <c r="B233" s="217"/>
      <c r="C233" s="218"/>
      <c r="D233" s="231" t="s">
        <v>159</v>
      </c>
      <c r="E233" s="241" t="s">
        <v>21</v>
      </c>
      <c r="F233" s="242" t="s">
        <v>157</v>
      </c>
      <c r="G233" s="218"/>
      <c r="H233" s="243">
        <v>3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159</v>
      </c>
      <c r="AU233" s="228" t="s">
        <v>79</v>
      </c>
      <c r="AV233" s="12" t="s">
        <v>79</v>
      </c>
      <c r="AW233" s="12" t="s">
        <v>33</v>
      </c>
      <c r="AX233" s="12" t="s">
        <v>77</v>
      </c>
      <c r="AY233" s="228" t="s">
        <v>146</v>
      </c>
    </row>
    <row r="234" spans="2:65" s="1" customFormat="1" ht="22.5" customHeight="1">
      <c r="B234" s="42"/>
      <c r="C234" s="205" t="s">
        <v>432</v>
      </c>
      <c r="D234" s="205" t="s">
        <v>151</v>
      </c>
      <c r="E234" s="206" t="s">
        <v>717</v>
      </c>
      <c r="F234" s="207" t="s">
        <v>718</v>
      </c>
      <c r="G234" s="208" t="s">
        <v>691</v>
      </c>
      <c r="H234" s="209">
        <v>3</v>
      </c>
      <c r="I234" s="210"/>
      <c r="J234" s="211">
        <f>ROUND(I234*H234,2)</f>
        <v>0</v>
      </c>
      <c r="K234" s="207" t="s">
        <v>155</v>
      </c>
      <c r="L234" s="62"/>
      <c r="M234" s="212" t="s">
        <v>21</v>
      </c>
      <c r="N234" s="213" t="s">
        <v>40</v>
      </c>
      <c r="O234" s="43"/>
      <c r="P234" s="214">
        <f>O234*H234</f>
        <v>0</v>
      </c>
      <c r="Q234" s="214">
        <v>1.47E-2</v>
      </c>
      <c r="R234" s="214">
        <f>Q234*H234</f>
        <v>4.41E-2</v>
      </c>
      <c r="S234" s="214">
        <v>0</v>
      </c>
      <c r="T234" s="215">
        <f>S234*H234</f>
        <v>0</v>
      </c>
      <c r="AR234" s="25" t="s">
        <v>254</v>
      </c>
      <c r="AT234" s="25" t="s">
        <v>151</v>
      </c>
      <c r="AU234" s="25" t="s">
        <v>79</v>
      </c>
      <c r="AY234" s="25" t="s">
        <v>146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25" t="s">
        <v>77</v>
      </c>
      <c r="BK234" s="216">
        <f>ROUND(I234*H234,2)</f>
        <v>0</v>
      </c>
      <c r="BL234" s="25" t="s">
        <v>254</v>
      </c>
      <c r="BM234" s="25" t="s">
        <v>719</v>
      </c>
    </row>
    <row r="235" spans="2:65" s="12" customFormat="1">
      <c r="B235" s="217"/>
      <c r="C235" s="218"/>
      <c r="D235" s="231" t="s">
        <v>159</v>
      </c>
      <c r="E235" s="241" t="s">
        <v>21</v>
      </c>
      <c r="F235" s="242" t="s">
        <v>157</v>
      </c>
      <c r="G235" s="218"/>
      <c r="H235" s="243">
        <v>3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159</v>
      </c>
      <c r="AU235" s="228" t="s">
        <v>79</v>
      </c>
      <c r="AV235" s="12" t="s">
        <v>79</v>
      </c>
      <c r="AW235" s="12" t="s">
        <v>33</v>
      </c>
      <c r="AX235" s="12" t="s">
        <v>77</v>
      </c>
      <c r="AY235" s="228" t="s">
        <v>146</v>
      </c>
    </row>
    <row r="236" spans="2:65" s="1" customFormat="1" ht="22.5" customHeight="1">
      <c r="B236" s="42"/>
      <c r="C236" s="205" t="s">
        <v>436</v>
      </c>
      <c r="D236" s="205" t="s">
        <v>151</v>
      </c>
      <c r="E236" s="206" t="s">
        <v>720</v>
      </c>
      <c r="F236" s="207" t="s">
        <v>721</v>
      </c>
      <c r="G236" s="208" t="s">
        <v>222</v>
      </c>
      <c r="H236" s="209">
        <v>18</v>
      </c>
      <c r="I236" s="210"/>
      <c r="J236" s="211">
        <f>ROUND(I236*H236,2)</f>
        <v>0</v>
      </c>
      <c r="K236" s="207" t="s">
        <v>155</v>
      </c>
      <c r="L236" s="62"/>
      <c r="M236" s="212" t="s">
        <v>21</v>
      </c>
      <c r="N236" s="213" t="s">
        <v>40</v>
      </c>
      <c r="O236" s="43"/>
      <c r="P236" s="214">
        <f>O236*H236</f>
        <v>0</v>
      </c>
      <c r="Q236" s="214">
        <v>0</v>
      </c>
      <c r="R236" s="214">
        <f>Q236*H236</f>
        <v>0</v>
      </c>
      <c r="S236" s="214">
        <v>4.8999999999999998E-4</v>
      </c>
      <c r="T236" s="215">
        <f>S236*H236</f>
        <v>8.8199999999999997E-3</v>
      </c>
      <c r="AR236" s="25" t="s">
        <v>254</v>
      </c>
      <c r="AT236" s="25" t="s">
        <v>151</v>
      </c>
      <c r="AU236" s="25" t="s">
        <v>79</v>
      </c>
      <c r="AY236" s="25" t="s">
        <v>146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25" t="s">
        <v>77</v>
      </c>
      <c r="BK236" s="216">
        <f>ROUND(I236*H236,2)</f>
        <v>0</v>
      </c>
      <c r="BL236" s="25" t="s">
        <v>254</v>
      </c>
      <c r="BM236" s="25" t="s">
        <v>722</v>
      </c>
    </row>
    <row r="237" spans="2:65" s="12" customFormat="1">
      <c r="B237" s="217"/>
      <c r="C237" s="218"/>
      <c r="D237" s="219" t="s">
        <v>159</v>
      </c>
      <c r="E237" s="220" t="s">
        <v>21</v>
      </c>
      <c r="F237" s="221" t="s">
        <v>633</v>
      </c>
      <c r="G237" s="218"/>
      <c r="H237" s="222">
        <v>12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159</v>
      </c>
      <c r="AU237" s="228" t="s">
        <v>79</v>
      </c>
      <c r="AV237" s="12" t="s">
        <v>79</v>
      </c>
      <c r="AW237" s="12" t="s">
        <v>33</v>
      </c>
      <c r="AX237" s="12" t="s">
        <v>69</v>
      </c>
      <c r="AY237" s="228" t="s">
        <v>146</v>
      </c>
    </row>
    <row r="238" spans="2:65" s="12" customFormat="1">
      <c r="B238" s="217"/>
      <c r="C238" s="218"/>
      <c r="D238" s="219" t="s">
        <v>159</v>
      </c>
      <c r="E238" s="220" t="s">
        <v>21</v>
      </c>
      <c r="F238" s="221" t="s">
        <v>628</v>
      </c>
      <c r="G238" s="218"/>
      <c r="H238" s="222">
        <v>6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159</v>
      </c>
      <c r="AU238" s="228" t="s">
        <v>79</v>
      </c>
      <c r="AV238" s="12" t="s">
        <v>79</v>
      </c>
      <c r="AW238" s="12" t="s">
        <v>33</v>
      </c>
      <c r="AX238" s="12" t="s">
        <v>69</v>
      </c>
      <c r="AY238" s="228" t="s">
        <v>146</v>
      </c>
    </row>
    <row r="239" spans="2:65" s="13" customFormat="1">
      <c r="B239" s="229"/>
      <c r="C239" s="230"/>
      <c r="D239" s="231" t="s">
        <v>159</v>
      </c>
      <c r="E239" s="232" t="s">
        <v>21</v>
      </c>
      <c r="F239" s="233" t="s">
        <v>163</v>
      </c>
      <c r="G239" s="230"/>
      <c r="H239" s="234">
        <v>18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AT239" s="240" t="s">
        <v>159</v>
      </c>
      <c r="AU239" s="240" t="s">
        <v>79</v>
      </c>
      <c r="AV239" s="13" t="s">
        <v>157</v>
      </c>
      <c r="AW239" s="13" t="s">
        <v>33</v>
      </c>
      <c r="AX239" s="13" t="s">
        <v>77</v>
      </c>
      <c r="AY239" s="240" t="s">
        <v>146</v>
      </c>
    </row>
    <row r="240" spans="2:65" s="1" customFormat="1" ht="22.5" customHeight="1">
      <c r="B240" s="42"/>
      <c r="C240" s="205" t="s">
        <v>440</v>
      </c>
      <c r="D240" s="205" t="s">
        <v>151</v>
      </c>
      <c r="E240" s="206" t="s">
        <v>723</v>
      </c>
      <c r="F240" s="207" t="s">
        <v>724</v>
      </c>
      <c r="G240" s="208" t="s">
        <v>691</v>
      </c>
      <c r="H240" s="209">
        <v>24</v>
      </c>
      <c r="I240" s="210"/>
      <c r="J240" s="211">
        <f>ROUND(I240*H240,2)</f>
        <v>0</v>
      </c>
      <c r="K240" s="207" t="s">
        <v>155</v>
      </c>
      <c r="L240" s="62"/>
      <c r="M240" s="212" t="s">
        <v>21</v>
      </c>
      <c r="N240" s="213" t="s">
        <v>40</v>
      </c>
      <c r="O240" s="43"/>
      <c r="P240" s="214">
        <f>O240*H240</f>
        <v>0</v>
      </c>
      <c r="Q240" s="214">
        <v>9.0000000000000006E-5</v>
      </c>
      <c r="R240" s="214">
        <f>Q240*H240</f>
        <v>2.16E-3</v>
      </c>
      <c r="S240" s="214">
        <v>0</v>
      </c>
      <c r="T240" s="215">
        <f>S240*H240</f>
        <v>0</v>
      </c>
      <c r="AR240" s="25" t="s">
        <v>254</v>
      </c>
      <c r="AT240" s="25" t="s">
        <v>151</v>
      </c>
      <c r="AU240" s="25" t="s">
        <v>79</v>
      </c>
      <c r="AY240" s="25" t="s">
        <v>146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25" t="s">
        <v>77</v>
      </c>
      <c r="BK240" s="216">
        <f>ROUND(I240*H240,2)</f>
        <v>0</v>
      </c>
      <c r="BL240" s="25" t="s">
        <v>254</v>
      </c>
      <c r="BM240" s="25" t="s">
        <v>725</v>
      </c>
    </row>
    <row r="241" spans="2:65" s="12" customFormat="1">
      <c r="B241" s="217"/>
      <c r="C241" s="218"/>
      <c r="D241" s="219" t="s">
        <v>159</v>
      </c>
      <c r="E241" s="220" t="s">
        <v>21</v>
      </c>
      <c r="F241" s="221" t="s">
        <v>726</v>
      </c>
      <c r="G241" s="218"/>
      <c r="H241" s="222">
        <v>12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159</v>
      </c>
      <c r="AU241" s="228" t="s">
        <v>79</v>
      </c>
      <c r="AV241" s="12" t="s">
        <v>79</v>
      </c>
      <c r="AW241" s="12" t="s">
        <v>33</v>
      </c>
      <c r="AX241" s="12" t="s">
        <v>69</v>
      </c>
      <c r="AY241" s="228" t="s">
        <v>146</v>
      </c>
    </row>
    <row r="242" spans="2:65" s="13" customFormat="1">
      <c r="B242" s="229"/>
      <c r="C242" s="230"/>
      <c r="D242" s="219" t="s">
        <v>159</v>
      </c>
      <c r="E242" s="244" t="s">
        <v>21</v>
      </c>
      <c r="F242" s="245" t="s">
        <v>163</v>
      </c>
      <c r="G242" s="230"/>
      <c r="H242" s="246">
        <v>12</v>
      </c>
      <c r="I242" s="235"/>
      <c r="J242" s="230"/>
      <c r="K242" s="230"/>
      <c r="L242" s="236"/>
      <c r="M242" s="237"/>
      <c r="N242" s="238"/>
      <c r="O242" s="238"/>
      <c r="P242" s="238"/>
      <c r="Q242" s="238"/>
      <c r="R242" s="238"/>
      <c r="S242" s="238"/>
      <c r="T242" s="239"/>
      <c r="AT242" s="240" t="s">
        <v>159</v>
      </c>
      <c r="AU242" s="240" t="s">
        <v>79</v>
      </c>
      <c r="AV242" s="13" t="s">
        <v>157</v>
      </c>
      <c r="AW242" s="13" t="s">
        <v>33</v>
      </c>
      <c r="AX242" s="13" t="s">
        <v>69</v>
      </c>
      <c r="AY242" s="240" t="s">
        <v>146</v>
      </c>
    </row>
    <row r="243" spans="2:65" s="12" customFormat="1">
      <c r="B243" s="217"/>
      <c r="C243" s="218"/>
      <c r="D243" s="219" t="s">
        <v>159</v>
      </c>
      <c r="E243" s="220" t="s">
        <v>21</v>
      </c>
      <c r="F243" s="221" t="s">
        <v>633</v>
      </c>
      <c r="G243" s="218"/>
      <c r="H243" s="222">
        <v>12</v>
      </c>
      <c r="I243" s="223"/>
      <c r="J243" s="218"/>
      <c r="K243" s="218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159</v>
      </c>
      <c r="AU243" s="228" t="s">
        <v>79</v>
      </c>
      <c r="AV243" s="12" t="s">
        <v>79</v>
      </c>
      <c r="AW243" s="12" t="s">
        <v>33</v>
      </c>
      <c r="AX243" s="12" t="s">
        <v>69</v>
      </c>
      <c r="AY243" s="228" t="s">
        <v>146</v>
      </c>
    </row>
    <row r="244" spans="2:65" s="13" customFormat="1">
      <c r="B244" s="229"/>
      <c r="C244" s="230"/>
      <c r="D244" s="219" t="s">
        <v>159</v>
      </c>
      <c r="E244" s="244" t="s">
        <v>21</v>
      </c>
      <c r="F244" s="245" t="s">
        <v>163</v>
      </c>
      <c r="G244" s="230"/>
      <c r="H244" s="246">
        <v>12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159</v>
      </c>
      <c r="AU244" s="240" t="s">
        <v>79</v>
      </c>
      <c r="AV244" s="13" t="s">
        <v>157</v>
      </c>
      <c r="AW244" s="13" t="s">
        <v>33</v>
      </c>
      <c r="AX244" s="13" t="s">
        <v>69</v>
      </c>
      <c r="AY244" s="240" t="s">
        <v>146</v>
      </c>
    </row>
    <row r="245" spans="2:65" s="14" customFormat="1">
      <c r="B245" s="247"/>
      <c r="C245" s="248"/>
      <c r="D245" s="231" t="s">
        <v>159</v>
      </c>
      <c r="E245" s="249" t="s">
        <v>21</v>
      </c>
      <c r="F245" s="250" t="s">
        <v>187</v>
      </c>
      <c r="G245" s="248"/>
      <c r="H245" s="251">
        <v>24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AT245" s="257" t="s">
        <v>159</v>
      </c>
      <c r="AU245" s="257" t="s">
        <v>79</v>
      </c>
      <c r="AV245" s="14" t="s">
        <v>156</v>
      </c>
      <c r="AW245" s="14" t="s">
        <v>33</v>
      </c>
      <c r="AX245" s="14" t="s">
        <v>77</v>
      </c>
      <c r="AY245" s="257" t="s">
        <v>146</v>
      </c>
    </row>
    <row r="246" spans="2:65" s="1" customFormat="1" ht="22.5" customHeight="1">
      <c r="B246" s="42"/>
      <c r="C246" s="272" t="s">
        <v>447</v>
      </c>
      <c r="D246" s="272" t="s">
        <v>227</v>
      </c>
      <c r="E246" s="273" t="s">
        <v>727</v>
      </c>
      <c r="F246" s="274" t="s">
        <v>728</v>
      </c>
      <c r="G246" s="275" t="s">
        <v>222</v>
      </c>
      <c r="H246" s="276">
        <v>24</v>
      </c>
      <c r="I246" s="277"/>
      <c r="J246" s="278">
        <f>ROUND(I246*H246,2)</f>
        <v>0</v>
      </c>
      <c r="K246" s="274" t="s">
        <v>155</v>
      </c>
      <c r="L246" s="279"/>
      <c r="M246" s="280" t="s">
        <v>21</v>
      </c>
      <c r="N246" s="281" t="s">
        <v>40</v>
      </c>
      <c r="O246" s="43"/>
      <c r="P246" s="214">
        <f>O246*H246</f>
        <v>0</v>
      </c>
      <c r="Q246" s="214">
        <v>1.7000000000000001E-4</v>
      </c>
      <c r="R246" s="214">
        <f>Q246*H246</f>
        <v>4.0800000000000003E-3</v>
      </c>
      <c r="S246" s="214">
        <v>0</v>
      </c>
      <c r="T246" s="215">
        <f>S246*H246</f>
        <v>0</v>
      </c>
      <c r="AR246" s="25" t="s">
        <v>352</v>
      </c>
      <c r="AT246" s="25" t="s">
        <v>227</v>
      </c>
      <c r="AU246" s="25" t="s">
        <v>79</v>
      </c>
      <c r="AY246" s="25" t="s">
        <v>146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25" t="s">
        <v>77</v>
      </c>
      <c r="BK246" s="216">
        <f>ROUND(I246*H246,2)</f>
        <v>0</v>
      </c>
      <c r="BL246" s="25" t="s">
        <v>254</v>
      </c>
      <c r="BM246" s="25" t="s">
        <v>729</v>
      </c>
    </row>
    <row r="247" spans="2:65" s="12" customFormat="1">
      <c r="B247" s="217"/>
      <c r="C247" s="218"/>
      <c r="D247" s="219" t="s">
        <v>159</v>
      </c>
      <c r="E247" s="220" t="s">
        <v>21</v>
      </c>
      <c r="F247" s="221" t="s">
        <v>298</v>
      </c>
      <c r="G247" s="218"/>
      <c r="H247" s="222">
        <v>24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159</v>
      </c>
      <c r="AU247" s="228" t="s">
        <v>79</v>
      </c>
      <c r="AV247" s="12" t="s">
        <v>79</v>
      </c>
      <c r="AW247" s="12" t="s">
        <v>33</v>
      </c>
      <c r="AX247" s="12" t="s">
        <v>69</v>
      </c>
      <c r="AY247" s="228" t="s">
        <v>146</v>
      </c>
    </row>
    <row r="248" spans="2:65" s="13" customFormat="1">
      <c r="B248" s="229"/>
      <c r="C248" s="230"/>
      <c r="D248" s="231" t="s">
        <v>159</v>
      </c>
      <c r="E248" s="232" t="s">
        <v>21</v>
      </c>
      <c r="F248" s="233" t="s">
        <v>163</v>
      </c>
      <c r="G248" s="230"/>
      <c r="H248" s="234">
        <v>24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AT248" s="240" t="s">
        <v>159</v>
      </c>
      <c r="AU248" s="240" t="s">
        <v>79</v>
      </c>
      <c r="AV248" s="13" t="s">
        <v>157</v>
      </c>
      <c r="AW248" s="13" t="s">
        <v>33</v>
      </c>
      <c r="AX248" s="13" t="s">
        <v>77</v>
      </c>
      <c r="AY248" s="240" t="s">
        <v>146</v>
      </c>
    </row>
    <row r="249" spans="2:65" s="1" customFormat="1" ht="22.5" customHeight="1">
      <c r="B249" s="42"/>
      <c r="C249" s="272" t="s">
        <v>452</v>
      </c>
      <c r="D249" s="272" t="s">
        <v>227</v>
      </c>
      <c r="E249" s="273" t="s">
        <v>730</v>
      </c>
      <c r="F249" s="274" t="s">
        <v>731</v>
      </c>
      <c r="G249" s="275" t="s">
        <v>222</v>
      </c>
      <c r="H249" s="276">
        <v>24</v>
      </c>
      <c r="I249" s="277"/>
      <c r="J249" s="278">
        <f>ROUND(I249*H249,2)</f>
        <v>0</v>
      </c>
      <c r="K249" s="274" t="s">
        <v>155</v>
      </c>
      <c r="L249" s="279"/>
      <c r="M249" s="280" t="s">
        <v>21</v>
      </c>
      <c r="N249" s="281" t="s">
        <v>40</v>
      </c>
      <c r="O249" s="43"/>
      <c r="P249" s="214">
        <f>O249*H249</f>
        <v>0</v>
      </c>
      <c r="Q249" s="214">
        <v>9.0000000000000006E-5</v>
      </c>
      <c r="R249" s="214">
        <f>Q249*H249</f>
        <v>2.16E-3</v>
      </c>
      <c r="S249" s="214">
        <v>0</v>
      </c>
      <c r="T249" s="215">
        <f>S249*H249</f>
        <v>0</v>
      </c>
      <c r="AR249" s="25" t="s">
        <v>352</v>
      </c>
      <c r="AT249" s="25" t="s">
        <v>227</v>
      </c>
      <c r="AU249" s="25" t="s">
        <v>79</v>
      </c>
      <c r="AY249" s="25" t="s">
        <v>146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25" t="s">
        <v>77</v>
      </c>
      <c r="BK249" s="216">
        <f>ROUND(I249*H249,2)</f>
        <v>0</v>
      </c>
      <c r="BL249" s="25" t="s">
        <v>254</v>
      </c>
      <c r="BM249" s="25" t="s">
        <v>732</v>
      </c>
    </row>
    <row r="250" spans="2:65" s="12" customFormat="1">
      <c r="B250" s="217"/>
      <c r="C250" s="218"/>
      <c r="D250" s="219" t="s">
        <v>159</v>
      </c>
      <c r="E250" s="220" t="s">
        <v>21</v>
      </c>
      <c r="F250" s="221" t="s">
        <v>298</v>
      </c>
      <c r="G250" s="218"/>
      <c r="H250" s="222">
        <v>24</v>
      </c>
      <c r="I250" s="223"/>
      <c r="J250" s="218"/>
      <c r="K250" s="218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159</v>
      </c>
      <c r="AU250" s="228" t="s">
        <v>79</v>
      </c>
      <c r="AV250" s="12" t="s">
        <v>79</v>
      </c>
      <c r="AW250" s="12" t="s">
        <v>33</v>
      </c>
      <c r="AX250" s="12" t="s">
        <v>69</v>
      </c>
      <c r="AY250" s="228" t="s">
        <v>146</v>
      </c>
    </row>
    <row r="251" spans="2:65" s="13" customFormat="1">
      <c r="B251" s="229"/>
      <c r="C251" s="230"/>
      <c r="D251" s="231" t="s">
        <v>159</v>
      </c>
      <c r="E251" s="232" t="s">
        <v>21</v>
      </c>
      <c r="F251" s="233" t="s">
        <v>163</v>
      </c>
      <c r="G251" s="230"/>
      <c r="H251" s="234">
        <v>24</v>
      </c>
      <c r="I251" s="235"/>
      <c r="J251" s="230"/>
      <c r="K251" s="230"/>
      <c r="L251" s="236"/>
      <c r="M251" s="237"/>
      <c r="N251" s="238"/>
      <c r="O251" s="238"/>
      <c r="P251" s="238"/>
      <c r="Q251" s="238"/>
      <c r="R251" s="238"/>
      <c r="S251" s="238"/>
      <c r="T251" s="239"/>
      <c r="AT251" s="240" t="s">
        <v>159</v>
      </c>
      <c r="AU251" s="240" t="s">
        <v>79</v>
      </c>
      <c r="AV251" s="13" t="s">
        <v>157</v>
      </c>
      <c r="AW251" s="13" t="s">
        <v>33</v>
      </c>
      <c r="AX251" s="13" t="s">
        <v>77</v>
      </c>
      <c r="AY251" s="240" t="s">
        <v>146</v>
      </c>
    </row>
    <row r="252" spans="2:65" s="1" customFormat="1" ht="22.5" customHeight="1">
      <c r="B252" s="42"/>
      <c r="C252" s="205" t="s">
        <v>456</v>
      </c>
      <c r="D252" s="205" t="s">
        <v>151</v>
      </c>
      <c r="E252" s="206" t="s">
        <v>733</v>
      </c>
      <c r="F252" s="207" t="s">
        <v>734</v>
      </c>
      <c r="G252" s="208" t="s">
        <v>691</v>
      </c>
      <c r="H252" s="209">
        <v>9</v>
      </c>
      <c r="I252" s="210"/>
      <c r="J252" s="211">
        <f>ROUND(I252*H252,2)</f>
        <v>0</v>
      </c>
      <c r="K252" s="207" t="s">
        <v>155</v>
      </c>
      <c r="L252" s="62"/>
      <c r="M252" s="212" t="s">
        <v>21</v>
      </c>
      <c r="N252" s="213" t="s">
        <v>40</v>
      </c>
      <c r="O252" s="43"/>
      <c r="P252" s="214">
        <f>O252*H252</f>
        <v>0</v>
      </c>
      <c r="Q252" s="214">
        <v>0</v>
      </c>
      <c r="R252" s="214">
        <f>Q252*H252</f>
        <v>0</v>
      </c>
      <c r="S252" s="214">
        <v>1.56E-3</v>
      </c>
      <c r="T252" s="215">
        <f>S252*H252</f>
        <v>1.404E-2</v>
      </c>
      <c r="AR252" s="25" t="s">
        <v>254</v>
      </c>
      <c r="AT252" s="25" t="s">
        <v>151</v>
      </c>
      <c r="AU252" s="25" t="s">
        <v>79</v>
      </c>
      <c r="AY252" s="25" t="s">
        <v>146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25" t="s">
        <v>77</v>
      </c>
      <c r="BK252" s="216">
        <f>ROUND(I252*H252,2)</f>
        <v>0</v>
      </c>
      <c r="BL252" s="25" t="s">
        <v>254</v>
      </c>
      <c r="BM252" s="25" t="s">
        <v>735</v>
      </c>
    </row>
    <row r="253" spans="2:65" s="12" customFormat="1">
      <c r="B253" s="217"/>
      <c r="C253" s="218"/>
      <c r="D253" s="219" t="s">
        <v>159</v>
      </c>
      <c r="E253" s="220" t="s">
        <v>21</v>
      </c>
      <c r="F253" s="221" t="s">
        <v>627</v>
      </c>
      <c r="G253" s="218"/>
      <c r="H253" s="222">
        <v>6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159</v>
      </c>
      <c r="AU253" s="228" t="s">
        <v>79</v>
      </c>
      <c r="AV253" s="12" t="s">
        <v>79</v>
      </c>
      <c r="AW253" s="12" t="s">
        <v>33</v>
      </c>
      <c r="AX253" s="12" t="s">
        <v>69</v>
      </c>
      <c r="AY253" s="228" t="s">
        <v>146</v>
      </c>
    </row>
    <row r="254" spans="2:65" s="12" customFormat="1">
      <c r="B254" s="217"/>
      <c r="C254" s="218"/>
      <c r="D254" s="219" t="s">
        <v>159</v>
      </c>
      <c r="E254" s="220" t="s">
        <v>21</v>
      </c>
      <c r="F254" s="221" t="s">
        <v>629</v>
      </c>
      <c r="G254" s="218"/>
      <c r="H254" s="222">
        <v>3</v>
      </c>
      <c r="I254" s="223"/>
      <c r="J254" s="218"/>
      <c r="K254" s="218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159</v>
      </c>
      <c r="AU254" s="228" t="s">
        <v>79</v>
      </c>
      <c r="AV254" s="12" t="s">
        <v>79</v>
      </c>
      <c r="AW254" s="12" t="s">
        <v>33</v>
      </c>
      <c r="AX254" s="12" t="s">
        <v>69</v>
      </c>
      <c r="AY254" s="228" t="s">
        <v>146</v>
      </c>
    </row>
    <row r="255" spans="2:65" s="13" customFormat="1">
      <c r="B255" s="229"/>
      <c r="C255" s="230"/>
      <c r="D255" s="231" t="s">
        <v>159</v>
      </c>
      <c r="E255" s="232" t="s">
        <v>21</v>
      </c>
      <c r="F255" s="233" t="s">
        <v>163</v>
      </c>
      <c r="G255" s="230"/>
      <c r="H255" s="234">
        <v>9</v>
      </c>
      <c r="I255" s="235"/>
      <c r="J255" s="230"/>
      <c r="K255" s="230"/>
      <c r="L255" s="236"/>
      <c r="M255" s="237"/>
      <c r="N255" s="238"/>
      <c r="O255" s="238"/>
      <c r="P255" s="238"/>
      <c r="Q255" s="238"/>
      <c r="R255" s="238"/>
      <c r="S255" s="238"/>
      <c r="T255" s="239"/>
      <c r="AT255" s="240" t="s">
        <v>159</v>
      </c>
      <c r="AU255" s="240" t="s">
        <v>79</v>
      </c>
      <c r="AV255" s="13" t="s">
        <v>157</v>
      </c>
      <c r="AW255" s="13" t="s">
        <v>33</v>
      </c>
      <c r="AX255" s="13" t="s">
        <v>77</v>
      </c>
      <c r="AY255" s="240" t="s">
        <v>146</v>
      </c>
    </row>
    <row r="256" spans="2:65" s="1" customFormat="1" ht="22.5" customHeight="1">
      <c r="B256" s="42"/>
      <c r="C256" s="205" t="s">
        <v>461</v>
      </c>
      <c r="D256" s="205" t="s">
        <v>151</v>
      </c>
      <c r="E256" s="206" t="s">
        <v>736</v>
      </c>
      <c r="F256" s="207" t="s">
        <v>737</v>
      </c>
      <c r="G256" s="208" t="s">
        <v>691</v>
      </c>
      <c r="H256" s="209">
        <v>3</v>
      </c>
      <c r="I256" s="210"/>
      <c r="J256" s="211">
        <f>ROUND(I256*H256,2)</f>
        <v>0</v>
      </c>
      <c r="K256" s="207" t="s">
        <v>155</v>
      </c>
      <c r="L256" s="62"/>
      <c r="M256" s="212" t="s">
        <v>21</v>
      </c>
      <c r="N256" s="213" t="s">
        <v>40</v>
      </c>
      <c r="O256" s="43"/>
      <c r="P256" s="214">
        <f>O256*H256</f>
        <v>0</v>
      </c>
      <c r="Q256" s="214">
        <v>1.9599999999999999E-3</v>
      </c>
      <c r="R256" s="214">
        <f>Q256*H256</f>
        <v>5.8799999999999998E-3</v>
      </c>
      <c r="S256" s="214">
        <v>0</v>
      </c>
      <c r="T256" s="215">
        <f>S256*H256</f>
        <v>0</v>
      </c>
      <c r="AR256" s="25" t="s">
        <v>254</v>
      </c>
      <c r="AT256" s="25" t="s">
        <v>151</v>
      </c>
      <c r="AU256" s="25" t="s">
        <v>79</v>
      </c>
      <c r="AY256" s="25" t="s">
        <v>146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25" t="s">
        <v>77</v>
      </c>
      <c r="BK256" s="216">
        <f>ROUND(I256*H256,2)</f>
        <v>0</v>
      </c>
      <c r="BL256" s="25" t="s">
        <v>254</v>
      </c>
      <c r="BM256" s="25" t="s">
        <v>738</v>
      </c>
    </row>
    <row r="257" spans="2:65" s="12" customFormat="1">
      <c r="B257" s="217"/>
      <c r="C257" s="218"/>
      <c r="D257" s="231" t="s">
        <v>159</v>
      </c>
      <c r="E257" s="241" t="s">
        <v>21</v>
      </c>
      <c r="F257" s="242" t="s">
        <v>157</v>
      </c>
      <c r="G257" s="218"/>
      <c r="H257" s="243">
        <v>3</v>
      </c>
      <c r="I257" s="223"/>
      <c r="J257" s="218"/>
      <c r="K257" s="218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159</v>
      </c>
      <c r="AU257" s="228" t="s">
        <v>79</v>
      </c>
      <c r="AV257" s="12" t="s">
        <v>79</v>
      </c>
      <c r="AW257" s="12" t="s">
        <v>33</v>
      </c>
      <c r="AX257" s="12" t="s">
        <v>77</v>
      </c>
      <c r="AY257" s="228" t="s">
        <v>146</v>
      </c>
    </row>
    <row r="258" spans="2:65" s="1" customFormat="1" ht="22.5" customHeight="1">
      <c r="B258" s="42"/>
      <c r="C258" s="205" t="s">
        <v>467</v>
      </c>
      <c r="D258" s="205" t="s">
        <v>151</v>
      </c>
      <c r="E258" s="206" t="s">
        <v>739</v>
      </c>
      <c r="F258" s="207" t="s">
        <v>740</v>
      </c>
      <c r="G258" s="208" t="s">
        <v>691</v>
      </c>
      <c r="H258" s="209">
        <v>6</v>
      </c>
      <c r="I258" s="210"/>
      <c r="J258" s="211">
        <f>ROUND(I258*H258,2)</f>
        <v>0</v>
      </c>
      <c r="K258" s="207" t="s">
        <v>155</v>
      </c>
      <c r="L258" s="62"/>
      <c r="M258" s="212" t="s">
        <v>21</v>
      </c>
      <c r="N258" s="213" t="s">
        <v>40</v>
      </c>
      <c r="O258" s="43"/>
      <c r="P258" s="214">
        <f>O258*H258</f>
        <v>0</v>
      </c>
      <c r="Q258" s="214">
        <v>1.8E-3</v>
      </c>
      <c r="R258" s="214">
        <f>Q258*H258</f>
        <v>1.0800000000000001E-2</v>
      </c>
      <c r="S258" s="214">
        <v>0</v>
      </c>
      <c r="T258" s="215">
        <f>S258*H258</f>
        <v>0</v>
      </c>
      <c r="AR258" s="25" t="s">
        <v>254</v>
      </c>
      <c r="AT258" s="25" t="s">
        <v>151</v>
      </c>
      <c r="AU258" s="25" t="s">
        <v>79</v>
      </c>
      <c r="AY258" s="25" t="s">
        <v>146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25" t="s">
        <v>77</v>
      </c>
      <c r="BK258" s="216">
        <f>ROUND(I258*H258,2)</f>
        <v>0</v>
      </c>
      <c r="BL258" s="25" t="s">
        <v>254</v>
      </c>
      <c r="BM258" s="25" t="s">
        <v>741</v>
      </c>
    </row>
    <row r="259" spans="2:65" s="12" customFormat="1">
      <c r="B259" s="217"/>
      <c r="C259" s="218"/>
      <c r="D259" s="219" t="s">
        <v>159</v>
      </c>
      <c r="E259" s="220" t="s">
        <v>21</v>
      </c>
      <c r="F259" s="221" t="s">
        <v>147</v>
      </c>
      <c r="G259" s="218"/>
      <c r="H259" s="222">
        <v>6</v>
      </c>
      <c r="I259" s="223"/>
      <c r="J259" s="218"/>
      <c r="K259" s="218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159</v>
      </c>
      <c r="AU259" s="228" t="s">
        <v>79</v>
      </c>
      <c r="AV259" s="12" t="s">
        <v>79</v>
      </c>
      <c r="AW259" s="12" t="s">
        <v>33</v>
      </c>
      <c r="AX259" s="12" t="s">
        <v>69</v>
      </c>
      <c r="AY259" s="228" t="s">
        <v>146</v>
      </c>
    </row>
    <row r="260" spans="2:65" s="13" customFormat="1">
      <c r="B260" s="229"/>
      <c r="C260" s="230"/>
      <c r="D260" s="231" t="s">
        <v>159</v>
      </c>
      <c r="E260" s="232" t="s">
        <v>21</v>
      </c>
      <c r="F260" s="233" t="s">
        <v>163</v>
      </c>
      <c r="G260" s="230"/>
      <c r="H260" s="234">
        <v>6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AT260" s="240" t="s">
        <v>159</v>
      </c>
      <c r="AU260" s="240" t="s">
        <v>79</v>
      </c>
      <c r="AV260" s="13" t="s">
        <v>157</v>
      </c>
      <c r="AW260" s="13" t="s">
        <v>33</v>
      </c>
      <c r="AX260" s="13" t="s">
        <v>77</v>
      </c>
      <c r="AY260" s="240" t="s">
        <v>146</v>
      </c>
    </row>
    <row r="261" spans="2:65" s="1" customFormat="1" ht="22.5" customHeight="1">
      <c r="B261" s="42"/>
      <c r="C261" s="205" t="s">
        <v>474</v>
      </c>
      <c r="D261" s="205" t="s">
        <v>151</v>
      </c>
      <c r="E261" s="206" t="s">
        <v>742</v>
      </c>
      <c r="F261" s="207" t="s">
        <v>743</v>
      </c>
      <c r="G261" s="208" t="s">
        <v>222</v>
      </c>
      <c r="H261" s="209">
        <v>6</v>
      </c>
      <c r="I261" s="210"/>
      <c r="J261" s="211">
        <f>ROUND(I261*H261,2)</f>
        <v>0</v>
      </c>
      <c r="K261" s="207" t="s">
        <v>155</v>
      </c>
      <c r="L261" s="62"/>
      <c r="M261" s="212" t="s">
        <v>21</v>
      </c>
      <c r="N261" s="213" t="s">
        <v>40</v>
      </c>
      <c r="O261" s="43"/>
      <c r="P261" s="214">
        <f>O261*H261</f>
        <v>0</v>
      </c>
      <c r="Q261" s="214">
        <v>2.7999999999999998E-4</v>
      </c>
      <c r="R261" s="214">
        <f>Q261*H261</f>
        <v>1.6799999999999999E-3</v>
      </c>
      <c r="S261" s="214">
        <v>0</v>
      </c>
      <c r="T261" s="215">
        <f>S261*H261</f>
        <v>0</v>
      </c>
      <c r="AR261" s="25" t="s">
        <v>254</v>
      </c>
      <c r="AT261" s="25" t="s">
        <v>151</v>
      </c>
      <c r="AU261" s="25" t="s">
        <v>79</v>
      </c>
      <c r="AY261" s="25" t="s">
        <v>146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25" t="s">
        <v>77</v>
      </c>
      <c r="BK261" s="216">
        <f>ROUND(I261*H261,2)</f>
        <v>0</v>
      </c>
      <c r="BL261" s="25" t="s">
        <v>254</v>
      </c>
      <c r="BM261" s="25" t="s">
        <v>744</v>
      </c>
    </row>
    <row r="262" spans="2:65" s="12" customFormat="1">
      <c r="B262" s="217"/>
      <c r="C262" s="218"/>
      <c r="D262" s="231" t="s">
        <v>159</v>
      </c>
      <c r="E262" s="241" t="s">
        <v>21</v>
      </c>
      <c r="F262" s="242" t="s">
        <v>147</v>
      </c>
      <c r="G262" s="218"/>
      <c r="H262" s="243">
        <v>6</v>
      </c>
      <c r="I262" s="223"/>
      <c r="J262" s="218"/>
      <c r="K262" s="218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159</v>
      </c>
      <c r="AU262" s="228" t="s">
        <v>79</v>
      </c>
      <c r="AV262" s="12" t="s">
        <v>79</v>
      </c>
      <c r="AW262" s="12" t="s">
        <v>33</v>
      </c>
      <c r="AX262" s="12" t="s">
        <v>77</v>
      </c>
      <c r="AY262" s="228" t="s">
        <v>146</v>
      </c>
    </row>
    <row r="263" spans="2:65" s="1" customFormat="1" ht="22.5" customHeight="1">
      <c r="B263" s="42"/>
      <c r="C263" s="205" t="s">
        <v>480</v>
      </c>
      <c r="D263" s="205" t="s">
        <v>151</v>
      </c>
      <c r="E263" s="206" t="s">
        <v>745</v>
      </c>
      <c r="F263" s="207" t="s">
        <v>746</v>
      </c>
      <c r="G263" s="208" t="s">
        <v>287</v>
      </c>
      <c r="H263" s="209">
        <v>0.66100000000000003</v>
      </c>
      <c r="I263" s="210"/>
      <c r="J263" s="211">
        <f>ROUND(I263*H263,2)</f>
        <v>0</v>
      </c>
      <c r="K263" s="207" t="s">
        <v>155</v>
      </c>
      <c r="L263" s="62"/>
      <c r="M263" s="212" t="s">
        <v>21</v>
      </c>
      <c r="N263" s="213" t="s">
        <v>40</v>
      </c>
      <c r="O263" s="43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AR263" s="25" t="s">
        <v>254</v>
      </c>
      <c r="AT263" s="25" t="s">
        <v>151</v>
      </c>
      <c r="AU263" s="25" t="s">
        <v>79</v>
      </c>
      <c r="AY263" s="25" t="s">
        <v>146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25" t="s">
        <v>77</v>
      </c>
      <c r="BK263" s="216">
        <f>ROUND(I263*H263,2)</f>
        <v>0</v>
      </c>
      <c r="BL263" s="25" t="s">
        <v>254</v>
      </c>
      <c r="BM263" s="25" t="s">
        <v>747</v>
      </c>
    </row>
    <row r="264" spans="2:65" s="11" customFormat="1" ht="37.35" customHeight="1">
      <c r="B264" s="186"/>
      <c r="C264" s="187"/>
      <c r="D264" s="202" t="s">
        <v>68</v>
      </c>
      <c r="E264" s="283" t="s">
        <v>541</v>
      </c>
      <c r="F264" s="283" t="s">
        <v>542</v>
      </c>
      <c r="G264" s="187"/>
      <c r="H264" s="187"/>
      <c r="I264" s="190"/>
      <c r="J264" s="284">
        <f>BK264</f>
        <v>0</v>
      </c>
      <c r="K264" s="187"/>
      <c r="L264" s="192"/>
      <c r="M264" s="193"/>
      <c r="N264" s="194"/>
      <c r="O264" s="194"/>
      <c r="P264" s="195">
        <f>SUM(P265:P268)</f>
        <v>0</v>
      </c>
      <c r="Q264" s="194"/>
      <c r="R264" s="195">
        <f>SUM(R265:R268)</f>
        <v>0</v>
      </c>
      <c r="S264" s="194"/>
      <c r="T264" s="196">
        <f>SUM(T265:T268)</f>
        <v>0</v>
      </c>
      <c r="AR264" s="197" t="s">
        <v>156</v>
      </c>
      <c r="AT264" s="198" t="s">
        <v>68</v>
      </c>
      <c r="AU264" s="198" t="s">
        <v>69</v>
      </c>
      <c r="AY264" s="197" t="s">
        <v>146</v>
      </c>
      <c r="BK264" s="199">
        <f>SUM(BK265:BK268)</f>
        <v>0</v>
      </c>
    </row>
    <row r="265" spans="2:65" s="1" customFormat="1" ht="22.5" customHeight="1">
      <c r="B265" s="42"/>
      <c r="C265" s="205" t="s">
        <v>485</v>
      </c>
      <c r="D265" s="205" t="s">
        <v>151</v>
      </c>
      <c r="E265" s="206" t="s">
        <v>748</v>
      </c>
      <c r="F265" s="207" t="s">
        <v>749</v>
      </c>
      <c r="G265" s="208" t="s">
        <v>546</v>
      </c>
      <c r="H265" s="209">
        <v>1</v>
      </c>
      <c r="I265" s="210"/>
      <c r="J265" s="211">
        <f>ROUND(I265*H265,2)</f>
        <v>0</v>
      </c>
      <c r="K265" s="207" t="s">
        <v>21</v>
      </c>
      <c r="L265" s="62"/>
      <c r="M265" s="212" t="s">
        <v>21</v>
      </c>
      <c r="N265" s="213" t="s">
        <v>40</v>
      </c>
      <c r="O265" s="43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AR265" s="25" t="s">
        <v>547</v>
      </c>
      <c r="AT265" s="25" t="s">
        <v>151</v>
      </c>
      <c r="AU265" s="25" t="s">
        <v>77</v>
      </c>
      <c r="AY265" s="25" t="s">
        <v>146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25" t="s">
        <v>77</v>
      </c>
      <c r="BK265" s="216">
        <f>ROUND(I265*H265,2)</f>
        <v>0</v>
      </c>
      <c r="BL265" s="25" t="s">
        <v>547</v>
      </c>
      <c r="BM265" s="25" t="s">
        <v>750</v>
      </c>
    </row>
    <row r="266" spans="2:65" s="12" customFormat="1">
      <c r="B266" s="217"/>
      <c r="C266" s="218"/>
      <c r="D266" s="231" t="s">
        <v>159</v>
      </c>
      <c r="E266" s="241" t="s">
        <v>21</v>
      </c>
      <c r="F266" s="242" t="s">
        <v>77</v>
      </c>
      <c r="G266" s="218"/>
      <c r="H266" s="243">
        <v>1</v>
      </c>
      <c r="I266" s="223"/>
      <c r="J266" s="218"/>
      <c r="K266" s="218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159</v>
      </c>
      <c r="AU266" s="228" t="s">
        <v>77</v>
      </c>
      <c r="AV266" s="12" t="s">
        <v>79</v>
      </c>
      <c r="AW266" s="12" t="s">
        <v>33</v>
      </c>
      <c r="AX266" s="12" t="s">
        <v>77</v>
      </c>
      <c r="AY266" s="228" t="s">
        <v>146</v>
      </c>
    </row>
    <row r="267" spans="2:65" s="1" customFormat="1" ht="22.5" customHeight="1">
      <c r="B267" s="42"/>
      <c r="C267" s="205" t="s">
        <v>490</v>
      </c>
      <c r="D267" s="205" t="s">
        <v>151</v>
      </c>
      <c r="E267" s="206" t="s">
        <v>751</v>
      </c>
      <c r="F267" s="207" t="s">
        <v>752</v>
      </c>
      <c r="G267" s="208" t="s">
        <v>546</v>
      </c>
      <c r="H267" s="209">
        <v>1</v>
      </c>
      <c r="I267" s="210"/>
      <c r="J267" s="211">
        <f>ROUND(I267*H267,2)</f>
        <v>0</v>
      </c>
      <c r="K267" s="207" t="s">
        <v>21</v>
      </c>
      <c r="L267" s="62"/>
      <c r="M267" s="212" t="s">
        <v>21</v>
      </c>
      <c r="N267" s="213" t="s">
        <v>40</v>
      </c>
      <c r="O267" s="43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AR267" s="25" t="s">
        <v>547</v>
      </c>
      <c r="AT267" s="25" t="s">
        <v>151</v>
      </c>
      <c r="AU267" s="25" t="s">
        <v>77</v>
      </c>
      <c r="AY267" s="25" t="s">
        <v>146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25" t="s">
        <v>77</v>
      </c>
      <c r="BK267" s="216">
        <f>ROUND(I267*H267,2)</f>
        <v>0</v>
      </c>
      <c r="BL267" s="25" t="s">
        <v>547</v>
      </c>
      <c r="BM267" s="25" t="s">
        <v>753</v>
      </c>
    </row>
    <row r="268" spans="2:65" s="12" customFormat="1">
      <c r="B268" s="217"/>
      <c r="C268" s="218"/>
      <c r="D268" s="219" t="s">
        <v>159</v>
      </c>
      <c r="E268" s="220" t="s">
        <v>21</v>
      </c>
      <c r="F268" s="221" t="s">
        <v>77</v>
      </c>
      <c r="G268" s="218"/>
      <c r="H268" s="222">
        <v>1</v>
      </c>
      <c r="I268" s="223"/>
      <c r="J268" s="218"/>
      <c r="K268" s="218"/>
      <c r="L268" s="224"/>
      <c r="M268" s="285"/>
      <c r="N268" s="286"/>
      <c r="O268" s="286"/>
      <c r="P268" s="286"/>
      <c r="Q268" s="286"/>
      <c r="R268" s="286"/>
      <c r="S268" s="286"/>
      <c r="T268" s="287"/>
      <c r="AT268" s="228" t="s">
        <v>159</v>
      </c>
      <c r="AU268" s="228" t="s">
        <v>77</v>
      </c>
      <c r="AV268" s="12" t="s">
        <v>79</v>
      </c>
      <c r="AW268" s="12" t="s">
        <v>33</v>
      </c>
      <c r="AX268" s="12" t="s">
        <v>77</v>
      </c>
      <c r="AY268" s="228" t="s">
        <v>146</v>
      </c>
    </row>
    <row r="269" spans="2:65" s="1" customFormat="1" ht="6.95" customHeight="1">
      <c r="B269" s="57"/>
      <c r="C269" s="58"/>
      <c r="D269" s="58"/>
      <c r="E269" s="58"/>
      <c r="F269" s="58"/>
      <c r="G269" s="58"/>
      <c r="H269" s="58"/>
      <c r="I269" s="149"/>
      <c r="J269" s="58"/>
      <c r="K269" s="58"/>
      <c r="L269" s="62"/>
    </row>
  </sheetData>
  <sheetProtection password="CC35" sheet="1" objects="1" scenarios="1" formatCells="0" formatColumns="0" formatRows="0" sort="0" autoFilter="0"/>
  <autoFilter ref="C92:K268"/>
  <mergeCells count="12">
    <mergeCell ref="G1:H1"/>
    <mergeCell ref="L2:V2"/>
    <mergeCell ref="E49:H49"/>
    <mergeCell ref="E51:H51"/>
    <mergeCell ref="E81:H81"/>
    <mergeCell ref="E83:H83"/>
    <mergeCell ref="E85:H8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96</v>
      </c>
      <c r="G1" s="416" t="s">
        <v>97</v>
      </c>
      <c r="H1" s="416"/>
      <c r="I1" s="125"/>
      <c r="J1" s="124" t="s">
        <v>98</v>
      </c>
      <c r="K1" s="123" t="s">
        <v>99</v>
      </c>
      <c r="L1" s="124" t="s">
        <v>100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AT2" s="25" t="s">
        <v>89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79</v>
      </c>
    </row>
    <row r="4" spans="1:70" ht="36.950000000000003" customHeight="1">
      <c r="B4" s="29"/>
      <c r="C4" s="30"/>
      <c r="D4" s="31" t="s">
        <v>101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7" t="str">
        <f>'Rekapitulace stavby'!K6</f>
        <v>ZŠ ČSA Bohumín - oprava sociálního zázemí</v>
      </c>
      <c r="F7" s="418"/>
      <c r="G7" s="418"/>
      <c r="H7" s="418"/>
      <c r="I7" s="127"/>
      <c r="J7" s="30"/>
      <c r="K7" s="32"/>
    </row>
    <row r="8" spans="1:70" ht="15">
      <c r="B8" s="29"/>
      <c r="C8" s="30"/>
      <c r="D8" s="38" t="s">
        <v>102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7" t="s">
        <v>553</v>
      </c>
      <c r="F9" s="420"/>
      <c r="G9" s="420"/>
      <c r="H9" s="420"/>
      <c r="I9" s="128"/>
      <c r="J9" s="43"/>
      <c r="K9" s="46"/>
    </row>
    <row r="10" spans="1:70" s="1" customFormat="1" ht="15">
      <c r="B10" s="42"/>
      <c r="C10" s="43"/>
      <c r="D10" s="38" t="s">
        <v>554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9" t="s">
        <v>754</v>
      </c>
      <c r="F11" s="420"/>
      <c r="G11" s="420"/>
      <c r="H11" s="420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11. 12. 2017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29" t="s">
        <v>29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30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29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32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29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34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81" t="s">
        <v>21</v>
      </c>
      <c r="F26" s="381"/>
      <c r="G26" s="381"/>
      <c r="H26" s="381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35</v>
      </c>
      <c r="E29" s="43"/>
      <c r="F29" s="43"/>
      <c r="G29" s="43"/>
      <c r="H29" s="43"/>
      <c r="I29" s="128"/>
      <c r="J29" s="138">
        <f>ROUND(J88,2)</f>
        <v>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37</v>
      </c>
      <c r="G31" s="43"/>
      <c r="H31" s="43"/>
      <c r="I31" s="139" t="s">
        <v>36</v>
      </c>
      <c r="J31" s="47" t="s">
        <v>38</v>
      </c>
      <c r="K31" s="46"/>
    </row>
    <row r="32" spans="2:11" s="1" customFormat="1" ht="14.45" customHeight="1">
      <c r="B32" s="42"/>
      <c r="C32" s="43"/>
      <c r="D32" s="50" t="s">
        <v>39</v>
      </c>
      <c r="E32" s="50" t="s">
        <v>40</v>
      </c>
      <c r="F32" s="140">
        <f>ROUND(SUM(BE88:BE155), 2)</f>
        <v>0</v>
      </c>
      <c r="G32" s="43"/>
      <c r="H32" s="43"/>
      <c r="I32" s="141">
        <v>0.21</v>
      </c>
      <c r="J32" s="140">
        <f>ROUND(ROUND((SUM(BE88:BE155)),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41</v>
      </c>
      <c r="F33" s="140">
        <f>ROUND(SUM(BF88:BF155), 2)</f>
        <v>0</v>
      </c>
      <c r="G33" s="43"/>
      <c r="H33" s="43"/>
      <c r="I33" s="141">
        <v>0.15</v>
      </c>
      <c r="J33" s="140">
        <f>ROUND(ROUND((SUM(BF88:BF155)),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42</v>
      </c>
      <c r="F34" s="140">
        <f>ROUND(SUM(BG88:BG155),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43</v>
      </c>
      <c r="F35" s="140">
        <f>ROUND(SUM(BH88:BH155),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44</v>
      </c>
      <c r="F36" s="140">
        <f>ROUND(SUM(BI88:BI155),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45</v>
      </c>
      <c r="E38" s="80"/>
      <c r="F38" s="80"/>
      <c r="G38" s="144" t="s">
        <v>46</v>
      </c>
      <c r="H38" s="145" t="s">
        <v>47</v>
      </c>
      <c r="I38" s="146"/>
      <c r="J38" s="147">
        <f>SUM(J29:J36)</f>
        <v>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104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7" t="str">
        <f>E7</f>
        <v>ZŠ ČSA Bohumín - oprava sociálního zázemí</v>
      </c>
      <c r="F47" s="418"/>
      <c r="G47" s="418"/>
      <c r="H47" s="418"/>
      <c r="I47" s="128"/>
      <c r="J47" s="43"/>
      <c r="K47" s="46"/>
    </row>
    <row r="48" spans="2:11" ht="15">
      <c r="B48" s="29"/>
      <c r="C48" s="38" t="s">
        <v>102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7" t="s">
        <v>553</v>
      </c>
      <c r="F49" s="420"/>
      <c r="G49" s="420"/>
      <c r="H49" s="420"/>
      <c r="I49" s="128"/>
      <c r="J49" s="43"/>
      <c r="K49" s="46"/>
    </row>
    <row r="50" spans="2:47" s="1" customFormat="1" ht="14.45" customHeight="1">
      <c r="B50" s="42"/>
      <c r="C50" s="38" t="s">
        <v>554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9" t="str">
        <f>E11</f>
        <v>D.1.4.3 - Vytápění</v>
      </c>
      <c r="F51" s="420"/>
      <c r="G51" s="420"/>
      <c r="H51" s="420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29" t="s">
        <v>25</v>
      </c>
      <c r="J53" s="130" t="str">
        <f>IF(J14="","",J14)</f>
        <v>11. 12. 2017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29" t="s">
        <v>32</v>
      </c>
      <c r="J55" s="36" t="str">
        <f>E23</f>
        <v xml:space="preserve"> </v>
      </c>
      <c r="K55" s="46"/>
    </row>
    <row r="56" spans="2:47" s="1" customFormat="1" ht="14.45" customHeight="1">
      <c r="B56" s="42"/>
      <c r="C56" s="38" t="s">
        <v>30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105</v>
      </c>
      <c r="D58" s="142"/>
      <c r="E58" s="142"/>
      <c r="F58" s="142"/>
      <c r="G58" s="142"/>
      <c r="H58" s="142"/>
      <c r="I58" s="155"/>
      <c r="J58" s="156" t="s">
        <v>106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107</v>
      </c>
      <c r="D60" s="43"/>
      <c r="E60" s="43"/>
      <c r="F60" s="43"/>
      <c r="G60" s="43"/>
      <c r="H60" s="43"/>
      <c r="I60" s="128"/>
      <c r="J60" s="138">
        <f>J88</f>
        <v>0</v>
      </c>
      <c r="K60" s="46"/>
      <c r="AU60" s="25" t="s">
        <v>108</v>
      </c>
    </row>
    <row r="61" spans="2:47" s="8" customFormat="1" ht="24.95" customHeight="1">
      <c r="B61" s="159"/>
      <c r="C61" s="160"/>
      <c r="D61" s="161" t="s">
        <v>121</v>
      </c>
      <c r="E61" s="162"/>
      <c r="F61" s="162"/>
      <c r="G61" s="162"/>
      <c r="H61" s="162"/>
      <c r="I61" s="163"/>
      <c r="J61" s="164">
        <f>J89</f>
        <v>0</v>
      </c>
      <c r="K61" s="165"/>
    </row>
    <row r="62" spans="2:47" s="9" customFormat="1" ht="19.899999999999999" customHeight="1">
      <c r="B62" s="166"/>
      <c r="C62" s="167"/>
      <c r="D62" s="168" t="s">
        <v>755</v>
      </c>
      <c r="E62" s="169"/>
      <c r="F62" s="169"/>
      <c r="G62" s="169"/>
      <c r="H62" s="169"/>
      <c r="I62" s="170"/>
      <c r="J62" s="171">
        <f>J90</f>
        <v>0</v>
      </c>
      <c r="K62" s="172"/>
    </row>
    <row r="63" spans="2:47" s="9" customFormat="1" ht="19.899999999999999" customHeight="1">
      <c r="B63" s="166"/>
      <c r="C63" s="167"/>
      <c r="D63" s="168" t="s">
        <v>756</v>
      </c>
      <c r="E63" s="169"/>
      <c r="F63" s="169"/>
      <c r="G63" s="169"/>
      <c r="H63" s="169"/>
      <c r="I63" s="170"/>
      <c r="J63" s="171">
        <f>J95</f>
        <v>0</v>
      </c>
      <c r="K63" s="172"/>
    </row>
    <row r="64" spans="2:47" s="9" customFormat="1" ht="19.899999999999999" customHeight="1">
      <c r="B64" s="166"/>
      <c r="C64" s="167"/>
      <c r="D64" s="168" t="s">
        <v>757</v>
      </c>
      <c r="E64" s="169"/>
      <c r="F64" s="169"/>
      <c r="G64" s="169"/>
      <c r="H64" s="169"/>
      <c r="I64" s="170"/>
      <c r="J64" s="171">
        <f>J116</f>
        <v>0</v>
      </c>
      <c r="K64" s="172"/>
    </row>
    <row r="65" spans="2:12" s="8" customFormat="1" ht="24.95" customHeight="1">
      <c r="B65" s="159"/>
      <c r="C65" s="160"/>
      <c r="D65" s="161" t="s">
        <v>128</v>
      </c>
      <c r="E65" s="162"/>
      <c r="F65" s="162"/>
      <c r="G65" s="162"/>
      <c r="H65" s="162"/>
      <c r="I65" s="163"/>
      <c r="J65" s="164">
        <f>J136</f>
        <v>0</v>
      </c>
      <c r="K65" s="165"/>
    </row>
    <row r="66" spans="2:12" s="8" customFormat="1" ht="24.95" customHeight="1">
      <c r="B66" s="159"/>
      <c r="C66" s="160"/>
      <c r="D66" s="161" t="s">
        <v>129</v>
      </c>
      <c r="E66" s="162"/>
      <c r="F66" s="162"/>
      <c r="G66" s="162"/>
      <c r="H66" s="162"/>
      <c r="I66" s="163"/>
      <c r="J66" s="164">
        <f>J144</f>
        <v>0</v>
      </c>
      <c r="K66" s="165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28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9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52"/>
      <c r="J72" s="61"/>
      <c r="K72" s="61"/>
      <c r="L72" s="62"/>
    </row>
    <row r="73" spans="2:12" s="1" customFormat="1" ht="36.950000000000003" customHeight="1">
      <c r="B73" s="42"/>
      <c r="C73" s="63" t="s">
        <v>130</v>
      </c>
      <c r="D73" s="64"/>
      <c r="E73" s="64"/>
      <c r="F73" s="64"/>
      <c r="G73" s="64"/>
      <c r="H73" s="64"/>
      <c r="I73" s="173"/>
      <c r="J73" s="64"/>
      <c r="K73" s="64"/>
      <c r="L73" s="62"/>
    </row>
    <row r="74" spans="2:12" s="1" customFormat="1" ht="6.95" customHeight="1">
      <c r="B74" s="42"/>
      <c r="C74" s="64"/>
      <c r="D74" s="64"/>
      <c r="E74" s="64"/>
      <c r="F74" s="64"/>
      <c r="G74" s="64"/>
      <c r="H74" s="64"/>
      <c r="I74" s="173"/>
      <c r="J74" s="64"/>
      <c r="K74" s="64"/>
      <c r="L74" s="62"/>
    </row>
    <row r="75" spans="2:12" s="1" customFormat="1" ht="14.45" customHeight="1">
      <c r="B75" s="42"/>
      <c r="C75" s="66" t="s">
        <v>18</v>
      </c>
      <c r="D75" s="64"/>
      <c r="E75" s="64"/>
      <c r="F75" s="64"/>
      <c r="G75" s="64"/>
      <c r="H75" s="64"/>
      <c r="I75" s="173"/>
      <c r="J75" s="64"/>
      <c r="K75" s="64"/>
      <c r="L75" s="62"/>
    </row>
    <row r="76" spans="2:12" s="1" customFormat="1" ht="22.5" customHeight="1">
      <c r="B76" s="42"/>
      <c r="C76" s="64"/>
      <c r="D76" s="64"/>
      <c r="E76" s="413" t="str">
        <f>E7</f>
        <v>ZŠ ČSA Bohumín - oprava sociálního zázemí</v>
      </c>
      <c r="F76" s="414"/>
      <c r="G76" s="414"/>
      <c r="H76" s="414"/>
      <c r="I76" s="173"/>
      <c r="J76" s="64"/>
      <c r="K76" s="64"/>
      <c r="L76" s="62"/>
    </row>
    <row r="77" spans="2:12" ht="15">
      <c r="B77" s="29"/>
      <c r="C77" s="66" t="s">
        <v>102</v>
      </c>
      <c r="D77" s="288"/>
      <c r="E77" s="288"/>
      <c r="F77" s="288"/>
      <c r="G77" s="288"/>
      <c r="H77" s="288"/>
      <c r="J77" s="288"/>
      <c r="K77" s="288"/>
      <c r="L77" s="289"/>
    </row>
    <row r="78" spans="2:12" s="1" customFormat="1" ht="22.5" customHeight="1">
      <c r="B78" s="42"/>
      <c r="C78" s="64"/>
      <c r="D78" s="64"/>
      <c r="E78" s="413" t="s">
        <v>553</v>
      </c>
      <c r="F78" s="415"/>
      <c r="G78" s="415"/>
      <c r="H78" s="415"/>
      <c r="I78" s="173"/>
      <c r="J78" s="64"/>
      <c r="K78" s="64"/>
      <c r="L78" s="62"/>
    </row>
    <row r="79" spans="2:12" s="1" customFormat="1" ht="14.45" customHeight="1">
      <c r="B79" s="42"/>
      <c r="C79" s="66" t="s">
        <v>554</v>
      </c>
      <c r="D79" s="64"/>
      <c r="E79" s="64"/>
      <c r="F79" s="64"/>
      <c r="G79" s="64"/>
      <c r="H79" s="64"/>
      <c r="I79" s="173"/>
      <c r="J79" s="64"/>
      <c r="K79" s="64"/>
      <c r="L79" s="62"/>
    </row>
    <row r="80" spans="2:12" s="1" customFormat="1" ht="23.25" customHeight="1">
      <c r="B80" s="42"/>
      <c r="C80" s="64"/>
      <c r="D80" s="64"/>
      <c r="E80" s="403" t="str">
        <f>E11</f>
        <v>D.1.4.3 - Vytápění</v>
      </c>
      <c r="F80" s="415"/>
      <c r="G80" s="415"/>
      <c r="H80" s="415"/>
      <c r="I80" s="173"/>
      <c r="J80" s="64"/>
      <c r="K80" s="64"/>
      <c r="L80" s="62"/>
    </row>
    <row r="81" spans="2:65" s="1" customFormat="1" ht="6.95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" customFormat="1" ht="18" customHeight="1">
      <c r="B82" s="42"/>
      <c r="C82" s="66" t="s">
        <v>23</v>
      </c>
      <c r="D82" s="64"/>
      <c r="E82" s="64"/>
      <c r="F82" s="174" t="str">
        <f>F14</f>
        <v xml:space="preserve"> </v>
      </c>
      <c r="G82" s="64"/>
      <c r="H82" s="64"/>
      <c r="I82" s="175" t="s">
        <v>25</v>
      </c>
      <c r="J82" s="74" t="str">
        <f>IF(J14="","",J14)</f>
        <v>11. 12. 2017</v>
      </c>
      <c r="K82" s="64"/>
      <c r="L82" s="62"/>
    </row>
    <row r="83" spans="2:65" s="1" customFormat="1" ht="6.95" customHeight="1">
      <c r="B83" s="42"/>
      <c r="C83" s="64"/>
      <c r="D83" s="64"/>
      <c r="E83" s="64"/>
      <c r="F83" s="64"/>
      <c r="G83" s="64"/>
      <c r="H83" s="64"/>
      <c r="I83" s="173"/>
      <c r="J83" s="64"/>
      <c r="K83" s="64"/>
      <c r="L83" s="62"/>
    </row>
    <row r="84" spans="2:65" s="1" customFormat="1" ht="15">
      <c r="B84" s="42"/>
      <c r="C84" s="66" t="s">
        <v>27</v>
      </c>
      <c r="D84" s="64"/>
      <c r="E84" s="64"/>
      <c r="F84" s="174" t="str">
        <f>E17</f>
        <v xml:space="preserve"> </v>
      </c>
      <c r="G84" s="64"/>
      <c r="H84" s="64"/>
      <c r="I84" s="175" t="s">
        <v>32</v>
      </c>
      <c r="J84" s="174" t="str">
        <f>E23</f>
        <v xml:space="preserve"> </v>
      </c>
      <c r="K84" s="64"/>
      <c r="L84" s="62"/>
    </row>
    <row r="85" spans="2:65" s="1" customFormat="1" ht="14.45" customHeight="1">
      <c r="B85" s="42"/>
      <c r="C85" s="66" t="s">
        <v>30</v>
      </c>
      <c r="D85" s="64"/>
      <c r="E85" s="64"/>
      <c r="F85" s="174" t="str">
        <f>IF(E20="","",E20)</f>
        <v/>
      </c>
      <c r="G85" s="64"/>
      <c r="H85" s="64"/>
      <c r="I85" s="173"/>
      <c r="J85" s="64"/>
      <c r="K85" s="64"/>
      <c r="L85" s="62"/>
    </row>
    <row r="86" spans="2:65" s="1" customFormat="1" ht="10.35" customHeight="1">
      <c r="B86" s="42"/>
      <c r="C86" s="64"/>
      <c r="D86" s="64"/>
      <c r="E86" s="64"/>
      <c r="F86" s="64"/>
      <c r="G86" s="64"/>
      <c r="H86" s="64"/>
      <c r="I86" s="173"/>
      <c r="J86" s="64"/>
      <c r="K86" s="64"/>
      <c r="L86" s="62"/>
    </row>
    <row r="87" spans="2:65" s="10" customFormat="1" ht="29.25" customHeight="1">
      <c r="B87" s="176"/>
      <c r="C87" s="177" t="s">
        <v>131</v>
      </c>
      <c r="D87" s="178" t="s">
        <v>54</v>
      </c>
      <c r="E87" s="178" t="s">
        <v>50</v>
      </c>
      <c r="F87" s="178" t="s">
        <v>132</v>
      </c>
      <c r="G87" s="178" t="s">
        <v>133</v>
      </c>
      <c r="H87" s="178" t="s">
        <v>134</v>
      </c>
      <c r="I87" s="179" t="s">
        <v>135</v>
      </c>
      <c r="J87" s="178" t="s">
        <v>106</v>
      </c>
      <c r="K87" s="180" t="s">
        <v>136</v>
      </c>
      <c r="L87" s="181"/>
      <c r="M87" s="82" t="s">
        <v>137</v>
      </c>
      <c r="N87" s="83" t="s">
        <v>39</v>
      </c>
      <c r="O87" s="83" t="s">
        <v>138</v>
      </c>
      <c r="P87" s="83" t="s">
        <v>139</v>
      </c>
      <c r="Q87" s="83" t="s">
        <v>140</v>
      </c>
      <c r="R87" s="83" t="s">
        <v>141</v>
      </c>
      <c r="S87" s="83" t="s">
        <v>142</v>
      </c>
      <c r="T87" s="84" t="s">
        <v>143</v>
      </c>
    </row>
    <row r="88" spans="2:65" s="1" customFormat="1" ht="29.25" customHeight="1">
      <c r="B88" s="42"/>
      <c r="C88" s="88" t="s">
        <v>107</v>
      </c>
      <c r="D88" s="64"/>
      <c r="E88" s="64"/>
      <c r="F88" s="64"/>
      <c r="G88" s="64"/>
      <c r="H88" s="64"/>
      <c r="I88" s="173"/>
      <c r="J88" s="182">
        <f>BK88</f>
        <v>0</v>
      </c>
      <c r="K88" s="64"/>
      <c r="L88" s="62"/>
      <c r="M88" s="85"/>
      <c r="N88" s="86"/>
      <c r="O88" s="86"/>
      <c r="P88" s="183">
        <f>P89+P136+P144</f>
        <v>0</v>
      </c>
      <c r="Q88" s="86"/>
      <c r="R88" s="183">
        <f>R89+R136+R144</f>
        <v>0.11590999999999999</v>
      </c>
      <c r="S88" s="86"/>
      <c r="T88" s="184">
        <f>T89+T136+T144</f>
        <v>7.1400000000000005E-2</v>
      </c>
      <c r="AT88" s="25" t="s">
        <v>68</v>
      </c>
      <c r="AU88" s="25" t="s">
        <v>108</v>
      </c>
      <c r="BK88" s="185">
        <f>BK89+BK136+BK144</f>
        <v>0</v>
      </c>
    </row>
    <row r="89" spans="2:65" s="11" customFormat="1" ht="37.35" customHeight="1">
      <c r="B89" s="186"/>
      <c r="C89" s="187"/>
      <c r="D89" s="188" t="s">
        <v>68</v>
      </c>
      <c r="E89" s="189" t="s">
        <v>314</v>
      </c>
      <c r="F89" s="189" t="s">
        <v>315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P90+P95+P116</f>
        <v>0</v>
      </c>
      <c r="Q89" s="194"/>
      <c r="R89" s="195">
        <f>R90+R95+R116</f>
        <v>0.11590999999999999</v>
      </c>
      <c r="S89" s="194"/>
      <c r="T89" s="196">
        <f>T90+T95+T116</f>
        <v>7.1400000000000005E-2</v>
      </c>
      <c r="AR89" s="197" t="s">
        <v>79</v>
      </c>
      <c r="AT89" s="198" t="s">
        <v>68</v>
      </c>
      <c r="AU89" s="198" t="s">
        <v>69</v>
      </c>
      <c r="AY89" s="197" t="s">
        <v>146</v>
      </c>
      <c r="BK89" s="199">
        <f>BK90+BK95+BK116</f>
        <v>0</v>
      </c>
    </row>
    <row r="90" spans="2:65" s="11" customFormat="1" ht="19.899999999999999" customHeight="1">
      <c r="B90" s="186"/>
      <c r="C90" s="187"/>
      <c r="D90" s="202" t="s">
        <v>68</v>
      </c>
      <c r="E90" s="203" t="s">
        <v>758</v>
      </c>
      <c r="F90" s="203" t="s">
        <v>759</v>
      </c>
      <c r="G90" s="187"/>
      <c r="H90" s="187"/>
      <c r="I90" s="190"/>
      <c r="J90" s="204">
        <f>BK90</f>
        <v>0</v>
      </c>
      <c r="K90" s="187"/>
      <c r="L90" s="192"/>
      <c r="M90" s="193"/>
      <c r="N90" s="194"/>
      <c r="O90" s="194"/>
      <c r="P90" s="195">
        <f>SUM(P91:P94)</f>
        <v>0</v>
      </c>
      <c r="Q90" s="194"/>
      <c r="R90" s="195">
        <f>SUM(R91:R94)</f>
        <v>8.3999999999999993E-4</v>
      </c>
      <c r="S90" s="194"/>
      <c r="T90" s="196">
        <f>SUM(T91:T94)</f>
        <v>0</v>
      </c>
      <c r="AR90" s="197" t="s">
        <v>79</v>
      </c>
      <c r="AT90" s="198" t="s">
        <v>68</v>
      </c>
      <c r="AU90" s="198" t="s">
        <v>77</v>
      </c>
      <c r="AY90" s="197" t="s">
        <v>146</v>
      </c>
      <c r="BK90" s="199">
        <f>SUM(BK91:BK94)</f>
        <v>0</v>
      </c>
    </row>
    <row r="91" spans="2:65" s="1" customFormat="1" ht="22.5" customHeight="1">
      <c r="B91" s="42"/>
      <c r="C91" s="205" t="s">
        <v>77</v>
      </c>
      <c r="D91" s="205" t="s">
        <v>151</v>
      </c>
      <c r="E91" s="206" t="s">
        <v>760</v>
      </c>
      <c r="F91" s="207" t="s">
        <v>761</v>
      </c>
      <c r="G91" s="208" t="s">
        <v>222</v>
      </c>
      <c r="H91" s="209">
        <v>6</v>
      </c>
      <c r="I91" s="210"/>
      <c r="J91" s="211">
        <f>ROUND(I91*H91,2)</f>
        <v>0</v>
      </c>
      <c r="K91" s="207" t="s">
        <v>155</v>
      </c>
      <c r="L91" s="62"/>
      <c r="M91" s="212" t="s">
        <v>21</v>
      </c>
      <c r="N91" s="213" t="s">
        <v>40</v>
      </c>
      <c r="O91" s="43"/>
      <c r="P91" s="214">
        <f>O91*H91</f>
        <v>0</v>
      </c>
      <c r="Q91" s="214">
        <v>1.3999999999999999E-4</v>
      </c>
      <c r="R91" s="214">
        <f>Q91*H91</f>
        <v>8.3999999999999993E-4</v>
      </c>
      <c r="S91" s="214">
        <v>0</v>
      </c>
      <c r="T91" s="215">
        <f>S91*H91</f>
        <v>0</v>
      </c>
      <c r="AR91" s="25" t="s">
        <v>254</v>
      </c>
      <c r="AT91" s="25" t="s">
        <v>151</v>
      </c>
      <c r="AU91" s="25" t="s">
        <v>79</v>
      </c>
      <c r="AY91" s="25" t="s">
        <v>146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25" t="s">
        <v>77</v>
      </c>
      <c r="BK91" s="216">
        <f>ROUND(I91*H91,2)</f>
        <v>0</v>
      </c>
      <c r="BL91" s="25" t="s">
        <v>254</v>
      </c>
      <c r="BM91" s="25" t="s">
        <v>762</v>
      </c>
    </row>
    <row r="92" spans="2:65" s="12" customFormat="1">
      <c r="B92" s="217"/>
      <c r="C92" s="218"/>
      <c r="D92" s="219" t="s">
        <v>159</v>
      </c>
      <c r="E92" s="220" t="s">
        <v>21</v>
      </c>
      <c r="F92" s="221" t="s">
        <v>147</v>
      </c>
      <c r="G92" s="218"/>
      <c r="H92" s="222">
        <v>6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159</v>
      </c>
      <c r="AU92" s="228" t="s">
        <v>79</v>
      </c>
      <c r="AV92" s="12" t="s">
        <v>79</v>
      </c>
      <c r="AW92" s="12" t="s">
        <v>33</v>
      </c>
      <c r="AX92" s="12" t="s">
        <v>69</v>
      </c>
      <c r="AY92" s="228" t="s">
        <v>146</v>
      </c>
    </row>
    <row r="93" spans="2:65" s="13" customFormat="1">
      <c r="B93" s="229"/>
      <c r="C93" s="230"/>
      <c r="D93" s="231" t="s">
        <v>159</v>
      </c>
      <c r="E93" s="232" t="s">
        <v>21</v>
      </c>
      <c r="F93" s="233" t="s">
        <v>163</v>
      </c>
      <c r="G93" s="230"/>
      <c r="H93" s="234">
        <v>6</v>
      </c>
      <c r="I93" s="235"/>
      <c r="J93" s="230"/>
      <c r="K93" s="230"/>
      <c r="L93" s="236"/>
      <c r="M93" s="237"/>
      <c r="N93" s="238"/>
      <c r="O93" s="238"/>
      <c r="P93" s="238"/>
      <c r="Q93" s="238"/>
      <c r="R93" s="238"/>
      <c r="S93" s="238"/>
      <c r="T93" s="239"/>
      <c r="AT93" s="240" t="s">
        <v>159</v>
      </c>
      <c r="AU93" s="240" t="s">
        <v>79</v>
      </c>
      <c r="AV93" s="13" t="s">
        <v>157</v>
      </c>
      <c r="AW93" s="13" t="s">
        <v>33</v>
      </c>
      <c r="AX93" s="13" t="s">
        <v>77</v>
      </c>
      <c r="AY93" s="240" t="s">
        <v>146</v>
      </c>
    </row>
    <row r="94" spans="2:65" s="1" customFormat="1" ht="22.5" customHeight="1">
      <c r="B94" s="42"/>
      <c r="C94" s="205" t="s">
        <v>79</v>
      </c>
      <c r="D94" s="205" t="s">
        <v>151</v>
      </c>
      <c r="E94" s="206" t="s">
        <v>763</v>
      </c>
      <c r="F94" s="207" t="s">
        <v>764</v>
      </c>
      <c r="G94" s="208" t="s">
        <v>287</v>
      </c>
      <c r="H94" s="209">
        <v>1E-3</v>
      </c>
      <c r="I94" s="210"/>
      <c r="J94" s="211">
        <f>ROUND(I94*H94,2)</f>
        <v>0</v>
      </c>
      <c r="K94" s="207" t="s">
        <v>155</v>
      </c>
      <c r="L94" s="62"/>
      <c r="M94" s="212" t="s">
        <v>21</v>
      </c>
      <c r="N94" s="213" t="s">
        <v>40</v>
      </c>
      <c r="O94" s="4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25" t="s">
        <v>254</v>
      </c>
      <c r="AT94" s="25" t="s">
        <v>151</v>
      </c>
      <c r="AU94" s="25" t="s">
        <v>79</v>
      </c>
      <c r="AY94" s="25" t="s">
        <v>146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25" t="s">
        <v>77</v>
      </c>
      <c r="BK94" s="216">
        <f>ROUND(I94*H94,2)</f>
        <v>0</v>
      </c>
      <c r="BL94" s="25" t="s">
        <v>254</v>
      </c>
      <c r="BM94" s="25" t="s">
        <v>765</v>
      </c>
    </row>
    <row r="95" spans="2:65" s="11" customFormat="1" ht="29.85" customHeight="1">
      <c r="B95" s="186"/>
      <c r="C95" s="187"/>
      <c r="D95" s="202" t="s">
        <v>68</v>
      </c>
      <c r="E95" s="203" t="s">
        <v>766</v>
      </c>
      <c r="F95" s="203" t="s">
        <v>767</v>
      </c>
      <c r="G95" s="187"/>
      <c r="H95" s="187"/>
      <c r="I95" s="190"/>
      <c r="J95" s="204">
        <f>BK95</f>
        <v>0</v>
      </c>
      <c r="K95" s="187"/>
      <c r="L95" s="192"/>
      <c r="M95" s="193"/>
      <c r="N95" s="194"/>
      <c r="O95" s="194"/>
      <c r="P95" s="195">
        <f>SUM(P96:P115)</f>
        <v>0</v>
      </c>
      <c r="Q95" s="194"/>
      <c r="R95" s="195">
        <f>SUM(R96:R115)</f>
        <v>0.10042999999999999</v>
      </c>
      <c r="S95" s="194"/>
      <c r="T95" s="196">
        <f>SUM(T96:T115)</f>
        <v>7.1400000000000005E-2</v>
      </c>
      <c r="AR95" s="197" t="s">
        <v>79</v>
      </c>
      <c r="AT95" s="198" t="s">
        <v>68</v>
      </c>
      <c r="AU95" s="198" t="s">
        <v>77</v>
      </c>
      <c r="AY95" s="197" t="s">
        <v>146</v>
      </c>
      <c r="BK95" s="199">
        <f>SUM(BK96:BK115)</f>
        <v>0</v>
      </c>
    </row>
    <row r="96" spans="2:65" s="1" customFormat="1" ht="22.5" customHeight="1">
      <c r="B96" s="42"/>
      <c r="C96" s="205" t="s">
        <v>157</v>
      </c>
      <c r="D96" s="205" t="s">
        <v>151</v>
      </c>
      <c r="E96" s="206" t="s">
        <v>768</v>
      </c>
      <c r="F96" s="207" t="s">
        <v>769</v>
      </c>
      <c r="G96" s="208" t="s">
        <v>154</v>
      </c>
      <c r="H96" s="209">
        <v>3</v>
      </c>
      <c r="I96" s="210"/>
      <c r="J96" s="211">
        <f>ROUND(I96*H96,2)</f>
        <v>0</v>
      </c>
      <c r="K96" s="207" t="s">
        <v>155</v>
      </c>
      <c r="L96" s="62"/>
      <c r="M96" s="212" t="s">
        <v>21</v>
      </c>
      <c r="N96" s="213" t="s">
        <v>40</v>
      </c>
      <c r="O96" s="43"/>
      <c r="P96" s="214">
        <f>O96*H96</f>
        <v>0</v>
      </c>
      <c r="Q96" s="214">
        <v>0</v>
      </c>
      <c r="R96" s="214">
        <f>Q96*H96</f>
        <v>0</v>
      </c>
      <c r="S96" s="214">
        <v>2.3800000000000002E-2</v>
      </c>
      <c r="T96" s="215">
        <f>S96*H96</f>
        <v>7.1400000000000005E-2</v>
      </c>
      <c r="AR96" s="25" t="s">
        <v>254</v>
      </c>
      <c r="AT96" s="25" t="s">
        <v>151</v>
      </c>
      <c r="AU96" s="25" t="s">
        <v>79</v>
      </c>
      <c r="AY96" s="25" t="s">
        <v>146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25" t="s">
        <v>77</v>
      </c>
      <c r="BK96" s="216">
        <f>ROUND(I96*H96,2)</f>
        <v>0</v>
      </c>
      <c r="BL96" s="25" t="s">
        <v>254</v>
      </c>
      <c r="BM96" s="25" t="s">
        <v>770</v>
      </c>
    </row>
    <row r="97" spans="2:65" s="12" customFormat="1">
      <c r="B97" s="217"/>
      <c r="C97" s="218"/>
      <c r="D97" s="219" t="s">
        <v>159</v>
      </c>
      <c r="E97" s="220" t="s">
        <v>21</v>
      </c>
      <c r="F97" s="221" t="s">
        <v>771</v>
      </c>
      <c r="G97" s="218"/>
      <c r="H97" s="222">
        <v>3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159</v>
      </c>
      <c r="AU97" s="228" t="s">
        <v>79</v>
      </c>
      <c r="AV97" s="12" t="s">
        <v>79</v>
      </c>
      <c r="AW97" s="12" t="s">
        <v>33</v>
      </c>
      <c r="AX97" s="12" t="s">
        <v>69</v>
      </c>
      <c r="AY97" s="228" t="s">
        <v>146</v>
      </c>
    </row>
    <row r="98" spans="2:65" s="13" customFormat="1">
      <c r="B98" s="229"/>
      <c r="C98" s="230"/>
      <c r="D98" s="231" t="s">
        <v>159</v>
      </c>
      <c r="E98" s="232" t="s">
        <v>21</v>
      </c>
      <c r="F98" s="233" t="s">
        <v>163</v>
      </c>
      <c r="G98" s="230"/>
      <c r="H98" s="234">
        <v>3</v>
      </c>
      <c r="I98" s="235"/>
      <c r="J98" s="230"/>
      <c r="K98" s="230"/>
      <c r="L98" s="236"/>
      <c r="M98" s="237"/>
      <c r="N98" s="238"/>
      <c r="O98" s="238"/>
      <c r="P98" s="238"/>
      <c r="Q98" s="238"/>
      <c r="R98" s="238"/>
      <c r="S98" s="238"/>
      <c r="T98" s="239"/>
      <c r="AT98" s="240" t="s">
        <v>159</v>
      </c>
      <c r="AU98" s="240" t="s">
        <v>79</v>
      </c>
      <c r="AV98" s="13" t="s">
        <v>157</v>
      </c>
      <c r="AW98" s="13" t="s">
        <v>33</v>
      </c>
      <c r="AX98" s="13" t="s">
        <v>77</v>
      </c>
      <c r="AY98" s="240" t="s">
        <v>146</v>
      </c>
    </row>
    <row r="99" spans="2:65" s="1" customFormat="1" ht="31.5" customHeight="1">
      <c r="B99" s="42"/>
      <c r="C99" s="205" t="s">
        <v>156</v>
      </c>
      <c r="D99" s="205" t="s">
        <v>151</v>
      </c>
      <c r="E99" s="206" t="s">
        <v>772</v>
      </c>
      <c r="F99" s="207" t="s">
        <v>773</v>
      </c>
      <c r="G99" s="208" t="s">
        <v>222</v>
      </c>
      <c r="H99" s="209">
        <v>1</v>
      </c>
      <c r="I99" s="210"/>
      <c r="J99" s="211">
        <f>ROUND(I99*H99,2)</f>
        <v>0</v>
      </c>
      <c r="K99" s="207" t="s">
        <v>155</v>
      </c>
      <c r="L99" s="62"/>
      <c r="M99" s="212" t="s">
        <v>21</v>
      </c>
      <c r="N99" s="213" t="s">
        <v>40</v>
      </c>
      <c r="O99" s="43"/>
      <c r="P99" s="214">
        <f>O99*H99</f>
        <v>0</v>
      </c>
      <c r="Q99" s="214">
        <v>1.295E-2</v>
      </c>
      <c r="R99" s="214">
        <f>Q99*H99</f>
        <v>1.295E-2</v>
      </c>
      <c r="S99" s="214">
        <v>0</v>
      </c>
      <c r="T99" s="215">
        <f>S99*H99</f>
        <v>0</v>
      </c>
      <c r="AR99" s="25" t="s">
        <v>254</v>
      </c>
      <c r="AT99" s="25" t="s">
        <v>151</v>
      </c>
      <c r="AU99" s="25" t="s">
        <v>79</v>
      </c>
      <c r="AY99" s="25" t="s">
        <v>146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25" t="s">
        <v>77</v>
      </c>
      <c r="BK99" s="216">
        <f>ROUND(I99*H99,2)</f>
        <v>0</v>
      </c>
      <c r="BL99" s="25" t="s">
        <v>254</v>
      </c>
      <c r="BM99" s="25" t="s">
        <v>774</v>
      </c>
    </row>
    <row r="100" spans="2:65" s="12" customFormat="1">
      <c r="B100" s="217"/>
      <c r="C100" s="218"/>
      <c r="D100" s="219" t="s">
        <v>159</v>
      </c>
      <c r="E100" s="220" t="s">
        <v>21</v>
      </c>
      <c r="F100" s="221" t="s">
        <v>77</v>
      </c>
      <c r="G100" s="218"/>
      <c r="H100" s="222">
        <v>1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159</v>
      </c>
      <c r="AU100" s="228" t="s">
        <v>79</v>
      </c>
      <c r="AV100" s="12" t="s">
        <v>79</v>
      </c>
      <c r="AW100" s="12" t="s">
        <v>33</v>
      </c>
      <c r="AX100" s="12" t="s">
        <v>69</v>
      </c>
      <c r="AY100" s="228" t="s">
        <v>146</v>
      </c>
    </row>
    <row r="101" spans="2:65" s="13" customFormat="1">
      <c r="B101" s="229"/>
      <c r="C101" s="230"/>
      <c r="D101" s="231" t="s">
        <v>159</v>
      </c>
      <c r="E101" s="232" t="s">
        <v>21</v>
      </c>
      <c r="F101" s="233" t="s">
        <v>163</v>
      </c>
      <c r="G101" s="230"/>
      <c r="H101" s="234">
        <v>1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159</v>
      </c>
      <c r="AU101" s="240" t="s">
        <v>79</v>
      </c>
      <c r="AV101" s="13" t="s">
        <v>157</v>
      </c>
      <c r="AW101" s="13" t="s">
        <v>33</v>
      </c>
      <c r="AX101" s="13" t="s">
        <v>77</v>
      </c>
      <c r="AY101" s="240" t="s">
        <v>146</v>
      </c>
    </row>
    <row r="102" spans="2:65" s="1" customFormat="1" ht="31.5" customHeight="1">
      <c r="B102" s="42"/>
      <c r="C102" s="205" t="s">
        <v>174</v>
      </c>
      <c r="D102" s="205" t="s">
        <v>151</v>
      </c>
      <c r="E102" s="206" t="s">
        <v>775</v>
      </c>
      <c r="F102" s="207" t="s">
        <v>776</v>
      </c>
      <c r="G102" s="208" t="s">
        <v>222</v>
      </c>
      <c r="H102" s="209">
        <v>2</v>
      </c>
      <c r="I102" s="210"/>
      <c r="J102" s="211">
        <f>ROUND(I102*H102,2)</f>
        <v>0</v>
      </c>
      <c r="K102" s="207" t="s">
        <v>155</v>
      </c>
      <c r="L102" s="62"/>
      <c r="M102" s="212" t="s">
        <v>21</v>
      </c>
      <c r="N102" s="213" t="s">
        <v>40</v>
      </c>
      <c r="O102" s="43"/>
      <c r="P102" s="214">
        <f>O102*H102</f>
        <v>0</v>
      </c>
      <c r="Q102" s="214">
        <v>1.4149999999999999E-2</v>
      </c>
      <c r="R102" s="214">
        <f>Q102*H102</f>
        <v>2.8299999999999999E-2</v>
      </c>
      <c r="S102" s="214">
        <v>0</v>
      </c>
      <c r="T102" s="215">
        <f>S102*H102</f>
        <v>0</v>
      </c>
      <c r="AR102" s="25" t="s">
        <v>254</v>
      </c>
      <c r="AT102" s="25" t="s">
        <v>151</v>
      </c>
      <c r="AU102" s="25" t="s">
        <v>79</v>
      </c>
      <c r="AY102" s="25" t="s">
        <v>146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25" t="s">
        <v>77</v>
      </c>
      <c r="BK102" s="216">
        <f>ROUND(I102*H102,2)</f>
        <v>0</v>
      </c>
      <c r="BL102" s="25" t="s">
        <v>254</v>
      </c>
      <c r="BM102" s="25" t="s">
        <v>777</v>
      </c>
    </row>
    <row r="103" spans="2:65" s="12" customFormat="1">
      <c r="B103" s="217"/>
      <c r="C103" s="218"/>
      <c r="D103" s="219" t="s">
        <v>159</v>
      </c>
      <c r="E103" s="220" t="s">
        <v>21</v>
      </c>
      <c r="F103" s="221" t="s">
        <v>79</v>
      </c>
      <c r="G103" s="218"/>
      <c r="H103" s="222">
        <v>2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159</v>
      </c>
      <c r="AU103" s="228" t="s">
        <v>79</v>
      </c>
      <c r="AV103" s="12" t="s">
        <v>79</v>
      </c>
      <c r="AW103" s="12" t="s">
        <v>33</v>
      </c>
      <c r="AX103" s="12" t="s">
        <v>69</v>
      </c>
      <c r="AY103" s="228" t="s">
        <v>146</v>
      </c>
    </row>
    <row r="104" spans="2:65" s="13" customFormat="1">
      <c r="B104" s="229"/>
      <c r="C104" s="230"/>
      <c r="D104" s="231" t="s">
        <v>159</v>
      </c>
      <c r="E104" s="232" t="s">
        <v>21</v>
      </c>
      <c r="F104" s="233" t="s">
        <v>163</v>
      </c>
      <c r="G104" s="230"/>
      <c r="H104" s="234">
        <v>2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159</v>
      </c>
      <c r="AU104" s="240" t="s">
        <v>79</v>
      </c>
      <c r="AV104" s="13" t="s">
        <v>157</v>
      </c>
      <c r="AW104" s="13" t="s">
        <v>33</v>
      </c>
      <c r="AX104" s="13" t="s">
        <v>77</v>
      </c>
      <c r="AY104" s="240" t="s">
        <v>146</v>
      </c>
    </row>
    <row r="105" spans="2:65" s="1" customFormat="1" ht="31.5" customHeight="1">
      <c r="B105" s="42"/>
      <c r="C105" s="205" t="s">
        <v>147</v>
      </c>
      <c r="D105" s="205" t="s">
        <v>151</v>
      </c>
      <c r="E105" s="206" t="s">
        <v>778</v>
      </c>
      <c r="F105" s="207" t="s">
        <v>779</v>
      </c>
      <c r="G105" s="208" t="s">
        <v>222</v>
      </c>
      <c r="H105" s="209">
        <v>1</v>
      </c>
      <c r="I105" s="210"/>
      <c r="J105" s="211">
        <f>ROUND(I105*H105,2)</f>
        <v>0</v>
      </c>
      <c r="K105" s="207" t="s">
        <v>155</v>
      </c>
      <c r="L105" s="62"/>
      <c r="M105" s="212" t="s">
        <v>21</v>
      </c>
      <c r="N105" s="213" t="s">
        <v>40</v>
      </c>
      <c r="O105" s="43"/>
      <c r="P105" s="214">
        <f>O105*H105</f>
        <v>0</v>
      </c>
      <c r="Q105" s="214">
        <v>1.6539999999999999E-2</v>
      </c>
      <c r="R105" s="214">
        <f>Q105*H105</f>
        <v>1.6539999999999999E-2</v>
      </c>
      <c r="S105" s="214">
        <v>0</v>
      </c>
      <c r="T105" s="215">
        <f>S105*H105</f>
        <v>0</v>
      </c>
      <c r="AR105" s="25" t="s">
        <v>254</v>
      </c>
      <c r="AT105" s="25" t="s">
        <v>151</v>
      </c>
      <c r="AU105" s="25" t="s">
        <v>79</v>
      </c>
      <c r="AY105" s="25" t="s">
        <v>146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25" t="s">
        <v>77</v>
      </c>
      <c r="BK105" s="216">
        <f>ROUND(I105*H105,2)</f>
        <v>0</v>
      </c>
      <c r="BL105" s="25" t="s">
        <v>254</v>
      </c>
      <c r="BM105" s="25" t="s">
        <v>780</v>
      </c>
    </row>
    <row r="106" spans="2:65" s="12" customFormat="1">
      <c r="B106" s="217"/>
      <c r="C106" s="218"/>
      <c r="D106" s="219" t="s">
        <v>159</v>
      </c>
      <c r="E106" s="220" t="s">
        <v>21</v>
      </c>
      <c r="F106" s="221" t="s">
        <v>77</v>
      </c>
      <c r="G106" s="218"/>
      <c r="H106" s="222">
        <v>1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159</v>
      </c>
      <c r="AU106" s="228" t="s">
        <v>79</v>
      </c>
      <c r="AV106" s="12" t="s">
        <v>79</v>
      </c>
      <c r="AW106" s="12" t="s">
        <v>33</v>
      </c>
      <c r="AX106" s="12" t="s">
        <v>69</v>
      </c>
      <c r="AY106" s="228" t="s">
        <v>146</v>
      </c>
    </row>
    <row r="107" spans="2:65" s="13" customFormat="1">
      <c r="B107" s="229"/>
      <c r="C107" s="230"/>
      <c r="D107" s="231" t="s">
        <v>159</v>
      </c>
      <c r="E107" s="232" t="s">
        <v>21</v>
      </c>
      <c r="F107" s="233" t="s">
        <v>163</v>
      </c>
      <c r="G107" s="230"/>
      <c r="H107" s="234">
        <v>1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159</v>
      </c>
      <c r="AU107" s="240" t="s">
        <v>79</v>
      </c>
      <c r="AV107" s="13" t="s">
        <v>157</v>
      </c>
      <c r="AW107" s="13" t="s">
        <v>33</v>
      </c>
      <c r="AX107" s="13" t="s">
        <v>77</v>
      </c>
      <c r="AY107" s="240" t="s">
        <v>146</v>
      </c>
    </row>
    <row r="108" spans="2:65" s="1" customFormat="1" ht="31.5" customHeight="1">
      <c r="B108" s="42"/>
      <c r="C108" s="205" t="s">
        <v>191</v>
      </c>
      <c r="D108" s="205" t="s">
        <v>151</v>
      </c>
      <c r="E108" s="206" t="s">
        <v>781</v>
      </c>
      <c r="F108" s="207" t="s">
        <v>782</v>
      </c>
      <c r="G108" s="208" t="s">
        <v>222</v>
      </c>
      <c r="H108" s="209">
        <v>2</v>
      </c>
      <c r="I108" s="210"/>
      <c r="J108" s="211">
        <f>ROUND(I108*H108,2)</f>
        <v>0</v>
      </c>
      <c r="K108" s="207" t="s">
        <v>155</v>
      </c>
      <c r="L108" s="62"/>
      <c r="M108" s="212" t="s">
        <v>21</v>
      </c>
      <c r="N108" s="213" t="s">
        <v>40</v>
      </c>
      <c r="O108" s="43"/>
      <c r="P108" s="214">
        <f>O108*H108</f>
        <v>0</v>
      </c>
      <c r="Q108" s="214">
        <v>2.1319999999999999E-2</v>
      </c>
      <c r="R108" s="214">
        <f>Q108*H108</f>
        <v>4.2639999999999997E-2</v>
      </c>
      <c r="S108" s="214">
        <v>0</v>
      </c>
      <c r="T108" s="215">
        <f>S108*H108</f>
        <v>0</v>
      </c>
      <c r="AR108" s="25" t="s">
        <v>254</v>
      </c>
      <c r="AT108" s="25" t="s">
        <v>151</v>
      </c>
      <c r="AU108" s="25" t="s">
        <v>79</v>
      </c>
      <c r="AY108" s="25" t="s">
        <v>146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25" t="s">
        <v>77</v>
      </c>
      <c r="BK108" s="216">
        <f>ROUND(I108*H108,2)</f>
        <v>0</v>
      </c>
      <c r="BL108" s="25" t="s">
        <v>254</v>
      </c>
      <c r="BM108" s="25" t="s">
        <v>783</v>
      </c>
    </row>
    <row r="109" spans="2:65" s="12" customFormat="1">
      <c r="B109" s="217"/>
      <c r="C109" s="218"/>
      <c r="D109" s="219" t="s">
        <v>159</v>
      </c>
      <c r="E109" s="220" t="s">
        <v>21</v>
      </c>
      <c r="F109" s="221" t="s">
        <v>79</v>
      </c>
      <c r="G109" s="218"/>
      <c r="H109" s="222">
        <v>2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159</v>
      </c>
      <c r="AU109" s="228" t="s">
        <v>79</v>
      </c>
      <c r="AV109" s="12" t="s">
        <v>79</v>
      </c>
      <c r="AW109" s="12" t="s">
        <v>33</v>
      </c>
      <c r="AX109" s="12" t="s">
        <v>69</v>
      </c>
      <c r="AY109" s="228" t="s">
        <v>146</v>
      </c>
    </row>
    <row r="110" spans="2:65" s="13" customFormat="1">
      <c r="B110" s="229"/>
      <c r="C110" s="230"/>
      <c r="D110" s="231" t="s">
        <v>159</v>
      </c>
      <c r="E110" s="232" t="s">
        <v>21</v>
      </c>
      <c r="F110" s="233" t="s">
        <v>163</v>
      </c>
      <c r="G110" s="230"/>
      <c r="H110" s="234">
        <v>2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159</v>
      </c>
      <c r="AU110" s="240" t="s">
        <v>79</v>
      </c>
      <c r="AV110" s="13" t="s">
        <v>157</v>
      </c>
      <c r="AW110" s="13" t="s">
        <v>33</v>
      </c>
      <c r="AX110" s="13" t="s">
        <v>77</v>
      </c>
      <c r="AY110" s="240" t="s">
        <v>146</v>
      </c>
    </row>
    <row r="111" spans="2:65" s="1" customFormat="1" ht="22.5" customHeight="1">
      <c r="B111" s="42"/>
      <c r="C111" s="205" t="s">
        <v>195</v>
      </c>
      <c r="D111" s="205" t="s">
        <v>151</v>
      </c>
      <c r="E111" s="206" t="s">
        <v>784</v>
      </c>
      <c r="F111" s="207" t="s">
        <v>785</v>
      </c>
      <c r="G111" s="208" t="s">
        <v>154</v>
      </c>
      <c r="H111" s="209">
        <v>3</v>
      </c>
      <c r="I111" s="210"/>
      <c r="J111" s="211">
        <f>ROUND(I111*H111,2)</f>
        <v>0</v>
      </c>
      <c r="K111" s="207" t="s">
        <v>155</v>
      </c>
      <c r="L111" s="62"/>
      <c r="M111" s="212" t="s">
        <v>21</v>
      </c>
      <c r="N111" s="213" t="s">
        <v>40</v>
      </c>
      <c r="O111" s="4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AR111" s="25" t="s">
        <v>254</v>
      </c>
      <c r="AT111" s="25" t="s">
        <v>151</v>
      </c>
      <c r="AU111" s="25" t="s">
        <v>79</v>
      </c>
      <c r="AY111" s="25" t="s">
        <v>146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25" t="s">
        <v>77</v>
      </c>
      <c r="BK111" s="216">
        <f>ROUND(I111*H111,2)</f>
        <v>0</v>
      </c>
      <c r="BL111" s="25" t="s">
        <v>254</v>
      </c>
      <c r="BM111" s="25" t="s">
        <v>786</v>
      </c>
    </row>
    <row r="112" spans="2:65" s="12" customFormat="1">
      <c r="B112" s="217"/>
      <c r="C112" s="218"/>
      <c r="D112" s="219" t="s">
        <v>159</v>
      </c>
      <c r="E112" s="220" t="s">
        <v>21</v>
      </c>
      <c r="F112" s="221" t="s">
        <v>771</v>
      </c>
      <c r="G112" s="218"/>
      <c r="H112" s="222">
        <v>3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159</v>
      </c>
      <c r="AU112" s="228" t="s">
        <v>79</v>
      </c>
      <c r="AV112" s="12" t="s">
        <v>79</v>
      </c>
      <c r="AW112" s="12" t="s">
        <v>33</v>
      </c>
      <c r="AX112" s="12" t="s">
        <v>69</v>
      </c>
      <c r="AY112" s="228" t="s">
        <v>146</v>
      </c>
    </row>
    <row r="113" spans="2:65" s="13" customFormat="1">
      <c r="B113" s="229"/>
      <c r="C113" s="230"/>
      <c r="D113" s="231" t="s">
        <v>159</v>
      </c>
      <c r="E113" s="232" t="s">
        <v>21</v>
      </c>
      <c r="F113" s="233" t="s">
        <v>163</v>
      </c>
      <c r="G113" s="230"/>
      <c r="H113" s="234">
        <v>3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159</v>
      </c>
      <c r="AU113" s="240" t="s">
        <v>79</v>
      </c>
      <c r="AV113" s="13" t="s">
        <v>157</v>
      </c>
      <c r="AW113" s="13" t="s">
        <v>33</v>
      </c>
      <c r="AX113" s="13" t="s">
        <v>77</v>
      </c>
      <c r="AY113" s="240" t="s">
        <v>146</v>
      </c>
    </row>
    <row r="114" spans="2:65" s="1" customFormat="1" ht="31.5" customHeight="1">
      <c r="B114" s="42"/>
      <c r="C114" s="205" t="s">
        <v>205</v>
      </c>
      <c r="D114" s="205" t="s">
        <v>151</v>
      </c>
      <c r="E114" s="206" t="s">
        <v>787</v>
      </c>
      <c r="F114" s="207" t="s">
        <v>788</v>
      </c>
      <c r="G114" s="208" t="s">
        <v>287</v>
      </c>
      <c r="H114" s="209">
        <v>7.0999999999999994E-2</v>
      </c>
      <c r="I114" s="210"/>
      <c r="J114" s="211">
        <f>ROUND(I114*H114,2)</f>
        <v>0</v>
      </c>
      <c r="K114" s="207" t="s">
        <v>155</v>
      </c>
      <c r="L114" s="62"/>
      <c r="M114" s="212" t="s">
        <v>21</v>
      </c>
      <c r="N114" s="213" t="s">
        <v>40</v>
      </c>
      <c r="O114" s="43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25" t="s">
        <v>254</v>
      </c>
      <c r="AT114" s="25" t="s">
        <v>151</v>
      </c>
      <c r="AU114" s="25" t="s">
        <v>79</v>
      </c>
      <c r="AY114" s="25" t="s">
        <v>146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25" t="s">
        <v>77</v>
      </c>
      <c r="BK114" s="216">
        <f>ROUND(I114*H114,2)</f>
        <v>0</v>
      </c>
      <c r="BL114" s="25" t="s">
        <v>254</v>
      </c>
      <c r="BM114" s="25" t="s">
        <v>789</v>
      </c>
    </row>
    <row r="115" spans="2:65" s="1" customFormat="1" ht="22.5" customHeight="1">
      <c r="B115" s="42"/>
      <c r="C115" s="205" t="s">
        <v>219</v>
      </c>
      <c r="D115" s="205" t="s">
        <v>151</v>
      </c>
      <c r="E115" s="206" t="s">
        <v>790</v>
      </c>
      <c r="F115" s="207" t="s">
        <v>791</v>
      </c>
      <c r="G115" s="208" t="s">
        <v>287</v>
      </c>
      <c r="H115" s="209">
        <v>0.1</v>
      </c>
      <c r="I115" s="210"/>
      <c r="J115" s="211">
        <f>ROUND(I115*H115,2)</f>
        <v>0</v>
      </c>
      <c r="K115" s="207" t="s">
        <v>155</v>
      </c>
      <c r="L115" s="62"/>
      <c r="M115" s="212" t="s">
        <v>21</v>
      </c>
      <c r="N115" s="213" t="s">
        <v>40</v>
      </c>
      <c r="O115" s="43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AR115" s="25" t="s">
        <v>254</v>
      </c>
      <c r="AT115" s="25" t="s">
        <v>151</v>
      </c>
      <c r="AU115" s="25" t="s">
        <v>79</v>
      </c>
      <c r="AY115" s="25" t="s">
        <v>146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25" t="s">
        <v>77</v>
      </c>
      <c r="BK115" s="216">
        <f>ROUND(I115*H115,2)</f>
        <v>0</v>
      </c>
      <c r="BL115" s="25" t="s">
        <v>254</v>
      </c>
      <c r="BM115" s="25" t="s">
        <v>792</v>
      </c>
    </row>
    <row r="116" spans="2:65" s="11" customFormat="1" ht="29.85" customHeight="1">
      <c r="B116" s="186"/>
      <c r="C116" s="187"/>
      <c r="D116" s="202" t="s">
        <v>68</v>
      </c>
      <c r="E116" s="203" t="s">
        <v>793</v>
      </c>
      <c r="F116" s="203" t="s">
        <v>794</v>
      </c>
      <c r="G116" s="187"/>
      <c r="H116" s="187"/>
      <c r="I116" s="190"/>
      <c r="J116" s="204">
        <f>BK116</f>
        <v>0</v>
      </c>
      <c r="K116" s="187"/>
      <c r="L116" s="192"/>
      <c r="M116" s="193"/>
      <c r="N116" s="194"/>
      <c r="O116" s="194"/>
      <c r="P116" s="195">
        <f>SUM(P117:P135)</f>
        <v>0</v>
      </c>
      <c r="Q116" s="194"/>
      <c r="R116" s="195">
        <f>SUM(R117:R135)</f>
        <v>1.464E-2</v>
      </c>
      <c r="S116" s="194"/>
      <c r="T116" s="196">
        <f>SUM(T117:T135)</f>
        <v>0</v>
      </c>
      <c r="AR116" s="197" t="s">
        <v>79</v>
      </c>
      <c r="AT116" s="198" t="s">
        <v>68</v>
      </c>
      <c r="AU116" s="198" t="s">
        <v>77</v>
      </c>
      <c r="AY116" s="197" t="s">
        <v>146</v>
      </c>
      <c r="BK116" s="199">
        <f>SUM(BK117:BK135)</f>
        <v>0</v>
      </c>
    </row>
    <row r="117" spans="2:65" s="1" customFormat="1" ht="22.5" customHeight="1">
      <c r="B117" s="42"/>
      <c r="C117" s="205" t="s">
        <v>226</v>
      </c>
      <c r="D117" s="205" t="s">
        <v>151</v>
      </c>
      <c r="E117" s="206" t="s">
        <v>795</v>
      </c>
      <c r="F117" s="207" t="s">
        <v>796</v>
      </c>
      <c r="G117" s="208" t="s">
        <v>154</v>
      </c>
      <c r="H117" s="209">
        <v>4</v>
      </c>
      <c r="I117" s="210"/>
      <c r="J117" s="211">
        <f>ROUND(I117*H117,2)</f>
        <v>0</v>
      </c>
      <c r="K117" s="207" t="s">
        <v>155</v>
      </c>
      <c r="L117" s="62"/>
      <c r="M117" s="212" t="s">
        <v>21</v>
      </c>
      <c r="N117" s="213" t="s">
        <v>40</v>
      </c>
      <c r="O117" s="4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AR117" s="25" t="s">
        <v>538</v>
      </c>
      <c r="AT117" s="25" t="s">
        <v>151</v>
      </c>
      <c r="AU117" s="25" t="s">
        <v>79</v>
      </c>
      <c r="AY117" s="25" t="s">
        <v>146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25" t="s">
        <v>77</v>
      </c>
      <c r="BK117" s="216">
        <f>ROUND(I117*H117,2)</f>
        <v>0</v>
      </c>
      <c r="BL117" s="25" t="s">
        <v>538</v>
      </c>
      <c r="BM117" s="25" t="s">
        <v>797</v>
      </c>
    </row>
    <row r="118" spans="2:65" s="12" customFormat="1">
      <c r="B118" s="217"/>
      <c r="C118" s="218"/>
      <c r="D118" s="231" t="s">
        <v>159</v>
      </c>
      <c r="E118" s="241" t="s">
        <v>21</v>
      </c>
      <c r="F118" s="242" t="s">
        <v>798</v>
      </c>
      <c r="G118" s="218"/>
      <c r="H118" s="243">
        <v>4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159</v>
      </c>
      <c r="AU118" s="228" t="s">
        <v>79</v>
      </c>
      <c r="AV118" s="12" t="s">
        <v>79</v>
      </c>
      <c r="AW118" s="12" t="s">
        <v>33</v>
      </c>
      <c r="AX118" s="12" t="s">
        <v>77</v>
      </c>
      <c r="AY118" s="228" t="s">
        <v>146</v>
      </c>
    </row>
    <row r="119" spans="2:65" s="1" customFormat="1" ht="22.5" customHeight="1">
      <c r="B119" s="42"/>
      <c r="C119" s="205" t="s">
        <v>232</v>
      </c>
      <c r="D119" s="205" t="s">
        <v>151</v>
      </c>
      <c r="E119" s="206" t="s">
        <v>799</v>
      </c>
      <c r="F119" s="207" t="s">
        <v>800</v>
      </c>
      <c r="G119" s="208" t="s">
        <v>154</v>
      </c>
      <c r="H119" s="209">
        <v>4</v>
      </c>
      <c r="I119" s="210"/>
      <c r="J119" s="211">
        <f>ROUND(I119*H119,2)</f>
        <v>0</v>
      </c>
      <c r="K119" s="207" t="s">
        <v>155</v>
      </c>
      <c r="L119" s="62"/>
      <c r="M119" s="212" t="s">
        <v>21</v>
      </c>
      <c r="N119" s="213" t="s">
        <v>40</v>
      </c>
      <c r="O119" s="43"/>
      <c r="P119" s="214">
        <f>O119*H119</f>
        <v>0</v>
      </c>
      <c r="Q119" s="214">
        <v>1.7000000000000001E-4</v>
      </c>
      <c r="R119" s="214">
        <f>Q119*H119</f>
        <v>6.8000000000000005E-4</v>
      </c>
      <c r="S119" s="214">
        <v>0</v>
      </c>
      <c r="T119" s="215">
        <f>S119*H119</f>
        <v>0</v>
      </c>
      <c r="AR119" s="25" t="s">
        <v>254</v>
      </c>
      <c r="AT119" s="25" t="s">
        <v>151</v>
      </c>
      <c r="AU119" s="25" t="s">
        <v>79</v>
      </c>
      <c r="AY119" s="25" t="s">
        <v>146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25" t="s">
        <v>77</v>
      </c>
      <c r="BK119" s="216">
        <f>ROUND(I119*H119,2)</f>
        <v>0</v>
      </c>
      <c r="BL119" s="25" t="s">
        <v>254</v>
      </c>
      <c r="BM119" s="25" t="s">
        <v>801</v>
      </c>
    </row>
    <row r="120" spans="2:65" s="12" customFormat="1">
      <c r="B120" s="217"/>
      <c r="C120" s="218"/>
      <c r="D120" s="231" t="s">
        <v>159</v>
      </c>
      <c r="E120" s="241" t="s">
        <v>21</v>
      </c>
      <c r="F120" s="242" t="s">
        <v>798</v>
      </c>
      <c r="G120" s="218"/>
      <c r="H120" s="243">
        <v>4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159</v>
      </c>
      <c r="AU120" s="228" t="s">
        <v>79</v>
      </c>
      <c r="AV120" s="12" t="s">
        <v>79</v>
      </c>
      <c r="AW120" s="12" t="s">
        <v>33</v>
      </c>
      <c r="AX120" s="12" t="s">
        <v>77</v>
      </c>
      <c r="AY120" s="228" t="s">
        <v>146</v>
      </c>
    </row>
    <row r="121" spans="2:65" s="1" customFormat="1" ht="22.5" customHeight="1">
      <c r="B121" s="42"/>
      <c r="C121" s="205" t="s">
        <v>239</v>
      </c>
      <c r="D121" s="205" t="s">
        <v>151</v>
      </c>
      <c r="E121" s="206" t="s">
        <v>802</v>
      </c>
      <c r="F121" s="207" t="s">
        <v>803</v>
      </c>
      <c r="G121" s="208" t="s">
        <v>154</v>
      </c>
      <c r="H121" s="209">
        <v>4</v>
      </c>
      <c r="I121" s="210"/>
      <c r="J121" s="211">
        <f>ROUND(I121*H121,2)</f>
        <v>0</v>
      </c>
      <c r="K121" s="207" t="s">
        <v>155</v>
      </c>
      <c r="L121" s="62"/>
      <c r="M121" s="212" t="s">
        <v>21</v>
      </c>
      <c r="N121" s="213" t="s">
        <v>40</v>
      </c>
      <c r="O121" s="43"/>
      <c r="P121" s="214">
        <f>O121*H121</f>
        <v>0</v>
      </c>
      <c r="Q121" s="214">
        <v>1.2E-4</v>
      </c>
      <c r="R121" s="214">
        <f>Q121*H121</f>
        <v>4.8000000000000001E-4</v>
      </c>
      <c r="S121" s="214">
        <v>0</v>
      </c>
      <c r="T121" s="215">
        <f>S121*H121</f>
        <v>0</v>
      </c>
      <c r="AR121" s="25" t="s">
        <v>254</v>
      </c>
      <c r="AT121" s="25" t="s">
        <v>151</v>
      </c>
      <c r="AU121" s="25" t="s">
        <v>79</v>
      </c>
      <c r="AY121" s="25" t="s">
        <v>146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25" t="s">
        <v>77</v>
      </c>
      <c r="BK121" s="216">
        <f>ROUND(I121*H121,2)</f>
        <v>0</v>
      </c>
      <c r="BL121" s="25" t="s">
        <v>254</v>
      </c>
      <c r="BM121" s="25" t="s">
        <v>804</v>
      </c>
    </row>
    <row r="122" spans="2:65" s="12" customFormat="1">
      <c r="B122" s="217"/>
      <c r="C122" s="218"/>
      <c r="D122" s="231" t="s">
        <v>159</v>
      </c>
      <c r="E122" s="241" t="s">
        <v>21</v>
      </c>
      <c r="F122" s="242" t="s">
        <v>798</v>
      </c>
      <c r="G122" s="218"/>
      <c r="H122" s="243">
        <v>4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159</v>
      </c>
      <c r="AU122" s="228" t="s">
        <v>79</v>
      </c>
      <c r="AV122" s="12" t="s">
        <v>79</v>
      </c>
      <c r="AW122" s="12" t="s">
        <v>33</v>
      </c>
      <c r="AX122" s="12" t="s">
        <v>77</v>
      </c>
      <c r="AY122" s="228" t="s">
        <v>146</v>
      </c>
    </row>
    <row r="123" spans="2:65" s="1" customFormat="1" ht="22.5" customHeight="1">
      <c r="B123" s="42"/>
      <c r="C123" s="205" t="s">
        <v>245</v>
      </c>
      <c r="D123" s="205" t="s">
        <v>151</v>
      </c>
      <c r="E123" s="206" t="s">
        <v>805</v>
      </c>
      <c r="F123" s="207" t="s">
        <v>806</v>
      </c>
      <c r="G123" s="208" t="s">
        <v>154</v>
      </c>
      <c r="H123" s="209">
        <v>4</v>
      </c>
      <c r="I123" s="210"/>
      <c r="J123" s="211">
        <f>ROUND(I123*H123,2)</f>
        <v>0</v>
      </c>
      <c r="K123" s="207" t="s">
        <v>155</v>
      </c>
      <c r="L123" s="62"/>
      <c r="M123" s="212" t="s">
        <v>21</v>
      </c>
      <c r="N123" s="213" t="s">
        <v>40</v>
      </c>
      <c r="O123" s="43"/>
      <c r="P123" s="214">
        <f>O123*H123</f>
        <v>0</v>
      </c>
      <c r="Q123" s="214">
        <v>1.2E-4</v>
      </c>
      <c r="R123" s="214">
        <f>Q123*H123</f>
        <v>4.8000000000000001E-4</v>
      </c>
      <c r="S123" s="214">
        <v>0</v>
      </c>
      <c r="T123" s="215">
        <f>S123*H123</f>
        <v>0</v>
      </c>
      <c r="AR123" s="25" t="s">
        <v>254</v>
      </c>
      <c r="AT123" s="25" t="s">
        <v>151</v>
      </c>
      <c r="AU123" s="25" t="s">
        <v>79</v>
      </c>
      <c r="AY123" s="25" t="s">
        <v>146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25" t="s">
        <v>77</v>
      </c>
      <c r="BK123" s="216">
        <f>ROUND(I123*H123,2)</f>
        <v>0</v>
      </c>
      <c r="BL123" s="25" t="s">
        <v>254</v>
      </c>
      <c r="BM123" s="25" t="s">
        <v>807</v>
      </c>
    </row>
    <row r="124" spans="2:65" s="12" customFormat="1">
      <c r="B124" s="217"/>
      <c r="C124" s="218"/>
      <c r="D124" s="231" t="s">
        <v>159</v>
      </c>
      <c r="E124" s="241" t="s">
        <v>21</v>
      </c>
      <c r="F124" s="242" t="s">
        <v>798</v>
      </c>
      <c r="G124" s="218"/>
      <c r="H124" s="243">
        <v>4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159</v>
      </c>
      <c r="AU124" s="228" t="s">
        <v>79</v>
      </c>
      <c r="AV124" s="12" t="s">
        <v>79</v>
      </c>
      <c r="AW124" s="12" t="s">
        <v>33</v>
      </c>
      <c r="AX124" s="12" t="s">
        <v>77</v>
      </c>
      <c r="AY124" s="228" t="s">
        <v>146</v>
      </c>
    </row>
    <row r="125" spans="2:65" s="1" customFormat="1" ht="22.5" customHeight="1">
      <c r="B125" s="42"/>
      <c r="C125" s="205" t="s">
        <v>10</v>
      </c>
      <c r="D125" s="205" t="s">
        <v>151</v>
      </c>
      <c r="E125" s="206" t="s">
        <v>808</v>
      </c>
      <c r="F125" s="207" t="s">
        <v>809</v>
      </c>
      <c r="G125" s="208" t="s">
        <v>504</v>
      </c>
      <c r="H125" s="209">
        <v>100</v>
      </c>
      <c r="I125" s="210"/>
      <c r="J125" s="211">
        <f>ROUND(I125*H125,2)</f>
        <v>0</v>
      </c>
      <c r="K125" s="207" t="s">
        <v>155</v>
      </c>
      <c r="L125" s="62"/>
      <c r="M125" s="212" t="s">
        <v>21</v>
      </c>
      <c r="N125" s="213" t="s">
        <v>40</v>
      </c>
      <c r="O125" s="43"/>
      <c r="P125" s="214">
        <f>O125*H125</f>
        <v>0</v>
      </c>
      <c r="Q125" s="214">
        <v>1.0000000000000001E-5</v>
      </c>
      <c r="R125" s="214">
        <f>Q125*H125</f>
        <v>1E-3</v>
      </c>
      <c r="S125" s="214">
        <v>0</v>
      </c>
      <c r="T125" s="215">
        <f>S125*H125</f>
        <v>0</v>
      </c>
      <c r="AR125" s="25" t="s">
        <v>254</v>
      </c>
      <c r="AT125" s="25" t="s">
        <v>151</v>
      </c>
      <c r="AU125" s="25" t="s">
        <v>79</v>
      </c>
      <c r="AY125" s="25" t="s">
        <v>146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25" t="s">
        <v>77</v>
      </c>
      <c r="BK125" s="216">
        <f>ROUND(I125*H125,2)</f>
        <v>0</v>
      </c>
      <c r="BL125" s="25" t="s">
        <v>254</v>
      </c>
      <c r="BM125" s="25" t="s">
        <v>810</v>
      </c>
    </row>
    <row r="126" spans="2:65" s="12" customFormat="1">
      <c r="B126" s="217"/>
      <c r="C126" s="218"/>
      <c r="D126" s="231" t="s">
        <v>159</v>
      </c>
      <c r="E126" s="241" t="s">
        <v>21</v>
      </c>
      <c r="F126" s="242" t="s">
        <v>811</v>
      </c>
      <c r="G126" s="218"/>
      <c r="H126" s="243">
        <v>100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159</v>
      </c>
      <c r="AU126" s="228" t="s">
        <v>79</v>
      </c>
      <c r="AV126" s="12" t="s">
        <v>79</v>
      </c>
      <c r="AW126" s="12" t="s">
        <v>33</v>
      </c>
      <c r="AX126" s="12" t="s">
        <v>77</v>
      </c>
      <c r="AY126" s="228" t="s">
        <v>146</v>
      </c>
    </row>
    <row r="127" spans="2:65" s="1" customFormat="1" ht="22.5" customHeight="1">
      <c r="B127" s="42"/>
      <c r="C127" s="205" t="s">
        <v>254</v>
      </c>
      <c r="D127" s="205" t="s">
        <v>151</v>
      </c>
      <c r="E127" s="206" t="s">
        <v>812</v>
      </c>
      <c r="F127" s="207" t="s">
        <v>813</v>
      </c>
      <c r="G127" s="208" t="s">
        <v>504</v>
      </c>
      <c r="H127" s="209">
        <v>100</v>
      </c>
      <c r="I127" s="210"/>
      <c r="J127" s="211">
        <f>ROUND(I127*H127,2)</f>
        <v>0</v>
      </c>
      <c r="K127" s="207" t="s">
        <v>155</v>
      </c>
      <c r="L127" s="62"/>
      <c r="M127" s="212" t="s">
        <v>21</v>
      </c>
      <c r="N127" s="213" t="s">
        <v>40</v>
      </c>
      <c r="O127" s="43"/>
      <c r="P127" s="214">
        <f>O127*H127</f>
        <v>0</v>
      </c>
      <c r="Q127" s="214">
        <v>2.0000000000000002E-5</v>
      </c>
      <c r="R127" s="214">
        <f>Q127*H127</f>
        <v>2E-3</v>
      </c>
      <c r="S127" s="214">
        <v>0</v>
      </c>
      <c r="T127" s="215">
        <f>S127*H127</f>
        <v>0</v>
      </c>
      <c r="AR127" s="25" t="s">
        <v>254</v>
      </c>
      <c r="AT127" s="25" t="s">
        <v>151</v>
      </c>
      <c r="AU127" s="25" t="s">
        <v>79</v>
      </c>
      <c r="AY127" s="25" t="s">
        <v>146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25" t="s">
        <v>77</v>
      </c>
      <c r="BK127" s="216">
        <f>ROUND(I127*H127,2)</f>
        <v>0</v>
      </c>
      <c r="BL127" s="25" t="s">
        <v>254</v>
      </c>
      <c r="BM127" s="25" t="s">
        <v>814</v>
      </c>
    </row>
    <row r="128" spans="2:65" s="12" customFormat="1">
      <c r="B128" s="217"/>
      <c r="C128" s="218"/>
      <c r="D128" s="231" t="s">
        <v>159</v>
      </c>
      <c r="E128" s="241" t="s">
        <v>21</v>
      </c>
      <c r="F128" s="242" t="s">
        <v>811</v>
      </c>
      <c r="G128" s="218"/>
      <c r="H128" s="243">
        <v>100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159</v>
      </c>
      <c r="AU128" s="228" t="s">
        <v>79</v>
      </c>
      <c r="AV128" s="12" t="s">
        <v>79</v>
      </c>
      <c r="AW128" s="12" t="s">
        <v>33</v>
      </c>
      <c r="AX128" s="12" t="s">
        <v>77</v>
      </c>
      <c r="AY128" s="228" t="s">
        <v>146</v>
      </c>
    </row>
    <row r="129" spans="2:65" s="1" customFormat="1" ht="22.5" customHeight="1">
      <c r="B129" s="42"/>
      <c r="C129" s="205" t="s">
        <v>262</v>
      </c>
      <c r="D129" s="205" t="s">
        <v>151</v>
      </c>
      <c r="E129" s="206" t="s">
        <v>815</v>
      </c>
      <c r="F129" s="207" t="s">
        <v>816</v>
      </c>
      <c r="G129" s="208" t="s">
        <v>504</v>
      </c>
      <c r="H129" s="209">
        <v>100</v>
      </c>
      <c r="I129" s="210"/>
      <c r="J129" s="211">
        <f>ROUND(I129*H129,2)</f>
        <v>0</v>
      </c>
      <c r="K129" s="207" t="s">
        <v>155</v>
      </c>
      <c r="L129" s="62"/>
      <c r="M129" s="212" t="s">
        <v>21</v>
      </c>
      <c r="N129" s="213" t="s">
        <v>40</v>
      </c>
      <c r="O129" s="43"/>
      <c r="P129" s="214">
        <f>O129*H129</f>
        <v>0</v>
      </c>
      <c r="Q129" s="214">
        <v>2.0000000000000002E-5</v>
      </c>
      <c r="R129" s="214">
        <f>Q129*H129</f>
        <v>2E-3</v>
      </c>
      <c r="S129" s="214">
        <v>0</v>
      </c>
      <c r="T129" s="215">
        <f>S129*H129</f>
        <v>0</v>
      </c>
      <c r="AR129" s="25" t="s">
        <v>254</v>
      </c>
      <c r="AT129" s="25" t="s">
        <v>151</v>
      </c>
      <c r="AU129" s="25" t="s">
        <v>79</v>
      </c>
      <c r="AY129" s="25" t="s">
        <v>146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25" t="s">
        <v>77</v>
      </c>
      <c r="BK129" s="216">
        <f>ROUND(I129*H129,2)</f>
        <v>0</v>
      </c>
      <c r="BL129" s="25" t="s">
        <v>254</v>
      </c>
      <c r="BM129" s="25" t="s">
        <v>817</v>
      </c>
    </row>
    <row r="130" spans="2:65" s="12" customFormat="1">
      <c r="B130" s="217"/>
      <c r="C130" s="218"/>
      <c r="D130" s="231" t="s">
        <v>159</v>
      </c>
      <c r="E130" s="241" t="s">
        <v>21</v>
      </c>
      <c r="F130" s="242" t="s">
        <v>811</v>
      </c>
      <c r="G130" s="218"/>
      <c r="H130" s="243">
        <v>100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159</v>
      </c>
      <c r="AU130" s="228" t="s">
        <v>79</v>
      </c>
      <c r="AV130" s="12" t="s">
        <v>79</v>
      </c>
      <c r="AW130" s="12" t="s">
        <v>33</v>
      </c>
      <c r="AX130" s="12" t="s">
        <v>77</v>
      </c>
      <c r="AY130" s="228" t="s">
        <v>146</v>
      </c>
    </row>
    <row r="131" spans="2:65" s="1" customFormat="1" ht="22.5" customHeight="1">
      <c r="B131" s="42"/>
      <c r="C131" s="205" t="s">
        <v>269</v>
      </c>
      <c r="D131" s="205" t="s">
        <v>151</v>
      </c>
      <c r="E131" s="206" t="s">
        <v>818</v>
      </c>
      <c r="F131" s="207" t="s">
        <v>819</v>
      </c>
      <c r="G131" s="208" t="s">
        <v>504</v>
      </c>
      <c r="H131" s="209">
        <v>100</v>
      </c>
      <c r="I131" s="210"/>
      <c r="J131" s="211">
        <f>ROUND(I131*H131,2)</f>
        <v>0</v>
      </c>
      <c r="K131" s="207" t="s">
        <v>155</v>
      </c>
      <c r="L131" s="62"/>
      <c r="M131" s="212" t="s">
        <v>21</v>
      </c>
      <c r="N131" s="213" t="s">
        <v>40</v>
      </c>
      <c r="O131" s="43"/>
      <c r="P131" s="214">
        <f>O131*H131</f>
        <v>0</v>
      </c>
      <c r="Q131" s="214">
        <v>6.0000000000000002E-5</v>
      </c>
      <c r="R131" s="214">
        <f>Q131*H131</f>
        <v>6.0000000000000001E-3</v>
      </c>
      <c r="S131" s="214">
        <v>0</v>
      </c>
      <c r="T131" s="215">
        <f>S131*H131</f>
        <v>0</v>
      </c>
      <c r="AR131" s="25" t="s">
        <v>254</v>
      </c>
      <c r="AT131" s="25" t="s">
        <v>151</v>
      </c>
      <c r="AU131" s="25" t="s">
        <v>79</v>
      </c>
      <c r="AY131" s="25" t="s">
        <v>146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25" t="s">
        <v>77</v>
      </c>
      <c r="BK131" s="216">
        <f>ROUND(I131*H131,2)</f>
        <v>0</v>
      </c>
      <c r="BL131" s="25" t="s">
        <v>254</v>
      </c>
      <c r="BM131" s="25" t="s">
        <v>820</v>
      </c>
    </row>
    <row r="132" spans="2:65" s="12" customFormat="1">
      <c r="B132" s="217"/>
      <c r="C132" s="218"/>
      <c r="D132" s="231" t="s">
        <v>159</v>
      </c>
      <c r="E132" s="241" t="s">
        <v>21</v>
      </c>
      <c r="F132" s="242" t="s">
        <v>811</v>
      </c>
      <c r="G132" s="218"/>
      <c r="H132" s="243">
        <v>100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159</v>
      </c>
      <c r="AU132" s="228" t="s">
        <v>79</v>
      </c>
      <c r="AV132" s="12" t="s">
        <v>79</v>
      </c>
      <c r="AW132" s="12" t="s">
        <v>33</v>
      </c>
      <c r="AX132" s="12" t="s">
        <v>77</v>
      </c>
      <c r="AY132" s="228" t="s">
        <v>146</v>
      </c>
    </row>
    <row r="133" spans="2:65" s="1" customFormat="1" ht="22.5" customHeight="1">
      <c r="B133" s="42"/>
      <c r="C133" s="205" t="s">
        <v>273</v>
      </c>
      <c r="D133" s="205" t="s">
        <v>151</v>
      </c>
      <c r="E133" s="206" t="s">
        <v>821</v>
      </c>
      <c r="F133" s="207" t="s">
        <v>822</v>
      </c>
      <c r="G133" s="208" t="s">
        <v>504</v>
      </c>
      <c r="H133" s="209">
        <v>100</v>
      </c>
      <c r="I133" s="210"/>
      <c r="J133" s="211">
        <f>ROUND(I133*H133,2)</f>
        <v>0</v>
      </c>
      <c r="K133" s="207" t="s">
        <v>155</v>
      </c>
      <c r="L133" s="62"/>
      <c r="M133" s="212" t="s">
        <v>21</v>
      </c>
      <c r="N133" s="213" t="s">
        <v>40</v>
      </c>
      <c r="O133" s="43"/>
      <c r="P133" s="214">
        <f>O133*H133</f>
        <v>0</v>
      </c>
      <c r="Q133" s="214">
        <v>2.0000000000000002E-5</v>
      </c>
      <c r="R133" s="214">
        <f>Q133*H133</f>
        <v>2E-3</v>
      </c>
      <c r="S133" s="214">
        <v>0</v>
      </c>
      <c r="T133" s="215">
        <f>S133*H133</f>
        <v>0</v>
      </c>
      <c r="AR133" s="25" t="s">
        <v>254</v>
      </c>
      <c r="AT133" s="25" t="s">
        <v>151</v>
      </c>
      <c r="AU133" s="25" t="s">
        <v>79</v>
      </c>
      <c r="AY133" s="25" t="s">
        <v>146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25" t="s">
        <v>77</v>
      </c>
      <c r="BK133" s="216">
        <f>ROUND(I133*H133,2)</f>
        <v>0</v>
      </c>
      <c r="BL133" s="25" t="s">
        <v>254</v>
      </c>
      <c r="BM133" s="25" t="s">
        <v>823</v>
      </c>
    </row>
    <row r="134" spans="2:65" s="12" customFormat="1">
      <c r="B134" s="217"/>
      <c r="C134" s="218"/>
      <c r="D134" s="219" t="s">
        <v>159</v>
      </c>
      <c r="E134" s="220" t="s">
        <v>21</v>
      </c>
      <c r="F134" s="221" t="s">
        <v>811</v>
      </c>
      <c r="G134" s="218"/>
      <c r="H134" s="222">
        <v>100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159</v>
      </c>
      <c r="AU134" s="228" t="s">
        <v>79</v>
      </c>
      <c r="AV134" s="12" t="s">
        <v>79</v>
      </c>
      <c r="AW134" s="12" t="s">
        <v>33</v>
      </c>
      <c r="AX134" s="12" t="s">
        <v>69</v>
      </c>
      <c r="AY134" s="228" t="s">
        <v>146</v>
      </c>
    </row>
    <row r="135" spans="2:65" s="13" customFormat="1">
      <c r="B135" s="229"/>
      <c r="C135" s="230"/>
      <c r="D135" s="219" t="s">
        <v>159</v>
      </c>
      <c r="E135" s="244" t="s">
        <v>21</v>
      </c>
      <c r="F135" s="245" t="s">
        <v>163</v>
      </c>
      <c r="G135" s="230"/>
      <c r="H135" s="246">
        <v>100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159</v>
      </c>
      <c r="AU135" s="240" t="s">
        <v>79</v>
      </c>
      <c r="AV135" s="13" t="s">
        <v>157</v>
      </c>
      <c r="AW135" s="13" t="s">
        <v>33</v>
      </c>
      <c r="AX135" s="13" t="s">
        <v>77</v>
      </c>
      <c r="AY135" s="240" t="s">
        <v>146</v>
      </c>
    </row>
    <row r="136" spans="2:65" s="11" customFormat="1" ht="37.35" customHeight="1">
      <c r="B136" s="186"/>
      <c r="C136" s="187"/>
      <c r="D136" s="202" t="s">
        <v>68</v>
      </c>
      <c r="E136" s="283" t="s">
        <v>532</v>
      </c>
      <c r="F136" s="283" t="s">
        <v>533</v>
      </c>
      <c r="G136" s="187"/>
      <c r="H136" s="187"/>
      <c r="I136" s="190"/>
      <c r="J136" s="284">
        <f>BK136</f>
        <v>0</v>
      </c>
      <c r="K136" s="187"/>
      <c r="L136" s="192"/>
      <c r="M136" s="193"/>
      <c r="N136" s="194"/>
      <c r="O136" s="194"/>
      <c r="P136" s="195">
        <f>SUM(P137:P143)</f>
        <v>0</v>
      </c>
      <c r="Q136" s="194"/>
      <c r="R136" s="195">
        <f>SUM(R137:R143)</f>
        <v>0</v>
      </c>
      <c r="S136" s="194"/>
      <c r="T136" s="196">
        <f>SUM(T137:T143)</f>
        <v>0</v>
      </c>
      <c r="AR136" s="197" t="s">
        <v>156</v>
      </c>
      <c r="AT136" s="198" t="s">
        <v>68</v>
      </c>
      <c r="AU136" s="198" t="s">
        <v>69</v>
      </c>
      <c r="AY136" s="197" t="s">
        <v>146</v>
      </c>
      <c r="BK136" s="199">
        <f>SUM(BK137:BK143)</f>
        <v>0</v>
      </c>
    </row>
    <row r="137" spans="2:65" s="1" customFormat="1" ht="22.5" customHeight="1">
      <c r="B137" s="42"/>
      <c r="C137" s="205" t="s">
        <v>231</v>
      </c>
      <c r="D137" s="205" t="s">
        <v>151</v>
      </c>
      <c r="E137" s="206" t="s">
        <v>824</v>
      </c>
      <c r="F137" s="207" t="s">
        <v>825</v>
      </c>
      <c r="G137" s="208" t="s">
        <v>537</v>
      </c>
      <c r="H137" s="209">
        <v>29</v>
      </c>
      <c r="I137" s="210"/>
      <c r="J137" s="211">
        <f>ROUND(I137*H137,2)</f>
        <v>0</v>
      </c>
      <c r="K137" s="207" t="s">
        <v>155</v>
      </c>
      <c r="L137" s="62"/>
      <c r="M137" s="212" t="s">
        <v>21</v>
      </c>
      <c r="N137" s="213" t="s">
        <v>40</v>
      </c>
      <c r="O137" s="4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AR137" s="25" t="s">
        <v>538</v>
      </c>
      <c r="AT137" s="25" t="s">
        <v>151</v>
      </c>
      <c r="AU137" s="25" t="s">
        <v>77</v>
      </c>
      <c r="AY137" s="25" t="s">
        <v>146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25" t="s">
        <v>77</v>
      </c>
      <c r="BK137" s="216">
        <f>ROUND(I137*H137,2)</f>
        <v>0</v>
      </c>
      <c r="BL137" s="25" t="s">
        <v>538</v>
      </c>
      <c r="BM137" s="25" t="s">
        <v>826</v>
      </c>
    </row>
    <row r="138" spans="2:65" s="12" customFormat="1">
      <c r="B138" s="217"/>
      <c r="C138" s="218"/>
      <c r="D138" s="219" t="s">
        <v>159</v>
      </c>
      <c r="E138" s="220" t="s">
        <v>21</v>
      </c>
      <c r="F138" s="221" t="s">
        <v>827</v>
      </c>
      <c r="G138" s="218"/>
      <c r="H138" s="222">
        <v>4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159</v>
      </c>
      <c r="AU138" s="228" t="s">
        <v>77</v>
      </c>
      <c r="AV138" s="12" t="s">
        <v>79</v>
      </c>
      <c r="AW138" s="12" t="s">
        <v>33</v>
      </c>
      <c r="AX138" s="12" t="s">
        <v>69</v>
      </c>
      <c r="AY138" s="228" t="s">
        <v>146</v>
      </c>
    </row>
    <row r="139" spans="2:65" s="12" customFormat="1">
      <c r="B139" s="217"/>
      <c r="C139" s="218"/>
      <c r="D139" s="219" t="s">
        <v>159</v>
      </c>
      <c r="E139" s="220" t="s">
        <v>21</v>
      </c>
      <c r="F139" s="221" t="s">
        <v>828</v>
      </c>
      <c r="G139" s="218"/>
      <c r="H139" s="222">
        <v>8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159</v>
      </c>
      <c r="AU139" s="228" t="s">
        <v>77</v>
      </c>
      <c r="AV139" s="12" t="s">
        <v>79</v>
      </c>
      <c r="AW139" s="12" t="s">
        <v>33</v>
      </c>
      <c r="AX139" s="12" t="s">
        <v>69</v>
      </c>
      <c r="AY139" s="228" t="s">
        <v>146</v>
      </c>
    </row>
    <row r="140" spans="2:65" s="12" customFormat="1">
      <c r="B140" s="217"/>
      <c r="C140" s="218"/>
      <c r="D140" s="219" t="s">
        <v>159</v>
      </c>
      <c r="E140" s="220" t="s">
        <v>21</v>
      </c>
      <c r="F140" s="221" t="s">
        <v>829</v>
      </c>
      <c r="G140" s="218"/>
      <c r="H140" s="222">
        <v>8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159</v>
      </c>
      <c r="AU140" s="228" t="s">
        <v>77</v>
      </c>
      <c r="AV140" s="12" t="s">
        <v>79</v>
      </c>
      <c r="AW140" s="12" t="s">
        <v>33</v>
      </c>
      <c r="AX140" s="12" t="s">
        <v>69</v>
      </c>
      <c r="AY140" s="228" t="s">
        <v>146</v>
      </c>
    </row>
    <row r="141" spans="2:65" s="12" customFormat="1">
      <c r="B141" s="217"/>
      <c r="C141" s="218"/>
      <c r="D141" s="219" t="s">
        <v>159</v>
      </c>
      <c r="E141" s="220" t="s">
        <v>21</v>
      </c>
      <c r="F141" s="221" t="s">
        <v>830</v>
      </c>
      <c r="G141" s="218"/>
      <c r="H141" s="222">
        <v>8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159</v>
      </c>
      <c r="AU141" s="228" t="s">
        <v>77</v>
      </c>
      <c r="AV141" s="12" t="s">
        <v>79</v>
      </c>
      <c r="AW141" s="12" t="s">
        <v>33</v>
      </c>
      <c r="AX141" s="12" t="s">
        <v>69</v>
      </c>
      <c r="AY141" s="228" t="s">
        <v>146</v>
      </c>
    </row>
    <row r="142" spans="2:65" s="12" customFormat="1">
      <c r="B142" s="217"/>
      <c r="C142" s="218"/>
      <c r="D142" s="219" t="s">
        <v>159</v>
      </c>
      <c r="E142" s="220" t="s">
        <v>21</v>
      </c>
      <c r="F142" s="221" t="s">
        <v>831</v>
      </c>
      <c r="G142" s="218"/>
      <c r="H142" s="222">
        <v>1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159</v>
      </c>
      <c r="AU142" s="228" t="s">
        <v>77</v>
      </c>
      <c r="AV142" s="12" t="s">
        <v>79</v>
      </c>
      <c r="AW142" s="12" t="s">
        <v>33</v>
      </c>
      <c r="AX142" s="12" t="s">
        <v>69</v>
      </c>
      <c r="AY142" s="228" t="s">
        <v>146</v>
      </c>
    </row>
    <row r="143" spans="2:65" s="13" customFormat="1">
      <c r="B143" s="229"/>
      <c r="C143" s="230"/>
      <c r="D143" s="219" t="s">
        <v>159</v>
      </c>
      <c r="E143" s="244" t="s">
        <v>21</v>
      </c>
      <c r="F143" s="245" t="s">
        <v>163</v>
      </c>
      <c r="G143" s="230"/>
      <c r="H143" s="246">
        <v>29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159</v>
      </c>
      <c r="AU143" s="240" t="s">
        <v>77</v>
      </c>
      <c r="AV143" s="13" t="s">
        <v>157</v>
      </c>
      <c r="AW143" s="13" t="s">
        <v>33</v>
      </c>
      <c r="AX143" s="13" t="s">
        <v>77</v>
      </c>
      <c r="AY143" s="240" t="s">
        <v>146</v>
      </c>
    </row>
    <row r="144" spans="2:65" s="11" customFormat="1" ht="37.35" customHeight="1">
      <c r="B144" s="186"/>
      <c r="C144" s="187"/>
      <c r="D144" s="202" t="s">
        <v>68</v>
      </c>
      <c r="E144" s="283" t="s">
        <v>541</v>
      </c>
      <c r="F144" s="283" t="s">
        <v>542</v>
      </c>
      <c r="G144" s="187"/>
      <c r="H144" s="187"/>
      <c r="I144" s="190"/>
      <c r="J144" s="284">
        <f>BK144</f>
        <v>0</v>
      </c>
      <c r="K144" s="187"/>
      <c r="L144" s="192"/>
      <c r="M144" s="193"/>
      <c r="N144" s="194"/>
      <c r="O144" s="194"/>
      <c r="P144" s="195">
        <f>SUM(P145:P155)</f>
        <v>0</v>
      </c>
      <c r="Q144" s="194"/>
      <c r="R144" s="195">
        <f>SUM(R145:R155)</f>
        <v>0</v>
      </c>
      <c r="S144" s="194"/>
      <c r="T144" s="196">
        <f>SUM(T145:T155)</f>
        <v>0</v>
      </c>
      <c r="AR144" s="197" t="s">
        <v>156</v>
      </c>
      <c r="AT144" s="198" t="s">
        <v>68</v>
      </c>
      <c r="AU144" s="198" t="s">
        <v>69</v>
      </c>
      <c r="AY144" s="197" t="s">
        <v>146</v>
      </c>
      <c r="BK144" s="199">
        <f>SUM(BK145:BK155)</f>
        <v>0</v>
      </c>
    </row>
    <row r="145" spans="2:65" s="1" customFormat="1" ht="22.5" customHeight="1">
      <c r="B145" s="42"/>
      <c r="C145" s="205" t="s">
        <v>9</v>
      </c>
      <c r="D145" s="205" t="s">
        <v>151</v>
      </c>
      <c r="E145" s="206" t="s">
        <v>832</v>
      </c>
      <c r="F145" s="207" t="s">
        <v>833</v>
      </c>
      <c r="G145" s="208" t="s">
        <v>546</v>
      </c>
      <c r="H145" s="209">
        <v>1</v>
      </c>
      <c r="I145" s="210"/>
      <c r="J145" s="211">
        <f>ROUND(I145*H145,2)</f>
        <v>0</v>
      </c>
      <c r="K145" s="207" t="s">
        <v>21</v>
      </c>
      <c r="L145" s="62"/>
      <c r="M145" s="212" t="s">
        <v>21</v>
      </c>
      <c r="N145" s="213" t="s">
        <v>40</v>
      </c>
      <c r="O145" s="43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AR145" s="25" t="s">
        <v>547</v>
      </c>
      <c r="AT145" s="25" t="s">
        <v>151</v>
      </c>
      <c r="AU145" s="25" t="s">
        <v>77</v>
      </c>
      <c r="AY145" s="25" t="s">
        <v>146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25" t="s">
        <v>77</v>
      </c>
      <c r="BK145" s="216">
        <f>ROUND(I145*H145,2)</f>
        <v>0</v>
      </c>
      <c r="BL145" s="25" t="s">
        <v>547</v>
      </c>
      <c r="BM145" s="25" t="s">
        <v>834</v>
      </c>
    </row>
    <row r="146" spans="2:65" s="12" customFormat="1">
      <c r="B146" s="217"/>
      <c r="C146" s="218"/>
      <c r="D146" s="231" t="s">
        <v>159</v>
      </c>
      <c r="E146" s="241" t="s">
        <v>21</v>
      </c>
      <c r="F146" s="242" t="s">
        <v>77</v>
      </c>
      <c r="G146" s="218"/>
      <c r="H146" s="243">
        <v>1</v>
      </c>
      <c r="I146" s="223"/>
      <c r="J146" s="218"/>
      <c r="K146" s="218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159</v>
      </c>
      <c r="AU146" s="228" t="s">
        <v>77</v>
      </c>
      <c r="AV146" s="12" t="s">
        <v>79</v>
      </c>
      <c r="AW146" s="12" t="s">
        <v>33</v>
      </c>
      <c r="AX146" s="12" t="s">
        <v>77</v>
      </c>
      <c r="AY146" s="228" t="s">
        <v>146</v>
      </c>
    </row>
    <row r="147" spans="2:65" s="1" customFormat="1" ht="22.5" customHeight="1">
      <c r="B147" s="42"/>
      <c r="C147" s="205" t="s">
        <v>289</v>
      </c>
      <c r="D147" s="205" t="s">
        <v>151</v>
      </c>
      <c r="E147" s="206" t="s">
        <v>835</v>
      </c>
      <c r="F147" s="207" t="s">
        <v>836</v>
      </c>
      <c r="G147" s="208" t="s">
        <v>546</v>
      </c>
      <c r="H147" s="209">
        <v>1</v>
      </c>
      <c r="I147" s="210"/>
      <c r="J147" s="211">
        <f>ROUND(I147*H147,2)</f>
        <v>0</v>
      </c>
      <c r="K147" s="207" t="s">
        <v>21</v>
      </c>
      <c r="L147" s="62"/>
      <c r="M147" s="212" t="s">
        <v>21</v>
      </c>
      <c r="N147" s="213" t="s">
        <v>40</v>
      </c>
      <c r="O147" s="43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AR147" s="25" t="s">
        <v>547</v>
      </c>
      <c r="AT147" s="25" t="s">
        <v>151</v>
      </c>
      <c r="AU147" s="25" t="s">
        <v>77</v>
      </c>
      <c r="AY147" s="25" t="s">
        <v>146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25" t="s">
        <v>77</v>
      </c>
      <c r="BK147" s="216">
        <f>ROUND(I147*H147,2)</f>
        <v>0</v>
      </c>
      <c r="BL147" s="25" t="s">
        <v>547</v>
      </c>
      <c r="BM147" s="25" t="s">
        <v>837</v>
      </c>
    </row>
    <row r="148" spans="2:65" s="12" customFormat="1">
      <c r="B148" s="217"/>
      <c r="C148" s="218"/>
      <c r="D148" s="231" t="s">
        <v>159</v>
      </c>
      <c r="E148" s="241" t="s">
        <v>21</v>
      </c>
      <c r="F148" s="242" t="s">
        <v>77</v>
      </c>
      <c r="G148" s="218"/>
      <c r="H148" s="243">
        <v>1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159</v>
      </c>
      <c r="AU148" s="228" t="s">
        <v>77</v>
      </c>
      <c r="AV148" s="12" t="s">
        <v>79</v>
      </c>
      <c r="AW148" s="12" t="s">
        <v>33</v>
      </c>
      <c r="AX148" s="12" t="s">
        <v>77</v>
      </c>
      <c r="AY148" s="228" t="s">
        <v>146</v>
      </c>
    </row>
    <row r="149" spans="2:65" s="1" customFormat="1" ht="22.5" customHeight="1">
      <c r="B149" s="42"/>
      <c r="C149" s="205" t="s">
        <v>294</v>
      </c>
      <c r="D149" s="205" t="s">
        <v>151</v>
      </c>
      <c r="E149" s="206" t="s">
        <v>838</v>
      </c>
      <c r="F149" s="207" t="s">
        <v>839</v>
      </c>
      <c r="G149" s="208" t="s">
        <v>546</v>
      </c>
      <c r="H149" s="209">
        <v>1</v>
      </c>
      <c r="I149" s="210"/>
      <c r="J149" s="211">
        <f>ROUND(I149*H149,2)</f>
        <v>0</v>
      </c>
      <c r="K149" s="207" t="s">
        <v>21</v>
      </c>
      <c r="L149" s="62"/>
      <c r="M149" s="212" t="s">
        <v>21</v>
      </c>
      <c r="N149" s="213" t="s">
        <v>40</v>
      </c>
      <c r="O149" s="43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AR149" s="25" t="s">
        <v>547</v>
      </c>
      <c r="AT149" s="25" t="s">
        <v>151</v>
      </c>
      <c r="AU149" s="25" t="s">
        <v>77</v>
      </c>
      <c r="AY149" s="25" t="s">
        <v>146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25" t="s">
        <v>77</v>
      </c>
      <c r="BK149" s="216">
        <f>ROUND(I149*H149,2)</f>
        <v>0</v>
      </c>
      <c r="BL149" s="25" t="s">
        <v>547</v>
      </c>
      <c r="BM149" s="25" t="s">
        <v>840</v>
      </c>
    </row>
    <row r="150" spans="2:65" s="12" customFormat="1">
      <c r="B150" s="217"/>
      <c r="C150" s="218"/>
      <c r="D150" s="231" t="s">
        <v>159</v>
      </c>
      <c r="E150" s="241" t="s">
        <v>21</v>
      </c>
      <c r="F150" s="242" t="s">
        <v>77</v>
      </c>
      <c r="G150" s="218"/>
      <c r="H150" s="243">
        <v>1</v>
      </c>
      <c r="I150" s="223"/>
      <c r="J150" s="218"/>
      <c r="K150" s="218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159</v>
      </c>
      <c r="AU150" s="228" t="s">
        <v>77</v>
      </c>
      <c r="AV150" s="12" t="s">
        <v>79</v>
      </c>
      <c r="AW150" s="12" t="s">
        <v>33</v>
      </c>
      <c r="AX150" s="12" t="s">
        <v>77</v>
      </c>
      <c r="AY150" s="228" t="s">
        <v>146</v>
      </c>
    </row>
    <row r="151" spans="2:65" s="1" customFormat="1" ht="22.5" customHeight="1">
      <c r="B151" s="42"/>
      <c r="C151" s="205" t="s">
        <v>298</v>
      </c>
      <c r="D151" s="205" t="s">
        <v>151</v>
      </c>
      <c r="E151" s="206" t="s">
        <v>841</v>
      </c>
      <c r="F151" s="207" t="s">
        <v>842</v>
      </c>
      <c r="G151" s="208" t="s">
        <v>546</v>
      </c>
      <c r="H151" s="209">
        <v>1</v>
      </c>
      <c r="I151" s="210"/>
      <c r="J151" s="211">
        <f>ROUND(I151*H151,2)</f>
        <v>0</v>
      </c>
      <c r="K151" s="207" t="s">
        <v>21</v>
      </c>
      <c r="L151" s="62"/>
      <c r="M151" s="212" t="s">
        <v>21</v>
      </c>
      <c r="N151" s="213" t="s">
        <v>40</v>
      </c>
      <c r="O151" s="43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AR151" s="25" t="s">
        <v>547</v>
      </c>
      <c r="AT151" s="25" t="s">
        <v>151</v>
      </c>
      <c r="AU151" s="25" t="s">
        <v>77</v>
      </c>
      <c r="AY151" s="25" t="s">
        <v>146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25" t="s">
        <v>77</v>
      </c>
      <c r="BK151" s="216">
        <f>ROUND(I151*H151,2)</f>
        <v>0</v>
      </c>
      <c r="BL151" s="25" t="s">
        <v>547</v>
      </c>
      <c r="BM151" s="25" t="s">
        <v>843</v>
      </c>
    </row>
    <row r="152" spans="2:65" s="12" customFormat="1">
      <c r="B152" s="217"/>
      <c r="C152" s="218"/>
      <c r="D152" s="231" t="s">
        <v>159</v>
      </c>
      <c r="E152" s="241" t="s">
        <v>21</v>
      </c>
      <c r="F152" s="242" t="s">
        <v>77</v>
      </c>
      <c r="G152" s="218"/>
      <c r="H152" s="243">
        <v>1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159</v>
      </c>
      <c r="AU152" s="228" t="s">
        <v>77</v>
      </c>
      <c r="AV152" s="12" t="s">
        <v>79</v>
      </c>
      <c r="AW152" s="12" t="s">
        <v>33</v>
      </c>
      <c r="AX152" s="12" t="s">
        <v>77</v>
      </c>
      <c r="AY152" s="228" t="s">
        <v>146</v>
      </c>
    </row>
    <row r="153" spans="2:65" s="1" customFormat="1" ht="22.5" customHeight="1">
      <c r="B153" s="42"/>
      <c r="C153" s="205" t="s">
        <v>303</v>
      </c>
      <c r="D153" s="205" t="s">
        <v>151</v>
      </c>
      <c r="E153" s="206" t="s">
        <v>844</v>
      </c>
      <c r="F153" s="207" t="s">
        <v>845</v>
      </c>
      <c r="G153" s="208" t="s">
        <v>546</v>
      </c>
      <c r="H153" s="209">
        <v>1</v>
      </c>
      <c r="I153" s="210"/>
      <c r="J153" s="211">
        <f>ROUND(I153*H153,2)</f>
        <v>0</v>
      </c>
      <c r="K153" s="207" t="s">
        <v>21</v>
      </c>
      <c r="L153" s="62"/>
      <c r="M153" s="212" t="s">
        <v>21</v>
      </c>
      <c r="N153" s="213" t="s">
        <v>40</v>
      </c>
      <c r="O153" s="4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25" t="s">
        <v>547</v>
      </c>
      <c r="AT153" s="25" t="s">
        <v>151</v>
      </c>
      <c r="AU153" s="25" t="s">
        <v>77</v>
      </c>
      <c r="AY153" s="25" t="s">
        <v>146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25" t="s">
        <v>77</v>
      </c>
      <c r="BK153" s="216">
        <f>ROUND(I153*H153,2)</f>
        <v>0</v>
      </c>
      <c r="BL153" s="25" t="s">
        <v>547</v>
      </c>
      <c r="BM153" s="25" t="s">
        <v>846</v>
      </c>
    </row>
    <row r="154" spans="2:65" s="12" customFormat="1">
      <c r="B154" s="217"/>
      <c r="C154" s="218"/>
      <c r="D154" s="219" t="s">
        <v>159</v>
      </c>
      <c r="E154" s="220" t="s">
        <v>21</v>
      </c>
      <c r="F154" s="221" t="s">
        <v>847</v>
      </c>
      <c r="G154" s="218"/>
      <c r="H154" s="222">
        <v>1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159</v>
      </c>
      <c r="AU154" s="228" t="s">
        <v>77</v>
      </c>
      <c r="AV154" s="12" t="s">
        <v>79</v>
      </c>
      <c r="AW154" s="12" t="s">
        <v>33</v>
      </c>
      <c r="AX154" s="12" t="s">
        <v>69</v>
      </c>
      <c r="AY154" s="228" t="s">
        <v>146</v>
      </c>
    </row>
    <row r="155" spans="2:65" s="13" customFormat="1">
      <c r="B155" s="229"/>
      <c r="C155" s="230"/>
      <c r="D155" s="219" t="s">
        <v>159</v>
      </c>
      <c r="E155" s="244" t="s">
        <v>21</v>
      </c>
      <c r="F155" s="245" t="s">
        <v>163</v>
      </c>
      <c r="G155" s="230"/>
      <c r="H155" s="246">
        <v>1</v>
      </c>
      <c r="I155" s="235"/>
      <c r="J155" s="230"/>
      <c r="K155" s="230"/>
      <c r="L155" s="236"/>
      <c r="M155" s="290"/>
      <c r="N155" s="291"/>
      <c r="O155" s="291"/>
      <c r="P155" s="291"/>
      <c r="Q155" s="291"/>
      <c r="R155" s="291"/>
      <c r="S155" s="291"/>
      <c r="T155" s="292"/>
      <c r="AT155" s="240" t="s">
        <v>159</v>
      </c>
      <c r="AU155" s="240" t="s">
        <v>77</v>
      </c>
      <c r="AV155" s="13" t="s">
        <v>157</v>
      </c>
      <c r="AW155" s="13" t="s">
        <v>33</v>
      </c>
      <c r="AX155" s="13" t="s">
        <v>77</v>
      </c>
      <c r="AY155" s="240" t="s">
        <v>146</v>
      </c>
    </row>
    <row r="156" spans="2:65" s="1" customFormat="1" ht="6.95" customHeight="1">
      <c r="B156" s="57"/>
      <c r="C156" s="58"/>
      <c r="D156" s="58"/>
      <c r="E156" s="58"/>
      <c r="F156" s="58"/>
      <c r="G156" s="58"/>
      <c r="H156" s="58"/>
      <c r="I156" s="149"/>
      <c r="J156" s="58"/>
      <c r="K156" s="58"/>
      <c r="L156" s="62"/>
    </row>
  </sheetData>
  <sheetProtection password="CC35" sheet="1" objects="1" scenarios="1" formatCells="0" formatColumns="0" formatRows="0" sort="0" autoFilter="0"/>
  <autoFilter ref="C87:K155"/>
  <mergeCells count="12">
    <mergeCell ref="G1:H1"/>
    <mergeCell ref="L2:V2"/>
    <mergeCell ref="E49:H49"/>
    <mergeCell ref="E51:H51"/>
    <mergeCell ref="E76:H7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 activeCell="I86" sqref="I8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96</v>
      </c>
      <c r="G1" s="416" t="s">
        <v>97</v>
      </c>
      <c r="H1" s="416"/>
      <c r="I1" s="125"/>
      <c r="J1" s="124" t="s">
        <v>98</v>
      </c>
      <c r="K1" s="123" t="s">
        <v>99</v>
      </c>
      <c r="L1" s="124" t="s">
        <v>100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AT2" s="25" t="s">
        <v>92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79</v>
      </c>
    </row>
    <row r="4" spans="1:70" ht="36.950000000000003" customHeight="1">
      <c r="B4" s="29"/>
      <c r="C4" s="30"/>
      <c r="D4" s="31" t="s">
        <v>101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7" t="str">
        <f>'Rekapitulace stavby'!K6</f>
        <v>ZŠ ČSA Bohumín - oprava sociálního zázemí</v>
      </c>
      <c r="F7" s="418"/>
      <c r="G7" s="418"/>
      <c r="H7" s="418"/>
      <c r="I7" s="127"/>
      <c r="J7" s="30"/>
      <c r="K7" s="32"/>
    </row>
    <row r="8" spans="1:70" ht="15">
      <c r="B8" s="29"/>
      <c r="C8" s="30"/>
      <c r="D8" s="38" t="s">
        <v>102</v>
      </c>
      <c r="E8" s="30"/>
      <c r="F8" s="30"/>
      <c r="G8" s="30"/>
      <c r="H8" s="30"/>
      <c r="I8" s="127"/>
      <c r="J8" s="30"/>
      <c r="K8" s="32"/>
    </row>
    <row r="9" spans="1:70" s="1" customFormat="1" ht="22.5" customHeight="1">
      <c r="B9" s="42"/>
      <c r="C9" s="43"/>
      <c r="D9" s="43"/>
      <c r="E9" s="417" t="s">
        <v>553</v>
      </c>
      <c r="F9" s="420"/>
      <c r="G9" s="420"/>
      <c r="H9" s="420"/>
      <c r="I9" s="128"/>
      <c r="J9" s="43"/>
      <c r="K9" s="46"/>
    </row>
    <row r="10" spans="1:70" s="1" customFormat="1" ht="15">
      <c r="B10" s="42"/>
      <c r="C10" s="43"/>
      <c r="D10" s="38" t="s">
        <v>554</v>
      </c>
      <c r="E10" s="43"/>
      <c r="F10" s="43"/>
      <c r="G10" s="43"/>
      <c r="H10" s="43"/>
      <c r="I10" s="128"/>
      <c r="J10" s="43"/>
      <c r="K10" s="46"/>
    </row>
    <row r="11" spans="1:70" s="1" customFormat="1" ht="36.950000000000003" customHeight="1">
      <c r="B11" s="42"/>
      <c r="C11" s="43"/>
      <c r="D11" s="43"/>
      <c r="E11" s="419" t="s">
        <v>848</v>
      </c>
      <c r="F11" s="420"/>
      <c r="G11" s="420"/>
      <c r="H11" s="420"/>
      <c r="I11" s="128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28"/>
      <c r="J12" s="43"/>
      <c r="K12" s="46"/>
    </row>
    <row r="13" spans="1:70" s="1" customFormat="1" ht="14.45" customHeight="1">
      <c r="B13" s="42"/>
      <c r="C13" s="43"/>
      <c r="D13" s="38" t="s">
        <v>20</v>
      </c>
      <c r="E13" s="43"/>
      <c r="F13" s="36" t="s">
        <v>21</v>
      </c>
      <c r="G13" s="43"/>
      <c r="H13" s="43"/>
      <c r="I13" s="129" t="s">
        <v>22</v>
      </c>
      <c r="J13" s="36" t="s">
        <v>21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29" t="s">
        <v>25</v>
      </c>
      <c r="J14" s="130" t="str">
        <f>'Rekapitulace stavby'!AN8</f>
        <v>11. 12. 2017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28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29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29" t="s">
        <v>29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28"/>
      <c r="J18" s="43"/>
      <c r="K18" s="46"/>
    </row>
    <row r="19" spans="2:11" s="1" customFormat="1" ht="14.45" customHeight="1">
      <c r="B19" s="42"/>
      <c r="C19" s="43"/>
      <c r="D19" s="38" t="s">
        <v>30</v>
      </c>
      <c r="E19" s="43"/>
      <c r="F19" s="43"/>
      <c r="G19" s="43"/>
      <c r="H19" s="43"/>
      <c r="I19" s="129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29" t="s">
        <v>29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28"/>
      <c r="J21" s="43"/>
      <c r="K21" s="46"/>
    </row>
    <row r="22" spans="2:11" s="1" customFormat="1" ht="14.45" customHeight="1">
      <c r="B22" s="42"/>
      <c r="C22" s="43"/>
      <c r="D22" s="38" t="s">
        <v>32</v>
      </c>
      <c r="E22" s="43"/>
      <c r="F22" s="43"/>
      <c r="G22" s="43"/>
      <c r="H22" s="43"/>
      <c r="I22" s="129" t="s">
        <v>28</v>
      </c>
      <c r="J22" s="36" t="str">
        <f>IF('Rekapitulace stavby'!AN16="","",'Rekapitulace stavby'!AN16)</f>
        <v/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 xml:space="preserve"> </v>
      </c>
      <c r="F23" s="43"/>
      <c r="G23" s="43"/>
      <c r="H23" s="43"/>
      <c r="I23" s="129" t="s">
        <v>29</v>
      </c>
      <c r="J23" s="36" t="str">
        <f>IF('Rekapitulace stavby'!AN17="","",'Rekapitulace stavby'!AN17)</f>
        <v/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28"/>
      <c r="J24" s="43"/>
      <c r="K24" s="46"/>
    </row>
    <row r="25" spans="2:11" s="1" customFormat="1" ht="14.45" customHeight="1">
      <c r="B25" s="42"/>
      <c r="C25" s="43"/>
      <c r="D25" s="38" t="s">
        <v>34</v>
      </c>
      <c r="E25" s="43"/>
      <c r="F25" s="43"/>
      <c r="G25" s="43"/>
      <c r="H25" s="43"/>
      <c r="I25" s="128"/>
      <c r="J25" s="43"/>
      <c r="K25" s="46"/>
    </row>
    <row r="26" spans="2:11" s="7" customFormat="1" ht="22.5" customHeight="1">
      <c r="B26" s="131"/>
      <c r="C26" s="132"/>
      <c r="D26" s="132"/>
      <c r="E26" s="381" t="s">
        <v>21</v>
      </c>
      <c r="F26" s="381"/>
      <c r="G26" s="381"/>
      <c r="H26" s="381"/>
      <c r="I26" s="133"/>
      <c r="J26" s="132"/>
      <c r="K26" s="134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28"/>
      <c r="J27" s="43"/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25.35" customHeight="1">
      <c r="B29" s="42"/>
      <c r="C29" s="43"/>
      <c r="D29" s="137" t="s">
        <v>35</v>
      </c>
      <c r="E29" s="43"/>
      <c r="F29" s="43"/>
      <c r="G29" s="43"/>
      <c r="H29" s="43"/>
      <c r="I29" s="128"/>
      <c r="J29" s="138">
        <f>ROUND(J83,2)</f>
        <v>60000</v>
      </c>
      <c r="K29" s="46"/>
    </row>
    <row r="30" spans="2:11" s="1" customFormat="1" ht="6.95" customHeight="1">
      <c r="B30" s="42"/>
      <c r="C30" s="43"/>
      <c r="D30" s="86"/>
      <c r="E30" s="86"/>
      <c r="F30" s="86"/>
      <c r="G30" s="86"/>
      <c r="H30" s="86"/>
      <c r="I30" s="135"/>
      <c r="J30" s="86"/>
      <c r="K30" s="136"/>
    </row>
    <row r="31" spans="2:11" s="1" customFormat="1" ht="14.45" customHeight="1">
      <c r="B31" s="42"/>
      <c r="C31" s="43"/>
      <c r="D31" s="43"/>
      <c r="E31" s="43"/>
      <c r="F31" s="47" t="s">
        <v>37</v>
      </c>
      <c r="G31" s="43"/>
      <c r="H31" s="43"/>
      <c r="I31" s="139" t="s">
        <v>36</v>
      </c>
      <c r="J31" s="47" t="s">
        <v>38</v>
      </c>
      <c r="K31" s="46"/>
    </row>
    <row r="32" spans="2:11" s="1" customFormat="1" ht="14.45" customHeight="1">
      <c r="B32" s="42"/>
      <c r="C32" s="43"/>
      <c r="D32" s="50" t="s">
        <v>39</v>
      </c>
      <c r="E32" s="50" t="s">
        <v>40</v>
      </c>
      <c r="F32" s="140">
        <f>ROUND(SUM(BE83:BE87), 2)</f>
        <v>60000</v>
      </c>
      <c r="G32" s="43"/>
      <c r="H32" s="43"/>
      <c r="I32" s="141">
        <v>0.21</v>
      </c>
      <c r="J32" s="140">
        <f>ROUND(ROUND((SUM(BE83:BE87)), 2)*I32, 2)</f>
        <v>12600</v>
      </c>
      <c r="K32" s="46"/>
    </row>
    <row r="33" spans="2:11" s="1" customFormat="1" ht="14.45" customHeight="1">
      <c r="B33" s="42"/>
      <c r="C33" s="43"/>
      <c r="D33" s="43"/>
      <c r="E33" s="50" t="s">
        <v>41</v>
      </c>
      <c r="F33" s="140">
        <f>ROUND(SUM(BF83:BF87), 2)</f>
        <v>0</v>
      </c>
      <c r="G33" s="43"/>
      <c r="H33" s="43"/>
      <c r="I33" s="141">
        <v>0.15</v>
      </c>
      <c r="J33" s="140">
        <f>ROUND(ROUND((SUM(BF83:BF87)),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42</v>
      </c>
      <c r="F34" s="140">
        <f>ROUND(SUM(BG83:BG87), 2)</f>
        <v>0</v>
      </c>
      <c r="G34" s="43"/>
      <c r="H34" s="43"/>
      <c r="I34" s="141">
        <v>0.21</v>
      </c>
      <c r="J34" s="140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43</v>
      </c>
      <c r="F35" s="140">
        <f>ROUND(SUM(BH83:BH87), 2)</f>
        <v>0</v>
      </c>
      <c r="G35" s="43"/>
      <c r="H35" s="43"/>
      <c r="I35" s="141">
        <v>0.15</v>
      </c>
      <c r="J35" s="140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44</v>
      </c>
      <c r="F36" s="140">
        <f>ROUND(SUM(BI83:BI87), 2)</f>
        <v>0</v>
      </c>
      <c r="G36" s="43"/>
      <c r="H36" s="43"/>
      <c r="I36" s="141">
        <v>0</v>
      </c>
      <c r="J36" s="140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28"/>
      <c r="J37" s="43"/>
      <c r="K37" s="46"/>
    </row>
    <row r="38" spans="2:11" s="1" customFormat="1" ht="25.35" customHeight="1">
      <c r="B38" s="42"/>
      <c r="C38" s="142"/>
      <c r="D38" s="143" t="s">
        <v>45</v>
      </c>
      <c r="E38" s="80"/>
      <c r="F38" s="80"/>
      <c r="G38" s="144" t="s">
        <v>46</v>
      </c>
      <c r="H38" s="145" t="s">
        <v>47</v>
      </c>
      <c r="I38" s="146"/>
      <c r="J38" s="147">
        <f>SUM(J29:J36)</f>
        <v>72600</v>
      </c>
      <c r="K38" s="148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49"/>
      <c r="J39" s="58"/>
      <c r="K39" s="59"/>
    </row>
    <row r="43" spans="2:11" s="1" customFormat="1" ht="6.95" customHeight="1">
      <c r="B43" s="150"/>
      <c r="C43" s="151"/>
      <c r="D43" s="151"/>
      <c r="E43" s="151"/>
      <c r="F43" s="151"/>
      <c r="G43" s="151"/>
      <c r="H43" s="151"/>
      <c r="I43" s="152"/>
      <c r="J43" s="151"/>
      <c r="K43" s="153"/>
    </row>
    <row r="44" spans="2:11" s="1" customFormat="1" ht="36.950000000000003" customHeight="1">
      <c r="B44" s="42"/>
      <c r="C44" s="31" t="s">
        <v>104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28"/>
      <c r="J45" s="43"/>
      <c r="K45" s="46"/>
    </row>
    <row r="46" spans="2:11" s="1" customFormat="1" ht="14.45" customHeight="1">
      <c r="B46" s="42"/>
      <c r="C46" s="38" t="s">
        <v>18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2.5" customHeight="1">
      <c r="B47" s="42"/>
      <c r="C47" s="43"/>
      <c r="D47" s="43"/>
      <c r="E47" s="417" t="str">
        <f>E7</f>
        <v>ZŠ ČSA Bohumín - oprava sociálního zázemí</v>
      </c>
      <c r="F47" s="418"/>
      <c r="G47" s="418"/>
      <c r="H47" s="418"/>
      <c r="I47" s="128"/>
      <c r="J47" s="43"/>
      <c r="K47" s="46"/>
    </row>
    <row r="48" spans="2:11" ht="15">
      <c r="B48" s="29"/>
      <c r="C48" s="38" t="s">
        <v>102</v>
      </c>
      <c r="D48" s="30"/>
      <c r="E48" s="30"/>
      <c r="F48" s="30"/>
      <c r="G48" s="30"/>
      <c r="H48" s="30"/>
      <c r="I48" s="127"/>
      <c r="J48" s="30"/>
      <c r="K48" s="32"/>
    </row>
    <row r="49" spans="2:47" s="1" customFormat="1" ht="22.5" customHeight="1">
      <c r="B49" s="42"/>
      <c r="C49" s="43"/>
      <c r="D49" s="43"/>
      <c r="E49" s="417" t="s">
        <v>553</v>
      </c>
      <c r="F49" s="420"/>
      <c r="G49" s="420"/>
      <c r="H49" s="420"/>
      <c r="I49" s="128"/>
      <c r="J49" s="43"/>
      <c r="K49" s="46"/>
    </row>
    <row r="50" spans="2:47" s="1" customFormat="1" ht="14.45" customHeight="1">
      <c r="B50" s="42"/>
      <c r="C50" s="38" t="s">
        <v>554</v>
      </c>
      <c r="D50" s="43"/>
      <c r="E50" s="43"/>
      <c r="F50" s="43"/>
      <c r="G50" s="43"/>
      <c r="H50" s="43"/>
      <c r="I50" s="128"/>
      <c r="J50" s="43"/>
      <c r="K50" s="46"/>
    </row>
    <row r="51" spans="2:47" s="1" customFormat="1" ht="23.25" customHeight="1">
      <c r="B51" s="42"/>
      <c r="C51" s="43"/>
      <c r="D51" s="43"/>
      <c r="E51" s="419" t="str">
        <f>E11</f>
        <v>D.1.4.4 - Elektroinstalace, bleskosvod</v>
      </c>
      <c r="F51" s="420"/>
      <c r="G51" s="420"/>
      <c r="H51" s="420"/>
      <c r="I51" s="128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28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29" t="s">
        <v>25</v>
      </c>
      <c r="J53" s="130" t="str">
        <f>IF(J14="","",J14)</f>
        <v>11. 12. 2017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28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29" t="s">
        <v>32</v>
      </c>
      <c r="J55" s="36" t="str">
        <f>E23</f>
        <v xml:space="preserve"> </v>
      </c>
      <c r="K55" s="46"/>
    </row>
    <row r="56" spans="2:47" s="1" customFormat="1" ht="14.45" customHeight="1">
      <c r="B56" s="42"/>
      <c r="C56" s="38" t="s">
        <v>30</v>
      </c>
      <c r="D56" s="43"/>
      <c r="E56" s="43"/>
      <c r="F56" s="36" t="str">
        <f>IF(E20="","",E20)</f>
        <v/>
      </c>
      <c r="G56" s="43"/>
      <c r="H56" s="43"/>
      <c r="I56" s="128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28"/>
      <c r="J57" s="43"/>
      <c r="K57" s="46"/>
    </row>
    <row r="58" spans="2:47" s="1" customFormat="1" ht="29.25" customHeight="1">
      <c r="B58" s="42"/>
      <c r="C58" s="154" t="s">
        <v>105</v>
      </c>
      <c r="D58" s="142"/>
      <c r="E58" s="142"/>
      <c r="F58" s="142"/>
      <c r="G58" s="142"/>
      <c r="H58" s="142"/>
      <c r="I58" s="155"/>
      <c r="J58" s="156" t="s">
        <v>106</v>
      </c>
      <c r="K58" s="157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28"/>
      <c r="J59" s="43"/>
      <c r="K59" s="46"/>
    </row>
    <row r="60" spans="2:47" s="1" customFormat="1" ht="29.25" customHeight="1">
      <c r="B60" s="42"/>
      <c r="C60" s="158" t="s">
        <v>107</v>
      </c>
      <c r="D60" s="43"/>
      <c r="E60" s="43"/>
      <c r="F60" s="43"/>
      <c r="G60" s="43"/>
      <c r="H60" s="43"/>
      <c r="I60" s="128"/>
      <c r="J60" s="138">
        <f>J83</f>
        <v>60000</v>
      </c>
      <c r="K60" s="46"/>
      <c r="AU60" s="25" t="s">
        <v>108</v>
      </c>
    </row>
    <row r="61" spans="2:47" s="8" customFormat="1" ht="24.95" customHeight="1">
      <c r="B61" s="159"/>
      <c r="C61" s="160"/>
      <c r="D61" s="161" t="s">
        <v>849</v>
      </c>
      <c r="E61" s="162"/>
      <c r="F61" s="162"/>
      <c r="G61" s="162"/>
      <c r="H61" s="162"/>
      <c r="I61" s="163"/>
      <c r="J61" s="164">
        <f>J84</f>
        <v>60000</v>
      </c>
      <c r="K61" s="165"/>
    </row>
    <row r="62" spans="2:47" s="1" customFormat="1" ht="21.75" customHeight="1">
      <c r="B62" s="42"/>
      <c r="C62" s="43"/>
      <c r="D62" s="43"/>
      <c r="E62" s="43"/>
      <c r="F62" s="43"/>
      <c r="G62" s="43"/>
      <c r="H62" s="43"/>
      <c r="I62" s="128"/>
      <c r="J62" s="43"/>
      <c r="K62" s="46"/>
    </row>
    <row r="63" spans="2:47" s="1" customFormat="1" ht="6.95" customHeight="1">
      <c r="B63" s="57"/>
      <c r="C63" s="58"/>
      <c r="D63" s="58"/>
      <c r="E63" s="58"/>
      <c r="F63" s="58"/>
      <c r="G63" s="58"/>
      <c r="H63" s="58"/>
      <c r="I63" s="149"/>
      <c r="J63" s="58"/>
      <c r="K63" s="59"/>
    </row>
    <row r="67" spans="2:12" s="1" customFormat="1" ht="6.95" customHeight="1">
      <c r="B67" s="60"/>
      <c r="C67" s="61"/>
      <c r="D67" s="61"/>
      <c r="E67" s="61"/>
      <c r="F67" s="61"/>
      <c r="G67" s="61"/>
      <c r="H67" s="61"/>
      <c r="I67" s="152"/>
      <c r="J67" s="61"/>
      <c r="K67" s="61"/>
      <c r="L67" s="62"/>
    </row>
    <row r="68" spans="2:12" s="1" customFormat="1" ht="36.950000000000003" customHeight="1">
      <c r="B68" s="42"/>
      <c r="C68" s="63" t="s">
        <v>130</v>
      </c>
      <c r="D68" s="64"/>
      <c r="E68" s="64"/>
      <c r="F68" s="64"/>
      <c r="G68" s="64"/>
      <c r="H68" s="64"/>
      <c r="I68" s="173"/>
      <c r="J68" s="64"/>
      <c r="K68" s="64"/>
      <c r="L68" s="62"/>
    </row>
    <row r="69" spans="2:12" s="1" customFormat="1" ht="6.95" customHeight="1">
      <c r="B69" s="42"/>
      <c r="C69" s="64"/>
      <c r="D69" s="64"/>
      <c r="E69" s="64"/>
      <c r="F69" s="64"/>
      <c r="G69" s="64"/>
      <c r="H69" s="64"/>
      <c r="I69" s="173"/>
      <c r="J69" s="64"/>
      <c r="K69" s="64"/>
      <c r="L69" s="62"/>
    </row>
    <row r="70" spans="2:12" s="1" customFormat="1" ht="14.45" customHeight="1">
      <c r="B70" s="42"/>
      <c r="C70" s="66" t="s">
        <v>18</v>
      </c>
      <c r="D70" s="64"/>
      <c r="E70" s="64"/>
      <c r="F70" s="64"/>
      <c r="G70" s="64"/>
      <c r="H70" s="64"/>
      <c r="I70" s="173"/>
      <c r="J70" s="64"/>
      <c r="K70" s="64"/>
      <c r="L70" s="62"/>
    </row>
    <row r="71" spans="2:12" s="1" customFormat="1" ht="22.5" customHeight="1">
      <c r="B71" s="42"/>
      <c r="C71" s="64"/>
      <c r="D71" s="64"/>
      <c r="E71" s="413" t="str">
        <f>E7</f>
        <v>ZŠ ČSA Bohumín - oprava sociálního zázemí</v>
      </c>
      <c r="F71" s="414"/>
      <c r="G71" s="414"/>
      <c r="H71" s="414"/>
      <c r="I71" s="173"/>
      <c r="J71" s="64"/>
      <c r="K71" s="64"/>
      <c r="L71" s="62"/>
    </row>
    <row r="72" spans="2:12" ht="15">
      <c r="B72" s="29"/>
      <c r="C72" s="66" t="s">
        <v>102</v>
      </c>
      <c r="D72" s="288"/>
      <c r="E72" s="288"/>
      <c r="F72" s="288"/>
      <c r="G72" s="288"/>
      <c r="H72" s="288"/>
      <c r="J72" s="288"/>
      <c r="K72" s="288"/>
      <c r="L72" s="289"/>
    </row>
    <row r="73" spans="2:12" s="1" customFormat="1" ht="22.5" customHeight="1">
      <c r="B73" s="42"/>
      <c r="C73" s="64"/>
      <c r="D73" s="64"/>
      <c r="E73" s="413" t="s">
        <v>553</v>
      </c>
      <c r="F73" s="415"/>
      <c r="G73" s="415"/>
      <c r="H73" s="415"/>
      <c r="I73" s="173"/>
      <c r="J73" s="64"/>
      <c r="K73" s="64"/>
      <c r="L73" s="62"/>
    </row>
    <row r="74" spans="2:12" s="1" customFormat="1" ht="14.45" customHeight="1">
      <c r="B74" s="42"/>
      <c r="C74" s="66" t="s">
        <v>554</v>
      </c>
      <c r="D74" s="64"/>
      <c r="E74" s="64"/>
      <c r="F74" s="64"/>
      <c r="G74" s="64"/>
      <c r="H74" s="64"/>
      <c r="I74" s="173"/>
      <c r="J74" s="64"/>
      <c r="K74" s="64"/>
      <c r="L74" s="62"/>
    </row>
    <row r="75" spans="2:12" s="1" customFormat="1" ht="23.25" customHeight="1">
      <c r="B75" s="42"/>
      <c r="C75" s="64"/>
      <c r="D75" s="64"/>
      <c r="E75" s="403" t="str">
        <f>E11</f>
        <v>D.1.4.4 - Elektroinstalace, bleskosvod</v>
      </c>
      <c r="F75" s="415"/>
      <c r="G75" s="415"/>
      <c r="H75" s="415"/>
      <c r="I75" s="173"/>
      <c r="J75" s="64"/>
      <c r="K75" s="64"/>
      <c r="L75" s="62"/>
    </row>
    <row r="76" spans="2:12" s="1" customFormat="1" ht="6.95" customHeight="1">
      <c r="B76" s="42"/>
      <c r="C76" s="64"/>
      <c r="D76" s="64"/>
      <c r="E76" s="64"/>
      <c r="F76" s="64"/>
      <c r="G76" s="64"/>
      <c r="H76" s="64"/>
      <c r="I76" s="173"/>
      <c r="J76" s="64"/>
      <c r="K76" s="64"/>
      <c r="L76" s="62"/>
    </row>
    <row r="77" spans="2:12" s="1" customFormat="1" ht="18" customHeight="1">
      <c r="B77" s="42"/>
      <c r="C77" s="66" t="s">
        <v>23</v>
      </c>
      <c r="D77" s="64"/>
      <c r="E77" s="64"/>
      <c r="F77" s="174" t="str">
        <f>F14</f>
        <v xml:space="preserve"> </v>
      </c>
      <c r="G77" s="64"/>
      <c r="H77" s="64"/>
      <c r="I77" s="175" t="s">
        <v>25</v>
      </c>
      <c r="J77" s="74" t="str">
        <f>IF(J14="","",J14)</f>
        <v>11. 12. 2017</v>
      </c>
      <c r="K77" s="64"/>
      <c r="L77" s="62"/>
    </row>
    <row r="78" spans="2:12" s="1" customFormat="1" ht="6.95" customHeight="1">
      <c r="B78" s="42"/>
      <c r="C78" s="64"/>
      <c r="D78" s="64"/>
      <c r="E78" s="64"/>
      <c r="F78" s="64"/>
      <c r="G78" s="64"/>
      <c r="H78" s="64"/>
      <c r="I78" s="173"/>
      <c r="J78" s="64"/>
      <c r="K78" s="64"/>
      <c r="L78" s="62"/>
    </row>
    <row r="79" spans="2:12" s="1" customFormat="1" ht="15">
      <c r="B79" s="42"/>
      <c r="C79" s="66" t="s">
        <v>27</v>
      </c>
      <c r="D79" s="64"/>
      <c r="E79" s="64"/>
      <c r="F79" s="174" t="str">
        <f>E17</f>
        <v xml:space="preserve"> </v>
      </c>
      <c r="G79" s="64"/>
      <c r="H79" s="64"/>
      <c r="I79" s="175" t="s">
        <v>32</v>
      </c>
      <c r="J79" s="174" t="str">
        <f>E23</f>
        <v xml:space="preserve"> </v>
      </c>
      <c r="K79" s="64"/>
      <c r="L79" s="62"/>
    </row>
    <row r="80" spans="2:12" s="1" customFormat="1" ht="14.45" customHeight="1">
      <c r="B80" s="42"/>
      <c r="C80" s="66" t="s">
        <v>30</v>
      </c>
      <c r="D80" s="64"/>
      <c r="E80" s="64"/>
      <c r="F80" s="174" t="str">
        <f>IF(E20="","",E20)</f>
        <v/>
      </c>
      <c r="G80" s="64"/>
      <c r="H80" s="64"/>
      <c r="I80" s="173"/>
      <c r="J80" s="64"/>
      <c r="K80" s="64"/>
      <c r="L80" s="62"/>
    </row>
    <row r="81" spans="2:65" s="1" customFormat="1" ht="10.35" customHeight="1">
      <c r="B81" s="42"/>
      <c r="C81" s="64"/>
      <c r="D81" s="64"/>
      <c r="E81" s="64"/>
      <c r="F81" s="64"/>
      <c r="G81" s="64"/>
      <c r="H81" s="64"/>
      <c r="I81" s="173"/>
      <c r="J81" s="64"/>
      <c r="K81" s="64"/>
      <c r="L81" s="62"/>
    </row>
    <row r="82" spans="2:65" s="10" customFormat="1" ht="29.25" customHeight="1">
      <c r="B82" s="176"/>
      <c r="C82" s="177" t="s">
        <v>131</v>
      </c>
      <c r="D82" s="178" t="s">
        <v>54</v>
      </c>
      <c r="E82" s="178" t="s">
        <v>50</v>
      </c>
      <c r="F82" s="178" t="s">
        <v>132</v>
      </c>
      <c r="G82" s="178" t="s">
        <v>133</v>
      </c>
      <c r="H82" s="178" t="s">
        <v>134</v>
      </c>
      <c r="I82" s="179" t="s">
        <v>135</v>
      </c>
      <c r="J82" s="178" t="s">
        <v>106</v>
      </c>
      <c r="K82" s="180" t="s">
        <v>136</v>
      </c>
      <c r="L82" s="181"/>
      <c r="M82" s="82" t="s">
        <v>137</v>
      </c>
      <c r="N82" s="83" t="s">
        <v>39</v>
      </c>
      <c r="O82" s="83" t="s">
        <v>138</v>
      </c>
      <c r="P82" s="83" t="s">
        <v>139</v>
      </c>
      <c r="Q82" s="83" t="s">
        <v>140</v>
      </c>
      <c r="R82" s="83" t="s">
        <v>141</v>
      </c>
      <c r="S82" s="83" t="s">
        <v>142</v>
      </c>
      <c r="T82" s="84" t="s">
        <v>143</v>
      </c>
    </row>
    <row r="83" spans="2:65" s="1" customFormat="1" ht="29.25" customHeight="1">
      <c r="B83" s="42"/>
      <c r="C83" s="88" t="s">
        <v>107</v>
      </c>
      <c r="D83" s="64"/>
      <c r="E83" s="64"/>
      <c r="F83" s="64"/>
      <c r="G83" s="64"/>
      <c r="H83" s="64"/>
      <c r="I83" s="173"/>
      <c r="J83" s="182">
        <f>BK83</f>
        <v>60000</v>
      </c>
      <c r="K83" s="64"/>
      <c r="L83" s="62"/>
      <c r="M83" s="85"/>
      <c r="N83" s="86"/>
      <c r="O83" s="86"/>
      <c r="P83" s="183">
        <f>P84</f>
        <v>0</v>
      </c>
      <c r="Q83" s="86"/>
      <c r="R83" s="183">
        <f>R84</f>
        <v>0</v>
      </c>
      <c r="S83" s="86"/>
      <c r="T83" s="184">
        <f>T84</f>
        <v>0</v>
      </c>
      <c r="AT83" s="25" t="s">
        <v>68</v>
      </c>
      <c r="AU83" s="25" t="s">
        <v>108</v>
      </c>
      <c r="BK83" s="185">
        <f>BK84</f>
        <v>60000</v>
      </c>
    </row>
    <row r="84" spans="2:65" s="11" customFormat="1" ht="37.35" customHeight="1">
      <c r="B84" s="186"/>
      <c r="C84" s="187"/>
      <c r="D84" s="202" t="s">
        <v>68</v>
      </c>
      <c r="E84" s="283" t="s">
        <v>227</v>
      </c>
      <c r="F84" s="283" t="s">
        <v>850</v>
      </c>
      <c r="G84" s="187"/>
      <c r="H84" s="187"/>
      <c r="I84" s="190"/>
      <c r="J84" s="284">
        <f>BK84</f>
        <v>60000</v>
      </c>
      <c r="K84" s="187"/>
      <c r="L84" s="192"/>
      <c r="M84" s="193"/>
      <c r="N84" s="194"/>
      <c r="O84" s="194"/>
      <c r="P84" s="195">
        <f>SUM(P85:P87)</f>
        <v>0</v>
      </c>
      <c r="Q84" s="194"/>
      <c r="R84" s="195">
        <f>SUM(R85:R87)</f>
        <v>0</v>
      </c>
      <c r="S84" s="194"/>
      <c r="T84" s="196">
        <f>SUM(T85:T87)</f>
        <v>0</v>
      </c>
      <c r="AR84" s="197" t="s">
        <v>157</v>
      </c>
      <c r="AT84" s="198" t="s">
        <v>68</v>
      </c>
      <c r="AU84" s="198" t="s">
        <v>69</v>
      </c>
      <c r="AY84" s="197" t="s">
        <v>146</v>
      </c>
      <c r="BK84" s="199">
        <f>SUM(BK85:BK87)</f>
        <v>60000</v>
      </c>
    </row>
    <row r="85" spans="2:65" s="1" customFormat="1" ht="22.5" customHeight="1">
      <c r="B85" s="42"/>
      <c r="C85" s="205" t="s">
        <v>77</v>
      </c>
      <c r="D85" s="205" t="s">
        <v>151</v>
      </c>
      <c r="E85" s="206" t="s">
        <v>851</v>
      </c>
      <c r="F85" s="207" t="s">
        <v>852</v>
      </c>
      <c r="G85" s="208" t="s">
        <v>546</v>
      </c>
      <c r="H85" s="209">
        <v>1</v>
      </c>
      <c r="I85" s="210">
        <v>60000</v>
      </c>
      <c r="J85" s="211">
        <f>ROUND(I85*H85,2)</f>
        <v>60000</v>
      </c>
      <c r="K85" s="207" t="s">
        <v>21</v>
      </c>
      <c r="L85" s="62"/>
      <c r="M85" s="212" t="s">
        <v>21</v>
      </c>
      <c r="N85" s="213" t="s">
        <v>40</v>
      </c>
      <c r="O85" s="43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AR85" s="25" t="s">
        <v>217</v>
      </c>
      <c r="AT85" s="25" t="s">
        <v>151</v>
      </c>
      <c r="AU85" s="25" t="s">
        <v>77</v>
      </c>
      <c r="AY85" s="25" t="s">
        <v>146</v>
      </c>
      <c r="BE85" s="216">
        <f>IF(N85="základní",J85,0)</f>
        <v>60000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25" t="s">
        <v>77</v>
      </c>
      <c r="BK85" s="216">
        <f>ROUND(I85*H85,2)</f>
        <v>60000</v>
      </c>
      <c r="BL85" s="25" t="s">
        <v>217</v>
      </c>
      <c r="BM85" s="25" t="s">
        <v>853</v>
      </c>
    </row>
    <row r="86" spans="2:65" s="12" customFormat="1">
      <c r="B86" s="217"/>
      <c r="C86" s="218"/>
      <c r="D86" s="219" t="s">
        <v>159</v>
      </c>
      <c r="E86" s="220" t="s">
        <v>21</v>
      </c>
      <c r="F86" s="221" t="s">
        <v>77</v>
      </c>
      <c r="G86" s="218"/>
      <c r="H86" s="222">
        <v>1</v>
      </c>
      <c r="I86" s="223"/>
      <c r="J86" s="218"/>
      <c r="K86" s="218"/>
      <c r="L86" s="224"/>
      <c r="M86" s="225"/>
      <c r="N86" s="226"/>
      <c r="O86" s="226"/>
      <c r="P86" s="226"/>
      <c r="Q86" s="226"/>
      <c r="R86" s="226"/>
      <c r="S86" s="226"/>
      <c r="T86" s="227"/>
      <c r="AT86" s="228" t="s">
        <v>159</v>
      </c>
      <c r="AU86" s="228" t="s">
        <v>77</v>
      </c>
      <c r="AV86" s="12" t="s">
        <v>79</v>
      </c>
      <c r="AW86" s="12" t="s">
        <v>33</v>
      </c>
      <c r="AX86" s="12" t="s">
        <v>69</v>
      </c>
      <c r="AY86" s="228" t="s">
        <v>146</v>
      </c>
    </row>
    <row r="87" spans="2:65" s="13" customFormat="1">
      <c r="B87" s="229"/>
      <c r="C87" s="230"/>
      <c r="D87" s="219" t="s">
        <v>159</v>
      </c>
      <c r="E87" s="244" t="s">
        <v>21</v>
      </c>
      <c r="F87" s="245" t="s">
        <v>163</v>
      </c>
      <c r="G87" s="230"/>
      <c r="H87" s="246">
        <v>1</v>
      </c>
      <c r="I87" s="235"/>
      <c r="J87" s="230"/>
      <c r="K87" s="230"/>
      <c r="L87" s="236"/>
      <c r="M87" s="290"/>
      <c r="N87" s="291"/>
      <c r="O87" s="291"/>
      <c r="P87" s="291"/>
      <c r="Q87" s="291"/>
      <c r="R87" s="291"/>
      <c r="S87" s="291"/>
      <c r="T87" s="292"/>
      <c r="AT87" s="240" t="s">
        <v>159</v>
      </c>
      <c r="AU87" s="240" t="s">
        <v>77</v>
      </c>
      <c r="AV87" s="13" t="s">
        <v>157</v>
      </c>
      <c r="AW87" s="13" t="s">
        <v>33</v>
      </c>
      <c r="AX87" s="13" t="s">
        <v>77</v>
      </c>
      <c r="AY87" s="240" t="s">
        <v>146</v>
      </c>
    </row>
    <row r="88" spans="2:65" s="1" customFormat="1" ht="6.95" customHeight="1">
      <c r="B88" s="57"/>
      <c r="C88" s="58"/>
      <c r="D88" s="58"/>
      <c r="E88" s="58"/>
      <c r="F88" s="58"/>
      <c r="G88" s="58"/>
      <c r="H88" s="58"/>
      <c r="I88" s="149"/>
      <c r="J88" s="58"/>
      <c r="K88" s="58"/>
      <c r="L88" s="62"/>
    </row>
  </sheetData>
  <sheetProtection password="CC35" sheet="1" objects="1" scenarios="1" formatCells="0" formatColumns="0" formatRows="0" sort="0" autoFilter="0"/>
  <autoFilter ref="C82:K87"/>
  <mergeCells count="12">
    <mergeCell ref="G1:H1"/>
    <mergeCell ref="L2:V2"/>
    <mergeCell ref="E49:H49"/>
    <mergeCell ref="E51:H51"/>
    <mergeCell ref="E71:H71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22"/>
      <c r="C1" s="122"/>
      <c r="D1" s="123" t="s">
        <v>1</v>
      </c>
      <c r="E1" s="122"/>
      <c r="F1" s="124" t="s">
        <v>96</v>
      </c>
      <c r="G1" s="416" t="s">
        <v>97</v>
      </c>
      <c r="H1" s="416"/>
      <c r="I1" s="125"/>
      <c r="J1" s="124" t="s">
        <v>98</v>
      </c>
      <c r="K1" s="123" t="s">
        <v>99</v>
      </c>
      <c r="L1" s="124" t="s">
        <v>100</v>
      </c>
      <c r="M1" s="124"/>
      <c r="N1" s="124"/>
      <c r="O1" s="124"/>
      <c r="P1" s="124"/>
      <c r="Q1" s="124"/>
      <c r="R1" s="124"/>
      <c r="S1" s="124"/>
      <c r="T1" s="124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AT2" s="25" t="s">
        <v>95</v>
      </c>
    </row>
    <row r="3" spans="1:70" ht="6.95" customHeight="1">
      <c r="B3" s="26"/>
      <c r="C3" s="27"/>
      <c r="D3" s="27"/>
      <c r="E3" s="27"/>
      <c r="F3" s="27"/>
      <c r="G3" s="27"/>
      <c r="H3" s="27"/>
      <c r="I3" s="126"/>
      <c r="J3" s="27"/>
      <c r="K3" s="28"/>
      <c r="AT3" s="25" t="s">
        <v>79</v>
      </c>
    </row>
    <row r="4" spans="1:70" ht="36.950000000000003" customHeight="1">
      <c r="B4" s="29"/>
      <c r="C4" s="30"/>
      <c r="D4" s="31" t="s">
        <v>101</v>
      </c>
      <c r="E4" s="30"/>
      <c r="F4" s="30"/>
      <c r="G4" s="30"/>
      <c r="H4" s="30"/>
      <c r="I4" s="127"/>
      <c r="J4" s="30"/>
      <c r="K4" s="32"/>
      <c r="M4" s="33" t="s">
        <v>12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27"/>
      <c r="J5" s="30"/>
      <c r="K5" s="32"/>
    </row>
    <row r="6" spans="1:70" ht="15">
      <c r="B6" s="29"/>
      <c r="C6" s="30"/>
      <c r="D6" s="38" t="s">
        <v>18</v>
      </c>
      <c r="E6" s="30"/>
      <c r="F6" s="30"/>
      <c r="G6" s="30"/>
      <c r="H6" s="30"/>
      <c r="I6" s="127"/>
      <c r="J6" s="30"/>
      <c r="K6" s="32"/>
    </row>
    <row r="7" spans="1:70" ht="22.5" customHeight="1">
      <c r="B7" s="29"/>
      <c r="C7" s="30"/>
      <c r="D7" s="30"/>
      <c r="E7" s="417" t="str">
        <f>'Rekapitulace stavby'!K6</f>
        <v>ZŠ ČSA Bohumín - oprava sociálního zázemí</v>
      </c>
      <c r="F7" s="418"/>
      <c r="G7" s="418"/>
      <c r="H7" s="418"/>
      <c r="I7" s="127"/>
      <c r="J7" s="30"/>
      <c r="K7" s="32"/>
    </row>
    <row r="8" spans="1:70" s="1" customFormat="1" ht="15">
      <c r="B8" s="42"/>
      <c r="C8" s="43"/>
      <c r="D8" s="38" t="s">
        <v>102</v>
      </c>
      <c r="E8" s="43"/>
      <c r="F8" s="43"/>
      <c r="G8" s="43"/>
      <c r="H8" s="43"/>
      <c r="I8" s="128"/>
      <c r="J8" s="43"/>
      <c r="K8" s="46"/>
    </row>
    <row r="9" spans="1:70" s="1" customFormat="1" ht="36.950000000000003" customHeight="1">
      <c r="B9" s="42"/>
      <c r="C9" s="43"/>
      <c r="D9" s="43"/>
      <c r="E9" s="419" t="s">
        <v>854</v>
      </c>
      <c r="F9" s="420"/>
      <c r="G9" s="420"/>
      <c r="H9" s="420"/>
      <c r="I9" s="128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28"/>
      <c r="J10" s="43"/>
      <c r="K10" s="46"/>
    </row>
    <row r="11" spans="1:70" s="1" customFormat="1" ht="14.45" customHeight="1">
      <c r="B11" s="42"/>
      <c r="C11" s="43"/>
      <c r="D11" s="38" t="s">
        <v>20</v>
      </c>
      <c r="E11" s="43"/>
      <c r="F11" s="36" t="s">
        <v>21</v>
      </c>
      <c r="G11" s="43"/>
      <c r="H11" s="43"/>
      <c r="I11" s="129" t="s">
        <v>22</v>
      </c>
      <c r="J11" s="36" t="s">
        <v>21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29" t="s">
        <v>25</v>
      </c>
      <c r="J12" s="130" t="str">
        <f>'Rekapitulace stavby'!AN8</f>
        <v>11. 12. 2017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28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29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29" t="s">
        <v>29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28"/>
      <c r="J16" s="43"/>
      <c r="K16" s="46"/>
    </row>
    <row r="17" spans="2:11" s="1" customFormat="1" ht="14.45" customHeight="1">
      <c r="B17" s="42"/>
      <c r="C17" s="43"/>
      <c r="D17" s="38" t="s">
        <v>30</v>
      </c>
      <c r="E17" s="43"/>
      <c r="F17" s="43"/>
      <c r="G17" s="43"/>
      <c r="H17" s="43"/>
      <c r="I17" s="129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29" t="s">
        <v>29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28"/>
      <c r="J19" s="43"/>
      <c r="K19" s="46"/>
    </row>
    <row r="20" spans="2:11" s="1" customFormat="1" ht="14.45" customHeight="1">
      <c r="B20" s="42"/>
      <c r="C20" s="43"/>
      <c r="D20" s="38" t="s">
        <v>32</v>
      </c>
      <c r="E20" s="43"/>
      <c r="F20" s="43"/>
      <c r="G20" s="43"/>
      <c r="H20" s="43"/>
      <c r="I20" s="129" t="s">
        <v>28</v>
      </c>
      <c r="J20" s="36" t="str">
        <f>IF('Rekapitulace stavby'!AN16="","",'Rekapitulace stavby'!AN16)</f>
        <v/>
      </c>
      <c r="K20" s="46"/>
    </row>
    <row r="21" spans="2:11" s="1" customFormat="1" ht="18" customHeight="1">
      <c r="B21" s="42"/>
      <c r="C21" s="43"/>
      <c r="D21" s="43"/>
      <c r="E21" s="36" t="str">
        <f>IF('Rekapitulace stavby'!E17="","",'Rekapitulace stavby'!E17)</f>
        <v xml:space="preserve"> </v>
      </c>
      <c r="F21" s="43"/>
      <c r="G21" s="43"/>
      <c r="H21" s="43"/>
      <c r="I21" s="129" t="s">
        <v>29</v>
      </c>
      <c r="J21" s="36" t="str">
        <f>IF('Rekapitulace stavby'!AN17="","",'Rekapitulace stavby'!AN17)</f>
        <v/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28"/>
      <c r="J22" s="43"/>
      <c r="K22" s="46"/>
    </row>
    <row r="23" spans="2:11" s="1" customFormat="1" ht="14.45" customHeight="1">
      <c r="B23" s="42"/>
      <c r="C23" s="43"/>
      <c r="D23" s="38" t="s">
        <v>34</v>
      </c>
      <c r="E23" s="43"/>
      <c r="F23" s="43"/>
      <c r="G23" s="43"/>
      <c r="H23" s="43"/>
      <c r="I23" s="128"/>
      <c r="J23" s="43"/>
      <c r="K23" s="46"/>
    </row>
    <row r="24" spans="2:11" s="7" customFormat="1" ht="22.5" customHeight="1">
      <c r="B24" s="131"/>
      <c r="C24" s="132"/>
      <c r="D24" s="132"/>
      <c r="E24" s="381" t="s">
        <v>21</v>
      </c>
      <c r="F24" s="381"/>
      <c r="G24" s="381"/>
      <c r="H24" s="381"/>
      <c r="I24" s="133"/>
      <c r="J24" s="132"/>
      <c r="K24" s="134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28"/>
      <c r="J25" s="43"/>
      <c r="K25" s="46"/>
    </row>
    <row r="26" spans="2:11" s="1" customFormat="1" ht="6.95" customHeight="1">
      <c r="B26" s="42"/>
      <c r="C26" s="43"/>
      <c r="D26" s="86"/>
      <c r="E26" s="86"/>
      <c r="F26" s="86"/>
      <c r="G26" s="86"/>
      <c r="H26" s="86"/>
      <c r="I26" s="135"/>
      <c r="J26" s="86"/>
      <c r="K26" s="136"/>
    </row>
    <row r="27" spans="2:11" s="1" customFormat="1" ht="25.35" customHeight="1">
      <c r="B27" s="42"/>
      <c r="C27" s="43"/>
      <c r="D27" s="137" t="s">
        <v>35</v>
      </c>
      <c r="E27" s="43"/>
      <c r="F27" s="43"/>
      <c r="G27" s="43"/>
      <c r="H27" s="43"/>
      <c r="I27" s="128"/>
      <c r="J27" s="138">
        <f>ROUND(J80,2)</f>
        <v>0</v>
      </c>
      <c r="K27" s="46"/>
    </row>
    <row r="28" spans="2:11" s="1" customFormat="1" ht="6.95" customHeight="1">
      <c r="B28" s="42"/>
      <c r="C28" s="43"/>
      <c r="D28" s="86"/>
      <c r="E28" s="86"/>
      <c r="F28" s="86"/>
      <c r="G28" s="86"/>
      <c r="H28" s="86"/>
      <c r="I28" s="135"/>
      <c r="J28" s="86"/>
      <c r="K28" s="136"/>
    </row>
    <row r="29" spans="2:11" s="1" customFormat="1" ht="14.45" customHeight="1">
      <c r="B29" s="42"/>
      <c r="C29" s="43"/>
      <c r="D29" s="43"/>
      <c r="E29" s="43"/>
      <c r="F29" s="47" t="s">
        <v>37</v>
      </c>
      <c r="G29" s="43"/>
      <c r="H29" s="43"/>
      <c r="I29" s="139" t="s">
        <v>36</v>
      </c>
      <c r="J29" s="47" t="s">
        <v>38</v>
      </c>
      <c r="K29" s="46"/>
    </row>
    <row r="30" spans="2:11" s="1" customFormat="1" ht="14.45" customHeight="1">
      <c r="B30" s="42"/>
      <c r="C30" s="43"/>
      <c r="D30" s="50" t="s">
        <v>39</v>
      </c>
      <c r="E30" s="50" t="s">
        <v>40</v>
      </c>
      <c r="F30" s="140">
        <f>ROUND(SUM(BE80:BE127), 2)</f>
        <v>0</v>
      </c>
      <c r="G30" s="43"/>
      <c r="H30" s="43"/>
      <c r="I30" s="141">
        <v>0.21</v>
      </c>
      <c r="J30" s="140">
        <f>ROUND(ROUND((SUM(BE80:BE127)),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41</v>
      </c>
      <c r="F31" s="140">
        <f>ROUND(SUM(BF80:BF127), 2)</f>
        <v>0</v>
      </c>
      <c r="G31" s="43"/>
      <c r="H31" s="43"/>
      <c r="I31" s="141">
        <v>0.15</v>
      </c>
      <c r="J31" s="140">
        <f>ROUND(ROUND((SUM(BF80:BF127)),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42</v>
      </c>
      <c r="F32" s="140">
        <f>ROUND(SUM(BG80:BG127), 2)</f>
        <v>0</v>
      </c>
      <c r="G32" s="43"/>
      <c r="H32" s="43"/>
      <c r="I32" s="141">
        <v>0.21</v>
      </c>
      <c r="J32" s="140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43</v>
      </c>
      <c r="F33" s="140">
        <f>ROUND(SUM(BH80:BH127), 2)</f>
        <v>0</v>
      </c>
      <c r="G33" s="43"/>
      <c r="H33" s="43"/>
      <c r="I33" s="141">
        <v>0.15</v>
      </c>
      <c r="J33" s="140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44</v>
      </c>
      <c r="F34" s="140">
        <f>ROUND(SUM(BI80:BI127), 2)</f>
        <v>0</v>
      </c>
      <c r="G34" s="43"/>
      <c r="H34" s="43"/>
      <c r="I34" s="141">
        <v>0</v>
      </c>
      <c r="J34" s="140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28"/>
      <c r="J35" s="43"/>
      <c r="K35" s="46"/>
    </row>
    <row r="36" spans="2:11" s="1" customFormat="1" ht="25.35" customHeight="1">
      <c r="B36" s="42"/>
      <c r="C36" s="142"/>
      <c r="D36" s="143" t="s">
        <v>45</v>
      </c>
      <c r="E36" s="80"/>
      <c r="F36" s="80"/>
      <c r="G36" s="144" t="s">
        <v>46</v>
      </c>
      <c r="H36" s="145" t="s">
        <v>47</v>
      </c>
      <c r="I36" s="146"/>
      <c r="J36" s="147">
        <f>SUM(J27:J34)</f>
        <v>0</v>
      </c>
      <c r="K36" s="148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49"/>
      <c r="J37" s="58"/>
      <c r="K37" s="59"/>
    </row>
    <row r="41" spans="2:11" s="1" customFormat="1" ht="6.95" customHeight="1">
      <c r="B41" s="150"/>
      <c r="C41" s="151"/>
      <c r="D41" s="151"/>
      <c r="E41" s="151"/>
      <c r="F41" s="151"/>
      <c r="G41" s="151"/>
      <c r="H41" s="151"/>
      <c r="I41" s="152"/>
      <c r="J41" s="151"/>
      <c r="K41" s="153"/>
    </row>
    <row r="42" spans="2:11" s="1" customFormat="1" ht="36.950000000000003" customHeight="1">
      <c r="B42" s="42"/>
      <c r="C42" s="31" t="s">
        <v>104</v>
      </c>
      <c r="D42" s="43"/>
      <c r="E42" s="43"/>
      <c r="F42" s="43"/>
      <c r="G42" s="43"/>
      <c r="H42" s="43"/>
      <c r="I42" s="128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28"/>
      <c r="J43" s="43"/>
      <c r="K43" s="46"/>
    </row>
    <row r="44" spans="2:11" s="1" customFormat="1" ht="14.45" customHeight="1">
      <c r="B44" s="42"/>
      <c r="C44" s="38" t="s">
        <v>18</v>
      </c>
      <c r="D44" s="43"/>
      <c r="E44" s="43"/>
      <c r="F44" s="43"/>
      <c r="G44" s="43"/>
      <c r="H44" s="43"/>
      <c r="I44" s="128"/>
      <c r="J44" s="43"/>
      <c r="K44" s="46"/>
    </row>
    <row r="45" spans="2:11" s="1" customFormat="1" ht="22.5" customHeight="1">
      <c r="B45" s="42"/>
      <c r="C45" s="43"/>
      <c r="D45" s="43"/>
      <c r="E45" s="417" t="str">
        <f>E7</f>
        <v>ZŠ ČSA Bohumín - oprava sociálního zázemí</v>
      </c>
      <c r="F45" s="418"/>
      <c r="G45" s="418"/>
      <c r="H45" s="418"/>
      <c r="I45" s="128"/>
      <c r="J45" s="43"/>
      <c r="K45" s="46"/>
    </row>
    <row r="46" spans="2:11" s="1" customFormat="1" ht="14.45" customHeight="1">
      <c r="B46" s="42"/>
      <c r="C46" s="38" t="s">
        <v>102</v>
      </c>
      <c r="D46" s="43"/>
      <c r="E46" s="43"/>
      <c r="F46" s="43"/>
      <c r="G46" s="43"/>
      <c r="H46" s="43"/>
      <c r="I46" s="128"/>
      <c r="J46" s="43"/>
      <c r="K46" s="46"/>
    </row>
    <row r="47" spans="2:11" s="1" customFormat="1" ht="23.25" customHeight="1">
      <c r="B47" s="42"/>
      <c r="C47" s="43"/>
      <c r="D47" s="43"/>
      <c r="E47" s="419" t="str">
        <f>E9</f>
        <v>VON - Vedlejší a ostatní náklady</v>
      </c>
      <c r="F47" s="420"/>
      <c r="G47" s="420"/>
      <c r="H47" s="420"/>
      <c r="I47" s="128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28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 xml:space="preserve"> </v>
      </c>
      <c r="G49" s="43"/>
      <c r="H49" s="43"/>
      <c r="I49" s="129" t="s">
        <v>25</v>
      </c>
      <c r="J49" s="130" t="str">
        <f>IF(J12="","",J12)</f>
        <v>11. 12. 2017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28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29" t="s">
        <v>32</v>
      </c>
      <c r="J51" s="36" t="str">
        <f>E21</f>
        <v xml:space="preserve"> </v>
      </c>
      <c r="K51" s="46"/>
    </row>
    <row r="52" spans="2:47" s="1" customFormat="1" ht="14.45" customHeight="1">
      <c r="B52" s="42"/>
      <c r="C52" s="38" t="s">
        <v>30</v>
      </c>
      <c r="D52" s="43"/>
      <c r="E52" s="43"/>
      <c r="F52" s="36" t="str">
        <f>IF(E18="","",E18)</f>
        <v/>
      </c>
      <c r="G52" s="43"/>
      <c r="H52" s="43"/>
      <c r="I52" s="128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28"/>
      <c r="J53" s="43"/>
      <c r="K53" s="46"/>
    </row>
    <row r="54" spans="2:47" s="1" customFormat="1" ht="29.25" customHeight="1">
      <c r="B54" s="42"/>
      <c r="C54" s="154" t="s">
        <v>105</v>
      </c>
      <c r="D54" s="142"/>
      <c r="E54" s="142"/>
      <c r="F54" s="142"/>
      <c r="G54" s="142"/>
      <c r="H54" s="142"/>
      <c r="I54" s="155"/>
      <c r="J54" s="156" t="s">
        <v>106</v>
      </c>
      <c r="K54" s="157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28"/>
      <c r="J55" s="43"/>
      <c r="K55" s="46"/>
    </row>
    <row r="56" spans="2:47" s="1" customFormat="1" ht="29.25" customHeight="1">
      <c r="B56" s="42"/>
      <c r="C56" s="158" t="s">
        <v>107</v>
      </c>
      <c r="D56" s="43"/>
      <c r="E56" s="43"/>
      <c r="F56" s="43"/>
      <c r="G56" s="43"/>
      <c r="H56" s="43"/>
      <c r="I56" s="128"/>
      <c r="J56" s="138">
        <f>J80</f>
        <v>0</v>
      </c>
      <c r="K56" s="46"/>
      <c r="AU56" s="25" t="s">
        <v>108</v>
      </c>
    </row>
    <row r="57" spans="2:47" s="8" customFormat="1" ht="24.95" customHeight="1">
      <c r="B57" s="159"/>
      <c r="C57" s="160"/>
      <c r="D57" s="161" t="s">
        <v>855</v>
      </c>
      <c r="E57" s="162"/>
      <c r="F57" s="162"/>
      <c r="G57" s="162"/>
      <c r="H57" s="162"/>
      <c r="I57" s="163"/>
      <c r="J57" s="164">
        <f>J81</f>
        <v>0</v>
      </c>
      <c r="K57" s="165"/>
    </row>
    <row r="58" spans="2:47" s="9" customFormat="1" ht="19.899999999999999" customHeight="1">
      <c r="B58" s="166"/>
      <c r="C58" s="167"/>
      <c r="D58" s="168" t="s">
        <v>856</v>
      </c>
      <c r="E58" s="169"/>
      <c r="F58" s="169"/>
      <c r="G58" s="169"/>
      <c r="H58" s="169"/>
      <c r="I58" s="170"/>
      <c r="J58" s="171">
        <f>J82</f>
        <v>0</v>
      </c>
      <c r="K58" s="172"/>
    </row>
    <row r="59" spans="2:47" s="9" customFormat="1" ht="19.899999999999999" customHeight="1">
      <c r="B59" s="166"/>
      <c r="C59" s="167"/>
      <c r="D59" s="168" t="s">
        <v>857</v>
      </c>
      <c r="E59" s="169"/>
      <c r="F59" s="169"/>
      <c r="G59" s="169"/>
      <c r="H59" s="169"/>
      <c r="I59" s="170"/>
      <c r="J59" s="171">
        <f>J105</f>
        <v>0</v>
      </c>
      <c r="K59" s="172"/>
    </row>
    <row r="60" spans="2:47" s="9" customFormat="1" ht="19.899999999999999" customHeight="1">
      <c r="B60" s="166"/>
      <c r="C60" s="167"/>
      <c r="D60" s="168" t="s">
        <v>858</v>
      </c>
      <c r="E60" s="169"/>
      <c r="F60" s="169"/>
      <c r="G60" s="169"/>
      <c r="H60" s="169"/>
      <c r="I60" s="170"/>
      <c r="J60" s="171">
        <f>J124</f>
        <v>0</v>
      </c>
      <c r="K60" s="172"/>
    </row>
    <row r="61" spans="2:47" s="1" customFormat="1" ht="21.75" customHeight="1">
      <c r="B61" s="42"/>
      <c r="C61" s="43"/>
      <c r="D61" s="43"/>
      <c r="E61" s="43"/>
      <c r="F61" s="43"/>
      <c r="G61" s="43"/>
      <c r="H61" s="43"/>
      <c r="I61" s="128"/>
      <c r="J61" s="43"/>
      <c r="K61" s="46"/>
    </row>
    <row r="62" spans="2:47" s="1" customFormat="1" ht="6.95" customHeight="1">
      <c r="B62" s="57"/>
      <c r="C62" s="58"/>
      <c r="D62" s="58"/>
      <c r="E62" s="58"/>
      <c r="F62" s="58"/>
      <c r="G62" s="58"/>
      <c r="H62" s="58"/>
      <c r="I62" s="149"/>
      <c r="J62" s="58"/>
      <c r="K62" s="59"/>
    </row>
    <row r="66" spans="2:63" s="1" customFormat="1" ht="6.95" customHeight="1">
      <c r="B66" s="60"/>
      <c r="C66" s="61"/>
      <c r="D66" s="61"/>
      <c r="E66" s="61"/>
      <c r="F66" s="61"/>
      <c r="G66" s="61"/>
      <c r="H66" s="61"/>
      <c r="I66" s="152"/>
      <c r="J66" s="61"/>
      <c r="K66" s="61"/>
      <c r="L66" s="62"/>
    </row>
    <row r="67" spans="2:63" s="1" customFormat="1" ht="36.950000000000003" customHeight="1">
      <c r="B67" s="42"/>
      <c r="C67" s="63" t="s">
        <v>130</v>
      </c>
      <c r="D67" s="64"/>
      <c r="E67" s="64"/>
      <c r="F67" s="64"/>
      <c r="G67" s="64"/>
      <c r="H67" s="64"/>
      <c r="I67" s="173"/>
      <c r="J67" s="64"/>
      <c r="K67" s="64"/>
      <c r="L67" s="62"/>
    </row>
    <row r="68" spans="2:63" s="1" customFormat="1" ht="6.95" customHeight="1">
      <c r="B68" s="42"/>
      <c r="C68" s="64"/>
      <c r="D68" s="64"/>
      <c r="E68" s="64"/>
      <c r="F68" s="64"/>
      <c r="G68" s="64"/>
      <c r="H68" s="64"/>
      <c r="I68" s="173"/>
      <c r="J68" s="64"/>
      <c r="K68" s="64"/>
      <c r="L68" s="62"/>
    </row>
    <row r="69" spans="2:63" s="1" customFormat="1" ht="14.45" customHeight="1">
      <c r="B69" s="42"/>
      <c r="C69" s="66" t="s">
        <v>18</v>
      </c>
      <c r="D69" s="64"/>
      <c r="E69" s="64"/>
      <c r="F69" s="64"/>
      <c r="G69" s="64"/>
      <c r="H69" s="64"/>
      <c r="I69" s="173"/>
      <c r="J69" s="64"/>
      <c r="K69" s="64"/>
      <c r="L69" s="62"/>
    </row>
    <row r="70" spans="2:63" s="1" customFormat="1" ht="22.5" customHeight="1">
      <c r="B70" s="42"/>
      <c r="C70" s="64"/>
      <c r="D70" s="64"/>
      <c r="E70" s="413" t="str">
        <f>E7</f>
        <v>ZŠ ČSA Bohumín - oprava sociálního zázemí</v>
      </c>
      <c r="F70" s="414"/>
      <c r="G70" s="414"/>
      <c r="H70" s="414"/>
      <c r="I70" s="173"/>
      <c r="J70" s="64"/>
      <c r="K70" s="64"/>
      <c r="L70" s="62"/>
    </row>
    <row r="71" spans="2:63" s="1" customFormat="1" ht="14.45" customHeight="1">
      <c r="B71" s="42"/>
      <c r="C71" s="66" t="s">
        <v>102</v>
      </c>
      <c r="D71" s="64"/>
      <c r="E71" s="64"/>
      <c r="F71" s="64"/>
      <c r="G71" s="64"/>
      <c r="H71" s="64"/>
      <c r="I71" s="173"/>
      <c r="J71" s="64"/>
      <c r="K71" s="64"/>
      <c r="L71" s="62"/>
    </row>
    <row r="72" spans="2:63" s="1" customFormat="1" ht="23.25" customHeight="1">
      <c r="B72" s="42"/>
      <c r="C72" s="64"/>
      <c r="D72" s="64"/>
      <c r="E72" s="403" t="str">
        <f>E9</f>
        <v>VON - Vedlejší a ostatní náklady</v>
      </c>
      <c r="F72" s="415"/>
      <c r="G72" s="415"/>
      <c r="H72" s="415"/>
      <c r="I72" s="173"/>
      <c r="J72" s="64"/>
      <c r="K72" s="64"/>
      <c r="L72" s="62"/>
    </row>
    <row r="73" spans="2:63" s="1" customFormat="1" ht="6.95" customHeight="1">
      <c r="B73" s="42"/>
      <c r="C73" s="64"/>
      <c r="D73" s="64"/>
      <c r="E73" s="64"/>
      <c r="F73" s="64"/>
      <c r="G73" s="64"/>
      <c r="H73" s="64"/>
      <c r="I73" s="173"/>
      <c r="J73" s="64"/>
      <c r="K73" s="64"/>
      <c r="L73" s="62"/>
    </row>
    <row r="74" spans="2:63" s="1" customFormat="1" ht="18" customHeight="1">
      <c r="B74" s="42"/>
      <c r="C74" s="66" t="s">
        <v>23</v>
      </c>
      <c r="D74" s="64"/>
      <c r="E74" s="64"/>
      <c r="F74" s="174" t="str">
        <f>F12</f>
        <v xml:space="preserve"> </v>
      </c>
      <c r="G74" s="64"/>
      <c r="H74" s="64"/>
      <c r="I74" s="175" t="s">
        <v>25</v>
      </c>
      <c r="J74" s="74" t="str">
        <f>IF(J12="","",J12)</f>
        <v>11. 12. 2017</v>
      </c>
      <c r="K74" s="64"/>
      <c r="L74" s="62"/>
    </row>
    <row r="75" spans="2:63" s="1" customFormat="1" ht="6.95" customHeight="1">
      <c r="B75" s="42"/>
      <c r="C75" s="64"/>
      <c r="D75" s="64"/>
      <c r="E75" s="64"/>
      <c r="F75" s="64"/>
      <c r="G75" s="64"/>
      <c r="H75" s="64"/>
      <c r="I75" s="173"/>
      <c r="J75" s="64"/>
      <c r="K75" s="64"/>
      <c r="L75" s="62"/>
    </row>
    <row r="76" spans="2:63" s="1" customFormat="1" ht="15">
      <c r="B76" s="42"/>
      <c r="C76" s="66" t="s">
        <v>27</v>
      </c>
      <c r="D76" s="64"/>
      <c r="E76" s="64"/>
      <c r="F76" s="174" t="str">
        <f>E15</f>
        <v xml:space="preserve"> </v>
      </c>
      <c r="G76" s="64"/>
      <c r="H76" s="64"/>
      <c r="I76" s="175" t="s">
        <v>32</v>
      </c>
      <c r="J76" s="174" t="str">
        <f>E21</f>
        <v xml:space="preserve"> </v>
      </c>
      <c r="K76" s="64"/>
      <c r="L76" s="62"/>
    </row>
    <row r="77" spans="2:63" s="1" customFormat="1" ht="14.45" customHeight="1">
      <c r="B77" s="42"/>
      <c r="C77" s="66" t="s">
        <v>30</v>
      </c>
      <c r="D77" s="64"/>
      <c r="E77" s="64"/>
      <c r="F77" s="174" t="str">
        <f>IF(E18="","",E18)</f>
        <v/>
      </c>
      <c r="G77" s="64"/>
      <c r="H77" s="64"/>
      <c r="I77" s="173"/>
      <c r="J77" s="64"/>
      <c r="K77" s="64"/>
      <c r="L77" s="62"/>
    </row>
    <row r="78" spans="2:63" s="1" customFormat="1" ht="10.35" customHeight="1">
      <c r="B78" s="42"/>
      <c r="C78" s="64"/>
      <c r="D78" s="64"/>
      <c r="E78" s="64"/>
      <c r="F78" s="64"/>
      <c r="G78" s="64"/>
      <c r="H78" s="64"/>
      <c r="I78" s="173"/>
      <c r="J78" s="64"/>
      <c r="K78" s="64"/>
      <c r="L78" s="62"/>
    </row>
    <row r="79" spans="2:63" s="10" customFormat="1" ht="29.25" customHeight="1">
      <c r="B79" s="176"/>
      <c r="C79" s="177" t="s">
        <v>131</v>
      </c>
      <c r="D79" s="178" t="s">
        <v>54</v>
      </c>
      <c r="E79" s="178" t="s">
        <v>50</v>
      </c>
      <c r="F79" s="178" t="s">
        <v>132</v>
      </c>
      <c r="G79" s="178" t="s">
        <v>133</v>
      </c>
      <c r="H79" s="178" t="s">
        <v>134</v>
      </c>
      <c r="I79" s="179" t="s">
        <v>135</v>
      </c>
      <c r="J79" s="178" t="s">
        <v>106</v>
      </c>
      <c r="K79" s="180" t="s">
        <v>136</v>
      </c>
      <c r="L79" s="181"/>
      <c r="M79" s="82" t="s">
        <v>137</v>
      </c>
      <c r="N79" s="83" t="s">
        <v>39</v>
      </c>
      <c r="O79" s="83" t="s">
        <v>138</v>
      </c>
      <c r="P79" s="83" t="s">
        <v>139</v>
      </c>
      <c r="Q79" s="83" t="s">
        <v>140</v>
      </c>
      <c r="R79" s="83" t="s">
        <v>141</v>
      </c>
      <c r="S79" s="83" t="s">
        <v>142</v>
      </c>
      <c r="T79" s="84" t="s">
        <v>143</v>
      </c>
    </row>
    <row r="80" spans="2:63" s="1" customFormat="1" ht="29.25" customHeight="1">
      <c r="B80" s="42"/>
      <c r="C80" s="88" t="s">
        <v>107</v>
      </c>
      <c r="D80" s="64"/>
      <c r="E80" s="64"/>
      <c r="F80" s="64"/>
      <c r="G80" s="64"/>
      <c r="H80" s="64"/>
      <c r="I80" s="173"/>
      <c r="J80" s="182">
        <f>BK80</f>
        <v>0</v>
      </c>
      <c r="K80" s="64"/>
      <c r="L80" s="62"/>
      <c r="M80" s="85"/>
      <c r="N80" s="86"/>
      <c r="O80" s="86"/>
      <c r="P80" s="183">
        <f>P81</f>
        <v>0</v>
      </c>
      <c r="Q80" s="86"/>
      <c r="R80" s="183">
        <f>R81</f>
        <v>0</v>
      </c>
      <c r="S80" s="86"/>
      <c r="T80" s="184">
        <f>T81</f>
        <v>0</v>
      </c>
      <c r="AT80" s="25" t="s">
        <v>68</v>
      </c>
      <c r="AU80" s="25" t="s">
        <v>108</v>
      </c>
      <c r="BK80" s="185">
        <f>BK81</f>
        <v>0</v>
      </c>
    </row>
    <row r="81" spans="2:65" s="11" customFormat="1" ht="37.35" customHeight="1">
      <c r="B81" s="186"/>
      <c r="C81" s="187"/>
      <c r="D81" s="188" t="s">
        <v>68</v>
      </c>
      <c r="E81" s="189" t="s">
        <v>859</v>
      </c>
      <c r="F81" s="189" t="s">
        <v>860</v>
      </c>
      <c r="G81" s="187"/>
      <c r="H81" s="187"/>
      <c r="I81" s="190"/>
      <c r="J81" s="191">
        <f>BK81</f>
        <v>0</v>
      </c>
      <c r="K81" s="187"/>
      <c r="L81" s="192"/>
      <c r="M81" s="193"/>
      <c r="N81" s="194"/>
      <c r="O81" s="194"/>
      <c r="P81" s="195">
        <f>P82+P105+P124</f>
        <v>0</v>
      </c>
      <c r="Q81" s="194"/>
      <c r="R81" s="195">
        <f>R82+R105+R124</f>
        <v>0</v>
      </c>
      <c r="S81" s="194"/>
      <c r="T81" s="196">
        <f>T82+T105+T124</f>
        <v>0</v>
      </c>
      <c r="AR81" s="197" t="s">
        <v>77</v>
      </c>
      <c r="AT81" s="198" t="s">
        <v>68</v>
      </c>
      <c r="AU81" s="198" t="s">
        <v>69</v>
      </c>
      <c r="AY81" s="197" t="s">
        <v>146</v>
      </c>
      <c r="BK81" s="199">
        <f>BK82+BK105+BK124</f>
        <v>0</v>
      </c>
    </row>
    <row r="82" spans="2:65" s="11" customFormat="1" ht="19.899999999999999" customHeight="1">
      <c r="B82" s="186"/>
      <c r="C82" s="187"/>
      <c r="D82" s="202" t="s">
        <v>68</v>
      </c>
      <c r="E82" s="203" t="s">
        <v>861</v>
      </c>
      <c r="F82" s="203" t="s">
        <v>862</v>
      </c>
      <c r="G82" s="187"/>
      <c r="H82" s="187"/>
      <c r="I82" s="190"/>
      <c r="J82" s="204">
        <f>BK82</f>
        <v>0</v>
      </c>
      <c r="K82" s="187"/>
      <c r="L82" s="192"/>
      <c r="M82" s="193"/>
      <c r="N82" s="194"/>
      <c r="O82" s="194"/>
      <c r="P82" s="195">
        <f>SUM(P83:P104)</f>
        <v>0</v>
      </c>
      <c r="Q82" s="194"/>
      <c r="R82" s="195">
        <f>SUM(R83:R104)</f>
        <v>0</v>
      </c>
      <c r="S82" s="194"/>
      <c r="T82" s="196">
        <f>SUM(T83:T104)</f>
        <v>0</v>
      </c>
      <c r="AR82" s="197" t="s">
        <v>77</v>
      </c>
      <c r="AT82" s="198" t="s">
        <v>68</v>
      </c>
      <c r="AU82" s="198" t="s">
        <v>77</v>
      </c>
      <c r="AY82" s="197" t="s">
        <v>146</v>
      </c>
      <c r="BK82" s="199">
        <f>SUM(BK83:BK104)</f>
        <v>0</v>
      </c>
    </row>
    <row r="83" spans="2:65" s="1" customFormat="1" ht="31.5" customHeight="1">
      <c r="B83" s="42"/>
      <c r="C83" s="205" t="s">
        <v>77</v>
      </c>
      <c r="D83" s="205" t="s">
        <v>151</v>
      </c>
      <c r="E83" s="206" t="s">
        <v>863</v>
      </c>
      <c r="F83" s="207" t="s">
        <v>864</v>
      </c>
      <c r="G83" s="208" t="s">
        <v>691</v>
      </c>
      <c r="H83" s="209">
        <v>1</v>
      </c>
      <c r="I83" s="210"/>
      <c r="J83" s="211">
        <f>ROUND(I83*H83,2)</f>
        <v>0</v>
      </c>
      <c r="K83" s="207" t="s">
        <v>21</v>
      </c>
      <c r="L83" s="62"/>
      <c r="M83" s="212" t="s">
        <v>21</v>
      </c>
      <c r="N83" s="213" t="s">
        <v>40</v>
      </c>
      <c r="O83" s="43"/>
      <c r="P83" s="214">
        <f>O83*H83</f>
        <v>0</v>
      </c>
      <c r="Q83" s="214">
        <v>0</v>
      </c>
      <c r="R83" s="214">
        <f>Q83*H83</f>
        <v>0</v>
      </c>
      <c r="S83" s="214">
        <v>0</v>
      </c>
      <c r="T83" s="215">
        <f>S83*H83</f>
        <v>0</v>
      </c>
      <c r="AR83" s="25" t="s">
        <v>156</v>
      </c>
      <c r="AT83" s="25" t="s">
        <v>151</v>
      </c>
      <c r="AU83" s="25" t="s">
        <v>79</v>
      </c>
      <c r="AY83" s="25" t="s">
        <v>146</v>
      </c>
      <c r="BE83" s="216">
        <f>IF(N83="základní",J83,0)</f>
        <v>0</v>
      </c>
      <c r="BF83" s="216">
        <f>IF(N83="snížená",J83,0)</f>
        <v>0</v>
      </c>
      <c r="BG83" s="216">
        <f>IF(N83="zákl. přenesená",J83,0)</f>
        <v>0</v>
      </c>
      <c r="BH83" s="216">
        <f>IF(N83="sníž. přenesená",J83,0)</f>
        <v>0</v>
      </c>
      <c r="BI83" s="216">
        <f>IF(N83="nulová",J83,0)</f>
        <v>0</v>
      </c>
      <c r="BJ83" s="25" t="s">
        <v>77</v>
      </c>
      <c r="BK83" s="216">
        <f>ROUND(I83*H83,2)</f>
        <v>0</v>
      </c>
      <c r="BL83" s="25" t="s">
        <v>156</v>
      </c>
      <c r="BM83" s="25" t="s">
        <v>865</v>
      </c>
    </row>
    <row r="84" spans="2:65" s="12" customFormat="1">
      <c r="B84" s="217"/>
      <c r="C84" s="218"/>
      <c r="D84" s="231" t="s">
        <v>159</v>
      </c>
      <c r="E84" s="241" t="s">
        <v>21</v>
      </c>
      <c r="F84" s="242" t="s">
        <v>77</v>
      </c>
      <c r="G84" s="218"/>
      <c r="H84" s="243">
        <v>1</v>
      </c>
      <c r="I84" s="223"/>
      <c r="J84" s="218"/>
      <c r="K84" s="218"/>
      <c r="L84" s="224"/>
      <c r="M84" s="225"/>
      <c r="N84" s="226"/>
      <c r="O84" s="226"/>
      <c r="P84" s="226"/>
      <c r="Q84" s="226"/>
      <c r="R84" s="226"/>
      <c r="S84" s="226"/>
      <c r="T84" s="227"/>
      <c r="AT84" s="228" t="s">
        <v>159</v>
      </c>
      <c r="AU84" s="228" t="s">
        <v>79</v>
      </c>
      <c r="AV84" s="12" t="s">
        <v>79</v>
      </c>
      <c r="AW84" s="12" t="s">
        <v>33</v>
      </c>
      <c r="AX84" s="12" t="s">
        <v>77</v>
      </c>
      <c r="AY84" s="228" t="s">
        <v>146</v>
      </c>
    </row>
    <row r="85" spans="2:65" s="1" customFormat="1" ht="31.5" customHeight="1">
      <c r="B85" s="42"/>
      <c r="C85" s="205" t="s">
        <v>79</v>
      </c>
      <c r="D85" s="205" t="s">
        <v>151</v>
      </c>
      <c r="E85" s="206" t="s">
        <v>866</v>
      </c>
      <c r="F85" s="207" t="s">
        <v>867</v>
      </c>
      <c r="G85" s="208" t="s">
        <v>691</v>
      </c>
      <c r="H85" s="209">
        <v>1</v>
      </c>
      <c r="I85" s="210"/>
      <c r="J85" s="211">
        <f>ROUND(I85*H85,2)</f>
        <v>0</v>
      </c>
      <c r="K85" s="207" t="s">
        <v>21</v>
      </c>
      <c r="L85" s="62"/>
      <c r="M85" s="212" t="s">
        <v>21</v>
      </c>
      <c r="N85" s="213" t="s">
        <v>40</v>
      </c>
      <c r="O85" s="43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AR85" s="25" t="s">
        <v>156</v>
      </c>
      <c r="AT85" s="25" t="s">
        <v>151</v>
      </c>
      <c r="AU85" s="25" t="s">
        <v>79</v>
      </c>
      <c r="AY85" s="25" t="s">
        <v>146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25" t="s">
        <v>77</v>
      </c>
      <c r="BK85" s="216">
        <f>ROUND(I85*H85,2)</f>
        <v>0</v>
      </c>
      <c r="BL85" s="25" t="s">
        <v>156</v>
      </c>
      <c r="BM85" s="25" t="s">
        <v>868</v>
      </c>
    </row>
    <row r="86" spans="2:65" s="12" customFormat="1">
      <c r="B86" s="217"/>
      <c r="C86" s="218"/>
      <c r="D86" s="231" t="s">
        <v>159</v>
      </c>
      <c r="E86" s="241" t="s">
        <v>21</v>
      </c>
      <c r="F86" s="242" t="s">
        <v>77</v>
      </c>
      <c r="G86" s="218"/>
      <c r="H86" s="243">
        <v>1</v>
      </c>
      <c r="I86" s="223"/>
      <c r="J86" s="218"/>
      <c r="K86" s="218"/>
      <c r="L86" s="224"/>
      <c r="M86" s="225"/>
      <c r="N86" s="226"/>
      <c r="O86" s="226"/>
      <c r="P86" s="226"/>
      <c r="Q86" s="226"/>
      <c r="R86" s="226"/>
      <c r="S86" s="226"/>
      <c r="T86" s="227"/>
      <c r="AT86" s="228" t="s">
        <v>159</v>
      </c>
      <c r="AU86" s="228" t="s">
        <v>79</v>
      </c>
      <c r="AV86" s="12" t="s">
        <v>79</v>
      </c>
      <c r="AW86" s="12" t="s">
        <v>33</v>
      </c>
      <c r="AX86" s="12" t="s">
        <v>77</v>
      </c>
      <c r="AY86" s="228" t="s">
        <v>146</v>
      </c>
    </row>
    <row r="87" spans="2:65" s="1" customFormat="1" ht="31.5" customHeight="1">
      <c r="B87" s="42"/>
      <c r="C87" s="205" t="s">
        <v>157</v>
      </c>
      <c r="D87" s="205" t="s">
        <v>151</v>
      </c>
      <c r="E87" s="206" t="s">
        <v>869</v>
      </c>
      <c r="F87" s="207" t="s">
        <v>870</v>
      </c>
      <c r="G87" s="208" t="s">
        <v>691</v>
      </c>
      <c r="H87" s="209">
        <v>1</v>
      </c>
      <c r="I87" s="210"/>
      <c r="J87" s="211">
        <f>ROUND(I87*H87,2)</f>
        <v>0</v>
      </c>
      <c r="K87" s="207" t="s">
        <v>21</v>
      </c>
      <c r="L87" s="62"/>
      <c r="M87" s="212" t="s">
        <v>21</v>
      </c>
      <c r="N87" s="213" t="s">
        <v>40</v>
      </c>
      <c r="O87" s="43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AR87" s="25" t="s">
        <v>156</v>
      </c>
      <c r="AT87" s="25" t="s">
        <v>151</v>
      </c>
      <c r="AU87" s="25" t="s">
        <v>79</v>
      </c>
      <c r="AY87" s="25" t="s">
        <v>146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25" t="s">
        <v>77</v>
      </c>
      <c r="BK87" s="216">
        <f>ROUND(I87*H87,2)</f>
        <v>0</v>
      </c>
      <c r="BL87" s="25" t="s">
        <v>156</v>
      </c>
      <c r="BM87" s="25" t="s">
        <v>871</v>
      </c>
    </row>
    <row r="88" spans="2:65" s="12" customFormat="1">
      <c r="B88" s="217"/>
      <c r="C88" s="218"/>
      <c r="D88" s="231" t="s">
        <v>159</v>
      </c>
      <c r="E88" s="241" t="s">
        <v>21</v>
      </c>
      <c r="F88" s="242" t="s">
        <v>77</v>
      </c>
      <c r="G88" s="218"/>
      <c r="H88" s="243">
        <v>1</v>
      </c>
      <c r="I88" s="223"/>
      <c r="J88" s="218"/>
      <c r="K88" s="218"/>
      <c r="L88" s="224"/>
      <c r="M88" s="225"/>
      <c r="N88" s="226"/>
      <c r="O88" s="226"/>
      <c r="P88" s="226"/>
      <c r="Q88" s="226"/>
      <c r="R88" s="226"/>
      <c r="S88" s="226"/>
      <c r="T88" s="227"/>
      <c r="AT88" s="228" t="s">
        <v>159</v>
      </c>
      <c r="AU88" s="228" t="s">
        <v>79</v>
      </c>
      <c r="AV88" s="12" t="s">
        <v>79</v>
      </c>
      <c r="AW88" s="12" t="s">
        <v>33</v>
      </c>
      <c r="AX88" s="12" t="s">
        <v>77</v>
      </c>
      <c r="AY88" s="228" t="s">
        <v>146</v>
      </c>
    </row>
    <row r="89" spans="2:65" s="1" customFormat="1" ht="44.25" customHeight="1">
      <c r="B89" s="42"/>
      <c r="C89" s="205" t="s">
        <v>156</v>
      </c>
      <c r="D89" s="205" t="s">
        <v>151</v>
      </c>
      <c r="E89" s="206" t="s">
        <v>872</v>
      </c>
      <c r="F89" s="207" t="s">
        <v>873</v>
      </c>
      <c r="G89" s="208" t="s">
        <v>691</v>
      </c>
      <c r="H89" s="209">
        <v>1</v>
      </c>
      <c r="I89" s="210"/>
      <c r="J89" s="211">
        <f>ROUND(I89*H89,2)</f>
        <v>0</v>
      </c>
      <c r="K89" s="207" t="s">
        <v>21</v>
      </c>
      <c r="L89" s="62"/>
      <c r="M89" s="212" t="s">
        <v>21</v>
      </c>
      <c r="N89" s="213" t="s">
        <v>40</v>
      </c>
      <c r="O89" s="43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AR89" s="25" t="s">
        <v>156</v>
      </c>
      <c r="AT89" s="25" t="s">
        <v>151</v>
      </c>
      <c r="AU89" s="25" t="s">
        <v>79</v>
      </c>
      <c r="AY89" s="25" t="s">
        <v>146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25" t="s">
        <v>77</v>
      </c>
      <c r="BK89" s="216">
        <f>ROUND(I89*H89,2)</f>
        <v>0</v>
      </c>
      <c r="BL89" s="25" t="s">
        <v>156</v>
      </c>
      <c r="BM89" s="25" t="s">
        <v>874</v>
      </c>
    </row>
    <row r="90" spans="2:65" s="12" customFormat="1">
      <c r="B90" s="217"/>
      <c r="C90" s="218"/>
      <c r="D90" s="231" t="s">
        <v>159</v>
      </c>
      <c r="E90" s="241" t="s">
        <v>21</v>
      </c>
      <c r="F90" s="242" t="s">
        <v>77</v>
      </c>
      <c r="G90" s="218"/>
      <c r="H90" s="243">
        <v>1</v>
      </c>
      <c r="I90" s="223"/>
      <c r="J90" s="218"/>
      <c r="K90" s="218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159</v>
      </c>
      <c r="AU90" s="228" t="s">
        <v>79</v>
      </c>
      <c r="AV90" s="12" t="s">
        <v>79</v>
      </c>
      <c r="AW90" s="12" t="s">
        <v>33</v>
      </c>
      <c r="AX90" s="12" t="s">
        <v>77</v>
      </c>
      <c r="AY90" s="228" t="s">
        <v>146</v>
      </c>
    </row>
    <row r="91" spans="2:65" s="1" customFormat="1" ht="31.5" customHeight="1">
      <c r="B91" s="42"/>
      <c r="C91" s="205" t="s">
        <v>174</v>
      </c>
      <c r="D91" s="205" t="s">
        <v>151</v>
      </c>
      <c r="E91" s="206" t="s">
        <v>875</v>
      </c>
      <c r="F91" s="207" t="s">
        <v>876</v>
      </c>
      <c r="G91" s="208" t="s">
        <v>691</v>
      </c>
      <c r="H91" s="209">
        <v>1</v>
      </c>
      <c r="I91" s="210"/>
      <c r="J91" s="211">
        <f>ROUND(I91*H91,2)</f>
        <v>0</v>
      </c>
      <c r="K91" s="207" t="s">
        <v>21</v>
      </c>
      <c r="L91" s="62"/>
      <c r="M91" s="212" t="s">
        <v>21</v>
      </c>
      <c r="N91" s="213" t="s">
        <v>40</v>
      </c>
      <c r="O91" s="4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25" t="s">
        <v>156</v>
      </c>
      <c r="AT91" s="25" t="s">
        <v>151</v>
      </c>
      <c r="AU91" s="25" t="s">
        <v>79</v>
      </c>
      <c r="AY91" s="25" t="s">
        <v>146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25" t="s">
        <v>77</v>
      </c>
      <c r="BK91" s="216">
        <f>ROUND(I91*H91,2)</f>
        <v>0</v>
      </c>
      <c r="BL91" s="25" t="s">
        <v>156</v>
      </c>
      <c r="BM91" s="25" t="s">
        <v>877</v>
      </c>
    </row>
    <row r="92" spans="2:65" s="12" customFormat="1">
      <c r="B92" s="217"/>
      <c r="C92" s="218"/>
      <c r="D92" s="231" t="s">
        <v>159</v>
      </c>
      <c r="E92" s="241" t="s">
        <v>21</v>
      </c>
      <c r="F92" s="242" t="s">
        <v>77</v>
      </c>
      <c r="G92" s="218"/>
      <c r="H92" s="243">
        <v>1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159</v>
      </c>
      <c r="AU92" s="228" t="s">
        <v>79</v>
      </c>
      <c r="AV92" s="12" t="s">
        <v>79</v>
      </c>
      <c r="AW92" s="12" t="s">
        <v>33</v>
      </c>
      <c r="AX92" s="12" t="s">
        <v>77</v>
      </c>
      <c r="AY92" s="228" t="s">
        <v>146</v>
      </c>
    </row>
    <row r="93" spans="2:65" s="1" customFormat="1" ht="44.25" customHeight="1">
      <c r="B93" s="42"/>
      <c r="C93" s="205" t="s">
        <v>147</v>
      </c>
      <c r="D93" s="205" t="s">
        <v>151</v>
      </c>
      <c r="E93" s="206" t="s">
        <v>878</v>
      </c>
      <c r="F93" s="207" t="s">
        <v>879</v>
      </c>
      <c r="G93" s="208" t="s">
        <v>691</v>
      </c>
      <c r="H93" s="209">
        <v>1</v>
      </c>
      <c r="I93" s="210"/>
      <c r="J93" s="211">
        <f>ROUND(I93*H93,2)</f>
        <v>0</v>
      </c>
      <c r="K93" s="207" t="s">
        <v>21</v>
      </c>
      <c r="L93" s="62"/>
      <c r="M93" s="212" t="s">
        <v>21</v>
      </c>
      <c r="N93" s="213" t="s">
        <v>40</v>
      </c>
      <c r="O93" s="4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AR93" s="25" t="s">
        <v>156</v>
      </c>
      <c r="AT93" s="25" t="s">
        <v>151</v>
      </c>
      <c r="AU93" s="25" t="s">
        <v>79</v>
      </c>
      <c r="AY93" s="25" t="s">
        <v>146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25" t="s">
        <v>77</v>
      </c>
      <c r="BK93" s="216">
        <f>ROUND(I93*H93,2)</f>
        <v>0</v>
      </c>
      <c r="BL93" s="25" t="s">
        <v>156</v>
      </c>
      <c r="BM93" s="25" t="s">
        <v>880</v>
      </c>
    </row>
    <row r="94" spans="2:65" s="12" customFormat="1">
      <c r="B94" s="217"/>
      <c r="C94" s="218"/>
      <c r="D94" s="231" t="s">
        <v>159</v>
      </c>
      <c r="E94" s="241" t="s">
        <v>21</v>
      </c>
      <c r="F94" s="242" t="s">
        <v>77</v>
      </c>
      <c r="G94" s="218"/>
      <c r="H94" s="243">
        <v>1</v>
      </c>
      <c r="I94" s="223"/>
      <c r="J94" s="218"/>
      <c r="K94" s="218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159</v>
      </c>
      <c r="AU94" s="228" t="s">
        <v>79</v>
      </c>
      <c r="AV94" s="12" t="s">
        <v>79</v>
      </c>
      <c r="AW94" s="12" t="s">
        <v>33</v>
      </c>
      <c r="AX94" s="12" t="s">
        <v>77</v>
      </c>
      <c r="AY94" s="228" t="s">
        <v>146</v>
      </c>
    </row>
    <row r="95" spans="2:65" s="1" customFormat="1" ht="57" customHeight="1">
      <c r="B95" s="42"/>
      <c r="C95" s="205" t="s">
        <v>191</v>
      </c>
      <c r="D95" s="205" t="s">
        <v>151</v>
      </c>
      <c r="E95" s="206" t="s">
        <v>881</v>
      </c>
      <c r="F95" s="207" t="s">
        <v>882</v>
      </c>
      <c r="G95" s="208" t="s">
        <v>691</v>
      </c>
      <c r="H95" s="209">
        <v>1</v>
      </c>
      <c r="I95" s="210"/>
      <c r="J95" s="211">
        <f>ROUND(I95*H95,2)</f>
        <v>0</v>
      </c>
      <c r="K95" s="207" t="s">
        <v>21</v>
      </c>
      <c r="L95" s="62"/>
      <c r="M95" s="212" t="s">
        <v>21</v>
      </c>
      <c r="N95" s="213" t="s">
        <v>40</v>
      </c>
      <c r="O95" s="4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AR95" s="25" t="s">
        <v>156</v>
      </c>
      <c r="AT95" s="25" t="s">
        <v>151</v>
      </c>
      <c r="AU95" s="25" t="s">
        <v>79</v>
      </c>
      <c r="AY95" s="25" t="s">
        <v>146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25" t="s">
        <v>77</v>
      </c>
      <c r="BK95" s="216">
        <f>ROUND(I95*H95,2)</f>
        <v>0</v>
      </c>
      <c r="BL95" s="25" t="s">
        <v>156</v>
      </c>
      <c r="BM95" s="25" t="s">
        <v>883</v>
      </c>
    </row>
    <row r="96" spans="2:65" s="12" customFormat="1">
      <c r="B96" s="217"/>
      <c r="C96" s="218"/>
      <c r="D96" s="231" t="s">
        <v>159</v>
      </c>
      <c r="E96" s="241" t="s">
        <v>21</v>
      </c>
      <c r="F96" s="242" t="s">
        <v>77</v>
      </c>
      <c r="G96" s="218"/>
      <c r="H96" s="243">
        <v>1</v>
      </c>
      <c r="I96" s="223"/>
      <c r="J96" s="218"/>
      <c r="K96" s="218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159</v>
      </c>
      <c r="AU96" s="228" t="s">
        <v>79</v>
      </c>
      <c r="AV96" s="12" t="s">
        <v>79</v>
      </c>
      <c r="AW96" s="12" t="s">
        <v>33</v>
      </c>
      <c r="AX96" s="12" t="s">
        <v>77</v>
      </c>
      <c r="AY96" s="228" t="s">
        <v>146</v>
      </c>
    </row>
    <row r="97" spans="2:65" s="1" customFormat="1" ht="31.5" customHeight="1">
      <c r="B97" s="42"/>
      <c r="C97" s="205" t="s">
        <v>195</v>
      </c>
      <c r="D97" s="205" t="s">
        <v>151</v>
      </c>
      <c r="E97" s="206" t="s">
        <v>884</v>
      </c>
      <c r="F97" s="207" t="s">
        <v>885</v>
      </c>
      <c r="G97" s="208" t="s">
        <v>691</v>
      </c>
      <c r="H97" s="209">
        <v>1</v>
      </c>
      <c r="I97" s="210"/>
      <c r="J97" s="211">
        <f>ROUND(I97*H97,2)</f>
        <v>0</v>
      </c>
      <c r="K97" s="207" t="s">
        <v>21</v>
      </c>
      <c r="L97" s="62"/>
      <c r="M97" s="212" t="s">
        <v>21</v>
      </c>
      <c r="N97" s="213" t="s">
        <v>40</v>
      </c>
      <c r="O97" s="4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25" t="s">
        <v>156</v>
      </c>
      <c r="AT97" s="25" t="s">
        <v>151</v>
      </c>
      <c r="AU97" s="25" t="s">
        <v>79</v>
      </c>
      <c r="AY97" s="25" t="s">
        <v>146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25" t="s">
        <v>77</v>
      </c>
      <c r="BK97" s="216">
        <f>ROUND(I97*H97,2)</f>
        <v>0</v>
      </c>
      <c r="BL97" s="25" t="s">
        <v>156</v>
      </c>
      <c r="BM97" s="25" t="s">
        <v>886</v>
      </c>
    </row>
    <row r="98" spans="2:65" s="12" customFormat="1">
      <c r="B98" s="217"/>
      <c r="C98" s="218"/>
      <c r="D98" s="231" t="s">
        <v>159</v>
      </c>
      <c r="E98" s="241" t="s">
        <v>21</v>
      </c>
      <c r="F98" s="242" t="s">
        <v>77</v>
      </c>
      <c r="G98" s="218"/>
      <c r="H98" s="243">
        <v>1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159</v>
      </c>
      <c r="AU98" s="228" t="s">
        <v>79</v>
      </c>
      <c r="AV98" s="12" t="s">
        <v>79</v>
      </c>
      <c r="AW98" s="12" t="s">
        <v>33</v>
      </c>
      <c r="AX98" s="12" t="s">
        <v>77</v>
      </c>
      <c r="AY98" s="228" t="s">
        <v>146</v>
      </c>
    </row>
    <row r="99" spans="2:65" s="1" customFormat="1" ht="57" customHeight="1">
      <c r="B99" s="42"/>
      <c r="C99" s="205" t="s">
        <v>205</v>
      </c>
      <c r="D99" s="205" t="s">
        <v>151</v>
      </c>
      <c r="E99" s="206" t="s">
        <v>887</v>
      </c>
      <c r="F99" s="207" t="s">
        <v>888</v>
      </c>
      <c r="G99" s="208" t="s">
        <v>691</v>
      </c>
      <c r="H99" s="209">
        <v>1</v>
      </c>
      <c r="I99" s="210"/>
      <c r="J99" s="211">
        <f>ROUND(I99*H99,2)</f>
        <v>0</v>
      </c>
      <c r="K99" s="207" t="s">
        <v>21</v>
      </c>
      <c r="L99" s="62"/>
      <c r="M99" s="212" t="s">
        <v>21</v>
      </c>
      <c r="N99" s="213" t="s">
        <v>40</v>
      </c>
      <c r="O99" s="4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AR99" s="25" t="s">
        <v>156</v>
      </c>
      <c r="AT99" s="25" t="s">
        <v>151</v>
      </c>
      <c r="AU99" s="25" t="s">
        <v>79</v>
      </c>
      <c r="AY99" s="25" t="s">
        <v>146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25" t="s">
        <v>77</v>
      </c>
      <c r="BK99" s="216">
        <f>ROUND(I99*H99,2)</f>
        <v>0</v>
      </c>
      <c r="BL99" s="25" t="s">
        <v>156</v>
      </c>
      <c r="BM99" s="25" t="s">
        <v>889</v>
      </c>
    </row>
    <row r="100" spans="2:65" s="12" customFormat="1">
      <c r="B100" s="217"/>
      <c r="C100" s="218"/>
      <c r="D100" s="231" t="s">
        <v>159</v>
      </c>
      <c r="E100" s="241" t="s">
        <v>21</v>
      </c>
      <c r="F100" s="242" t="s">
        <v>77</v>
      </c>
      <c r="G100" s="218"/>
      <c r="H100" s="243">
        <v>1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159</v>
      </c>
      <c r="AU100" s="228" t="s">
        <v>79</v>
      </c>
      <c r="AV100" s="12" t="s">
        <v>79</v>
      </c>
      <c r="AW100" s="12" t="s">
        <v>33</v>
      </c>
      <c r="AX100" s="12" t="s">
        <v>77</v>
      </c>
      <c r="AY100" s="228" t="s">
        <v>146</v>
      </c>
    </row>
    <row r="101" spans="2:65" s="1" customFormat="1" ht="22.5" customHeight="1">
      <c r="B101" s="42"/>
      <c r="C101" s="205" t="s">
        <v>219</v>
      </c>
      <c r="D101" s="205" t="s">
        <v>151</v>
      </c>
      <c r="E101" s="206" t="s">
        <v>890</v>
      </c>
      <c r="F101" s="207" t="s">
        <v>891</v>
      </c>
      <c r="G101" s="208" t="s">
        <v>691</v>
      </c>
      <c r="H101" s="209">
        <v>1</v>
      </c>
      <c r="I101" s="210"/>
      <c r="J101" s="211">
        <f>ROUND(I101*H101,2)</f>
        <v>0</v>
      </c>
      <c r="K101" s="207" t="s">
        <v>21</v>
      </c>
      <c r="L101" s="62"/>
      <c r="M101" s="212" t="s">
        <v>21</v>
      </c>
      <c r="N101" s="213" t="s">
        <v>40</v>
      </c>
      <c r="O101" s="4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25" t="s">
        <v>156</v>
      </c>
      <c r="AT101" s="25" t="s">
        <v>151</v>
      </c>
      <c r="AU101" s="25" t="s">
        <v>79</v>
      </c>
      <c r="AY101" s="25" t="s">
        <v>146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25" t="s">
        <v>77</v>
      </c>
      <c r="BK101" s="216">
        <f>ROUND(I101*H101,2)</f>
        <v>0</v>
      </c>
      <c r="BL101" s="25" t="s">
        <v>156</v>
      </c>
      <c r="BM101" s="25" t="s">
        <v>892</v>
      </c>
    </row>
    <row r="102" spans="2:65" s="12" customFormat="1">
      <c r="B102" s="217"/>
      <c r="C102" s="218"/>
      <c r="D102" s="231" t="s">
        <v>159</v>
      </c>
      <c r="E102" s="241" t="s">
        <v>21</v>
      </c>
      <c r="F102" s="242" t="s">
        <v>77</v>
      </c>
      <c r="G102" s="218"/>
      <c r="H102" s="243">
        <v>1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159</v>
      </c>
      <c r="AU102" s="228" t="s">
        <v>79</v>
      </c>
      <c r="AV102" s="12" t="s">
        <v>79</v>
      </c>
      <c r="AW102" s="12" t="s">
        <v>33</v>
      </c>
      <c r="AX102" s="12" t="s">
        <v>77</v>
      </c>
      <c r="AY102" s="228" t="s">
        <v>146</v>
      </c>
    </row>
    <row r="103" spans="2:65" s="1" customFormat="1" ht="31.5" customHeight="1">
      <c r="B103" s="42"/>
      <c r="C103" s="205" t="s">
        <v>226</v>
      </c>
      <c r="D103" s="205" t="s">
        <v>151</v>
      </c>
      <c r="E103" s="206" t="s">
        <v>893</v>
      </c>
      <c r="F103" s="207" t="s">
        <v>894</v>
      </c>
      <c r="G103" s="208" t="s">
        <v>691</v>
      </c>
      <c r="H103" s="209">
        <v>1</v>
      </c>
      <c r="I103" s="210"/>
      <c r="J103" s="211">
        <f>ROUND(I103*H103,2)</f>
        <v>0</v>
      </c>
      <c r="K103" s="207" t="s">
        <v>21</v>
      </c>
      <c r="L103" s="62"/>
      <c r="M103" s="212" t="s">
        <v>21</v>
      </c>
      <c r="N103" s="213" t="s">
        <v>40</v>
      </c>
      <c r="O103" s="4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25" t="s">
        <v>156</v>
      </c>
      <c r="AT103" s="25" t="s">
        <v>151</v>
      </c>
      <c r="AU103" s="25" t="s">
        <v>79</v>
      </c>
      <c r="AY103" s="25" t="s">
        <v>146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25" t="s">
        <v>77</v>
      </c>
      <c r="BK103" s="216">
        <f>ROUND(I103*H103,2)</f>
        <v>0</v>
      </c>
      <c r="BL103" s="25" t="s">
        <v>156</v>
      </c>
      <c r="BM103" s="25" t="s">
        <v>895</v>
      </c>
    </row>
    <row r="104" spans="2:65" s="12" customFormat="1">
      <c r="B104" s="217"/>
      <c r="C104" s="218"/>
      <c r="D104" s="219" t="s">
        <v>159</v>
      </c>
      <c r="E104" s="220" t="s">
        <v>21</v>
      </c>
      <c r="F104" s="221" t="s">
        <v>77</v>
      </c>
      <c r="G104" s="218"/>
      <c r="H104" s="222">
        <v>1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159</v>
      </c>
      <c r="AU104" s="228" t="s">
        <v>79</v>
      </c>
      <c r="AV104" s="12" t="s">
        <v>79</v>
      </c>
      <c r="AW104" s="12" t="s">
        <v>33</v>
      </c>
      <c r="AX104" s="12" t="s">
        <v>77</v>
      </c>
      <c r="AY104" s="228" t="s">
        <v>146</v>
      </c>
    </row>
    <row r="105" spans="2:65" s="11" customFormat="1" ht="29.85" customHeight="1">
      <c r="B105" s="186"/>
      <c r="C105" s="187"/>
      <c r="D105" s="202" t="s">
        <v>68</v>
      </c>
      <c r="E105" s="203" t="s">
        <v>896</v>
      </c>
      <c r="F105" s="203" t="s">
        <v>897</v>
      </c>
      <c r="G105" s="187"/>
      <c r="H105" s="187"/>
      <c r="I105" s="190"/>
      <c r="J105" s="204">
        <f>BK105</f>
        <v>0</v>
      </c>
      <c r="K105" s="187"/>
      <c r="L105" s="192"/>
      <c r="M105" s="193"/>
      <c r="N105" s="194"/>
      <c r="O105" s="194"/>
      <c r="P105" s="195">
        <f>SUM(P106:P123)</f>
        <v>0</v>
      </c>
      <c r="Q105" s="194"/>
      <c r="R105" s="195">
        <f>SUM(R106:R123)</f>
        <v>0</v>
      </c>
      <c r="S105" s="194"/>
      <c r="T105" s="196">
        <f>SUM(T106:T123)</f>
        <v>0</v>
      </c>
      <c r="AR105" s="197" t="s">
        <v>174</v>
      </c>
      <c r="AT105" s="198" t="s">
        <v>68</v>
      </c>
      <c r="AU105" s="198" t="s">
        <v>77</v>
      </c>
      <c r="AY105" s="197" t="s">
        <v>146</v>
      </c>
      <c r="BK105" s="199">
        <f>SUM(BK106:BK123)</f>
        <v>0</v>
      </c>
    </row>
    <row r="106" spans="2:65" s="1" customFormat="1" ht="31.5" customHeight="1">
      <c r="B106" s="42"/>
      <c r="C106" s="205" t="s">
        <v>232</v>
      </c>
      <c r="D106" s="205" t="s">
        <v>151</v>
      </c>
      <c r="E106" s="206" t="s">
        <v>898</v>
      </c>
      <c r="F106" s="207" t="s">
        <v>899</v>
      </c>
      <c r="G106" s="208" t="s">
        <v>900</v>
      </c>
      <c r="H106" s="209">
        <v>4</v>
      </c>
      <c r="I106" s="210"/>
      <c r="J106" s="211">
        <f>ROUND(I106*H106,2)</f>
        <v>0</v>
      </c>
      <c r="K106" s="207" t="s">
        <v>21</v>
      </c>
      <c r="L106" s="62"/>
      <c r="M106" s="212" t="s">
        <v>21</v>
      </c>
      <c r="N106" s="213" t="s">
        <v>40</v>
      </c>
      <c r="O106" s="4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25" t="s">
        <v>901</v>
      </c>
      <c r="AT106" s="25" t="s">
        <v>151</v>
      </c>
      <c r="AU106" s="25" t="s">
        <v>79</v>
      </c>
      <c r="AY106" s="25" t="s">
        <v>146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25" t="s">
        <v>77</v>
      </c>
      <c r="BK106" s="216">
        <f>ROUND(I106*H106,2)</f>
        <v>0</v>
      </c>
      <c r="BL106" s="25" t="s">
        <v>901</v>
      </c>
      <c r="BM106" s="25" t="s">
        <v>902</v>
      </c>
    </row>
    <row r="107" spans="2:65" s="12" customFormat="1">
      <c r="B107" s="217"/>
      <c r="C107" s="218"/>
      <c r="D107" s="219" t="s">
        <v>159</v>
      </c>
      <c r="E107" s="220" t="s">
        <v>21</v>
      </c>
      <c r="F107" s="221" t="s">
        <v>903</v>
      </c>
      <c r="G107" s="218"/>
      <c r="H107" s="222">
        <v>2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159</v>
      </c>
      <c r="AU107" s="228" t="s">
        <v>79</v>
      </c>
      <c r="AV107" s="12" t="s">
        <v>79</v>
      </c>
      <c r="AW107" s="12" t="s">
        <v>33</v>
      </c>
      <c r="AX107" s="12" t="s">
        <v>69</v>
      </c>
      <c r="AY107" s="228" t="s">
        <v>146</v>
      </c>
    </row>
    <row r="108" spans="2:65" s="12" customFormat="1">
      <c r="B108" s="217"/>
      <c r="C108" s="218"/>
      <c r="D108" s="219" t="s">
        <v>159</v>
      </c>
      <c r="E108" s="220" t="s">
        <v>21</v>
      </c>
      <c r="F108" s="221" t="s">
        <v>904</v>
      </c>
      <c r="G108" s="218"/>
      <c r="H108" s="222">
        <v>2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159</v>
      </c>
      <c r="AU108" s="228" t="s">
        <v>79</v>
      </c>
      <c r="AV108" s="12" t="s">
        <v>79</v>
      </c>
      <c r="AW108" s="12" t="s">
        <v>33</v>
      </c>
      <c r="AX108" s="12" t="s">
        <v>69</v>
      </c>
      <c r="AY108" s="228" t="s">
        <v>146</v>
      </c>
    </row>
    <row r="109" spans="2:65" s="13" customFormat="1">
      <c r="B109" s="229"/>
      <c r="C109" s="230"/>
      <c r="D109" s="231" t="s">
        <v>159</v>
      </c>
      <c r="E109" s="232" t="s">
        <v>21</v>
      </c>
      <c r="F109" s="233" t="s">
        <v>163</v>
      </c>
      <c r="G109" s="230"/>
      <c r="H109" s="234">
        <v>4</v>
      </c>
      <c r="I109" s="235"/>
      <c r="J109" s="230"/>
      <c r="K109" s="230"/>
      <c r="L109" s="236"/>
      <c r="M109" s="237"/>
      <c r="N109" s="238"/>
      <c r="O109" s="238"/>
      <c r="P109" s="238"/>
      <c r="Q109" s="238"/>
      <c r="R109" s="238"/>
      <c r="S109" s="238"/>
      <c r="T109" s="239"/>
      <c r="AT109" s="240" t="s">
        <v>159</v>
      </c>
      <c r="AU109" s="240" t="s">
        <v>79</v>
      </c>
      <c r="AV109" s="13" t="s">
        <v>157</v>
      </c>
      <c r="AW109" s="13" t="s">
        <v>33</v>
      </c>
      <c r="AX109" s="13" t="s">
        <v>77</v>
      </c>
      <c r="AY109" s="240" t="s">
        <v>146</v>
      </c>
    </row>
    <row r="110" spans="2:65" s="1" customFormat="1" ht="31.5" customHeight="1">
      <c r="B110" s="42"/>
      <c r="C110" s="205" t="s">
        <v>239</v>
      </c>
      <c r="D110" s="205" t="s">
        <v>151</v>
      </c>
      <c r="E110" s="206" t="s">
        <v>905</v>
      </c>
      <c r="F110" s="207" t="s">
        <v>906</v>
      </c>
      <c r="G110" s="208" t="s">
        <v>900</v>
      </c>
      <c r="H110" s="209">
        <v>2</v>
      </c>
      <c r="I110" s="210"/>
      <c r="J110" s="211">
        <f>ROUND(I110*H110,2)</f>
        <v>0</v>
      </c>
      <c r="K110" s="207" t="s">
        <v>21</v>
      </c>
      <c r="L110" s="62"/>
      <c r="M110" s="212" t="s">
        <v>21</v>
      </c>
      <c r="N110" s="213" t="s">
        <v>40</v>
      </c>
      <c r="O110" s="43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25" t="s">
        <v>901</v>
      </c>
      <c r="AT110" s="25" t="s">
        <v>151</v>
      </c>
      <c r="AU110" s="25" t="s">
        <v>79</v>
      </c>
      <c r="AY110" s="25" t="s">
        <v>146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25" t="s">
        <v>77</v>
      </c>
      <c r="BK110" s="216">
        <f>ROUND(I110*H110,2)</f>
        <v>0</v>
      </c>
      <c r="BL110" s="25" t="s">
        <v>901</v>
      </c>
      <c r="BM110" s="25" t="s">
        <v>907</v>
      </c>
    </row>
    <row r="111" spans="2:65" s="12" customFormat="1">
      <c r="B111" s="217"/>
      <c r="C111" s="218"/>
      <c r="D111" s="219" t="s">
        <v>159</v>
      </c>
      <c r="E111" s="220" t="s">
        <v>21</v>
      </c>
      <c r="F111" s="221" t="s">
        <v>908</v>
      </c>
      <c r="G111" s="218"/>
      <c r="H111" s="222">
        <v>2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159</v>
      </c>
      <c r="AU111" s="228" t="s">
        <v>79</v>
      </c>
      <c r="AV111" s="12" t="s">
        <v>79</v>
      </c>
      <c r="AW111" s="12" t="s">
        <v>33</v>
      </c>
      <c r="AX111" s="12" t="s">
        <v>69</v>
      </c>
      <c r="AY111" s="228" t="s">
        <v>146</v>
      </c>
    </row>
    <row r="112" spans="2:65" s="13" customFormat="1">
      <c r="B112" s="229"/>
      <c r="C112" s="230"/>
      <c r="D112" s="231" t="s">
        <v>159</v>
      </c>
      <c r="E112" s="232" t="s">
        <v>21</v>
      </c>
      <c r="F112" s="233" t="s">
        <v>163</v>
      </c>
      <c r="G112" s="230"/>
      <c r="H112" s="234">
        <v>2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AT112" s="240" t="s">
        <v>159</v>
      </c>
      <c r="AU112" s="240" t="s">
        <v>79</v>
      </c>
      <c r="AV112" s="13" t="s">
        <v>157</v>
      </c>
      <c r="AW112" s="13" t="s">
        <v>33</v>
      </c>
      <c r="AX112" s="13" t="s">
        <v>77</v>
      </c>
      <c r="AY112" s="240" t="s">
        <v>146</v>
      </c>
    </row>
    <row r="113" spans="2:65" s="1" customFormat="1" ht="22.5" customHeight="1">
      <c r="B113" s="42"/>
      <c r="C113" s="205" t="s">
        <v>245</v>
      </c>
      <c r="D113" s="205" t="s">
        <v>151</v>
      </c>
      <c r="E113" s="206" t="s">
        <v>909</v>
      </c>
      <c r="F113" s="207" t="s">
        <v>910</v>
      </c>
      <c r="G113" s="208" t="s">
        <v>546</v>
      </c>
      <c r="H113" s="209">
        <v>1</v>
      </c>
      <c r="I113" s="210"/>
      <c r="J113" s="211">
        <f>ROUND(I113*H113,2)</f>
        <v>0</v>
      </c>
      <c r="K113" s="207" t="s">
        <v>21</v>
      </c>
      <c r="L113" s="62"/>
      <c r="M113" s="212" t="s">
        <v>21</v>
      </c>
      <c r="N113" s="213" t="s">
        <v>40</v>
      </c>
      <c r="O113" s="4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25" t="s">
        <v>901</v>
      </c>
      <c r="AT113" s="25" t="s">
        <v>151</v>
      </c>
      <c r="AU113" s="25" t="s">
        <v>79</v>
      </c>
      <c r="AY113" s="25" t="s">
        <v>146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25" t="s">
        <v>77</v>
      </c>
      <c r="BK113" s="216">
        <f>ROUND(I113*H113,2)</f>
        <v>0</v>
      </c>
      <c r="BL113" s="25" t="s">
        <v>901</v>
      </c>
      <c r="BM113" s="25" t="s">
        <v>911</v>
      </c>
    </row>
    <row r="114" spans="2:65" s="12" customFormat="1">
      <c r="B114" s="217"/>
      <c r="C114" s="218"/>
      <c r="D114" s="219" t="s">
        <v>159</v>
      </c>
      <c r="E114" s="220" t="s">
        <v>21</v>
      </c>
      <c r="F114" s="221" t="s">
        <v>77</v>
      </c>
      <c r="G114" s="218"/>
      <c r="H114" s="222">
        <v>1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159</v>
      </c>
      <c r="AU114" s="228" t="s">
        <v>79</v>
      </c>
      <c r="AV114" s="12" t="s">
        <v>79</v>
      </c>
      <c r="AW114" s="12" t="s">
        <v>33</v>
      </c>
      <c r="AX114" s="12" t="s">
        <v>69</v>
      </c>
      <c r="AY114" s="228" t="s">
        <v>146</v>
      </c>
    </row>
    <row r="115" spans="2:65" s="13" customFormat="1">
      <c r="B115" s="229"/>
      <c r="C115" s="230"/>
      <c r="D115" s="231" t="s">
        <v>159</v>
      </c>
      <c r="E115" s="232" t="s">
        <v>21</v>
      </c>
      <c r="F115" s="233" t="s">
        <v>163</v>
      </c>
      <c r="G115" s="230"/>
      <c r="H115" s="234">
        <v>1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159</v>
      </c>
      <c r="AU115" s="240" t="s">
        <v>79</v>
      </c>
      <c r="AV115" s="13" t="s">
        <v>157</v>
      </c>
      <c r="AW115" s="13" t="s">
        <v>33</v>
      </c>
      <c r="AX115" s="13" t="s">
        <v>77</v>
      </c>
      <c r="AY115" s="240" t="s">
        <v>146</v>
      </c>
    </row>
    <row r="116" spans="2:65" s="1" customFormat="1" ht="22.5" customHeight="1">
      <c r="B116" s="42"/>
      <c r="C116" s="205" t="s">
        <v>10</v>
      </c>
      <c r="D116" s="205" t="s">
        <v>151</v>
      </c>
      <c r="E116" s="206" t="s">
        <v>912</v>
      </c>
      <c r="F116" s="207" t="s">
        <v>913</v>
      </c>
      <c r="G116" s="208" t="s">
        <v>546</v>
      </c>
      <c r="H116" s="209">
        <v>1</v>
      </c>
      <c r="I116" s="210"/>
      <c r="J116" s="211">
        <f>ROUND(I116*H116,2)</f>
        <v>0</v>
      </c>
      <c r="K116" s="207" t="s">
        <v>21</v>
      </c>
      <c r="L116" s="62"/>
      <c r="M116" s="212" t="s">
        <v>21</v>
      </c>
      <c r="N116" s="213" t="s">
        <v>40</v>
      </c>
      <c r="O116" s="43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25" t="s">
        <v>901</v>
      </c>
      <c r="AT116" s="25" t="s">
        <v>151</v>
      </c>
      <c r="AU116" s="25" t="s">
        <v>79</v>
      </c>
      <c r="AY116" s="25" t="s">
        <v>146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25" t="s">
        <v>77</v>
      </c>
      <c r="BK116" s="216">
        <f>ROUND(I116*H116,2)</f>
        <v>0</v>
      </c>
      <c r="BL116" s="25" t="s">
        <v>901</v>
      </c>
      <c r="BM116" s="25" t="s">
        <v>914</v>
      </c>
    </row>
    <row r="117" spans="2:65" s="12" customFormat="1">
      <c r="B117" s="217"/>
      <c r="C117" s="218"/>
      <c r="D117" s="231" t="s">
        <v>159</v>
      </c>
      <c r="E117" s="241" t="s">
        <v>21</v>
      </c>
      <c r="F117" s="242" t="s">
        <v>77</v>
      </c>
      <c r="G117" s="218"/>
      <c r="H117" s="243">
        <v>1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159</v>
      </c>
      <c r="AU117" s="228" t="s">
        <v>79</v>
      </c>
      <c r="AV117" s="12" t="s">
        <v>79</v>
      </c>
      <c r="AW117" s="12" t="s">
        <v>33</v>
      </c>
      <c r="AX117" s="12" t="s">
        <v>77</v>
      </c>
      <c r="AY117" s="228" t="s">
        <v>146</v>
      </c>
    </row>
    <row r="118" spans="2:65" s="1" customFormat="1" ht="22.5" customHeight="1">
      <c r="B118" s="42"/>
      <c r="C118" s="205" t="s">
        <v>254</v>
      </c>
      <c r="D118" s="205" t="s">
        <v>151</v>
      </c>
      <c r="E118" s="206" t="s">
        <v>915</v>
      </c>
      <c r="F118" s="207" t="s">
        <v>916</v>
      </c>
      <c r="G118" s="208" t="s">
        <v>546</v>
      </c>
      <c r="H118" s="209">
        <v>1</v>
      </c>
      <c r="I118" s="210"/>
      <c r="J118" s="211">
        <f>ROUND(I118*H118,2)</f>
        <v>0</v>
      </c>
      <c r="K118" s="207" t="s">
        <v>155</v>
      </c>
      <c r="L118" s="62"/>
      <c r="M118" s="212" t="s">
        <v>21</v>
      </c>
      <c r="N118" s="213" t="s">
        <v>40</v>
      </c>
      <c r="O118" s="43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25" t="s">
        <v>901</v>
      </c>
      <c r="AT118" s="25" t="s">
        <v>151</v>
      </c>
      <c r="AU118" s="25" t="s">
        <v>79</v>
      </c>
      <c r="AY118" s="25" t="s">
        <v>146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25" t="s">
        <v>77</v>
      </c>
      <c r="BK118" s="216">
        <f>ROUND(I118*H118,2)</f>
        <v>0</v>
      </c>
      <c r="BL118" s="25" t="s">
        <v>901</v>
      </c>
      <c r="BM118" s="25" t="s">
        <v>917</v>
      </c>
    </row>
    <row r="119" spans="2:65" s="12" customFormat="1">
      <c r="B119" s="217"/>
      <c r="C119" s="218"/>
      <c r="D119" s="231" t="s">
        <v>159</v>
      </c>
      <c r="E119" s="241" t="s">
        <v>21</v>
      </c>
      <c r="F119" s="242" t="s">
        <v>77</v>
      </c>
      <c r="G119" s="218"/>
      <c r="H119" s="243">
        <v>1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159</v>
      </c>
      <c r="AU119" s="228" t="s">
        <v>79</v>
      </c>
      <c r="AV119" s="12" t="s">
        <v>79</v>
      </c>
      <c r="AW119" s="12" t="s">
        <v>33</v>
      </c>
      <c r="AX119" s="12" t="s">
        <v>77</v>
      </c>
      <c r="AY119" s="228" t="s">
        <v>146</v>
      </c>
    </row>
    <row r="120" spans="2:65" s="1" customFormat="1" ht="22.5" customHeight="1">
      <c r="B120" s="42"/>
      <c r="C120" s="205" t="s">
        <v>262</v>
      </c>
      <c r="D120" s="205" t="s">
        <v>151</v>
      </c>
      <c r="E120" s="206" t="s">
        <v>918</v>
      </c>
      <c r="F120" s="207" t="s">
        <v>919</v>
      </c>
      <c r="G120" s="208" t="s">
        <v>546</v>
      </c>
      <c r="H120" s="209">
        <v>1</v>
      </c>
      <c r="I120" s="210"/>
      <c r="J120" s="211">
        <f>ROUND(I120*H120,2)</f>
        <v>0</v>
      </c>
      <c r="K120" s="207" t="s">
        <v>21</v>
      </c>
      <c r="L120" s="62"/>
      <c r="M120" s="212" t="s">
        <v>21</v>
      </c>
      <c r="N120" s="213" t="s">
        <v>40</v>
      </c>
      <c r="O120" s="43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25" t="s">
        <v>901</v>
      </c>
      <c r="AT120" s="25" t="s">
        <v>151</v>
      </c>
      <c r="AU120" s="25" t="s">
        <v>79</v>
      </c>
      <c r="AY120" s="25" t="s">
        <v>146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25" t="s">
        <v>77</v>
      </c>
      <c r="BK120" s="216">
        <f>ROUND(I120*H120,2)</f>
        <v>0</v>
      </c>
      <c r="BL120" s="25" t="s">
        <v>901</v>
      </c>
      <c r="BM120" s="25" t="s">
        <v>920</v>
      </c>
    </row>
    <row r="121" spans="2:65" s="12" customFormat="1">
      <c r="B121" s="217"/>
      <c r="C121" s="218"/>
      <c r="D121" s="231" t="s">
        <v>159</v>
      </c>
      <c r="E121" s="241" t="s">
        <v>21</v>
      </c>
      <c r="F121" s="242" t="s">
        <v>77</v>
      </c>
      <c r="G121" s="218"/>
      <c r="H121" s="243">
        <v>1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159</v>
      </c>
      <c r="AU121" s="228" t="s">
        <v>79</v>
      </c>
      <c r="AV121" s="12" t="s">
        <v>79</v>
      </c>
      <c r="AW121" s="12" t="s">
        <v>33</v>
      </c>
      <c r="AX121" s="12" t="s">
        <v>77</v>
      </c>
      <c r="AY121" s="228" t="s">
        <v>146</v>
      </c>
    </row>
    <row r="122" spans="2:65" s="1" customFormat="1" ht="22.5" customHeight="1">
      <c r="B122" s="42"/>
      <c r="C122" s="205" t="s">
        <v>269</v>
      </c>
      <c r="D122" s="205" t="s">
        <v>151</v>
      </c>
      <c r="E122" s="206" t="s">
        <v>921</v>
      </c>
      <c r="F122" s="207" t="s">
        <v>922</v>
      </c>
      <c r="G122" s="208" t="s">
        <v>546</v>
      </c>
      <c r="H122" s="209">
        <v>1</v>
      </c>
      <c r="I122" s="210"/>
      <c r="J122" s="211">
        <f>ROUND(I122*H122,2)</f>
        <v>0</v>
      </c>
      <c r="K122" s="207" t="s">
        <v>21</v>
      </c>
      <c r="L122" s="62"/>
      <c r="M122" s="212" t="s">
        <v>21</v>
      </c>
      <c r="N122" s="213" t="s">
        <v>40</v>
      </c>
      <c r="O122" s="43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25" t="s">
        <v>901</v>
      </c>
      <c r="AT122" s="25" t="s">
        <v>151</v>
      </c>
      <c r="AU122" s="25" t="s">
        <v>79</v>
      </c>
      <c r="AY122" s="25" t="s">
        <v>146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25" t="s">
        <v>77</v>
      </c>
      <c r="BK122" s="216">
        <f>ROUND(I122*H122,2)</f>
        <v>0</v>
      </c>
      <c r="BL122" s="25" t="s">
        <v>901</v>
      </c>
      <c r="BM122" s="25" t="s">
        <v>923</v>
      </c>
    </row>
    <row r="123" spans="2:65" s="12" customFormat="1">
      <c r="B123" s="217"/>
      <c r="C123" s="218"/>
      <c r="D123" s="219" t="s">
        <v>159</v>
      </c>
      <c r="E123" s="220" t="s">
        <v>21</v>
      </c>
      <c r="F123" s="221" t="s">
        <v>77</v>
      </c>
      <c r="G123" s="218"/>
      <c r="H123" s="222">
        <v>1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159</v>
      </c>
      <c r="AU123" s="228" t="s">
        <v>79</v>
      </c>
      <c r="AV123" s="12" t="s">
        <v>79</v>
      </c>
      <c r="AW123" s="12" t="s">
        <v>33</v>
      </c>
      <c r="AX123" s="12" t="s">
        <v>77</v>
      </c>
      <c r="AY123" s="228" t="s">
        <v>146</v>
      </c>
    </row>
    <row r="124" spans="2:65" s="11" customFormat="1" ht="29.85" customHeight="1">
      <c r="B124" s="186"/>
      <c r="C124" s="187"/>
      <c r="D124" s="202" t="s">
        <v>68</v>
      </c>
      <c r="E124" s="203" t="s">
        <v>924</v>
      </c>
      <c r="F124" s="203" t="s">
        <v>925</v>
      </c>
      <c r="G124" s="187"/>
      <c r="H124" s="187"/>
      <c r="I124" s="190"/>
      <c r="J124" s="204">
        <f>BK124</f>
        <v>0</v>
      </c>
      <c r="K124" s="187"/>
      <c r="L124" s="192"/>
      <c r="M124" s="193"/>
      <c r="N124" s="194"/>
      <c r="O124" s="194"/>
      <c r="P124" s="195">
        <f>SUM(P125:P127)</f>
        <v>0</v>
      </c>
      <c r="Q124" s="194"/>
      <c r="R124" s="195">
        <f>SUM(R125:R127)</f>
        <v>0</v>
      </c>
      <c r="S124" s="194"/>
      <c r="T124" s="196">
        <f>SUM(T125:T127)</f>
        <v>0</v>
      </c>
      <c r="AR124" s="197" t="s">
        <v>174</v>
      </c>
      <c r="AT124" s="198" t="s">
        <v>68</v>
      </c>
      <c r="AU124" s="198" t="s">
        <v>77</v>
      </c>
      <c r="AY124" s="197" t="s">
        <v>146</v>
      </c>
      <c r="BK124" s="199">
        <f>SUM(BK125:BK127)</f>
        <v>0</v>
      </c>
    </row>
    <row r="125" spans="2:65" s="1" customFormat="1" ht="22.5" customHeight="1">
      <c r="B125" s="42"/>
      <c r="C125" s="205" t="s">
        <v>273</v>
      </c>
      <c r="D125" s="205" t="s">
        <v>151</v>
      </c>
      <c r="E125" s="206" t="s">
        <v>926</v>
      </c>
      <c r="F125" s="207" t="s">
        <v>927</v>
      </c>
      <c r="G125" s="208" t="s">
        <v>928</v>
      </c>
      <c r="H125" s="209">
        <v>1</v>
      </c>
      <c r="I125" s="210"/>
      <c r="J125" s="211">
        <f>ROUND(I125*H125,2)</f>
        <v>0</v>
      </c>
      <c r="K125" s="207" t="s">
        <v>155</v>
      </c>
      <c r="L125" s="62"/>
      <c r="M125" s="212" t="s">
        <v>21</v>
      </c>
      <c r="N125" s="213" t="s">
        <v>40</v>
      </c>
      <c r="O125" s="4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25" t="s">
        <v>901</v>
      </c>
      <c r="AT125" s="25" t="s">
        <v>151</v>
      </c>
      <c r="AU125" s="25" t="s">
        <v>79</v>
      </c>
      <c r="AY125" s="25" t="s">
        <v>146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25" t="s">
        <v>77</v>
      </c>
      <c r="BK125" s="216">
        <f>ROUND(I125*H125,2)</f>
        <v>0</v>
      </c>
      <c r="BL125" s="25" t="s">
        <v>901</v>
      </c>
      <c r="BM125" s="25" t="s">
        <v>929</v>
      </c>
    </row>
    <row r="126" spans="2:65" s="12" customFormat="1">
      <c r="B126" s="217"/>
      <c r="C126" s="218"/>
      <c r="D126" s="219" t="s">
        <v>159</v>
      </c>
      <c r="E126" s="220" t="s">
        <v>21</v>
      </c>
      <c r="F126" s="221" t="s">
        <v>930</v>
      </c>
      <c r="G126" s="218"/>
      <c r="H126" s="222">
        <v>1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159</v>
      </c>
      <c r="AU126" s="228" t="s">
        <v>79</v>
      </c>
      <c r="AV126" s="12" t="s">
        <v>79</v>
      </c>
      <c r="AW126" s="12" t="s">
        <v>33</v>
      </c>
      <c r="AX126" s="12" t="s">
        <v>69</v>
      </c>
      <c r="AY126" s="228" t="s">
        <v>146</v>
      </c>
    </row>
    <row r="127" spans="2:65" s="13" customFormat="1">
      <c r="B127" s="229"/>
      <c r="C127" s="230"/>
      <c r="D127" s="219" t="s">
        <v>159</v>
      </c>
      <c r="E127" s="244" t="s">
        <v>21</v>
      </c>
      <c r="F127" s="245" t="s">
        <v>163</v>
      </c>
      <c r="G127" s="230"/>
      <c r="H127" s="246">
        <v>1</v>
      </c>
      <c r="I127" s="235"/>
      <c r="J127" s="230"/>
      <c r="K127" s="230"/>
      <c r="L127" s="236"/>
      <c r="M127" s="290"/>
      <c r="N127" s="291"/>
      <c r="O127" s="291"/>
      <c r="P127" s="291"/>
      <c r="Q127" s="291"/>
      <c r="R127" s="291"/>
      <c r="S127" s="291"/>
      <c r="T127" s="292"/>
      <c r="AT127" s="240" t="s">
        <v>159</v>
      </c>
      <c r="AU127" s="240" t="s">
        <v>79</v>
      </c>
      <c r="AV127" s="13" t="s">
        <v>157</v>
      </c>
      <c r="AW127" s="13" t="s">
        <v>33</v>
      </c>
      <c r="AX127" s="13" t="s">
        <v>77</v>
      </c>
      <c r="AY127" s="240" t="s">
        <v>146</v>
      </c>
    </row>
    <row r="128" spans="2:65" s="1" customFormat="1" ht="6.95" customHeight="1">
      <c r="B128" s="57"/>
      <c r="C128" s="58"/>
      <c r="D128" s="58"/>
      <c r="E128" s="58"/>
      <c r="F128" s="58"/>
      <c r="G128" s="58"/>
      <c r="H128" s="58"/>
      <c r="I128" s="149"/>
      <c r="J128" s="58"/>
      <c r="K128" s="58"/>
      <c r="L128" s="62"/>
    </row>
  </sheetData>
  <sheetProtection password="CC35" sheet="1" objects="1" scenarios="1" formatCells="0" formatColumns="0" formatRows="0" sort="0" autoFilter="0"/>
  <autoFilter ref="C79:K127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93" customWidth="1"/>
    <col min="2" max="2" width="1.6640625" style="293" customWidth="1"/>
    <col min="3" max="4" width="5" style="293" customWidth="1"/>
    <col min="5" max="5" width="11.6640625" style="293" customWidth="1"/>
    <col min="6" max="6" width="9.1640625" style="293" customWidth="1"/>
    <col min="7" max="7" width="5" style="293" customWidth="1"/>
    <col min="8" max="8" width="77.83203125" style="293" customWidth="1"/>
    <col min="9" max="10" width="20" style="293" customWidth="1"/>
    <col min="11" max="11" width="1.6640625" style="293" customWidth="1"/>
  </cols>
  <sheetData>
    <row r="1" spans="2:11" ht="37.5" customHeight="1"/>
    <row r="2" spans="2:1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pans="2:11" s="16" customFormat="1" ht="45" customHeight="1">
      <c r="B3" s="297"/>
      <c r="C3" s="421" t="s">
        <v>931</v>
      </c>
      <c r="D3" s="421"/>
      <c r="E3" s="421"/>
      <c r="F3" s="421"/>
      <c r="G3" s="421"/>
      <c r="H3" s="421"/>
      <c r="I3" s="421"/>
      <c r="J3" s="421"/>
      <c r="K3" s="298"/>
    </row>
    <row r="4" spans="2:11" ht="25.5" customHeight="1">
      <c r="B4" s="299"/>
      <c r="C4" s="428" t="s">
        <v>932</v>
      </c>
      <c r="D4" s="428"/>
      <c r="E4" s="428"/>
      <c r="F4" s="428"/>
      <c r="G4" s="428"/>
      <c r="H4" s="428"/>
      <c r="I4" s="428"/>
      <c r="J4" s="428"/>
      <c r="K4" s="300"/>
    </row>
    <row r="5" spans="2:11" ht="5.25" customHeight="1">
      <c r="B5" s="299"/>
      <c r="C5" s="301"/>
      <c r="D5" s="301"/>
      <c r="E5" s="301"/>
      <c r="F5" s="301"/>
      <c r="G5" s="301"/>
      <c r="H5" s="301"/>
      <c r="I5" s="301"/>
      <c r="J5" s="301"/>
      <c r="K5" s="300"/>
    </row>
    <row r="6" spans="2:11" ht="15" customHeight="1">
      <c r="B6" s="299"/>
      <c r="C6" s="424" t="s">
        <v>933</v>
      </c>
      <c r="D6" s="424"/>
      <c r="E6" s="424"/>
      <c r="F6" s="424"/>
      <c r="G6" s="424"/>
      <c r="H6" s="424"/>
      <c r="I6" s="424"/>
      <c r="J6" s="424"/>
      <c r="K6" s="300"/>
    </row>
    <row r="7" spans="2:11" ht="15" customHeight="1">
      <c r="B7" s="303"/>
      <c r="C7" s="424" t="s">
        <v>934</v>
      </c>
      <c r="D7" s="424"/>
      <c r="E7" s="424"/>
      <c r="F7" s="424"/>
      <c r="G7" s="424"/>
      <c r="H7" s="424"/>
      <c r="I7" s="424"/>
      <c r="J7" s="424"/>
      <c r="K7" s="300"/>
    </row>
    <row r="8" spans="2:11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spans="2:11" ht="15" customHeight="1">
      <c r="B9" s="303"/>
      <c r="C9" s="424" t="s">
        <v>935</v>
      </c>
      <c r="D9" s="424"/>
      <c r="E9" s="424"/>
      <c r="F9" s="424"/>
      <c r="G9" s="424"/>
      <c r="H9" s="424"/>
      <c r="I9" s="424"/>
      <c r="J9" s="424"/>
      <c r="K9" s="300"/>
    </row>
    <row r="10" spans="2:11" ht="15" customHeight="1">
      <c r="B10" s="303"/>
      <c r="C10" s="302"/>
      <c r="D10" s="424" t="s">
        <v>936</v>
      </c>
      <c r="E10" s="424"/>
      <c r="F10" s="424"/>
      <c r="G10" s="424"/>
      <c r="H10" s="424"/>
      <c r="I10" s="424"/>
      <c r="J10" s="424"/>
      <c r="K10" s="300"/>
    </row>
    <row r="11" spans="2:11" ht="15" customHeight="1">
      <c r="B11" s="303"/>
      <c r="C11" s="304"/>
      <c r="D11" s="424" t="s">
        <v>937</v>
      </c>
      <c r="E11" s="424"/>
      <c r="F11" s="424"/>
      <c r="G11" s="424"/>
      <c r="H11" s="424"/>
      <c r="I11" s="424"/>
      <c r="J11" s="424"/>
      <c r="K11" s="300"/>
    </row>
    <row r="12" spans="2:11" ht="12.75" customHeight="1">
      <c r="B12" s="303"/>
      <c r="C12" s="304"/>
      <c r="D12" s="304"/>
      <c r="E12" s="304"/>
      <c r="F12" s="304"/>
      <c r="G12" s="304"/>
      <c r="H12" s="304"/>
      <c r="I12" s="304"/>
      <c r="J12" s="304"/>
      <c r="K12" s="300"/>
    </row>
    <row r="13" spans="2:11" ht="15" customHeight="1">
      <c r="B13" s="303"/>
      <c r="C13" s="304"/>
      <c r="D13" s="424" t="s">
        <v>938</v>
      </c>
      <c r="E13" s="424"/>
      <c r="F13" s="424"/>
      <c r="G13" s="424"/>
      <c r="H13" s="424"/>
      <c r="I13" s="424"/>
      <c r="J13" s="424"/>
      <c r="K13" s="300"/>
    </row>
    <row r="14" spans="2:11" ht="15" customHeight="1">
      <c r="B14" s="303"/>
      <c r="C14" s="304"/>
      <c r="D14" s="424" t="s">
        <v>939</v>
      </c>
      <c r="E14" s="424"/>
      <c r="F14" s="424"/>
      <c r="G14" s="424"/>
      <c r="H14" s="424"/>
      <c r="I14" s="424"/>
      <c r="J14" s="424"/>
      <c r="K14" s="300"/>
    </row>
    <row r="15" spans="2:11" ht="15" customHeight="1">
      <c r="B15" s="303"/>
      <c r="C15" s="304"/>
      <c r="D15" s="424" t="s">
        <v>940</v>
      </c>
      <c r="E15" s="424"/>
      <c r="F15" s="424"/>
      <c r="G15" s="424"/>
      <c r="H15" s="424"/>
      <c r="I15" s="424"/>
      <c r="J15" s="424"/>
      <c r="K15" s="300"/>
    </row>
    <row r="16" spans="2:11" ht="15" customHeight="1">
      <c r="B16" s="303"/>
      <c r="C16" s="304"/>
      <c r="D16" s="304"/>
      <c r="E16" s="305" t="s">
        <v>76</v>
      </c>
      <c r="F16" s="424" t="s">
        <v>941</v>
      </c>
      <c r="G16" s="424"/>
      <c r="H16" s="424"/>
      <c r="I16" s="424"/>
      <c r="J16" s="424"/>
      <c r="K16" s="300"/>
    </row>
    <row r="17" spans="2:11" ht="15" customHeight="1">
      <c r="B17" s="303"/>
      <c r="C17" s="304"/>
      <c r="D17" s="304"/>
      <c r="E17" s="305" t="s">
        <v>942</v>
      </c>
      <c r="F17" s="424" t="s">
        <v>943</v>
      </c>
      <c r="G17" s="424"/>
      <c r="H17" s="424"/>
      <c r="I17" s="424"/>
      <c r="J17" s="424"/>
      <c r="K17" s="300"/>
    </row>
    <row r="18" spans="2:11" ht="15" customHeight="1">
      <c r="B18" s="303"/>
      <c r="C18" s="304"/>
      <c r="D18" s="304"/>
      <c r="E18" s="305" t="s">
        <v>944</v>
      </c>
      <c r="F18" s="424" t="s">
        <v>945</v>
      </c>
      <c r="G18" s="424"/>
      <c r="H18" s="424"/>
      <c r="I18" s="424"/>
      <c r="J18" s="424"/>
      <c r="K18" s="300"/>
    </row>
    <row r="19" spans="2:11" ht="15" customHeight="1">
      <c r="B19" s="303"/>
      <c r="C19" s="304"/>
      <c r="D19" s="304"/>
      <c r="E19" s="305" t="s">
        <v>93</v>
      </c>
      <c r="F19" s="424" t="s">
        <v>94</v>
      </c>
      <c r="G19" s="424"/>
      <c r="H19" s="424"/>
      <c r="I19" s="424"/>
      <c r="J19" s="424"/>
      <c r="K19" s="300"/>
    </row>
    <row r="20" spans="2:11" ht="15" customHeight="1">
      <c r="B20" s="303"/>
      <c r="C20" s="304"/>
      <c r="D20" s="304"/>
      <c r="E20" s="305" t="s">
        <v>946</v>
      </c>
      <c r="F20" s="424" t="s">
        <v>947</v>
      </c>
      <c r="G20" s="424"/>
      <c r="H20" s="424"/>
      <c r="I20" s="424"/>
      <c r="J20" s="424"/>
      <c r="K20" s="300"/>
    </row>
    <row r="21" spans="2:11" ht="15" customHeight="1">
      <c r="B21" s="303"/>
      <c r="C21" s="304"/>
      <c r="D21" s="304"/>
      <c r="E21" s="305" t="s">
        <v>85</v>
      </c>
      <c r="F21" s="424" t="s">
        <v>948</v>
      </c>
      <c r="G21" s="424"/>
      <c r="H21" s="424"/>
      <c r="I21" s="424"/>
      <c r="J21" s="424"/>
      <c r="K21" s="300"/>
    </row>
    <row r="22" spans="2:11" ht="12.75" customHeight="1">
      <c r="B22" s="303"/>
      <c r="C22" s="304"/>
      <c r="D22" s="304"/>
      <c r="E22" s="304"/>
      <c r="F22" s="304"/>
      <c r="G22" s="304"/>
      <c r="H22" s="304"/>
      <c r="I22" s="304"/>
      <c r="J22" s="304"/>
      <c r="K22" s="300"/>
    </row>
    <row r="23" spans="2:11" ht="15" customHeight="1">
      <c r="B23" s="303"/>
      <c r="C23" s="424" t="s">
        <v>949</v>
      </c>
      <c r="D23" s="424"/>
      <c r="E23" s="424"/>
      <c r="F23" s="424"/>
      <c r="G23" s="424"/>
      <c r="H23" s="424"/>
      <c r="I23" s="424"/>
      <c r="J23" s="424"/>
      <c r="K23" s="300"/>
    </row>
    <row r="24" spans="2:11" ht="15" customHeight="1">
      <c r="B24" s="303"/>
      <c r="C24" s="424" t="s">
        <v>950</v>
      </c>
      <c r="D24" s="424"/>
      <c r="E24" s="424"/>
      <c r="F24" s="424"/>
      <c r="G24" s="424"/>
      <c r="H24" s="424"/>
      <c r="I24" s="424"/>
      <c r="J24" s="424"/>
      <c r="K24" s="300"/>
    </row>
    <row r="25" spans="2:11" ht="15" customHeight="1">
      <c r="B25" s="303"/>
      <c r="C25" s="302"/>
      <c r="D25" s="424" t="s">
        <v>951</v>
      </c>
      <c r="E25" s="424"/>
      <c r="F25" s="424"/>
      <c r="G25" s="424"/>
      <c r="H25" s="424"/>
      <c r="I25" s="424"/>
      <c r="J25" s="424"/>
      <c r="K25" s="300"/>
    </row>
    <row r="26" spans="2:11" ht="15" customHeight="1">
      <c r="B26" s="303"/>
      <c r="C26" s="304"/>
      <c r="D26" s="424" t="s">
        <v>952</v>
      </c>
      <c r="E26" s="424"/>
      <c r="F26" s="424"/>
      <c r="G26" s="424"/>
      <c r="H26" s="424"/>
      <c r="I26" s="424"/>
      <c r="J26" s="424"/>
      <c r="K26" s="300"/>
    </row>
    <row r="27" spans="2:11" ht="12.75" customHeight="1">
      <c r="B27" s="303"/>
      <c r="C27" s="304"/>
      <c r="D27" s="304"/>
      <c r="E27" s="304"/>
      <c r="F27" s="304"/>
      <c r="G27" s="304"/>
      <c r="H27" s="304"/>
      <c r="I27" s="304"/>
      <c r="J27" s="304"/>
      <c r="K27" s="300"/>
    </row>
    <row r="28" spans="2:11" ht="15" customHeight="1">
      <c r="B28" s="303"/>
      <c r="C28" s="304"/>
      <c r="D28" s="424" t="s">
        <v>953</v>
      </c>
      <c r="E28" s="424"/>
      <c r="F28" s="424"/>
      <c r="G28" s="424"/>
      <c r="H28" s="424"/>
      <c r="I28" s="424"/>
      <c r="J28" s="424"/>
      <c r="K28" s="300"/>
    </row>
    <row r="29" spans="2:11" ht="15" customHeight="1">
      <c r="B29" s="303"/>
      <c r="C29" s="304"/>
      <c r="D29" s="424" t="s">
        <v>954</v>
      </c>
      <c r="E29" s="424"/>
      <c r="F29" s="424"/>
      <c r="G29" s="424"/>
      <c r="H29" s="424"/>
      <c r="I29" s="424"/>
      <c r="J29" s="424"/>
      <c r="K29" s="300"/>
    </row>
    <row r="30" spans="2:11" ht="12.75" customHeight="1">
      <c r="B30" s="303"/>
      <c r="C30" s="304"/>
      <c r="D30" s="304"/>
      <c r="E30" s="304"/>
      <c r="F30" s="304"/>
      <c r="G30" s="304"/>
      <c r="H30" s="304"/>
      <c r="I30" s="304"/>
      <c r="J30" s="304"/>
      <c r="K30" s="300"/>
    </row>
    <row r="31" spans="2:11" ht="15" customHeight="1">
      <c r="B31" s="303"/>
      <c r="C31" s="304"/>
      <c r="D31" s="424" t="s">
        <v>955</v>
      </c>
      <c r="E31" s="424"/>
      <c r="F31" s="424"/>
      <c r="G31" s="424"/>
      <c r="H31" s="424"/>
      <c r="I31" s="424"/>
      <c r="J31" s="424"/>
      <c r="K31" s="300"/>
    </row>
    <row r="32" spans="2:11" ht="15" customHeight="1">
      <c r="B32" s="303"/>
      <c r="C32" s="304"/>
      <c r="D32" s="424" t="s">
        <v>956</v>
      </c>
      <c r="E32" s="424"/>
      <c r="F32" s="424"/>
      <c r="G32" s="424"/>
      <c r="H32" s="424"/>
      <c r="I32" s="424"/>
      <c r="J32" s="424"/>
      <c r="K32" s="300"/>
    </row>
    <row r="33" spans="2:11" ht="15" customHeight="1">
      <c r="B33" s="303"/>
      <c r="C33" s="304"/>
      <c r="D33" s="424" t="s">
        <v>957</v>
      </c>
      <c r="E33" s="424"/>
      <c r="F33" s="424"/>
      <c r="G33" s="424"/>
      <c r="H33" s="424"/>
      <c r="I33" s="424"/>
      <c r="J33" s="424"/>
      <c r="K33" s="300"/>
    </row>
    <row r="34" spans="2:11" ht="15" customHeight="1">
      <c r="B34" s="303"/>
      <c r="C34" s="304"/>
      <c r="D34" s="302"/>
      <c r="E34" s="306" t="s">
        <v>131</v>
      </c>
      <c r="F34" s="302"/>
      <c r="G34" s="424" t="s">
        <v>958</v>
      </c>
      <c r="H34" s="424"/>
      <c r="I34" s="424"/>
      <c r="J34" s="424"/>
      <c r="K34" s="300"/>
    </row>
    <row r="35" spans="2:11" ht="30.75" customHeight="1">
      <c r="B35" s="303"/>
      <c r="C35" s="304"/>
      <c r="D35" s="302"/>
      <c r="E35" s="306" t="s">
        <v>959</v>
      </c>
      <c r="F35" s="302"/>
      <c r="G35" s="424" t="s">
        <v>960</v>
      </c>
      <c r="H35" s="424"/>
      <c r="I35" s="424"/>
      <c r="J35" s="424"/>
      <c r="K35" s="300"/>
    </row>
    <row r="36" spans="2:11" ht="15" customHeight="1">
      <c r="B36" s="303"/>
      <c r="C36" s="304"/>
      <c r="D36" s="302"/>
      <c r="E36" s="306" t="s">
        <v>50</v>
      </c>
      <c r="F36" s="302"/>
      <c r="G36" s="424" t="s">
        <v>961</v>
      </c>
      <c r="H36" s="424"/>
      <c r="I36" s="424"/>
      <c r="J36" s="424"/>
      <c r="K36" s="300"/>
    </row>
    <row r="37" spans="2:11" ht="15" customHeight="1">
      <c r="B37" s="303"/>
      <c r="C37" s="304"/>
      <c r="D37" s="302"/>
      <c r="E37" s="306" t="s">
        <v>132</v>
      </c>
      <c r="F37" s="302"/>
      <c r="G37" s="424" t="s">
        <v>962</v>
      </c>
      <c r="H37" s="424"/>
      <c r="I37" s="424"/>
      <c r="J37" s="424"/>
      <c r="K37" s="300"/>
    </row>
    <row r="38" spans="2:11" ht="15" customHeight="1">
      <c r="B38" s="303"/>
      <c r="C38" s="304"/>
      <c r="D38" s="302"/>
      <c r="E38" s="306" t="s">
        <v>133</v>
      </c>
      <c r="F38" s="302"/>
      <c r="G38" s="424" t="s">
        <v>963</v>
      </c>
      <c r="H38" s="424"/>
      <c r="I38" s="424"/>
      <c r="J38" s="424"/>
      <c r="K38" s="300"/>
    </row>
    <row r="39" spans="2:11" ht="15" customHeight="1">
      <c r="B39" s="303"/>
      <c r="C39" s="304"/>
      <c r="D39" s="302"/>
      <c r="E39" s="306" t="s">
        <v>134</v>
      </c>
      <c r="F39" s="302"/>
      <c r="G39" s="424" t="s">
        <v>964</v>
      </c>
      <c r="H39" s="424"/>
      <c r="I39" s="424"/>
      <c r="J39" s="424"/>
      <c r="K39" s="300"/>
    </row>
    <row r="40" spans="2:11" ht="15" customHeight="1">
      <c r="B40" s="303"/>
      <c r="C40" s="304"/>
      <c r="D40" s="302"/>
      <c r="E40" s="306" t="s">
        <v>965</v>
      </c>
      <c r="F40" s="302"/>
      <c r="G40" s="424" t="s">
        <v>966</v>
      </c>
      <c r="H40" s="424"/>
      <c r="I40" s="424"/>
      <c r="J40" s="424"/>
      <c r="K40" s="300"/>
    </row>
    <row r="41" spans="2:11" ht="15" customHeight="1">
      <c r="B41" s="303"/>
      <c r="C41" s="304"/>
      <c r="D41" s="302"/>
      <c r="E41" s="306"/>
      <c r="F41" s="302"/>
      <c r="G41" s="424" t="s">
        <v>967</v>
      </c>
      <c r="H41" s="424"/>
      <c r="I41" s="424"/>
      <c r="J41" s="424"/>
      <c r="K41" s="300"/>
    </row>
    <row r="42" spans="2:11" ht="15" customHeight="1">
      <c r="B42" s="303"/>
      <c r="C42" s="304"/>
      <c r="D42" s="302"/>
      <c r="E42" s="306" t="s">
        <v>968</v>
      </c>
      <c r="F42" s="302"/>
      <c r="G42" s="424" t="s">
        <v>969</v>
      </c>
      <c r="H42" s="424"/>
      <c r="I42" s="424"/>
      <c r="J42" s="424"/>
      <c r="K42" s="300"/>
    </row>
    <row r="43" spans="2:11" ht="15" customHeight="1">
      <c r="B43" s="303"/>
      <c r="C43" s="304"/>
      <c r="D43" s="302"/>
      <c r="E43" s="306" t="s">
        <v>136</v>
      </c>
      <c r="F43" s="302"/>
      <c r="G43" s="424" t="s">
        <v>970</v>
      </c>
      <c r="H43" s="424"/>
      <c r="I43" s="424"/>
      <c r="J43" s="424"/>
      <c r="K43" s="300"/>
    </row>
    <row r="44" spans="2:11" ht="12.75" customHeight="1">
      <c r="B44" s="303"/>
      <c r="C44" s="304"/>
      <c r="D44" s="302"/>
      <c r="E44" s="302"/>
      <c r="F44" s="302"/>
      <c r="G44" s="302"/>
      <c r="H44" s="302"/>
      <c r="I44" s="302"/>
      <c r="J44" s="302"/>
      <c r="K44" s="300"/>
    </row>
    <row r="45" spans="2:11" ht="15" customHeight="1">
      <c r="B45" s="303"/>
      <c r="C45" s="304"/>
      <c r="D45" s="424" t="s">
        <v>971</v>
      </c>
      <c r="E45" s="424"/>
      <c r="F45" s="424"/>
      <c r="G45" s="424"/>
      <c r="H45" s="424"/>
      <c r="I45" s="424"/>
      <c r="J45" s="424"/>
      <c r="K45" s="300"/>
    </row>
    <row r="46" spans="2:11" ht="15" customHeight="1">
      <c r="B46" s="303"/>
      <c r="C46" s="304"/>
      <c r="D46" s="304"/>
      <c r="E46" s="424" t="s">
        <v>972</v>
      </c>
      <c r="F46" s="424"/>
      <c r="G46" s="424"/>
      <c r="H46" s="424"/>
      <c r="I46" s="424"/>
      <c r="J46" s="424"/>
      <c r="K46" s="300"/>
    </row>
    <row r="47" spans="2:11" ht="15" customHeight="1">
      <c r="B47" s="303"/>
      <c r="C47" s="304"/>
      <c r="D47" s="304"/>
      <c r="E47" s="424" t="s">
        <v>973</v>
      </c>
      <c r="F47" s="424"/>
      <c r="G47" s="424"/>
      <c r="H47" s="424"/>
      <c r="I47" s="424"/>
      <c r="J47" s="424"/>
      <c r="K47" s="300"/>
    </row>
    <row r="48" spans="2:11" ht="15" customHeight="1">
      <c r="B48" s="303"/>
      <c r="C48" s="304"/>
      <c r="D48" s="304"/>
      <c r="E48" s="424" t="s">
        <v>974</v>
      </c>
      <c r="F48" s="424"/>
      <c r="G48" s="424"/>
      <c r="H48" s="424"/>
      <c r="I48" s="424"/>
      <c r="J48" s="424"/>
      <c r="K48" s="300"/>
    </row>
    <row r="49" spans="2:11" ht="15" customHeight="1">
      <c r="B49" s="303"/>
      <c r="C49" s="304"/>
      <c r="D49" s="424" t="s">
        <v>975</v>
      </c>
      <c r="E49" s="424"/>
      <c r="F49" s="424"/>
      <c r="G49" s="424"/>
      <c r="H49" s="424"/>
      <c r="I49" s="424"/>
      <c r="J49" s="424"/>
      <c r="K49" s="300"/>
    </row>
    <row r="50" spans="2:11" ht="25.5" customHeight="1">
      <c r="B50" s="299"/>
      <c r="C50" s="428" t="s">
        <v>976</v>
      </c>
      <c r="D50" s="428"/>
      <c r="E50" s="428"/>
      <c r="F50" s="428"/>
      <c r="G50" s="428"/>
      <c r="H50" s="428"/>
      <c r="I50" s="428"/>
      <c r="J50" s="428"/>
      <c r="K50" s="300"/>
    </row>
    <row r="51" spans="2:11" ht="5.25" customHeight="1">
      <c r="B51" s="299"/>
      <c r="C51" s="301"/>
      <c r="D51" s="301"/>
      <c r="E51" s="301"/>
      <c r="F51" s="301"/>
      <c r="G51" s="301"/>
      <c r="H51" s="301"/>
      <c r="I51" s="301"/>
      <c r="J51" s="301"/>
      <c r="K51" s="300"/>
    </row>
    <row r="52" spans="2:11" ht="15" customHeight="1">
      <c r="B52" s="299"/>
      <c r="C52" s="424" t="s">
        <v>977</v>
      </c>
      <c r="D52" s="424"/>
      <c r="E52" s="424"/>
      <c r="F52" s="424"/>
      <c r="G52" s="424"/>
      <c r="H52" s="424"/>
      <c r="I52" s="424"/>
      <c r="J52" s="424"/>
      <c r="K52" s="300"/>
    </row>
    <row r="53" spans="2:11" ht="15" customHeight="1">
      <c r="B53" s="299"/>
      <c r="C53" s="424" t="s">
        <v>978</v>
      </c>
      <c r="D53" s="424"/>
      <c r="E53" s="424"/>
      <c r="F53" s="424"/>
      <c r="G53" s="424"/>
      <c r="H53" s="424"/>
      <c r="I53" s="424"/>
      <c r="J53" s="424"/>
      <c r="K53" s="300"/>
    </row>
    <row r="54" spans="2:11" ht="12.75" customHeight="1">
      <c r="B54" s="299"/>
      <c r="C54" s="302"/>
      <c r="D54" s="302"/>
      <c r="E54" s="302"/>
      <c r="F54" s="302"/>
      <c r="G54" s="302"/>
      <c r="H54" s="302"/>
      <c r="I54" s="302"/>
      <c r="J54" s="302"/>
      <c r="K54" s="300"/>
    </row>
    <row r="55" spans="2:11" ht="15" customHeight="1">
      <c r="B55" s="299"/>
      <c r="C55" s="424" t="s">
        <v>979</v>
      </c>
      <c r="D55" s="424"/>
      <c r="E55" s="424"/>
      <c r="F55" s="424"/>
      <c r="G55" s="424"/>
      <c r="H55" s="424"/>
      <c r="I55" s="424"/>
      <c r="J55" s="424"/>
      <c r="K55" s="300"/>
    </row>
    <row r="56" spans="2:11" ht="15" customHeight="1">
      <c r="B56" s="299"/>
      <c r="C56" s="304"/>
      <c r="D56" s="424" t="s">
        <v>980</v>
      </c>
      <c r="E56" s="424"/>
      <c r="F56" s="424"/>
      <c r="G56" s="424"/>
      <c r="H56" s="424"/>
      <c r="I56" s="424"/>
      <c r="J56" s="424"/>
      <c r="K56" s="300"/>
    </row>
    <row r="57" spans="2:11" ht="15" customHeight="1">
      <c r="B57" s="299"/>
      <c r="C57" s="304"/>
      <c r="D57" s="424" t="s">
        <v>981</v>
      </c>
      <c r="E57" s="424"/>
      <c r="F57" s="424"/>
      <c r="G57" s="424"/>
      <c r="H57" s="424"/>
      <c r="I57" s="424"/>
      <c r="J57" s="424"/>
      <c r="K57" s="300"/>
    </row>
    <row r="58" spans="2:11" ht="15" customHeight="1">
      <c r="B58" s="299"/>
      <c r="C58" s="304"/>
      <c r="D58" s="424" t="s">
        <v>982</v>
      </c>
      <c r="E58" s="424"/>
      <c r="F58" s="424"/>
      <c r="G58" s="424"/>
      <c r="H58" s="424"/>
      <c r="I58" s="424"/>
      <c r="J58" s="424"/>
      <c r="K58" s="300"/>
    </row>
    <row r="59" spans="2:11" ht="15" customHeight="1">
      <c r="B59" s="299"/>
      <c r="C59" s="304"/>
      <c r="D59" s="424" t="s">
        <v>983</v>
      </c>
      <c r="E59" s="424"/>
      <c r="F59" s="424"/>
      <c r="G59" s="424"/>
      <c r="H59" s="424"/>
      <c r="I59" s="424"/>
      <c r="J59" s="424"/>
      <c r="K59" s="300"/>
    </row>
    <row r="60" spans="2:11" ht="15" customHeight="1">
      <c r="B60" s="299"/>
      <c r="C60" s="304"/>
      <c r="D60" s="425" t="s">
        <v>984</v>
      </c>
      <c r="E60" s="425"/>
      <c r="F60" s="425"/>
      <c r="G60" s="425"/>
      <c r="H60" s="425"/>
      <c r="I60" s="425"/>
      <c r="J60" s="425"/>
      <c r="K60" s="300"/>
    </row>
    <row r="61" spans="2:11" ht="15" customHeight="1">
      <c r="B61" s="299"/>
      <c r="C61" s="304"/>
      <c r="D61" s="424" t="s">
        <v>985</v>
      </c>
      <c r="E61" s="424"/>
      <c r="F61" s="424"/>
      <c r="G61" s="424"/>
      <c r="H61" s="424"/>
      <c r="I61" s="424"/>
      <c r="J61" s="424"/>
      <c r="K61" s="300"/>
    </row>
    <row r="62" spans="2:11" ht="12.75" customHeight="1">
      <c r="B62" s="299"/>
      <c r="C62" s="304"/>
      <c r="D62" s="304"/>
      <c r="E62" s="307"/>
      <c r="F62" s="304"/>
      <c r="G62" s="304"/>
      <c r="H62" s="304"/>
      <c r="I62" s="304"/>
      <c r="J62" s="304"/>
      <c r="K62" s="300"/>
    </row>
    <row r="63" spans="2:11" ht="15" customHeight="1">
      <c r="B63" s="299"/>
      <c r="C63" s="304"/>
      <c r="D63" s="424" t="s">
        <v>986</v>
      </c>
      <c r="E63" s="424"/>
      <c r="F63" s="424"/>
      <c r="G63" s="424"/>
      <c r="H63" s="424"/>
      <c r="I63" s="424"/>
      <c r="J63" s="424"/>
      <c r="K63" s="300"/>
    </row>
    <row r="64" spans="2:11" ht="15" customHeight="1">
      <c r="B64" s="299"/>
      <c r="C64" s="304"/>
      <c r="D64" s="425" t="s">
        <v>987</v>
      </c>
      <c r="E64" s="425"/>
      <c r="F64" s="425"/>
      <c r="G64" s="425"/>
      <c r="H64" s="425"/>
      <c r="I64" s="425"/>
      <c r="J64" s="425"/>
      <c r="K64" s="300"/>
    </row>
    <row r="65" spans="2:11" ht="15" customHeight="1">
      <c r="B65" s="299"/>
      <c r="C65" s="304"/>
      <c r="D65" s="424" t="s">
        <v>988</v>
      </c>
      <c r="E65" s="424"/>
      <c r="F65" s="424"/>
      <c r="G65" s="424"/>
      <c r="H65" s="424"/>
      <c r="I65" s="424"/>
      <c r="J65" s="424"/>
      <c r="K65" s="300"/>
    </row>
    <row r="66" spans="2:11" ht="15" customHeight="1">
      <c r="B66" s="299"/>
      <c r="C66" s="304"/>
      <c r="D66" s="424" t="s">
        <v>989</v>
      </c>
      <c r="E66" s="424"/>
      <c r="F66" s="424"/>
      <c r="G66" s="424"/>
      <c r="H66" s="424"/>
      <c r="I66" s="424"/>
      <c r="J66" s="424"/>
      <c r="K66" s="300"/>
    </row>
    <row r="67" spans="2:11" ht="15" customHeight="1">
      <c r="B67" s="299"/>
      <c r="C67" s="304"/>
      <c r="D67" s="424" t="s">
        <v>990</v>
      </c>
      <c r="E67" s="424"/>
      <c r="F67" s="424"/>
      <c r="G67" s="424"/>
      <c r="H67" s="424"/>
      <c r="I67" s="424"/>
      <c r="J67" s="424"/>
      <c r="K67" s="300"/>
    </row>
    <row r="68" spans="2:11" ht="15" customHeight="1">
      <c r="B68" s="299"/>
      <c r="C68" s="304"/>
      <c r="D68" s="424" t="s">
        <v>991</v>
      </c>
      <c r="E68" s="424"/>
      <c r="F68" s="424"/>
      <c r="G68" s="424"/>
      <c r="H68" s="424"/>
      <c r="I68" s="424"/>
      <c r="J68" s="424"/>
      <c r="K68" s="300"/>
    </row>
    <row r="69" spans="2:11" ht="12.75" customHeight="1">
      <c r="B69" s="308"/>
      <c r="C69" s="309"/>
      <c r="D69" s="309"/>
      <c r="E69" s="309"/>
      <c r="F69" s="309"/>
      <c r="G69" s="309"/>
      <c r="H69" s="309"/>
      <c r="I69" s="309"/>
      <c r="J69" s="309"/>
      <c r="K69" s="310"/>
    </row>
    <row r="70" spans="2:11" ht="18.75" customHeight="1">
      <c r="B70" s="311"/>
      <c r="C70" s="311"/>
      <c r="D70" s="311"/>
      <c r="E70" s="311"/>
      <c r="F70" s="311"/>
      <c r="G70" s="311"/>
      <c r="H70" s="311"/>
      <c r="I70" s="311"/>
      <c r="J70" s="311"/>
      <c r="K70" s="312"/>
    </row>
    <row r="71" spans="2:11" ht="18.75" customHeight="1">
      <c r="B71" s="312"/>
      <c r="C71" s="312"/>
      <c r="D71" s="312"/>
      <c r="E71" s="312"/>
      <c r="F71" s="312"/>
      <c r="G71" s="312"/>
      <c r="H71" s="312"/>
      <c r="I71" s="312"/>
      <c r="J71" s="312"/>
      <c r="K71" s="312"/>
    </row>
    <row r="72" spans="2:11" ht="7.5" customHeight="1">
      <c r="B72" s="313"/>
      <c r="C72" s="314"/>
      <c r="D72" s="314"/>
      <c r="E72" s="314"/>
      <c r="F72" s="314"/>
      <c r="G72" s="314"/>
      <c r="H72" s="314"/>
      <c r="I72" s="314"/>
      <c r="J72" s="314"/>
      <c r="K72" s="315"/>
    </row>
    <row r="73" spans="2:11" ht="45" customHeight="1">
      <c r="B73" s="316"/>
      <c r="C73" s="426" t="s">
        <v>100</v>
      </c>
      <c r="D73" s="426"/>
      <c r="E73" s="426"/>
      <c r="F73" s="426"/>
      <c r="G73" s="426"/>
      <c r="H73" s="426"/>
      <c r="I73" s="426"/>
      <c r="J73" s="426"/>
      <c r="K73" s="317"/>
    </row>
    <row r="74" spans="2:11" ht="17.25" customHeight="1">
      <c r="B74" s="316"/>
      <c r="C74" s="318" t="s">
        <v>992</v>
      </c>
      <c r="D74" s="318"/>
      <c r="E74" s="318"/>
      <c r="F74" s="318" t="s">
        <v>993</v>
      </c>
      <c r="G74" s="319"/>
      <c r="H74" s="318" t="s">
        <v>132</v>
      </c>
      <c r="I74" s="318" t="s">
        <v>54</v>
      </c>
      <c r="J74" s="318" t="s">
        <v>994</v>
      </c>
      <c r="K74" s="317"/>
    </row>
    <row r="75" spans="2:11" ht="17.25" customHeight="1">
      <c r="B75" s="316"/>
      <c r="C75" s="320" t="s">
        <v>995</v>
      </c>
      <c r="D75" s="320"/>
      <c r="E75" s="320"/>
      <c r="F75" s="321" t="s">
        <v>996</v>
      </c>
      <c r="G75" s="322"/>
      <c r="H75" s="320"/>
      <c r="I75" s="320"/>
      <c r="J75" s="320" t="s">
        <v>997</v>
      </c>
      <c r="K75" s="317"/>
    </row>
    <row r="76" spans="2:11" ht="5.25" customHeight="1">
      <c r="B76" s="316"/>
      <c r="C76" s="323"/>
      <c r="D76" s="323"/>
      <c r="E76" s="323"/>
      <c r="F76" s="323"/>
      <c r="G76" s="324"/>
      <c r="H76" s="323"/>
      <c r="I76" s="323"/>
      <c r="J76" s="323"/>
      <c r="K76" s="317"/>
    </row>
    <row r="77" spans="2:11" ht="15" customHeight="1">
      <c r="B77" s="316"/>
      <c r="C77" s="306" t="s">
        <v>50</v>
      </c>
      <c r="D77" s="323"/>
      <c r="E77" s="323"/>
      <c r="F77" s="325" t="s">
        <v>998</v>
      </c>
      <c r="G77" s="324"/>
      <c r="H77" s="306" t="s">
        <v>999</v>
      </c>
      <c r="I77" s="306" t="s">
        <v>1000</v>
      </c>
      <c r="J77" s="306">
        <v>20</v>
      </c>
      <c r="K77" s="317"/>
    </row>
    <row r="78" spans="2:11" ht="15" customHeight="1">
      <c r="B78" s="316"/>
      <c r="C78" s="306" t="s">
        <v>1001</v>
      </c>
      <c r="D78" s="306"/>
      <c r="E78" s="306"/>
      <c r="F78" s="325" t="s">
        <v>998</v>
      </c>
      <c r="G78" s="324"/>
      <c r="H78" s="306" t="s">
        <v>1002</v>
      </c>
      <c r="I78" s="306" t="s">
        <v>1000</v>
      </c>
      <c r="J78" s="306">
        <v>120</v>
      </c>
      <c r="K78" s="317"/>
    </row>
    <row r="79" spans="2:11" ht="15" customHeight="1">
      <c r="B79" s="326"/>
      <c r="C79" s="306" t="s">
        <v>1003</v>
      </c>
      <c r="D79" s="306"/>
      <c r="E79" s="306"/>
      <c r="F79" s="325" t="s">
        <v>1004</v>
      </c>
      <c r="G79" s="324"/>
      <c r="H79" s="306" t="s">
        <v>1005</v>
      </c>
      <c r="I79" s="306" t="s">
        <v>1000</v>
      </c>
      <c r="J79" s="306">
        <v>50</v>
      </c>
      <c r="K79" s="317"/>
    </row>
    <row r="80" spans="2:11" ht="15" customHeight="1">
      <c r="B80" s="326"/>
      <c r="C80" s="306" t="s">
        <v>1006</v>
      </c>
      <c r="D80" s="306"/>
      <c r="E80" s="306"/>
      <c r="F80" s="325" t="s">
        <v>998</v>
      </c>
      <c r="G80" s="324"/>
      <c r="H80" s="306" t="s">
        <v>1007</v>
      </c>
      <c r="I80" s="306" t="s">
        <v>1008</v>
      </c>
      <c r="J80" s="306"/>
      <c r="K80" s="317"/>
    </row>
    <row r="81" spans="2:11" ht="15" customHeight="1">
      <c r="B81" s="326"/>
      <c r="C81" s="327" t="s">
        <v>1009</v>
      </c>
      <c r="D81" s="327"/>
      <c r="E81" s="327"/>
      <c r="F81" s="328" t="s">
        <v>1004</v>
      </c>
      <c r="G81" s="327"/>
      <c r="H81" s="327" t="s">
        <v>1010</v>
      </c>
      <c r="I81" s="327" t="s">
        <v>1000</v>
      </c>
      <c r="J81" s="327">
        <v>15</v>
      </c>
      <c r="K81" s="317"/>
    </row>
    <row r="82" spans="2:11" ht="15" customHeight="1">
      <c r="B82" s="326"/>
      <c r="C82" s="327" t="s">
        <v>1011</v>
      </c>
      <c r="D82" s="327"/>
      <c r="E82" s="327"/>
      <c r="F82" s="328" t="s">
        <v>1004</v>
      </c>
      <c r="G82" s="327"/>
      <c r="H82" s="327" t="s">
        <v>1012</v>
      </c>
      <c r="I82" s="327" t="s">
        <v>1000</v>
      </c>
      <c r="J82" s="327">
        <v>15</v>
      </c>
      <c r="K82" s="317"/>
    </row>
    <row r="83" spans="2:11" ht="15" customHeight="1">
      <c r="B83" s="326"/>
      <c r="C83" s="327" t="s">
        <v>1013</v>
      </c>
      <c r="D83" s="327"/>
      <c r="E83" s="327"/>
      <c r="F83" s="328" t="s">
        <v>1004</v>
      </c>
      <c r="G83" s="327"/>
      <c r="H83" s="327" t="s">
        <v>1014</v>
      </c>
      <c r="I83" s="327" t="s">
        <v>1000</v>
      </c>
      <c r="J83" s="327">
        <v>20</v>
      </c>
      <c r="K83" s="317"/>
    </row>
    <row r="84" spans="2:11" ht="15" customHeight="1">
      <c r="B84" s="326"/>
      <c r="C84" s="327" t="s">
        <v>1015</v>
      </c>
      <c r="D84" s="327"/>
      <c r="E84" s="327"/>
      <c r="F84" s="328" t="s">
        <v>1004</v>
      </c>
      <c r="G84" s="327"/>
      <c r="H84" s="327" t="s">
        <v>1016</v>
      </c>
      <c r="I84" s="327" t="s">
        <v>1000</v>
      </c>
      <c r="J84" s="327">
        <v>20</v>
      </c>
      <c r="K84" s="317"/>
    </row>
    <row r="85" spans="2:11" ht="15" customHeight="1">
      <c r="B85" s="326"/>
      <c r="C85" s="306" t="s">
        <v>1017</v>
      </c>
      <c r="D85" s="306"/>
      <c r="E85" s="306"/>
      <c r="F85" s="325" t="s">
        <v>1004</v>
      </c>
      <c r="G85" s="324"/>
      <c r="H85" s="306" t="s">
        <v>1018</v>
      </c>
      <c r="I85" s="306" t="s">
        <v>1000</v>
      </c>
      <c r="J85" s="306">
        <v>50</v>
      </c>
      <c r="K85" s="317"/>
    </row>
    <row r="86" spans="2:11" ht="15" customHeight="1">
      <c r="B86" s="326"/>
      <c r="C86" s="306" t="s">
        <v>1019</v>
      </c>
      <c r="D86" s="306"/>
      <c r="E86" s="306"/>
      <c r="F86" s="325" t="s">
        <v>1004</v>
      </c>
      <c r="G86" s="324"/>
      <c r="H86" s="306" t="s">
        <v>1020</v>
      </c>
      <c r="I86" s="306" t="s">
        <v>1000</v>
      </c>
      <c r="J86" s="306">
        <v>20</v>
      </c>
      <c r="K86" s="317"/>
    </row>
    <row r="87" spans="2:11" ht="15" customHeight="1">
      <c r="B87" s="326"/>
      <c r="C87" s="306" t="s">
        <v>1021</v>
      </c>
      <c r="D87" s="306"/>
      <c r="E87" s="306"/>
      <c r="F87" s="325" t="s">
        <v>1004</v>
      </c>
      <c r="G87" s="324"/>
      <c r="H87" s="306" t="s">
        <v>1022</v>
      </c>
      <c r="I87" s="306" t="s">
        <v>1000</v>
      </c>
      <c r="J87" s="306">
        <v>20</v>
      </c>
      <c r="K87" s="317"/>
    </row>
    <row r="88" spans="2:11" ht="15" customHeight="1">
      <c r="B88" s="326"/>
      <c r="C88" s="306" t="s">
        <v>1023</v>
      </c>
      <c r="D88" s="306"/>
      <c r="E88" s="306"/>
      <c r="F88" s="325" t="s">
        <v>1004</v>
      </c>
      <c r="G88" s="324"/>
      <c r="H88" s="306" t="s">
        <v>1024</v>
      </c>
      <c r="I88" s="306" t="s">
        <v>1000</v>
      </c>
      <c r="J88" s="306">
        <v>50</v>
      </c>
      <c r="K88" s="317"/>
    </row>
    <row r="89" spans="2:11" ht="15" customHeight="1">
      <c r="B89" s="326"/>
      <c r="C89" s="306" t="s">
        <v>1025</v>
      </c>
      <c r="D89" s="306"/>
      <c r="E89" s="306"/>
      <c r="F89" s="325" t="s">
        <v>1004</v>
      </c>
      <c r="G89" s="324"/>
      <c r="H89" s="306" t="s">
        <v>1025</v>
      </c>
      <c r="I89" s="306" t="s">
        <v>1000</v>
      </c>
      <c r="J89" s="306">
        <v>50</v>
      </c>
      <c r="K89" s="317"/>
    </row>
    <row r="90" spans="2:11" ht="15" customHeight="1">
      <c r="B90" s="326"/>
      <c r="C90" s="306" t="s">
        <v>137</v>
      </c>
      <c r="D90" s="306"/>
      <c r="E90" s="306"/>
      <c r="F90" s="325" t="s">
        <v>1004</v>
      </c>
      <c r="G90" s="324"/>
      <c r="H90" s="306" t="s">
        <v>1026</v>
      </c>
      <c r="I90" s="306" t="s">
        <v>1000</v>
      </c>
      <c r="J90" s="306">
        <v>255</v>
      </c>
      <c r="K90" s="317"/>
    </row>
    <row r="91" spans="2:11" ht="15" customHeight="1">
      <c r="B91" s="326"/>
      <c r="C91" s="306" t="s">
        <v>1027</v>
      </c>
      <c r="D91" s="306"/>
      <c r="E91" s="306"/>
      <c r="F91" s="325" t="s">
        <v>998</v>
      </c>
      <c r="G91" s="324"/>
      <c r="H91" s="306" t="s">
        <v>1028</v>
      </c>
      <c r="I91" s="306" t="s">
        <v>1029</v>
      </c>
      <c r="J91" s="306"/>
      <c r="K91" s="317"/>
    </row>
    <row r="92" spans="2:11" ht="15" customHeight="1">
      <c r="B92" s="326"/>
      <c r="C92" s="306" t="s">
        <v>1030</v>
      </c>
      <c r="D92" s="306"/>
      <c r="E92" s="306"/>
      <c r="F92" s="325" t="s">
        <v>998</v>
      </c>
      <c r="G92" s="324"/>
      <c r="H92" s="306" t="s">
        <v>1031</v>
      </c>
      <c r="I92" s="306" t="s">
        <v>1032</v>
      </c>
      <c r="J92" s="306"/>
      <c r="K92" s="317"/>
    </row>
    <row r="93" spans="2:11" ht="15" customHeight="1">
      <c r="B93" s="326"/>
      <c r="C93" s="306" t="s">
        <v>1033</v>
      </c>
      <c r="D93" s="306"/>
      <c r="E93" s="306"/>
      <c r="F93" s="325" t="s">
        <v>998</v>
      </c>
      <c r="G93" s="324"/>
      <c r="H93" s="306" t="s">
        <v>1033</v>
      </c>
      <c r="I93" s="306" t="s">
        <v>1032</v>
      </c>
      <c r="J93" s="306"/>
      <c r="K93" s="317"/>
    </row>
    <row r="94" spans="2:11" ht="15" customHeight="1">
      <c r="B94" s="326"/>
      <c r="C94" s="306" t="s">
        <v>35</v>
      </c>
      <c r="D94" s="306"/>
      <c r="E94" s="306"/>
      <c r="F94" s="325" t="s">
        <v>998</v>
      </c>
      <c r="G94" s="324"/>
      <c r="H94" s="306" t="s">
        <v>1034</v>
      </c>
      <c r="I94" s="306" t="s">
        <v>1032</v>
      </c>
      <c r="J94" s="306"/>
      <c r="K94" s="317"/>
    </row>
    <row r="95" spans="2:11" ht="15" customHeight="1">
      <c r="B95" s="326"/>
      <c r="C95" s="306" t="s">
        <v>45</v>
      </c>
      <c r="D95" s="306"/>
      <c r="E95" s="306"/>
      <c r="F95" s="325" t="s">
        <v>998</v>
      </c>
      <c r="G95" s="324"/>
      <c r="H95" s="306" t="s">
        <v>1035</v>
      </c>
      <c r="I95" s="306" t="s">
        <v>1032</v>
      </c>
      <c r="J95" s="306"/>
      <c r="K95" s="317"/>
    </row>
    <row r="96" spans="2:11" ht="15" customHeight="1">
      <c r="B96" s="329"/>
      <c r="C96" s="330"/>
      <c r="D96" s="330"/>
      <c r="E96" s="330"/>
      <c r="F96" s="330"/>
      <c r="G96" s="330"/>
      <c r="H96" s="330"/>
      <c r="I96" s="330"/>
      <c r="J96" s="330"/>
      <c r="K96" s="331"/>
    </row>
    <row r="97" spans="2:11" ht="18.75" customHeight="1">
      <c r="B97" s="332"/>
      <c r="C97" s="333"/>
      <c r="D97" s="333"/>
      <c r="E97" s="333"/>
      <c r="F97" s="333"/>
      <c r="G97" s="333"/>
      <c r="H97" s="333"/>
      <c r="I97" s="333"/>
      <c r="J97" s="333"/>
      <c r="K97" s="332"/>
    </row>
    <row r="98" spans="2:11" ht="18.75" customHeight="1">
      <c r="B98" s="312"/>
      <c r="C98" s="312"/>
      <c r="D98" s="312"/>
      <c r="E98" s="312"/>
      <c r="F98" s="312"/>
      <c r="G98" s="312"/>
      <c r="H98" s="312"/>
      <c r="I98" s="312"/>
      <c r="J98" s="312"/>
      <c r="K98" s="312"/>
    </row>
    <row r="99" spans="2:11" ht="7.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5"/>
    </row>
    <row r="100" spans="2:11" ht="45" customHeight="1">
      <c r="B100" s="316"/>
      <c r="C100" s="426" t="s">
        <v>1036</v>
      </c>
      <c r="D100" s="426"/>
      <c r="E100" s="426"/>
      <c r="F100" s="426"/>
      <c r="G100" s="426"/>
      <c r="H100" s="426"/>
      <c r="I100" s="426"/>
      <c r="J100" s="426"/>
      <c r="K100" s="317"/>
    </row>
    <row r="101" spans="2:11" ht="17.25" customHeight="1">
      <c r="B101" s="316"/>
      <c r="C101" s="318" t="s">
        <v>992</v>
      </c>
      <c r="D101" s="318"/>
      <c r="E101" s="318"/>
      <c r="F101" s="318" t="s">
        <v>993</v>
      </c>
      <c r="G101" s="319"/>
      <c r="H101" s="318" t="s">
        <v>132</v>
      </c>
      <c r="I101" s="318" t="s">
        <v>54</v>
      </c>
      <c r="J101" s="318" t="s">
        <v>994</v>
      </c>
      <c r="K101" s="317"/>
    </row>
    <row r="102" spans="2:11" ht="17.25" customHeight="1">
      <c r="B102" s="316"/>
      <c r="C102" s="320" t="s">
        <v>995</v>
      </c>
      <c r="D102" s="320"/>
      <c r="E102" s="320"/>
      <c r="F102" s="321" t="s">
        <v>996</v>
      </c>
      <c r="G102" s="322"/>
      <c r="H102" s="320"/>
      <c r="I102" s="320"/>
      <c r="J102" s="320" t="s">
        <v>997</v>
      </c>
      <c r="K102" s="317"/>
    </row>
    <row r="103" spans="2:11" ht="5.25" customHeight="1">
      <c r="B103" s="316"/>
      <c r="C103" s="318"/>
      <c r="D103" s="318"/>
      <c r="E103" s="318"/>
      <c r="F103" s="318"/>
      <c r="G103" s="334"/>
      <c r="H103" s="318"/>
      <c r="I103" s="318"/>
      <c r="J103" s="318"/>
      <c r="K103" s="317"/>
    </row>
    <row r="104" spans="2:11" ht="15" customHeight="1">
      <c r="B104" s="316"/>
      <c r="C104" s="306" t="s">
        <v>50</v>
      </c>
      <c r="D104" s="323"/>
      <c r="E104" s="323"/>
      <c r="F104" s="325" t="s">
        <v>998</v>
      </c>
      <c r="G104" s="334"/>
      <c r="H104" s="306" t="s">
        <v>1037</v>
      </c>
      <c r="I104" s="306" t="s">
        <v>1000</v>
      </c>
      <c r="J104" s="306">
        <v>20</v>
      </c>
      <c r="K104" s="317"/>
    </row>
    <row r="105" spans="2:11" ht="15" customHeight="1">
      <c r="B105" s="316"/>
      <c r="C105" s="306" t="s">
        <v>1001</v>
      </c>
      <c r="D105" s="306"/>
      <c r="E105" s="306"/>
      <c r="F105" s="325" t="s">
        <v>998</v>
      </c>
      <c r="G105" s="306"/>
      <c r="H105" s="306" t="s">
        <v>1037</v>
      </c>
      <c r="I105" s="306" t="s">
        <v>1000</v>
      </c>
      <c r="J105" s="306">
        <v>120</v>
      </c>
      <c r="K105" s="317"/>
    </row>
    <row r="106" spans="2:11" ht="15" customHeight="1">
      <c r="B106" s="326"/>
      <c r="C106" s="306" t="s">
        <v>1003</v>
      </c>
      <c r="D106" s="306"/>
      <c r="E106" s="306"/>
      <c r="F106" s="325" t="s">
        <v>1004</v>
      </c>
      <c r="G106" s="306"/>
      <c r="H106" s="306" t="s">
        <v>1037</v>
      </c>
      <c r="I106" s="306" t="s">
        <v>1000</v>
      </c>
      <c r="J106" s="306">
        <v>50</v>
      </c>
      <c r="K106" s="317"/>
    </row>
    <row r="107" spans="2:11" ht="15" customHeight="1">
      <c r="B107" s="326"/>
      <c r="C107" s="306" t="s">
        <v>1006</v>
      </c>
      <c r="D107" s="306"/>
      <c r="E107" s="306"/>
      <c r="F107" s="325" t="s">
        <v>998</v>
      </c>
      <c r="G107" s="306"/>
      <c r="H107" s="306" t="s">
        <v>1037</v>
      </c>
      <c r="I107" s="306" t="s">
        <v>1008</v>
      </c>
      <c r="J107" s="306"/>
      <c r="K107" s="317"/>
    </row>
    <row r="108" spans="2:11" ht="15" customHeight="1">
      <c r="B108" s="326"/>
      <c r="C108" s="306" t="s">
        <v>1017</v>
      </c>
      <c r="D108" s="306"/>
      <c r="E108" s="306"/>
      <c r="F108" s="325" t="s">
        <v>1004</v>
      </c>
      <c r="G108" s="306"/>
      <c r="H108" s="306" t="s">
        <v>1037</v>
      </c>
      <c r="I108" s="306" t="s">
        <v>1000</v>
      </c>
      <c r="J108" s="306">
        <v>50</v>
      </c>
      <c r="K108" s="317"/>
    </row>
    <row r="109" spans="2:11" ht="15" customHeight="1">
      <c r="B109" s="326"/>
      <c r="C109" s="306" t="s">
        <v>1025</v>
      </c>
      <c r="D109" s="306"/>
      <c r="E109" s="306"/>
      <c r="F109" s="325" t="s">
        <v>1004</v>
      </c>
      <c r="G109" s="306"/>
      <c r="H109" s="306" t="s">
        <v>1037</v>
      </c>
      <c r="I109" s="306" t="s">
        <v>1000</v>
      </c>
      <c r="J109" s="306">
        <v>50</v>
      </c>
      <c r="K109" s="317"/>
    </row>
    <row r="110" spans="2:11" ht="15" customHeight="1">
      <c r="B110" s="326"/>
      <c r="C110" s="306" t="s">
        <v>1023</v>
      </c>
      <c r="D110" s="306"/>
      <c r="E110" s="306"/>
      <c r="F110" s="325" t="s">
        <v>1004</v>
      </c>
      <c r="G110" s="306"/>
      <c r="H110" s="306" t="s">
        <v>1037</v>
      </c>
      <c r="I110" s="306" t="s">
        <v>1000</v>
      </c>
      <c r="J110" s="306">
        <v>50</v>
      </c>
      <c r="K110" s="317"/>
    </row>
    <row r="111" spans="2:11" ht="15" customHeight="1">
      <c r="B111" s="326"/>
      <c r="C111" s="306" t="s">
        <v>50</v>
      </c>
      <c r="D111" s="306"/>
      <c r="E111" s="306"/>
      <c r="F111" s="325" t="s">
        <v>998</v>
      </c>
      <c r="G111" s="306"/>
      <c r="H111" s="306" t="s">
        <v>1038</v>
      </c>
      <c r="I111" s="306" t="s">
        <v>1000</v>
      </c>
      <c r="J111" s="306">
        <v>20</v>
      </c>
      <c r="K111" s="317"/>
    </row>
    <row r="112" spans="2:11" ht="15" customHeight="1">
      <c r="B112" s="326"/>
      <c r="C112" s="306" t="s">
        <v>1039</v>
      </c>
      <c r="D112" s="306"/>
      <c r="E112" s="306"/>
      <c r="F112" s="325" t="s">
        <v>998</v>
      </c>
      <c r="G112" s="306"/>
      <c r="H112" s="306" t="s">
        <v>1040</v>
      </c>
      <c r="I112" s="306" t="s">
        <v>1000</v>
      </c>
      <c r="J112" s="306">
        <v>120</v>
      </c>
      <c r="K112" s="317"/>
    </row>
    <row r="113" spans="2:11" ht="15" customHeight="1">
      <c r="B113" s="326"/>
      <c r="C113" s="306" t="s">
        <v>35</v>
      </c>
      <c r="D113" s="306"/>
      <c r="E113" s="306"/>
      <c r="F113" s="325" t="s">
        <v>998</v>
      </c>
      <c r="G113" s="306"/>
      <c r="H113" s="306" t="s">
        <v>1041</v>
      </c>
      <c r="I113" s="306" t="s">
        <v>1032</v>
      </c>
      <c r="J113" s="306"/>
      <c r="K113" s="317"/>
    </row>
    <row r="114" spans="2:11" ht="15" customHeight="1">
      <c r="B114" s="326"/>
      <c r="C114" s="306" t="s">
        <v>45</v>
      </c>
      <c r="D114" s="306"/>
      <c r="E114" s="306"/>
      <c r="F114" s="325" t="s">
        <v>998</v>
      </c>
      <c r="G114" s="306"/>
      <c r="H114" s="306" t="s">
        <v>1042</v>
      </c>
      <c r="I114" s="306" t="s">
        <v>1032</v>
      </c>
      <c r="J114" s="306"/>
      <c r="K114" s="317"/>
    </row>
    <row r="115" spans="2:11" ht="15" customHeight="1">
      <c r="B115" s="326"/>
      <c r="C115" s="306" t="s">
        <v>54</v>
      </c>
      <c r="D115" s="306"/>
      <c r="E115" s="306"/>
      <c r="F115" s="325" t="s">
        <v>998</v>
      </c>
      <c r="G115" s="306"/>
      <c r="H115" s="306" t="s">
        <v>1043</v>
      </c>
      <c r="I115" s="306" t="s">
        <v>1044</v>
      </c>
      <c r="J115" s="306"/>
      <c r="K115" s="317"/>
    </row>
    <row r="116" spans="2:11" ht="15" customHeight="1">
      <c r="B116" s="329"/>
      <c r="C116" s="335"/>
      <c r="D116" s="335"/>
      <c r="E116" s="335"/>
      <c r="F116" s="335"/>
      <c r="G116" s="335"/>
      <c r="H116" s="335"/>
      <c r="I116" s="335"/>
      <c r="J116" s="335"/>
      <c r="K116" s="331"/>
    </row>
    <row r="117" spans="2:11" ht="18.75" customHeight="1">
      <c r="B117" s="336"/>
      <c r="C117" s="302"/>
      <c r="D117" s="302"/>
      <c r="E117" s="302"/>
      <c r="F117" s="337"/>
      <c r="G117" s="302"/>
      <c r="H117" s="302"/>
      <c r="I117" s="302"/>
      <c r="J117" s="302"/>
      <c r="K117" s="336"/>
    </row>
    <row r="118" spans="2:11" ht="18.75" customHeight="1">
      <c r="B118" s="312"/>
      <c r="C118" s="312"/>
      <c r="D118" s="312"/>
      <c r="E118" s="312"/>
      <c r="F118" s="312"/>
      <c r="G118" s="312"/>
      <c r="H118" s="312"/>
      <c r="I118" s="312"/>
      <c r="J118" s="312"/>
      <c r="K118" s="312"/>
    </row>
    <row r="119" spans="2:11" ht="7.5" customHeight="1">
      <c r="B119" s="338"/>
      <c r="C119" s="339"/>
      <c r="D119" s="339"/>
      <c r="E119" s="339"/>
      <c r="F119" s="339"/>
      <c r="G119" s="339"/>
      <c r="H119" s="339"/>
      <c r="I119" s="339"/>
      <c r="J119" s="339"/>
      <c r="K119" s="340"/>
    </row>
    <row r="120" spans="2:11" ht="45" customHeight="1">
      <c r="B120" s="341"/>
      <c r="C120" s="421" t="s">
        <v>1045</v>
      </c>
      <c r="D120" s="421"/>
      <c r="E120" s="421"/>
      <c r="F120" s="421"/>
      <c r="G120" s="421"/>
      <c r="H120" s="421"/>
      <c r="I120" s="421"/>
      <c r="J120" s="421"/>
      <c r="K120" s="342"/>
    </row>
    <row r="121" spans="2:11" ht="17.25" customHeight="1">
      <c r="B121" s="343"/>
      <c r="C121" s="318" t="s">
        <v>992</v>
      </c>
      <c r="D121" s="318"/>
      <c r="E121" s="318"/>
      <c r="F121" s="318" t="s">
        <v>993</v>
      </c>
      <c r="G121" s="319"/>
      <c r="H121" s="318" t="s">
        <v>132</v>
      </c>
      <c r="I121" s="318" t="s">
        <v>54</v>
      </c>
      <c r="J121" s="318" t="s">
        <v>994</v>
      </c>
      <c r="K121" s="344"/>
    </row>
    <row r="122" spans="2:11" ht="17.25" customHeight="1">
      <c r="B122" s="343"/>
      <c r="C122" s="320" t="s">
        <v>995</v>
      </c>
      <c r="D122" s="320"/>
      <c r="E122" s="320"/>
      <c r="F122" s="321" t="s">
        <v>996</v>
      </c>
      <c r="G122" s="322"/>
      <c r="H122" s="320"/>
      <c r="I122" s="320"/>
      <c r="J122" s="320" t="s">
        <v>997</v>
      </c>
      <c r="K122" s="344"/>
    </row>
    <row r="123" spans="2:11" ht="5.25" customHeight="1">
      <c r="B123" s="345"/>
      <c r="C123" s="323"/>
      <c r="D123" s="323"/>
      <c r="E123" s="323"/>
      <c r="F123" s="323"/>
      <c r="G123" s="306"/>
      <c r="H123" s="323"/>
      <c r="I123" s="323"/>
      <c r="J123" s="323"/>
      <c r="K123" s="346"/>
    </row>
    <row r="124" spans="2:11" ht="15" customHeight="1">
      <c r="B124" s="345"/>
      <c r="C124" s="306" t="s">
        <v>1001</v>
      </c>
      <c r="D124" s="323"/>
      <c r="E124" s="323"/>
      <c r="F124" s="325" t="s">
        <v>998</v>
      </c>
      <c r="G124" s="306"/>
      <c r="H124" s="306" t="s">
        <v>1037</v>
      </c>
      <c r="I124" s="306" t="s">
        <v>1000</v>
      </c>
      <c r="J124" s="306">
        <v>120</v>
      </c>
      <c r="K124" s="347"/>
    </row>
    <row r="125" spans="2:11" ht="15" customHeight="1">
      <c r="B125" s="345"/>
      <c r="C125" s="306" t="s">
        <v>1046</v>
      </c>
      <c r="D125" s="306"/>
      <c r="E125" s="306"/>
      <c r="F125" s="325" t="s">
        <v>998</v>
      </c>
      <c r="G125" s="306"/>
      <c r="H125" s="306" t="s">
        <v>1047</v>
      </c>
      <c r="I125" s="306" t="s">
        <v>1000</v>
      </c>
      <c r="J125" s="306" t="s">
        <v>1048</v>
      </c>
      <c r="K125" s="347"/>
    </row>
    <row r="126" spans="2:11" ht="15" customHeight="1">
      <c r="B126" s="345"/>
      <c r="C126" s="306" t="s">
        <v>85</v>
      </c>
      <c r="D126" s="306"/>
      <c r="E126" s="306"/>
      <c r="F126" s="325" t="s">
        <v>998</v>
      </c>
      <c r="G126" s="306"/>
      <c r="H126" s="306" t="s">
        <v>1049</v>
      </c>
      <c r="I126" s="306" t="s">
        <v>1000</v>
      </c>
      <c r="J126" s="306" t="s">
        <v>1048</v>
      </c>
      <c r="K126" s="347"/>
    </row>
    <row r="127" spans="2:11" ht="15" customHeight="1">
      <c r="B127" s="345"/>
      <c r="C127" s="306" t="s">
        <v>1009</v>
      </c>
      <c r="D127" s="306"/>
      <c r="E127" s="306"/>
      <c r="F127" s="325" t="s">
        <v>1004</v>
      </c>
      <c r="G127" s="306"/>
      <c r="H127" s="306" t="s">
        <v>1010</v>
      </c>
      <c r="I127" s="306" t="s">
        <v>1000</v>
      </c>
      <c r="J127" s="306">
        <v>15</v>
      </c>
      <c r="K127" s="347"/>
    </row>
    <row r="128" spans="2:11" ht="15" customHeight="1">
      <c r="B128" s="345"/>
      <c r="C128" s="327" t="s">
        <v>1011</v>
      </c>
      <c r="D128" s="327"/>
      <c r="E128" s="327"/>
      <c r="F128" s="328" t="s">
        <v>1004</v>
      </c>
      <c r="G128" s="327"/>
      <c r="H128" s="327" t="s">
        <v>1012</v>
      </c>
      <c r="I128" s="327" t="s">
        <v>1000</v>
      </c>
      <c r="J128" s="327">
        <v>15</v>
      </c>
      <c r="K128" s="347"/>
    </row>
    <row r="129" spans="2:11" ht="15" customHeight="1">
      <c r="B129" s="345"/>
      <c r="C129" s="327" t="s">
        <v>1013</v>
      </c>
      <c r="D129" s="327"/>
      <c r="E129" s="327"/>
      <c r="F129" s="328" t="s">
        <v>1004</v>
      </c>
      <c r="G129" s="327"/>
      <c r="H129" s="327" t="s">
        <v>1014</v>
      </c>
      <c r="I129" s="327" t="s">
        <v>1000</v>
      </c>
      <c r="J129" s="327">
        <v>20</v>
      </c>
      <c r="K129" s="347"/>
    </row>
    <row r="130" spans="2:11" ht="15" customHeight="1">
      <c r="B130" s="345"/>
      <c r="C130" s="327" t="s">
        <v>1015</v>
      </c>
      <c r="D130" s="327"/>
      <c r="E130" s="327"/>
      <c r="F130" s="328" t="s">
        <v>1004</v>
      </c>
      <c r="G130" s="327"/>
      <c r="H130" s="327" t="s">
        <v>1016</v>
      </c>
      <c r="I130" s="327" t="s">
        <v>1000</v>
      </c>
      <c r="J130" s="327">
        <v>20</v>
      </c>
      <c r="K130" s="347"/>
    </row>
    <row r="131" spans="2:11" ht="15" customHeight="1">
      <c r="B131" s="345"/>
      <c r="C131" s="306" t="s">
        <v>1003</v>
      </c>
      <c r="D131" s="306"/>
      <c r="E131" s="306"/>
      <c r="F131" s="325" t="s">
        <v>1004</v>
      </c>
      <c r="G131" s="306"/>
      <c r="H131" s="306" t="s">
        <v>1037</v>
      </c>
      <c r="I131" s="306" t="s">
        <v>1000</v>
      </c>
      <c r="J131" s="306">
        <v>50</v>
      </c>
      <c r="K131" s="347"/>
    </row>
    <row r="132" spans="2:11" ht="15" customHeight="1">
      <c r="B132" s="345"/>
      <c r="C132" s="306" t="s">
        <v>1017</v>
      </c>
      <c r="D132" s="306"/>
      <c r="E132" s="306"/>
      <c r="F132" s="325" t="s">
        <v>1004</v>
      </c>
      <c r="G132" s="306"/>
      <c r="H132" s="306" t="s">
        <v>1037</v>
      </c>
      <c r="I132" s="306" t="s">
        <v>1000</v>
      </c>
      <c r="J132" s="306">
        <v>50</v>
      </c>
      <c r="K132" s="347"/>
    </row>
    <row r="133" spans="2:11" ht="15" customHeight="1">
      <c r="B133" s="345"/>
      <c r="C133" s="306" t="s">
        <v>1023</v>
      </c>
      <c r="D133" s="306"/>
      <c r="E133" s="306"/>
      <c r="F133" s="325" t="s">
        <v>1004</v>
      </c>
      <c r="G133" s="306"/>
      <c r="H133" s="306" t="s">
        <v>1037</v>
      </c>
      <c r="I133" s="306" t="s">
        <v>1000</v>
      </c>
      <c r="J133" s="306">
        <v>50</v>
      </c>
      <c r="K133" s="347"/>
    </row>
    <row r="134" spans="2:11" ht="15" customHeight="1">
      <c r="B134" s="345"/>
      <c r="C134" s="306" t="s">
        <v>1025</v>
      </c>
      <c r="D134" s="306"/>
      <c r="E134" s="306"/>
      <c r="F134" s="325" t="s">
        <v>1004</v>
      </c>
      <c r="G134" s="306"/>
      <c r="H134" s="306" t="s">
        <v>1037</v>
      </c>
      <c r="I134" s="306" t="s">
        <v>1000</v>
      </c>
      <c r="J134" s="306">
        <v>50</v>
      </c>
      <c r="K134" s="347"/>
    </row>
    <row r="135" spans="2:11" ht="15" customHeight="1">
      <c r="B135" s="345"/>
      <c r="C135" s="306" t="s">
        <v>137</v>
      </c>
      <c r="D135" s="306"/>
      <c r="E135" s="306"/>
      <c r="F135" s="325" t="s">
        <v>1004</v>
      </c>
      <c r="G135" s="306"/>
      <c r="H135" s="306" t="s">
        <v>1050</v>
      </c>
      <c r="I135" s="306" t="s">
        <v>1000</v>
      </c>
      <c r="J135" s="306">
        <v>255</v>
      </c>
      <c r="K135" s="347"/>
    </row>
    <row r="136" spans="2:11" ht="15" customHeight="1">
      <c r="B136" s="345"/>
      <c r="C136" s="306" t="s">
        <v>1027</v>
      </c>
      <c r="D136" s="306"/>
      <c r="E136" s="306"/>
      <c r="F136" s="325" t="s">
        <v>998</v>
      </c>
      <c r="G136" s="306"/>
      <c r="H136" s="306" t="s">
        <v>1051</v>
      </c>
      <c r="I136" s="306" t="s">
        <v>1029</v>
      </c>
      <c r="J136" s="306"/>
      <c r="K136" s="347"/>
    </row>
    <row r="137" spans="2:11" ht="15" customHeight="1">
      <c r="B137" s="345"/>
      <c r="C137" s="306" t="s">
        <v>1030</v>
      </c>
      <c r="D137" s="306"/>
      <c r="E137" s="306"/>
      <c r="F137" s="325" t="s">
        <v>998</v>
      </c>
      <c r="G137" s="306"/>
      <c r="H137" s="306" t="s">
        <v>1052</v>
      </c>
      <c r="I137" s="306" t="s">
        <v>1032</v>
      </c>
      <c r="J137" s="306"/>
      <c r="K137" s="347"/>
    </row>
    <row r="138" spans="2:11" ht="15" customHeight="1">
      <c r="B138" s="345"/>
      <c r="C138" s="306" t="s">
        <v>1033</v>
      </c>
      <c r="D138" s="306"/>
      <c r="E138" s="306"/>
      <c r="F138" s="325" t="s">
        <v>998</v>
      </c>
      <c r="G138" s="306"/>
      <c r="H138" s="306" t="s">
        <v>1033</v>
      </c>
      <c r="I138" s="306" t="s">
        <v>1032</v>
      </c>
      <c r="J138" s="306"/>
      <c r="K138" s="347"/>
    </row>
    <row r="139" spans="2:11" ht="15" customHeight="1">
      <c r="B139" s="345"/>
      <c r="C139" s="306" t="s">
        <v>35</v>
      </c>
      <c r="D139" s="306"/>
      <c r="E139" s="306"/>
      <c r="F139" s="325" t="s">
        <v>998</v>
      </c>
      <c r="G139" s="306"/>
      <c r="H139" s="306" t="s">
        <v>1053</v>
      </c>
      <c r="I139" s="306" t="s">
        <v>1032</v>
      </c>
      <c r="J139" s="306"/>
      <c r="K139" s="347"/>
    </row>
    <row r="140" spans="2:11" ht="15" customHeight="1">
      <c r="B140" s="345"/>
      <c r="C140" s="306" t="s">
        <v>1054</v>
      </c>
      <c r="D140" s="306"/>
      <c r="E140" s="306"/>
      <c r="F140" s="325" t="s">
        <v>998</v>
      </c>
      <c r="G140" s="306"/>
      <c r="H140" s="306" t="s">
        <v>1055</v>
      </c>
      <c r="I140" s="306" t="s">
        <v>1032</v>
      </c>
      <c r="J140" s="306"/>
      <c r="K140" s="347"/>
    </row>
    <row r="141" spans="2:11" ht="15" customHeight="1">
      <c r="B141" s="348"/>
      <c r="C141" s="349"/>
      <c r="D141" s="349"/>
      <c r="E141" s="349"/>
      <c r="F141" s="349"/>
      <c r="G141" s="349"/>
      <c r="H141" s="349"/>
      <c r="I141" s="349"/>
      <c r="J141" s="349"/>
      <c r="K141" s="350"/>
    </row>
    <row r="142" spans="2:11" ht="18.75" customHeight="1">
      <c r="B142" s="302"/>
      <c r="C142" s="302"/>
      <c r="D142" s="302"/>
      <c r="E142" s="302"/>
      <c r="F142" s="337"/>
      <c r="G142" s="302"/>
      <c r="H142" s="302"/>
      <c r="I142" s="302"/>
      <c r="J142" s="302"/>
      <c r="K142" s="302"/>
    </row>
    <row r="143" spans="2:11" ht="18.75" customHeight="1">
      <c r="B143" s="312"/>
      <c r="C143" s="312"/>
      <c r="D143" s="312"/>
      <c r="E143" s="312"/>
      <c r="F143" s="312"/>
      <c r="G143" s="312"/>
      <c r="H143" s="312"/>
      <c r="I143" s="312"/>
      <c r="J143" s="312"/>
      <c r="K143" s="312"/>
    </row>
    <row r="144" spans="2:11" ht="7.5" customHeight="1">
      <c r="B144" s="313"/>
      <c r="C144" s="314"/>
      <c r="D144" s="314"/>
      <c r="E144" s="314"/>
      <c r="F144" s="314"/>
      <c r="G144" s="314"/>
      <c r="H144" s="314"/>
      <c r="I144" s="314"/>
      <c r="J144" s="314"/>
      <c r="K144" s="315"/>
    </row>
    <row r="145" spans="2:11" ht="45" customHeight="1">
      <c r="B145" s="316"/>
      <c r="C145" s="426" t="s">
        <v>1056</v>
      </c>
      <c r="D145" s="426"/>
      <c r="E145" s="426"/>
      <c r="F145" s="426"/>
      <c r="G145" s="426"/>
      <c r="H145" s="426"/>
      <c r="I145" s="426"/>
      <c r="J145" s="426"/>
      <c r="K145" s="317"/>
    </row>
    <row r="146" spans="2:11" ht="17.25" customHeight="1">
      <c r="B146" s="316"/>
      <c r="C146" s="318" t="s">
        <v>992</v>
      </c>
      <c r="D146" s="318"/>
      <c r="E146" s="318"/>
      <c r="F146" s="318" t="s">
        <v>993</v>
      </c>
      <c r="G146" s="319"/>
      <c r="H146" s="318" t="s">
        <v>132</v>
      </c>
      <c r="I146" s="318" t="s">
        <v>54</v>
      </c>
      <c r="J146" s="318" t="s">
        <v>994</v>
      </c>
      <c r="K146" s="317"/>
    </row>
    <row r="147" spans="2:11" ht="17.25" customHeight="1">
      <c r="B147" s="316"/>
      <c r="C147" s="320" t="s">
        <v>995</v>
      </c>
      <c r="D147" s="320"/>
      <c r="E147" s="320"/>
      <c r="F147" s="321" t="s">
        <v>996</v>
      </c>
      <c r="G147" s="322"/>
      <c r="H147" s="320"/>
      <c r="I147" s="320"/>
      <c r="J147" s="320" t="s">
        <v>997</v>
      </c>
      <c r="K147" s="317"/>
    </row>
    <row r="148" spans="2:11" ht="5.25" customHeight="1">
      <c r="B148" s="326"/>
      <c r="C148" s="323"/>
      <c r="D148" s="323"/>
      <c r="E148" s="323"/>
      <c r="F148" s="323"/>
      <c r="G148" s="324"/>
      <c r="H148" s="323"/>
      <c r="I148" s="323"/>
      <c r="J148" s="323"/>
      <c r="K148" s="347"/>
    </row>
    <row r="149" spans="2:11" ht="15" customHeight="1">
      <c r="B149" s="326"/>
      <c r="C149" s="351" t="s">
        <v>1001</v>
      </c>
      <c r="D149" s="306"/>
      <c r="E149" s="306"/>
      <c r="F149" s="352" t="s">
        <v>998</v>
      </c>
      <c r="G149" s="306"/>
      <c r="H149" s="351" t="s">
        <v>1037</v>
      </c>
      <c r="I149" s="351" t="s">
        <v>1000</v>
      </c>
      <c r="J149" s="351">
        <v>120</v>
      </c>
      <c r="K149" s="347"/>
    </row>
    <row r="150" spans="2:11" ht="15" customHeight="1">
      <c r="B150" s="326"/>
      <c r="C150" s="351" t="s">
        <v>1046</v>
      </c>
      <c r="D150" s="306"/>
      <c r="E150" s="306"/>
      <c r="F150" s="352" t="s">
        <v>998</v>
      </c>
      <c r="G150" s="306"/>
      <c r="H150" s="351" t="s">
        <v>1057</v>
      </c>
      <c r="I150" s="351" t="s">
        <v>1000</v>
      </c>
      <c r="J150" s="351" t="s">
        <v>1048</v>
      </c>
      <c r="K150" s="347"/>
    </row>
    <row r="151" spans="2:11" ht="15" customHeight="1">
      <c r="B151" s="326"/>
      <c r="C151" s="351" t="s">
        <v>85</v>
      </c>
      <c r="D151" s="306"/>
      <c r="E151" s="306"/>
      <c r="F151" s="352" t="s">
        <v>998</v>
      </c>
      <c r="G151" s="306"/>
      <c r="H151" s="351" t="s">
        <v>1058</v>
      </c>
      <c r="I151" s="351" t="s">
        <v>1000</v>
      </c>
      <c r="J151" s="351" t="s">
        <v>1048</v>
      </c>
      <c r="K151" s="347"/>
    </row>
    <row r="152" spans="2:11" ht="15" customHeight="1">
      <c r="B152" s="326"/>
      <c r="C152" s="351" t="s">
        <v>1003</v>
      </c>
      <c r="D152" s="306"/>
      <c r="E152" s="306"/>
      <c r="F152" s="352" t="s">
        <v>1004</v>
      </c>
      <c r="G152" s="306"/>
      <c r="H152" s="351" t="s">
        <v>1037</v>
      </c>
      <c r="I152" s="351" t="s">
        <v>1000</v>
      </c>
      <c r="J152" s="351">
        <v>50</v>
      </c>
      <c r="K152" s="347"/>
    </row>
    <row r="153" spans="2:11" ht="15" customHeight="1">
      <c r="B153" s="326"/>
      <c r="C153" s="351" t="s">
        <v>1006</v>
      </c>
      <c r="D153" s="306"/>
      <c r="E153" s="306"/>
      <c r="F153" s="352" t="s">
        <v>998</v>
      </c>
      <c r="G153" s="306"/>
      <c r="H153" s="351" t="s">
        <v>1037</v>
      </c>
      <c r="I153" s="351" t="s">
        <v>1008</v>
      </c>
      <c r="J153" s="351"/>
      <c r="K153" s="347"/>
    </row>
    <row r="154" spans="2:11" ht="15" customHeight="1">
      <c r="B154" s="326"/>
      <c r="C154" s="351" t="s">
        <v>1017</v>
      </c>
      <c r="D154" s="306"/>
      <c r="E154" s="306"/>
      <c r="F154" s="352" t="s">
        <v>1004</v>
      </c>
      <c r="G154" s="306"/>
      <c r="H154" s="351" t="s">
        <v>1037</v>
      </c>
      <c r="I154" s="351" t="s">
        <v>1000</v>
      </c>
      <c r="J154" s="351">
        <v>50</v>
      </c>
      <c r="K154" s="347"/>
    </row>
    <row r="155" spans="2:11" ht="15" customHeight="1">
      <c r="B155" s="326"/>
      <c r="C155" s="351" t="s">
        <v>1025</v>
      </c>
      <c r="D155" s="306"/>
      <c r="E155" s="306"/>
      <c r="F155" s="352" t="s">
        <v>1004</v>
      </c>
      <c r="G155" s="306"/>
      <c r="H155" s="351" t="s">
        <v>1037</v>
      </c>
      <c r="I155" s="351" t="s">
        <v>1000</v>
      </c>
      <c r="J155" s="351">
        <v>50</v>
      </c>
      <c r="K155" s="347"/>
    </row>
    <row r="156" spans="2:11" ht="15" customHeight="1">
      <c r="B156" s="326"/>
      <c r="C156" s="351" t="s">
        <v>1023</v>
      </c>
      <c r="D156" s="306"/>
      <c r="E156" s="306"/>
      <c r="F156" s="352" t="s">
        <v>1004</v>
      </c>
      <c r="G156" s="306"/>
      <c r="H156" s="351" t="s">
        <v>1037</v>
      </c>
      <c r="I156" s="351" t="s">
        <v>1000</v>
      </c>
      <c r="J156" s="351">
        <v>50</v>
      </c>
      <c r="K156" s="347"/>
    </row>
    <row r="157" spans="2:11" ht="15" customHeight="1">
      <c r="B157" s="326"/>
      <c r="C157" s="351" t="s">
        <v>105</v>
      </c>
      <c r="D157" s="306"/>
      <c r="E157" s="306"/>
      <c r="F157" s="352" t="s">
        <v>998</v>
      </c>
      <c r="G157" s="306"/>
      <c r="H157" s="351" t="s">
        <v>1059</v>
      </c>
      <c r="I157" s="351" t="s">
        <v>1000</v>
      </c>
      <c r="J157" s="351" t="s">
        <v>1060</v>
      </c>
      <c r="K157" s="347"/>
    </row>
    <row r="158" spans="2:11" ht="15" customHeight="1">
      <c r="B158" s="326"/>
      <c r="C158" s="351" t="s">
        <v>1061</v>
      </c>
      <c r="D158" s="306"/>
      <c r="E158" s="306"/>
      <c r="F158" s="352" t="s">
        <v>998</v>
      </c>
      <c r="G158" s="306"/>
      <c r="H158" s="351" t="s">
        <v>1062</v>
      </c>
      <c r="I158" s="351" t="s">
        <v>1032</v>
      </c>
      <c r="J158" s="351"/>
      <c r="K158" s="347"/>
    </row>
    <row r="159" spans="2:11" ht="15" customHeight="1">
      <c r="B159" s="353"/>
      <c r="C159" s="335"/>
      <c r="D159" s="335"/>
      <c r="E159" s="335"/>
      <c r="F159" s="335"/>
      <c r="G159" s="335"/>
      <c r="H159" s="335"/>
      <c r="I159" s="335"/>
      <c r="J159" s="335"/>
      <c r="K159" s="354"/>
    </row>
    <row r="160" spans="2:11" ht="18.75" customHeight="1">
      <c r="B160" s="302"/>
      <c r="C160" s="306"/>
      <c r="D160" s="306"/>
      <c r="E160" s="306"/>
      <c r="F160" s="325"/>
      <c r="G160" s="306"/>
      <c r="H160" s="306"/>
      <c r="I160" s="306"/>
      <c r="J160" s="306"/>
      <c r="K160" s="302"/>
    </row>
    <row r="161" spans="2:11" ht="18.75" customHeight="1">
      <c r="B161" s="312"/>
      <c r="C161" s="312"/>
      <c r="D161" s="312"/>
      <c r="E161" s="312"/>
      <c r="F161" s="312"/>
      <c r="G161" s="312"/>
      <c r="H161" s="312"/>
      <c r="I161" s="312"/>
      <c r="J161" s="312"/>
      <c r="K161" s="312"/>
    </row>
    <row r="162" spans="2:11" ht="7.5" customHeight="1">
      <c r="B162" s="294"/>
      <c r="C162" s="295"/>
      <c r="D162" s="295"/>
      <c r="E162" s="295"/>
      <c r="F162" s="295"/>
      <c r="G162" s="295"/>
      <c r="H162" s="295"/>
      <c r="I162" s="295"/>
      <c r="J162" s="295"/>
      <c r="K162" s="296"/>
    </row>
    <row r="163" spans="2:11" ht="45" customHeight="1">
      <c r="B163" s="297"/>
      <c r="C163" s="421" t="s">
        <v>1063</v>
      </c>
      <c r="D163" s="421"/>
      <c r="E163" s="421"/>
      <c r="F163" s="421"/>
      <c r="G163" s="421"/>
      <c r="H163" s="421"/>
      <c r="I163" s="421"/>
      <c r="J163" s="421"/>
      <c r="K163" s="298"/>
    </row>
    <row r="164" spans="2:11" ht="17.25" customHeight="1">
      <c r="B164" s="297"/>
      <c r="C164" s="318" t="s">
        <v>992</v>
      </c>
      <c r="D164" s="318"/>
      <c r="E164" s="318"/>
      <c r="F164" s="318" t="s">
        <v>993</v>
      </c>
      <c r="G164" s="355"/>
      <c r="H164" s="356" t="s">
        <v>132</v>
      </c>
      <c r="I164" s="356" t="s">
        <v>54</v>
      </c>
      <c r="J164" s="318" t="s">
        <v>994</v>
      </c>
      <c r="K164" s="298"/>
    </row>
    <row r="165" spans="2:11" ht="17.25" customHeight="1">
      <c r="B165" s="299"/>
      <c r="C165" s="320" t="s">
        <v>995</v>
      </c>
      <c r="D165" s="320"/>
      <c r="E165" s="320"/>
      <c r="F165" s="321" t="s">
        <v>996</v>
      </c>
      <c r="G165" s="357"/>
      <c r="H165" s="358"/>
      <c r="I165" s="358"/>
      <c r="J165" s="320" t="s">
        <v>997</v>
      </c>
      <c r="K165" s="300"/>
    </row>
    <row r="166" spans="2:11" ht="5.25" customHeight="1">
      <c r="B166" s="326"/>
      <c r="C166" s="323"/>
      <c r="D166" s="323"/>
      <c r="E166" s="323"/>
      <c r="F166" s="323"/>
      <c r="G166" s="324"/>
      <c r="H166" s="323"/>
      <c r="I166" s="323"/>
      <c r="J166" s="323"/>
      <c r="K166" s="347"/>
    </row>
    <row r="167" spans="2:11" ht="15" customHeight="1">
      <c r="B167" s="326"/>
      <c r="C167" s="306" t="s">
        <v>1001</v>
      </c>
      <c r="D167" s="306"/>
      <c r="E167" s="306"/>
      <c r="F167" s="325" t="s">
        <v>998</v>
      </c>
      <c r="G167" s="306"/>
      <c r="H167" s="306" t="s">
        <v>1037</v>
      </c>
      <c r="I167" s="306" t="s">
        <v>1000</v>
      </c>
      <c r="J167" s="306">
        <v>120</v>
      </c>
      <c r="K167" s="347"/>
    </row>
    <row r="168" spans="2:11" ht="15" customHeight="1">
      <c r="B168" s="326"/>
      <c r="C168" s="306" t="s">
        <v>1046</v>
      </c>
      <c r="D168" s="306"/>
      <c r="E168" s="306"/>
      <c r="F168" s="325" t="s">
        <v>998</v>
      </c>
      <c r="G168" s="306"/>
      <c r="H168" s="306" t="s">
        <v>1047</v>
      </c>
      <c r="I168" s="306" t="s">
        <v>1000</v>
      </c>
      <c r="J168" s="306" t="s">
        <v>1048</v>
      </c>
      <c r="K168" s="347"/>
    </row>
    <row r="169" spans="2:11" ht="15" customHeight="1">
      <c r="B169" s="326"/>
      <c r="C169" s="306" t="s">
        <v>85</v>
      </c>
      <c r="D169" s="306"/>
      <c r="E169" s="306"/>
      <c r="F169" s="325" t="s">
        <v>998</v>
      </c>
      <c r="G169" s="306"/>
      <c r="H169" s="306" t="s">
        <v>1064</v>
      </c>
      <c r="I169" s="306" t="s">
        <v>1000</v>
      </c>
      <c r="J169" s="306" t="s">
        <v>1048</v>
      </c>
      <c r="K169" s="347"/>
    </row>
    <row r="170" spans="2:11" ht="15" customHeight="1">
      <c r="B170" s="326"/>
      <c r="C170" s="306" t="s">
        <v>1003</v>
      </c>
      <c r="D170" s="306"/>
      <c r="E170" s="306"/>
      <c r="F170" s="325" t="s">
        <v>1004</v>
      </c>
      <c r="G170" s="306"/>
      <c r="H170" s="306" t="s">
        <v>1064</v>
      </c>
      <c r="I170" s="306" t="s">
        <v>1000</v>
      </c>
      <c r="J170" s="306">
        <v>50</v>
      </c>
      <c r="K170" s="347"/>
    </row>
    <row r="171" spans="2:11" ht="15" customHeight="1">
      <c r="B171" s="326"/>
      <c r="C171" s="306" t="s">
        <v>1006</v>
      </c>
      <c r="D171" s="306"/>
      <c r="E171" s="306"/>
      <c r="F171" s="325" t="s">
        <v>998</v>
      </c>
      <c r="G171" s="306"/>
      <c r="H171" s="306" t="s">
        <v>1064</v>
      </c>
      <c r="I171" s="306" t="s">
        <v>1008</v>
      </c>
      <c r="J171" s="306"/>
      <c r="K171" s="347"/>
    </row>
    <row r="172" spans="2:11" ht="15" customHeight="1">
      <c r="B172" s="326"/>
      <c r="C172" s="306" t="s">
        <v>1017</v>
      </c>
      <c r="D172" s="306"/>
      <c r="E172" s="306"/>
      <c r="F172" s="325" t="s">
        <v>1004</v>
      </c>
      <c r="G172" s="306"/>
      <c r="H172" s="306" t="s">
        <v>1064</v>
      </c>
      <c r="I172" s="306" t="s">
        <v>1000</v>
      </c>
      <c r="J172" s="306">
        <v>50</v>
      </c>
      <c r="K172" s="347"/>
    </row>
    <row r="173" spans="2:11" ht="15" customHeight="1">
      <c r="B173" s="326"/>
      <c r="C173" s="306" t="s">
        <v>1025</v>
      </c>
      <c r="D173" s="306"/>
      <c r="E173" s="306"/>
      <c r="F173" s="325" t="s">
        <v>1004</v>
      </c>
      <c r="G173" s="306"/>
      <c r="H173" s="306" t="s">
        <v>1064</v>
      </c>
      <c r="I173" s="306" t="s">
        <v>1000</v>
      </c>
      <c r="J173" s="306">
        <v>50</v>
      </c>
      <c r="K173" s="347"/>
    </row>
    <row r="174" spans="2:11" ht="15" customHeight="1">
      <c r="B174" s="326"/>
      <c r="C174" s="306" t="s">
        <v>1023</v>
      </c>
      <c r="D174" s="306"/>
      <c r="E174" s="306"/>
      <c r="F174" s="325" t="s">
        <v>1004</v>
      </c>
      <c r="G174" s="306"/>
      <c r="H174" s="306" t="s">
        <v>1064</v>
      </c>
      <c r="I174" s="306" t="s">
        <v>1000</v>
      </c>
      <c r="J174" s="306">
        <v>50</v>
      </c>
      <c r="K174" s="347"/>
    </row>
    <row r="175" spans="2:11" ht="15" customHeight="1">
      <c r="B175" s="326"/>
      <c r="C175" s="306" t="s">
        <v>131</v>
      </c>
      <c r="D175" s="306"/>
      <c r="E175" s="306"/>
      <c r="F175" s="325" t="s">
        <v>998</v>
      </c>
      <c r="G175" s="306"/>
      <c r="H175" s="306" t="s">
        <v>1065</v>
      </c>
      <c r="I175" s="306" t="s">
        <v>1066</v>
      </c>
      <c r="J175" s="306"/>
      <c r="K175" s="347"/>
    </row>
    <row r="176" spans="2:11" ht="15" customHeight="1">
      <c r="B176" s="326"/>
      <c r="C176" s="306" t="s">
        <v>54</v>
      </c>
      <c r="D176" s="306"/>
      <c r="E176" s="306"/>
      <c r="F176" s="325" t="s">
        <v>998</v>
      </c>
      <c r="G176" s="306"/>
      <c r="H176" s="306" t="s">
        <v>1067</v>
      </c>
      <c r="I176" s="306" t="s">
        <v>1068</v>
      </c>
      <c r="J176" s="306">
        <v>1</v>
      </c>
      <c r="K176" s="347"/>
    </row>
    <row r="177" spans="2:11" ht="15" customHeight="1">
      <c r="B177" s="326"/>
      <c r="C177" s="306" t="s">
        <v>50</v>
      </c>
      <c r="D177" s="306"/>
      <c r="E177" s="306"/>
      <c r="F177" s="325" t="s">
        <v>998</v>
      </c>
      <c r="G177" s="306"/>
      <c r="H177" s="306" t="s">
        <v>1069</v>
      </c>
      <c r="I177" s="306" t="s">
        <v>1000</v>
      </c>
      <c r="J177" s="306">
        <v>20</v>
      </c>
      <c r="K177" s="347"/>
    </row>
    <row r="178" spans="2:11" ht="15" customHeight="1">
      <c r="B178" s="326"/>
      <c r="C178" s="306" t="s">
        <v>132</v>
      </c>
      <c r="D178" s="306"/>
      <c r="E178" s="306"/>
      <c r="F178" s="325" t="s">
        <v>998</v>
      </c>
      <c r="G178" s="306"/>
      <c r="H178" s="306" t="s">
        <v>1070</v>
      </c>
      <c r="I178" s="306" t="s">
        <v>1000</v>
      </c>
      <c r="J178" s="306">
        <v>255</v>
      </c>
      <c r="K178" s="347"/>
    </row>
    <row r="179" spans="2:11" ht="15" customHeight="1">
      <c r="B179" s="326"/>
      <c r="C179" s="306" t="s">
        <v>133</v>
      </c>
      <c r="D179" s="306"/>
      <c r="E179" s="306"/>
      <c r="F179" s="325" t="s">
        <v>998</v>
      </c>
      <c r="G179" s="306"/>
      <c r="H179" s="306" t="s">
        <v>963</v>
      </c>
      <c r="I179" s="306" t="s">
        <v>1000</v>
      </c>
      <c r="J179" s="306">
        <v>10</v>
      </c>
      <c r="K179" s="347"/>
    </row>
    <row r="180" spans="2:11" ht="15" customHeight="1">
      <c r="B180" s="326"/>
      <c r="C180" s="306" t="s">
        <v>134</v>
      </c>
      <c r="D180" s="306"/>
      <c r="E180" s="306"/>
      <c r="F180" s="325" t="s">
        <v>998</v>
      </c>
      <c r="G180" s="306"/>
      <c r="H180" s="306" t="s">
        <v>1071</v>
      </c>
      <c r="I180" s="306" t="s">
        <v>1032</v>
      </c>
      <c r="J180" s="306"/>
      <c r="K180" s="347"/>
    </row>
    <row r="181" spans="2:11" ht="15" customHeight="1">
      <c r="B181" s="326"/>
      <c r="C181" s="306" t="s">
        <v>1072</v>
      </c>
      <c r="D181" s="306"/>
      <c r="E181" s="306"/>
      <c r="F181" s="325" t="s">
        <v>998</v>
      </c>
      <c r="G181" s="306"/>
      <c r="H181" s="306" t="s">
        <v>1073</v>
      </c>
      <c r="I181" s="306" t="s">
        <v>1032</v>
      </c>
      <c r="J181" s="306"/>
      <c r="K181" s="347"/>
    </row>
    <row r="182" spans="2:11" ht="15" customHeight="1">
      <c r="B182" s="326"/>
      <c r="C182" s="306" t="s">
        <v>1061</v>
      </c>
      <c r="D182" s="306"/>
      <c r="E182" s="306"/>
      <c r="F182" s="325" t="s">
        <v>998</v>
      </c>
      <c r="G182" s="306"/>
      <c r="H182" s="306" t="s">
        <v>1074</v>
      </c>
      <c r="I182" s="306" t="s">
        <v>1032</v>
      </c>
      <c r="J182" s="306"/>
      <c r="K182" s="347"/>
    </row>
    <row r="183" spans="2:11" ht="15" customHeight="1">
      <c r="B183" s="326"/>
      <c r="C183" s="306" t="s">
        <v>136</v>
      </c>
      <c r="D183" s="306"/>
      <c r="E183" s="306"/>
      <c r="F183" s="325" t="s">
        <v>1004</v>
      </c>
      <c r="G183" s="306"/>
      <c r="H183" s="306" t="s">
        <v>1075</v>
      </c>
      <c r="I183" s="306" t="s">
        <v>1000</v>
      </c>
      <c r="J183" s="306">
        <v>50</v>
      </c>
      <c r="K183" s="347"/>
    </row>
    <row r="184" spans="2:11" ht="15" customHeight="1">
      <c r="B184" s="326"/>
      <c r="C184" s="306" t="s">
        <v>1076</v>
      </c>
      <c r="D184" s="306"/>
      <c r="E184" s="306"/>
      <c r="F184" s="325" t="s">
        <v>1004</v>
      </c>
      <c r="G184" s="306"/>
      <c r="H184" s="306" t="s">
        <v>1077</v>
      </c>
      <c r="I184" s="306" t="s">
        <v>1078</v>
      </c>
      <c r="J184" s="306"/>
      <c r="K184" s="347"/>
    </row>
    <row r="185" spans="2:11" ht="15" customHeight="1">
      <c r="B185" s="326"/>
      <c r="C185" s="306" t="s">
        <v>1079</v>
      </c>
      <c r="D185" s="306"/>
      <c r="E185" s="306"/>
      <c r="F185" s="325" t="s">
        <v>1004</v>
      </c>
      <c r="G185" s="306"/>
      <c r="H185" s="306" t="s">
        <v>1080</v>
      </c>
      <c r="I185" s="306" t="s">
        <v>1078</v>
      </c>
      <c r="J185" s="306"/>
      <c r="K185" s="347"/>
    </row>
    <row r="186" spans="2:11" ht="15" customHeight="1">
      <c r="B186" s="326"/>
      <c r="C186" s="306" t="s">
        <v>1081</v>
      </c>
      <c r="D186" s="306"/>
      <c r="E186" s="306"/>
      <c r="F186" s="325" t="s">
        <v>1004</v>
      </c>
      <c r="G186" s="306"/>
      <c r="H186" s="306" t="s">
        <v>1082</v>
      </c>
      <c r="I186" s="306" t="s">
        <v>1078</v>
      </c>
      <c r="J186" s="306"/>
      <c r="K186" s="347"/>
    </row>
    <row r="187" spans="2:11" ht="15" customHeight="1">
      <c r="B187" s="326"/>
      <c r="C187" s="359" t="s">
        <v>1083</v>
      </c>
      <c r="D187" s="306"/>
      <c r="E187" s="306"/>
      <c r="F187" s="325" t="s">
        <v>1004</v>
      </c>
      <c r="G187" s="306"/>
      <c r="H187" s="306" t="s">
        <v>1084</v>
      </c>
      <c r="I187" s="306" t="s">
        <v>1085</v>
      </c>
      <c r="J187" s="360" t="s">
        <v>1086</v>
      </c>
      <c r="K187" s="347"/>
    </row>
    <row r="188" spans="2:11" ht="15" customHeight="1">
      <c r="B188" s="326"/>
      <c r="C188" s="311" t="s">
        <v>39</v>
      </c>
      <c r="D188" s="306"/>
      <c r="E188" s="306"/>
      <c r="F188" s="325" t="s">
        <v>998</v>
      </c>
      <c r="G188" s="306"/>
      <c r="H188" s="302" t="s">
        <v>1087</v>
      </c>
      <c r="I188" s="306" t="s">
        <v>1088</v>
      </c>
      <c r="J188" s="306"/>
      <c r="K188" s="347"/>
    </row>
    <row r="189" spans="2:11" ht="15" customHeight="1">
      <c r="B189" s="326"/>
      <c r="C189" s="311" t="s">
        <v>1089</v>
      </c>
      <c r="D189" s="306"/>
      <c r="E189" s="306"/>
      <c r="F189" s="325" t="s">
        <v>998</v>
      </c>
      <c r="G189" s="306"/>
      <c r="H189" s="306" t="s">
        <v>1090</v>
      </c>
      <c r="I189" s="306" t="s">
        <v>1032</v>
      </c>
      <c r="J189" s="306"/>
      <c r="K189" s="347"/>
    </row>
    <row r="190" spans="2:11" ht="15" customHeight="1">
      <c r="B190" s="326"/>
      <c r="C190" s="311" t="s">
        <v>1091</v>
      </c>
      <c r="D190" s="306"/>
      <c r="E190" s="306"/>
      <c r="F190" s="325" t="s">
        <v>998</v>
      </c>
      <c r="G190" s="306"/>
      <c r="H190" s="306" t="s">
        <v>1092</v>
      </c>
      <c r="I190" s="306" t="s">
        <v>1032</v>
      </c>
      <c r="J190" s="306"/>
      <c r="K190" s="347"/>
    </row>
    <row r="191" spans="2:11" ht="15" customHeight="1">
      <c r="B191" s="326"/>
      <c r="C191" s="311" t="s">
        <v>1093</v>
      </c>
      <c r="D191" s="306"/>
      <c r="E191" s="306"/>
      <c r="F191" s="325" t="s">
        <v>1004</v>
      </c>
      <c r="G191" s="306"/>
      <c r="H191" s="306" t="s">
        <v>1094</v>
      </c>
      <c r="I191" s="306" t="s">
        <v>1032</v>
      </c>
      <c r="J191" s="306"/>
      <c r="K191" s="347"/>
    </row>
    <row r="192" spans="2:11" ht="15" customHeight="1">
      <c r="B192" s="353"/>
      <c r="C192" s="361"/>
      <c r="D192" s="335"/>
      <c r="E192" s="335"/>
      <c r="F192" s="335"/>
      <c r="G192" s="335"/>
      <c r="H192" s="335"/>
      <c r="I192" s="335"/>
      <c r="J192" s="335"/>
      <c r="K192" s="354"/>
    </row>
    <row r="193" spans="2:11" ht="18.75" customHeight="1">
      <c r="B193" s="302"/>
      <c r="C193" s="306"/>
      <c r="D193" s="306"/>
      <c r="E193" s="306"/>
      <c r="F193" s="325"/>
      <c r="G193" s="306"/>
      <c r="H193" s="306"/>
      <c r="I193" s="306"/>
      <c r="J193" s="306"/>
      <c r="K193" s="302"/>
    </row>
    <row r="194" spans="2:11" ht="18.75" customHeight="1">
      <c r="B194" s="302"/>
      <c r="C194" s="306"/>
      <c r="D194" s="306"/>
      <c r="E194" s="306"/>
      <c r="F194" s="325"/>
      <c r="G194" s="306"/>
      <c r="H194" s="306"/>
      <c r="I194" s="306"/>
      <c r="J194" s="306"/>
      <c r="K194" s="302"/>
    </row>
    <row r="195" spans="2:11" ht="18.75" customHeight="1">
      <c r="B195" s="312"/>
      <c r="C195" s="312"/>
      <c r="D195" s="312"/>
      <c r="E195" s="312"/>
      <c r="F195" s="312"/>
      <c r="G195" s="312"/>
      <c r="H195" s="312"/>
      <c r="I195" s="312"/>
      <c r="J195" s="312"/>
      <c r="K195" s="312"/>
    </row>
    <row r="196" spans="2:11">
      <c r="B196" s="294"/>
      <c r="C196" s="295"/>
      <c r="D196" s="295"/>
      <c r="E196" s="295"/>
      <c r="F196" s="295"/>
      <c r="G196" s="295"/>
      <c r="H196" s="295"/>
      <c r="I196" s="295"/>
      <c r="J196" s="295"/>
      <c r="K196" s="296"/>
    </row>
    <row r="197" spans="2:11" ht="21">
      <c r="B197" s="297"/>
      <c r="C197" s="421" t="s">
        <v>1095</v>
      </c>
      <c r="D197" s="421"/>
      <c r="E197" s="421"/>
      <c r="F197" s="421"/>
      <c r="G197" s="421"/>
      <c r="H197" s="421"/>
      <c r="I197" s="421"/>
      <c r="J197" s="421"/>
      <c r="K197" s="298"/>
    </row>
    <row r="198" spans="2:11" ht="25.5" customHeight="1">
      <c r="B198" s="297"/>
      <c r="C198" s="362" t="s">
        <v>1096</v>
      </c>
      <c r="D198" s="362"/>
      <c r="E198" s="362"/>
      <c r="F198" s="362" t="s">
        <v>1097</v>
      </c>
      <c r="G198" s="363"/>
      <c r="H198" s="427" t="s">
        <v>1098</v>
      </c>
      <c r="I198" s="427"/>
      <c r="J198" s="427"/>
      <c r="K198" s="298"/>
    </row>
    <row r="199" spans="2:11" ht="5.25" customHeight="1">
      <c r="B199" s="326"/>
      <c r="C199" s="323"/>
      <c r="D199" s="323"/>
      <c r="E199" s="323"/>
      <c r="F199" s="323"/>
      <c r="G199" s="306"/>
      <c r="H199" s="323"/>
      <c r="I199" s="323"/>
      <c r="J199" s="323"/>
      <c r="K199" s="347"/>
    </row>
    <row r="200" spans="2:11" ht="15" customHeight="1">
      <c r="B200" s="326"/>
      <c r="C200" s="306" t="s">
        <v>1088</v>
      </c>
      <c r="D200" s="306"/>
      <c r="E200" s="306"/>
      <c r="F200" s="325" t="s">
        <v>40</v>
      </c>
      <c r="G200" s="306"/>
      <c r="H200" s="423" t="s">
        <v>1099</v>
      </c>
      <c r="I200" s="423"/>
      <c r="J200" s="423"/>
      <c r="K200" s="347"/>
    </row>
    <row r="201" spans="2:11" ht="15" customHeight="1">
      <c r="B201" s="326"/>
      <c r="C201" s="332"/>
      <c r="D201" s="306"/>
      <c r="E201" s="306"/>
      <c r="F201" s="325" t="s">
        <v>41</v>
      </c>
      <c r="G201" s="306"/>
      <c r="H201" s="423" t="s">
        <v>1100</v>
      </c>
      <c r="I201" s="423"/>
      <c r="J201" s="423"/>
      <c r="K201" s="347"/>
    </row>
    <row r="202" spans="2:11" ht="15" customHeight="1">
      <c r="B202" s="326"/>
      <c r="C202" s="332"/>
      <c r="D202" s="306"/>
      <c r="E202" s="306"/>
      <c r="F202" s="325" t="s">
        <v>44</v>
      </c>
      <c r="G202" s="306"/>
      <c r="H202" s="423" t="s">
        <v>1101</v>
      </c>
      <c r="I202" s="423"/>
      <c r="J202" s="423"/>
      <c r="K202" s="347"/>
    </row>
    <row r="203" spans="2:11" ht="15" customHeight="1">
      <c r="B203" s="326"/>
      <c r="C203" s="306"/>
      <c r="D203" s="306"/>
      <c r="E203" s="306"/>
      <c r="F203" s="325" t="s">
        <v>42</v>
      </c>
      <c r="G203" s="306"/>
      <c r="H203" s="423" t="s">
        <v>1102</v>
      </c>
      <c r="I203" s="423"/>
      <c r="J203" s="423"/>
      <c r="K203" s="347"/>
    </row>
    <row r="204" spans="2:11" ht="15" customHeight="1">
      <c r="B204" s="326"/>
      <c r="C204" s="306"/>
      <c r="D204" s="306"/>
      <c r="E204" s="306"/>
      <c r="F204" s="325" t="s">
        <v>43</v>
      </c>
      <c r="G204" s="306"/>
      <c r="H204" s="423" t="s">
        <v>1103</v>
      </c>
      <c r="I204" s="423"/>
      <c r="J204" s="423"/>
      <c r="K204" s="347"/>
    </row>
    <row r="205" spans="2:11" ht="15" customHeight="1">
      <c r="B205" s="326"/>
      <c r="C205" s="306"/>
      <c r="D205" s="306"/>
      <c r="E205" s="306"/>
      <c r="F205" s="325"/>
      <c r="G205" s="306"/>
      <c r="H205" s="306"/>
      <c r="I205" s="306"/>
      <c r="J205" s="306"/>
      <c r="K205" s="347"/>
    </row>
    <row r="206" spans="2:11" ht="15" customHeight="1">
      <c r="B206" s="326"/>
      <c r="C206" s="306" t="s">
        <v>1044</v>
      </c>
      <c r="D206" s="306"/>
      <c r="E206" s="306"/>
      <c r="F206" s="325" t="s">
        <v>76</v>
      </c>
      <c r="G206" s="306"/>
      <c r="H206" s="423" t="s">
        <v>1104</v>
      </c>
      <c r="I206" s="423"/>
      <c r="J206" s="423"/>
      <c r="K206" s="347"/>
    </row>
    <row r="207" spans="2:11" ht="15" customHeight="1">
      <c r="B207" s="326"/>
      <c r="C207" s="332"/>
      <c r="D207" s="306"/>
      <c r="E207" s="306"/>
      <c r="F207" s="325" t="s">
        <v>944</v>
      </c>
      <c r="G207" s="306"/>
      <c r="H207" s="423" t="s">
        <v>945</v>
      </c>
      <c r="I207" s="423"/>
      <c r="J207" s="423"/>
      <c r="K207" s="347"/>
    </row>
    <row r="208" spans="2:11" ht="15" customHeight="1">
      <c r="B208" s="326"/>
      <c r="C208" s="306"/>
      <c r="D208" s="306"/>
      <c r="E208" s="306"/>
      <c r="F208" s="325" t="s">
        <v>942</v>
      </c>
      <c r="G208" s="306"/>
      <c r="H208" s="423" t="s">
        <v>1105</v>
      </c>
      <c r="I208" s="423"/>
      <c r="J208" s="423"/>
      <c r="K208" s="347"/>
    </row>
    <row r="209" spans="2:11" ht="15" customHeight="1">
      <c r="B209" s="364"/>
      <c r="C209" s="332"/>
      <c r="D209" s="332"/>
      <c r="E209" s="332"/>
      <c r="F209" s="325" t="s">
        <v>93</v>
      </c>
      <c r="G209" s="311"/>
      <c r="H209" s="422" t="s">
        <v>94</v>
      </c>
      <c r="I209" s="422"/>
      <c r="J209" s="422"/>
      <c r="K209" s="365"/>
    </row>
    <row r="210" spans="2:11" ht="15" customHeight="1">
      <c r="B210" s="364"/>
      <c r="C210" s="332"/>
      <c r="D210" s="332"/>
      <c r="E210" s="332"/>
      <c r="F210" s="325" t="s">
        <v>946</v>
      </c>
      <c r="G210" s="311"/>
      <c r="H210" s="422" t="s">
        <v>1106</v>
      </c>
      <c r="I210" s="422"/>
      <c r="J210" s="422"/>
      <c r="K210" s="365"/>
    </row>
    <row r="211" spans="2:11" ht="15" customHeight="1">
      <c r="B211" s="364"/>
      <c r="C211" s="332"/>
      <c r="D211" s="332"/>
      <c r="E211" s="332"/>
      <c r="F211" s="366"/>
      <c r="G211" s="311"/>
      <c r="H211" s="367"/>
      <c r="I211" s="367"/>
      <c r="J211" s="367"/>
      <c r="K211" s="365"/>
    </row>
    <row r="212" spans="2:11" ht="15" customHeight="1">
      <c r="B212" s="364"/>
      <c r="C212" s="306" t="s">
        <v>1068</v>
      </c>
      <c r="D212" s="332"/>
      <c r="E212" s="332"/>
      <c r="F212" s="325">
        <v>1</v>
      </c>
      <c r="G212" s="311"/>
      <c r="H212" s="422" t="s">
        <v>1107</v>
      </c>
      <c r="I212" s="422"/>
      <c r="J212" s="422"/>
      <c r="K212" s="365"/>
    </row>
    <row r="213" spans="2:11" ht="15" customHeight="1">
      <c r="B213" s="364"/>
      <c r="C213" s="332"/>
      <c r="D213" s="332"/>
      <c r="E213" s="332"/>
      <c r="F213" s="325">
        <v>2</v>
      </c>
      <c r="G213" s="311"/>
      <c r="H213" s="422" t="s">
        <v>1108</v>
      </c>
      <c r="I213" s="422"/>
      <c r="J213" s="422"/>
      <c r="K213" s="365"/>
    </row>
    <row r="214" spans="2:11" ht="15" customHeight="1">
      <c r="B214" s="364"/>
      <c r="C214" s="332"/>
      <c r="D214" s="332"/>
      <c r="E214" s="332"/>
      <c r="F214" s="325">
        <v>3</v>
      </c>
      <c r="G214" s="311"/>
      <c r="H214" s="422" t="s">
        <v>1109</v>
      </c>
      <c r="I214" s="422"/>
      <c r="J214" s="422"/>
      <c r="K214" s="365"/>
    </row>
    <row r="215" spans="2:11" ht="15" customHeight="1">
      <c r="B215" s="364"/>
      <c r="C215" s="332"/>
      <c r="D215" s="332"/>
      <c r="E215" s="332"/>
      <c r="F215" s="325">
        <v>4</v>
      </c>
      <c r="G215" s="311"/>
      <c r="H215" s="422" t="s">
        <v>1110</v>
      </c>
      <c r="I215" s="422"/>
      <c r="J215" s="422"/>
      <c r="K215" s="365"/>
    </row>
    <row r="216" spans="2:11" ht="12.75" customHeight="1">
      <c r="B216" s="368"/>
      <c r="C216" s="369"/>
      <c r="D216" s="369"/>
      <c r="E216" s="369"/>
      <c r="F216" s="369"/>
      <c r="G216" s="369"/>
      <c r="H216" s="369"/>
      <c r="I216" s="369"/>
      <c r="J216" s="369"/>
      <c r="K216" s="370"/>
    </row>
  </sheetData>
  <sheetProtection password="CC35" sheet="1" objects="1" scenarios="1" formatCells="0" formatColumns="0" formatRows="0" sort="0" autoFilter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D.1.1 - Architektonicko s...</vt:lpstr>
      <vt:lpstr>D.1.4.1 - Zdravotechnika</vt:lpstr>
      <vt:lpstr>D.1.4.3 - Vytápění</vt:lpstr>
      <vt:lpstr>D.1.4.4 - Elektroinstalac...</vt:lpstr>
      <vt:lpstr>VON - Vedlejší a ostatní ...</vt:lpstr>
      <vt:lpstr>Pokyny pro vyplnění</vt:lpstr>
      <vt:lpstr>'D.1.1 - Architektonicko s...'!Názvy_tisku</vt:lpstr>
      <vt:lpstr>'D.1.4.1 - Zdravotechnika'!Názvy_tisku</vt:lpstr>
      <vt:lpstr>'D.1.4.3 - Vytápění'!Názvy_tisku</vt:lpstr>
      <vt:lpstr>'D.1.4.4 - Elektroinstalac...'!Názvy_tisku</vt:lpstr>
      <vt:lpstr>'Rekapitulace stavby'!Názvy_tisku</vt:lpstr>
      <vt:lpstr>'VON - Vedlejší a ostatní ...'!Názvy_tisku</vt:lpstr>
      <vt:lpstr>'D.1.1 - Architektonicko s...'!Oblast_tisku</vt:lpstr>
      <vt:lpstr>'D.1.4.1 - Zdravotechnika'!Oblast_tisku</vt:lpstr>
      <vt:lpstr>'D.1.4.3 - Vytápění'!Oblast_tisku</vt:lpstr>
      <vt:lpstr>'D.1.4.4 - Elektroinstalac...'!Oblast_tisku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Divín Pavel</dc:creator>
  <cp:lastModifiedBy>Lorenc Michal</cp:lastModifiedBy>
  <dcterms:created xsi:type="dcterms:W3CDTF">2018-01-22T11:44:12Z</dcterms:created>
  <dcterms:modified xsi:type="dcterms:W3CDTF">2018-01-22T13:06:38Z</dcterms:modified>
</cp:coreProperties>
</file>