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570" windowHeight="6405" activeTab="0"/>
  </bookViews>
  <sheets>
    <sheet name="Rekapitulace stavby" sheetId="1" r:id="rId1"/>
    <sheet name="01 - Půdní vestavba šaten..." sheetId="2" r:id="rId2"/>
  </sheets>
  <definedNames>
    <definedName name="_xlnm.Print_Area" localSheetId="1">'01 - Půdní vestavba šaten...'!$C$4:$Q$70,'01 - Půdní vestavba šaten...'!$C$76:$Q$127,'01 - Půdní vestavba šaten...'!$C$133:$Q$323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Půdní vestavba šaten...'!$143:$143</definedName>
  </definedNames>
  <calcPr calcId="152511"/>
</workbook>
</file>

<file path=xl/sharedStrings.xml><?xml version="1.0" encoding="utf-8"?>
<sst xmlns="http://schemas.openxmlformats.org/spreadsheetml/2006/main" count="2564" uniqueCount="754">
  <si>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</si>
  <si>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</si>
  <si>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</si>
  <si>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</si>
  <si>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</si>
  <si>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</si>
  <si>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</si>
  <si>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</si>
  <si>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</si>
  <si>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</si>
  <si>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</si>
  <si>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</si>
  <si>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</si>
  <si>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</si>
  <si>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</si>
  <si>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</si>
  <si>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</si>
  <si>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19160008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</si>
  <si>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</si>
  <si>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</si>
  <si>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Domov pro seniory CESMINA</t>
  </si>
  <si>
    <t>JKSO:</t>
  </si>
  <si>
    <t/>
  </si>
  <si>
    <t>CC-CZ:</t>
  </si>
  <si>
    <t>Místo:</t>
  </si>
  <si>
    <t>Slezská 23- Starý Bohumín</t>
  </si>
  <si>
    <t>Datum:</t>
  </si>
  <si>
    <t>16.4.2019</t>
  </si>
  <si>
    <t>Objednatel:</t>
  </si>
  <si>
    <t>IČ:</t>
  </si>
  <si>
    <t>Město Bohumín -Masarykova 158</t>
  </si>
  <si>
    <t>DIČ:</t>
  </si>
  <si>
    <t>Zhotovitel:</t>
  </si>
  <si>
    <t>Vyplň údaj</t>
  </si>
  <si>
    <t>Projektant:</t>
  </si>
  <si>
    <t>Kubinova +partneři s.r.o -Hlučín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</si>
  <si>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</si>
  <si>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</si>
  <si>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</si>
  <si>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</si>
  <si>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</si>
  <si>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</si>
  <si>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</si>
  <si>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</si>
  <si>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</si>
  <si>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</si>
  <si>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</si>
  <si>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</si>
  <si>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</si>
  <si>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</si>
  <si>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</si>
  <si>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</si>
  <si>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</si>
  <si>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</si>
  <si>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</si>
  <si>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</si>
  <si>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</si>
  <si>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</si>
  <si>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</si>
  <si>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</si>
  <si>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</si>
  <si>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</si>
  <si>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</si>
  <si>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</si>
  <si>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</si>
  <si>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</si>
  <si>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</si>
  <si>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</si>
  <si>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</si>
  <si>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</si>
  <si>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</si>
  <si>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</si>
  <si>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</si>
  <si>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</si>
  <si>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</si>
  <si>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</si>
  <si>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</si>
  <si>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</si>
  <si>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</si>
  <si>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</si>
  <si>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</si>
  <si>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</si>
  <si>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{b544f9eb-d2f5-4b5a-bb89-a5655445941e}</t>
  </si>
  <si>
    <t>{00000000-0000-0000-0000-000000000000}</t>
  </si>
  <si>
    <t>/</t>
  </si>
  <si>
    <t>01</t>
  </si>
  <si>
    <t>Půdní vestavba šaten zaměstnanců</t>
  </si>
  <si>
    <t>{aa695dab-169b-4bbf-b45b-a011f9c07a73}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</si>
  <si>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</si>
  <si>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</si>
  <si>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</si>
  <si>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</si>
  <si>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</si>
  <si>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</si>
  <si>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</si>
  <si>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</si>
  <si>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</si>
  <si>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</si>
  <si>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</si>
  <si>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</si>
  <si>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</si>
  <si>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</si>
  <si>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</si>
  <si>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</si>
  <si>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</si>
  <si>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Půdní vestavba šaten zaměstnanců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</si>
  <si>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</si>
  <si>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</si>
  <si>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</si>
  <si>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</si>
  <si>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</si>
  <si>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</si>
  <si>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</si>
  <si>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</si>
  <si>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</si>
  <si>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</si>
  <si>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</si>
  <si>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</si>
  <si>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</si>
  <si>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 Ostatní konstrukce a práce, bourání</t>
  </si>
  <si>
    <t xml:space="preserve">    94 - Lešení a stavební výtahy</t>
  </si>
  <si>
    <t xml:space="preserve">    96 - Bourání konstrukcí</t>
  </si>
  <si>
    <t xml:space="preserve">    997 - 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</si>
  <si>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</si>
  <si>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</si>
  <si>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</si>
  <si>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</si>
  <si>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Zdravotechnika</t>
  </si>
  <si>
    <t xml:space="preserve">    730 - Ústřední vytápění</t>
  </si>
  <si>
    <t xml:space="preserve">    740 - Elektromontáže - zkoušky a revize</t>
  </si>
  <si>
    <t xml:space="preserve">    750 -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</si>
  <si>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</si>
  <si>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</si>
  <si>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</si>
  <si>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</si>
  <si>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</si>
  <si>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</si>
  <si>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</si>
  <si>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</si>
  <si>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 Dokončovací práce</t>
  </si>
  <si>
    <t>Ostatní - Ostatní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</si>
  <si>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</si>
  <si>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</si>
  <si>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</si>
  <si>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</si>
  <si>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</si>
  <si>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</si>
  <si>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</si>
  <si>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</si>
  <si>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</si>
  <si>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</si>
  <si>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</si>
  <si>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</si>
  <si>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</si>
  <si>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</si>
  <si>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</si>
  <si>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</si>
  <si>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</si>
  <si>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</si>
  <si>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</si>
  <si>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</si>
  <si>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</si>
  <si>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</si>
  <si>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</si>
  <si>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</si>
  <si>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</si>
  <si>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</si>
  <si>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311272323</t>
  </si>
  <si>
    <t>Zdivo nosné tl 300 mm z pórobetonových přesných hladkých tvárnic Ytong hmotnosti 500 kg/m3</t>
  </si>
  <si>
    <t>m3</t>
  </si>
  <si>
    <t>4</t>
  </si>
  <si>
    <t>1235574519</t>
  </si>
  <si>
    <t>317142322</t>
  </si>
  <si>
    <t>Překlady nenosné přímé z pórobetonu Ytong v příčkách tl 150 mm pro světlost otvoru do 1010 mm</t>
  </si>
  <si>
    <t>kus</t>
  </si>
  <si>
    <t>-1891478178</t>
  </si>
  <si>
    <t>3</t>
  </si>
  <si>
    <t>317234410</t>
  </si>
  <si>
    <t>Vyzdívka mezi nosníky z cihel pálených na MC</t>
  </si>
  <si>
    <t>1526549181</t>
  </si>
  <si>
    <t>317944323</t>
  </si>
  <si>
    <t>Válcované nosníky č.14 až 22 dodatečně osazované do připravených otvorů</t>
  </si>
  <si>
    <t>t</t>
  </si>
  <si>
    <t>449575633</t>
  </si>
  <si>
    <t>5</t>
  </si>
  <si>
    <t>342272323</t>
  </si>
  <si>
    <t>Příčky tl 100 mm z pórobetonových přesných hladkých příčkovek objemové hmotnosti 500 kg/m3</t>
  </si>
  <si>
    <t>m2</t>
  </si>
  <si>
    <t>1849974896</t>
  </si>
  <si>
    <t>6</t>
  </si>
  <si>
    <t>342272523</t>
  </si>
  <si>
    <t>Příčky tl 150 mm z pórobetonových přesných hladkých příčkovek objemové hmotnosti 500 kg/m3</t>
  </si>
  <si>
    <t>1344321746</t>
  </si>
  <si>
    <t>7</t>
  </si>
  <si>
    <t>342291111</t>
  </si>
  <si>
    <t>Ukotvení příček montážní polyuretanovou pěnou tl příčky do 100 mm</t>
  </si>
  <si>
    <t>m</t>
  </si>
  <si>
    <t>-1423164101</t>
  </si>
  <si>
    <t>8</t>
  </si>
  <si>
    <t>342291112</t>
  </si>
  <si>
    <t>Ukotvení příček montážní polyuretanovou pěnou tl příčky přes 100 mm</t>
  </si>
  <si>
    <t>1739382253</t>
  </si>
  <si>
    <t>9</t>
  </si>
  <si>
    <t>346244381</t>
  </si>
  <si>
    <t>Plentování jednostranné v do 200 mm válcovaných nosníků cihlami</t>
  </si>
  <si>
    <t>-1320693173</t>
  </si>
  <si>
    <t>10</t>
  </si>
  <si>
    <t>411354249</t>
  </si>
  <si>
    <t>Bednění stropů ztracené z hraněných trapézových vln v 60 mm plech pozinkovaný tl 1,0 mm</t>
  </si>
  <si>
    <t>1608810238</t>
  </si>
  <si>
    <t>11</t>
  </si>
  <si>
    <t>411354271</t>
  </si>
  <si>
    <t>Příplatek k ztracenému bednění stropů za ukotvení k podkladu</t>
  </si>
  <si>
    <t>-2061065912</t>
  </si>
  <si>
    <t>12</t>
  </si>
  <si>
    <t>411354272P</t>
  </si>
  <si>
    <t xml:space="preserve">Příplatek za perforaci  trapezového plech u sloupků </t>
  </si>
  <si>
    <t>ks</t>
  </si>
  <si>
    <t>1137841763</t>
  </si>
  <si>
    <t>13</t>
  </si>
  <si>
    <t>413232221</t>
  </si>
  <si>
    <t>Zazdívka zhlaví válcovaných nosníků v do 300 mm</t>
  </si>
  <si>
    <t>-1083542063</t>
  </si>
  <si>
    <t>14</t>
  </si>
  <si>
    <t>413239001P</t>
  </si>
  <si>
    <t>Podezdění a prošroubování pozednic s průvlakem</t>
  </si>
  <si>
    <t>584731316</t>
  </si>
  <si>
    <t>413351213</t>
  </si>
  <si>
    <t>Zřízení podpěrné konstrukce nosníků v do 4 m pro zatížení do 10 kPa</t>
  </si>
  <si>
    <t>1688982701</t>
  </si>
  <si>
    <t>16</t>
  </si>
  <si>
    <t>413351214</t>
  </si>
  <si>
    <t>Odstranění podpěrné konstrukce nosníků v do 4 m pro zatížení do 10 kPa</t>
  </si>
  <si>
    <t>-1523488643</t>
  </si>
  <si>
    <t>17</t>
  </si>
  <si>
    <t>413941123</t>
  </si>
  <si>
    <t>Osazování ocelových válcovaných nosníků stropů I, IE, U, UE nebo L do č. 22</t>
  </si>
  <si>
    <t>-1400190726</t>
  </si>
  <si>
    <t>18</t>
  </si>
  <si>
    <t>413941125</t>
  </si>
  <si>
    <t>Osazování ocelových válcovaných nosníků stropů I, IE, U, UE nebo L č. 24 a vyšší</t>
  </si>
  <si>
    <t>-2125138385</t>
  </si>
  <si>
    <t>19</t>
  </si>
  <si>
    <t>M</t>
  </si>
  <si>
    <t>130107480</t>
  </si>
  <si>
    <t>ocel profilová IPE, v jakosti 11 375, h=160 mm</t>
  </si>
  <si>
    <t>-315178707</t>
  </si>
  <si>
    <t>20</t>
  </si>
  <si>
    <t>130107560</t>
  </si>
  <si>
    <t>ocel profilová IPE, v jakosti 11 375, h=240 mm</t>
  </si>
  <si>
    <t>1951691737</t>
  </si>
  <si>
    <t>411321414</t>
  </si>
  <si>
    <t>Stropy deskové ze ŽB tř. C 25/30</t>
  </si>
  <si>
    <t>-483748556</t>
  </si>
  <si>
    <t>22</t>
  </si>
  <si>
    <t>411363021</t>
  </si>
  <si>
    <t>Výztuž stropu svařovanými sítěmi Kari</t>
  </si>
  <si>
    <t>-1040301456</t>
  </si>
  <si>
    <t>23</t>
  </si>
  <si>
    <t>417321414</t>
  </si>
  <si>
    <t>Ztužující pásy a věnce ze ŽB tř. C 20/25</t>
  </si>
  <si>
    <t>39799346</t>
  </si>
  <si>
    <t>24</t>
  </si>
  <si>
    <t>417351115</t>
  </si>
  <si>
    <t>Zřízení bednění ztužujících věnců</t>
  </si>
  <si>
    <t>-1726086198</t>
  </si>
  <si>
    <t>25</t>
  </si>
  <si>
    <t>417351116</t>
  </si>
  <si>
    <t>Odstranění bednění ztužujících věnců</t>
  </si>
  <si>
    <t>1772754305</t>
  </si>
  <si>
    <t>26</t>
  </si>
  <si>
    <t>417352311</t>
  </si>
  <si>
    <t>Ztracené bednění věnců z pórobetonových U-profilů Ytong ve zdech tl 300 mm</t>
  </si>
  <si>
    <t>-1917706159</t>
  </si>
  <si>
    <t>27</t>
  </si>
  <si>
    <t>417361821</t>
  </si>
  <si>
    <t>Výztuž ztužujících pásů a věnců betonářskou ocelí 10 505</t>
  </si>
  <si>
    <t>-1656706244</t>
  </si>
  <si>
    <t>28</t>
  </si>
  <si>
    <t>612131121</t>
  </si>
  <si>
    <t>Penetrace akrylát-silikonová vnitřních stěn nanášená ručně</t>
  </si>
  <si>
    <t>-1003385675</t>
  </si>
  <si>
    <t>29</t>
  </si>
  <si>
    <t>612142001</t>
  </si>
  <si>
    <t>Potažení vnitřních stěn sklovláknitým pletivem vtlačeným do tenkovrstvé hmoty</t>
  </si>
  <si>
    <t>-275689857</t>
  </si>
  <si>
    <t>30</t>
  </si>
  <si>
    <t>612311131</t>
  </si>
  <si>
    <t>Potažení vnitřních stěn vápenným štukem tloušťky do 3 mm</t>
  </si>
  <si>
    <t>-205332548</t>
  </si>
  <si>
    <t>31</t>
  </si>
  <si>
    <t>631311115</t>
  </si>
  <si>
    <t>Mazanina tl do 80 mm z betonu prostého bez zvýšených nároků na prostředí tř. C 20/25</t>
  </si>
  <si>
    <t>-1102405422</t>
  </si>
  <si>
    <t>32</t>
  </si>
  <si>
    <t>631319171</t>
  </si>
  <si>
    <t>Příplatek k mazanině tl do 80 mm za stržení povrchu spodní vrstvy před vložením výztuže</t>
  </si>
  <si>
    <t>979616062</t>
  </si>
  <si>
    <t>33</t>
  </si>
  <si>
    <t>631362021</t>
  </si>
  <si>
    <t>Výztuž mazanin svařovanými sítěmi Kari</t>
  </si>
  <si>
    <t>790498250</t>
  </si>
  <si>
    <t>34</t>
  </si>
  <si>
    <t>642942611</t>
  </si>
  <si>
    <t>Osazování zárubní kovových do 2,5m2</t>
  </si>
  <si>
    <t>942447571</t>
  </si>
  <si>
    <t>35</t>
  </si>
  <si>
    <t>553311540</t>
  </si>
  <si>
    <t>zárubeň ocelová pro běžné zdění  700 L/P</t>
  </si>
  <si>
    <t>649036996</t>
  </si>
  <si>
    <t>36</t>
  </si>
  <si>
    <t>553311580</t>
  </si>
  <si>
    <t>zárubeň ocelová pro běžné zdění  900 L/P</t>
  </si>
  <si>
    <t>1388222444</t>
  </si>
  <si>
    <t>37</t>
  </si>
  <si>
    <t>952901111</t>
  </si>
  <si>
    <t>Vyčištění budov bytové a občanské výstavby při výšce podlaží do 4 m</t>
  </si>
  <si>
    <t>2109231280</t>
  </si>
  <si>
    <t>38</t>
  </si>
  <si>
    <t xml:space="preserve">95580,0001 </t>
  </si>
  <si>
    <t>D+M hasící přístroj práškový 6kg-21A</t>
  </si>
  <si>
    <t>-772456487</t>
  </si>
  <si>
    <t>39</t>
  </si>
  <si>
    <t xml:space="preserve">949101111 </t>
  </si>
  <si>
    <t>Lešení pomocné  s lešeňovou podlahou v do 1,9 m zatížení do 150 kg/m2</t>
  </si>
  <si>
    <t>1169890079</t>
  </si>
  <si>
    <t>40</t>
  </si>
  <si>
    <t>965081229R</t>
  </si>
  <si>
    <t>Vybourání otvoru pro světlovod ve střeše</t>
  </si>
  <si>
    <t>-474936023</t>
  </si>
  <si>
    <t>41</t>
  </si>
  <si>
    <t>968072455</t>
  </si>
  <si>
    <t>Vybourání kovových dveřních zárubní pl do 2 m2</t>
  </si>
  <si>
    <t>-14294866</t>
  </si>
  <si>
    <t>42</t>
  </si>
  <si>
    <t>973031344</t>
  </si>
  <si>
    <t>Vysekání kapes ve zdivu cihelném na MV nebo MVC pl do 0,25 m2 hl do 150 mm</t>
  </si>
  <si>
    <t>1365271386</t>
  </si>
  <si>
    <t>43</t>
  </si>
  <si>
    <t>974031664</t>
  </si>
  <si>
    <t>Vysekání rýh ve zdivu cihelném pro vtahování nosníků hl do 150 mm v do 150 mm</t>
  </si>
  <si>
    <t>685368441</t>
  </si>
  <si>
    <t>44</t>
  </si>
  <si>
    <t>962031132</t>
  </si>
  <si>
    <t>Bourání příček z cihel pálených na MVC tl do 100 mm</t>
  </si>
  <si>
    <t>1746017807</t>
  </si>
  <si>
    <t>45</t>
  </si>
  <si>
    <t>971033641</t>
  </si>
  <si>
    <t>Vybourání otvorů ve zdivu cihelném pl do 4 m2 na MVC nebo MV tl do 300 mm</t>
  </si>
  <si>
    <t>2050234747</t>
  </si>
  <si>
    <t>46</t>
  </si>
  <si>
    <t>971033561</t>
  </si>
  <si>
    <t>Vybourání otvorů ve zdivu cihelném pl do 1 m2 na MVC nebo MV tl do 600 mm</t>
  </si>
  <si>
    <t>-79831104</t>
  </si>
  <si>
    <t>47</t>
  </si>
  <si>
    <t>971033651</t>
  </si>
  <si>
    <t>Vybourání otvorů ve zdivu cihelném pl do 4 m2 na MVC nebo MV tl do 600 mm</t>
  </si>
  <si>
    <t>1770952273</t>
  </si>
  <si>
    <t>48</t>
  </si>
  <si>
    <t>965081223</t>
  </si>
  <si>
    <t>Bourání podlah z dlaždic keramických plochy přes 1 m2</t>
  </si>
  <si>
    <t>1459018136</t>
  </si>
  <si>
    <t>49</t>
  </si>
  <si>
    <t>997013154</t>
  </si>
  <si>
    <t>Vnitrostaveništní doprava suti a vybouraných hmot pro budovy v do 15 m s omezením mechanizace</t>
  </si>
  <si>
    <t>1191247504</t>
  </si>
  <si>
    <t>50</t>
  </si>
  <si>
    <t>997013501</t>
  </si>
  <si>
    <t>Odvoz suti a vybouraných hmot na skládku nebo meziskládku do 1 km se složením</t>
  </si>
  <si>
    <t>1521654099</t>
  </si>
  <si>
    <t>51</t>
  </si>
  <si>
    <t>997013509</t>
  </si>
  <si>
    <t>Příplatek k odvozu suti a vybouraných hmot na skládku ZKD 1 km přes 1 km</t>
  </si>
  <si>
    <t>-382366</t>
  </si>
  <si>
    <t>52</t>
  </si>
  <si>
    <t>997013831</t>
  </si>
  <si>
    <t>Poplatek za uložení stavebního směsného odpadu na skládce (skládkovné)</t>
  </si>
  <si>
    <t>1950275742</t>
  </si>
  <si>
    <t>53</t>
  </si>
  <si>
    <t>998017003</t>
  </si>
  <si>
    <t xml:space="preserve">Přesun hmot s omezením mechanizace </t>
  </si>
  <si>
    <t>-1959915042</t>
  </si>
  <si>
    <t>143</t>
  </si>
  <si>
    <t>711113115</t>
  </si>
  <si>
    <t>Izolace proti  vlhkosti na vodorovné ploše za studena těsnicí hmotou COMBIFLEX-C2</t>
  </si>
  <si>
    <t>659100342</t>
  </si>
  <si>
    <t>144</t>
  </si>
  <si>
    <t>711113125</t>
  </si>
  <si>
    <t>Izolace proti  vlhkosti na svislé ploše za studena těsnicí hmotou COMBIFLEX-C2</t>
  </si>
  <si>
    <t>217661914</t>
  </si>
  <si>
    <t>145</t>
  </si>
  <si>
    <t>998711203</t>
  </si>
  <si>
    <t>Přesun hmot procentní pro izolace proti vodě</t>
  </si>
  <si>
    <t>%</t>
  </si>
  <si>
    <t>-1486363190</t>
  </si>
  <si>
    <t>54</t>
  </si>
  <si>
    <t>713111111</t>
  </si>
  <si>
    <t>Montáž izolace tepelné vrchem stropů volně kladenými rohožemi, pásy, dílci, deskami</t>
  </si>
  <si>
    <t>-1979823847</t>
  </si>
  <si>
    <t>55</t>
  </si>
  <si>
    <t>713121211</t>
  </si>
  <si>
    <t>Montáž izolace tepelné podlah volně kladenými okrajovými pásky</t>
  </si>
  <si>
    <t>606116677</t>
  </si>
  <si>
    <t>56</t>
  </si>
  <si>
    <t>919726122</t>
  </si>
  <si>
    <t>Geotextilie pro ochranu, separaci a filtraci netkaná měrná hmotnost do 300 g/m2</t>
  </si>
  <si>
    <t>-1867631088</t>
  </si>
  <si>
    <t>57</t>
  </si>
  <si>
    <t>631500,01</t>
  </si>
  <si>
    <t>Dodávka tepelné izolace s kročejovým útlumem tl.40mm</t>
  </si>
  <si>
    <t>-671881191</t>
  </si>
  <si>
    <t>58</t>
  </si>
  <si>
    <t>631402730</t>
  </si>
  <si>
    <t xml:space="preserve">pásek okrajový </t>
  </si>
  <si>
    <t>1123232050</t>
  </si>
  <si>
    <t>59</t>
  </si>
  <si>
    <t>631481530</t>
  </si>
  <si>
    <t>deska minerální izolační tl. 80 mm</t>
  </si>
  <si>
    <t>-976342507</t>
  </si>
  <si>
    <t>60</t>
  </si>
  <si>
    <t>631481570</t>
  </si>
  <si>
    <t>deska minerální izolační tl. 160 mm</t>
  </si>
  <si>
    <t>-2067344669</t>
  </si>
  <si>
    <t>61</t>
  </si>
  <si>
    <t>998713203</t>
  </si>
  <si>
    <t xml:space="preserve">Přesun hmot procentní pro izolace tepelné </t>
  </si>
  <si>
    <t>330136246</t>
  </si>
  <si>
    <t>62</t>
  </si>
  <si>
    <t>720,1</t>
  </si>
  <si>
    <t>Zdravotechnika  -viz samostatná příloha</t>
  </si>
  <si>
    <t>kpl</t>
  </si>
  <si>
    <t>1318898477</t>
  </si>
  <si>
    <t>63</t>
  </si>
  <si>
    <t>730,1</t>
  </si>
  <si>
    <t>Ústřední vytápění-viz samostatná příloha</t>
  </si>
  <si>
    <t>kpl,</t>
  </si>
  <si>
    <t>-780962901</t>
  </si>
  <si>
    <t>64</t>
  </si>
  <si>
    <t>740,1</t>
  </si>
  <si>
    <t>Elektroinstalace-silnoproud-viz samostatná příloha</t>
  </si>
  <si>
    <t>1057221838</t>
  </si>
  <si>
    <t>65</t>
  </si>
  <si>
    <t>740,2</t>
  </si>
  <si>
    <t>Elektroinstalace-slaboproud-viz samostatná příloha</t>
  </si>
  <si>
    <t>1959028697</t>
  </si>
  <si>
    <t>66</t>
  </si>
  <si>
    <t>750,1</t>
  </si>
  <si>
    <t>Vzduchotechnika -viz samostatná příloha</t>
  </si>
  <si>
    <t>-109967589</t>
  </si>
  <si>
    <t>67</t>
  </si>
  <si>
    <t>762083111</t>
  </si>
  <si>
    <t>Impregnace řeziva proti dřevokaznému hmyzu a houbám máčením třída ohrožení 1 a 2</t>
  </si>
  <si>
    <t>-260080102</t>
  </si>
  <si>
    <t>68</t>
  </si>
  <si>
    <t>762332921</t>
  </si>
  <si>
    <t>Doplnění části střešní vazby z hranolů průřezové plochy do 120 cm2 včetně materiálu</t>
  </si>
  <si>
    <t>-522781870</t>
  </si>
  <si>
    <t>69</t>
  </si>
  <si>
    <t>762332922</t>
  </si>
  <si>
    <t>Doplnění části střešní vazby z hranolů průřezové plochy do 224 cm2 včetně materiálu</t>
  </si>
  <si>
    <t>-2112073289</t>
  </si>
  <si>
    <t>70</t>
  </si>
  <si>
    <t>762430812R</t>
  </si>
  <si>
    <t>Demontáž všech podlahových vrstev</t>
  </si>
  <si>
    <t>-535234529</t>
  </si>
  <si>
    <t>71</t>
  </si>
  <si>
    <t>76288-R1</t>
  </si>
  <si>
    <t>Dodávka a montáž revizní lávky vč. zábradlí</t>
  </si>
  <si>
    <t>469462509</t>
  </si>
  <si>
    <t>72</t>
  </si>
  <si>
    <t>762953801</t>
  </si>
  <si>
    <t>Demontáž pochůzí lávky</t>
  </si>
  <si>
    <t>-1548690931</t>
  </si>
  <si>
    <t>73</t>
  </si>
  <si>
    <t>762953808R</t>
  </si>
  <si>
    <t>Demontáž stávající vestavby</t>
  </si>
  <si>
    <t>-693120193</t>
  </si>
  <si>
    <t>74</t>
  </si>
  <si>
    <t>998762203</t>
  </si>
  <si>
    <t xml:space="preserve">Přesun hmot procentní pro kce tesařské </t>
  </si>
  <si>
    <t>-284767714</t>
  </si>
  <si>
    <t>75</t>
  </si>
  <si>
    <t>763121425R1</t>
  </si>
  <si>
    <t>SDK stěna předsazená tl 112,5 mm profil CW+UW 100 deska 1xDF 12,5 TI 100 mm EI 30</t>
  </si>
  <si>
    <t>-1225532782</t>
  </si>
  <si>
    <t>76</t>
  </si>
  <si>
    <t>763131532</t>
  </si>
  <si>
    <t>SDK podhled deska 1xDF 15 bez TI jednovrstvá spodní kce profil CD+UD</t>
  </si>
  <si>
    <t>-264726028</t>
  </si>
  <si>
    <t>141</t>
  </si>
  <si>
    <t>763131751</t>
  </si>
  <si>
    <t xml:space="preserve">Montáž parotěsné zábrany do SDK </t>
  </si>
  <si>
    <t>374291330</t>
  </si>
  <si>
    <t>142</t>
  </si>
  <si>
    <t>283292901</t>
  </si>
  <si>
    <t>Dodávka parozábrany  Dekfol N-AL</t>
  </si>
  <si>
    <t>1377911780</t>
  </si>
  <si>
    <t>77</t>
  </si>
  <si>
    <t>763164336</t>
  </si>
  <si>
    <t>SDK obklad dřevěných kcí uzavřeného tvaru š do 1,6 m desky 1xDF 15</t>
  </si>
  <si>
    <t>-703380819</t>
  </si>
  <si>
    <t>78</t>
  </si>
  <si>
    <t>763182314</t>
  </si>
  <si>
    <t>Ostění oken z desek v SDK kci hloubky do 0,5 m</t>
  </si>
  <si>
    <t>921354463</t>
  </si>
  <si>
    <t>79</t>
  </si>
  <si>
    <t>763111717</t>
  </si>
  <si>
    <t>SDK základní penetrační nátěr</t>
  </si>
  <si>
    <t>1420218610</t>
  </si>
  <si>
    <t>80</t>
  </si>
  <si>
    <t>763182315</t>
  </si>
  <si>
    <t>Uprava podkladu parapetu pro oplechování a par. desku</t>
  </si>
  <si>
    <t>1643177822</t>
  </si>
  <si>
    <t>81</t>
  </si>
  <si>
    <t>998763403</t>
  </si>
  <si>
    <t xml:space="preserve">Přesun hmot procentní pro sádrokartonové konstrukce </t>
  </si>
  <si>
    <t>-213087044</t>
  </si>
  <si>
    <t>82</t>
  </si>
  <si>
    <t>764216604</t>
  </si>
  <si>
    <t>Oplechování rovných parapetů mechanicky kotvené z Pz s povrchovou úpravou rš 330 mm</t>
  </si>
  <si>
    <t>925938089</t>
  </si>
  <si>
    <t>83</t>
  </si>
  <si>
    <t>998764203</t>
  </si>
  <si>
    <t>Přesun hmot procentní pro konstrukce klempířské</t>
  </si>
  <si>
    <t>1837569827</t>
  </si>
  <si>
    <t>84</t>
  </si>
  <si>
    <t>766621211</t>
  </si>
  <si>
    <t>Montáž dřevěných oken plochy přes 1 m2 otevíravých výšky do 1,5 m s rámem do zdiva</t>
  </si>
  <si>
    <t>1602241150</t>
  </si>
  <si>
    <t>85</t>
  </si>
  <si>
    <t>766621622</t>
  </si>
  <si>
    <t>Montáž dřevěných oken plochy do 1 m2 zdvojených otevíravých, sklápěcích do zdiva</t>
  </si>
  <si>
    <t>-1357676063</t>
  </si>
  <si>
    <t>86</t>
  </si>
  <si>
    <t>611305100</t>
  </si>
  <si>
    <t>okno  otvíravé a sklápěcí OS1A 600x11150-odk.01</t>
  </si>
  <si>
    <t>1770346683</t>
  </si>
  <si>
    <t>87</t>
  </si>
  <si>
    <t>611305280</t>
  </si>
  <si>
    <t>okno otvíravé a sklápěcí OS1A 1200x1150 cm-odk.02</t>
  </si>
  <si>
    <t>-1060398384</t>
  </si>
  <si>
    <t>88</t>
  </si>
  <si>
    <t>766660001</t>
  </si>
  <si>
    <t>Montáž dveřních křídel otvíravých 1křídlových š do 0,8 m do ocelové zárubně</t>
  </si>
  <si>
    <t>-1507999577</t>
  </si>
  <si>
    <t>89</t>
  </si>
  <si>
    <t>766660022</t>
  </si>
  <si>
    <t>Montáž dveřních křídel otvíravých 1křídlových š přes 0,8 m požárních do ocelové zárubně</t>
  </si>
  <si>
    <t>929122697</t>
  </si>
  <si>
    <t>90</t>
  </si>
  <si>
    <t xml:space="preserve">611500,02 </t>
  </si>
  <si>
    <t>Dodávka dveří 700/1970- vč. kování -odk,T1</t>
  </si>
  <si>
    <t>-1996892371</t>
  </si>
  <si>
    <t>91</t>
  </si>
  <si>
    <t>611500,021</t>
  </si>
  <si>
    <t xml:space="preserve">Dodávka dveří 700/1970- vč. kování -odk.T2 </t>
  </si>
  <si>
    <t>1107332040</t>
  </si>
  <si>
    <t>92</t>
  </si>
  <si>
    <t>611500,03</t>
  </si>
  <si>
    <t>Dodávka dveří 900/1970- vč. kování -odk, T3-EW 15 DP</t>
  </si>
  <si>
    <t>-448834174</t>
  </si>
  <si>
    <t>93</t>
  </si>
  <si>
    <t>611500,032</t>
  </si>
  <si>
    <t>Dodávka dveří 900/1970- vč. kování -</t>
  </si>
  <si>
    <t>1728228753</t>
  </si>
  <si>
    <t>94</t>
  </si>
  <si>
    <t>611500,031</t>
  </si>
  <si>
    <t>Dodávka dveří 900/2350- vč. kování -odk. T7-EW 15 DP3</t>
  </si>
  <si>
    <t>-89712943</t>
  </si>
  <si>
    <t>95</t>
  </si>
  <si>
    <t>611500,080</t>
  </si>
  <si>
    <t>Dodávka + montáž samozavírače dveří</t>
  </si>
  <si>
    <t>981868088</t>
  </si>
  <si>
    <t>96</t>
  </si>
  <si>
    <t>766660181</t>
  </si>
  <si>
    <t>Montáž dveřních křídel otvíravých 1křídlových š do 0,8 m požárních do obložkové zárubně</t>
  </si>
  <si>
    <t>1545628010</t>
  </si>
  <si>
    <t>97</t>
  </si>
  <si>
    <t>611500,01</t>
  </si>
  <si>
    <t>Dodávka obložkové zárubně š,700</t>
  </si>
  <si>
    <t>-1047470783</t>
  </si>
  <si>
    <t>98</t>
  </si>
  <si>
    <t>766660351</t>
  </si>
  <si>
    <t>Montáž posuvných dveří jednokřídlových průchozí šířky do 800 mm do pojezdu na stěnu</t>
  </si>
  <si>
    <t>1233206266</t>
  </si>
  <si>
    <t>99</t>
  </si>
  <si>
    <t>766694111</t>
  </si>
  <si>
    <t>Montáž parapetních desek dřevěných nebo plastových šířky do 30 cm délky do 1,0 m</t>
  </si>
  <si>
    <t>211295588</t>
  </si>
  <si>
    <t>100</t>
  </si>
  <si>
    <t>766694112</t>
  </si>
  <si>
    <t>Montáž parapetních desek dřevěných nebo plastových šířky do 30 cm délky do 1,6 m</t>
  </si>
  <si>
    <t>-1941664941</t>
  </si>
  <si>
    <t>101</t>
  </si>
  <si>
    <t>607941030</t>
  </si>
  <si>
    <t>deska parapetní dřevotřísková vnitřní POSTFORMING 0,3 x 1 m</t>
  </si>
  <si>
    <t>552903684</t>
  </si>
  <si>
    <t>102</t>
  </si>
  <si>
    <t>607941210</t>
  </si>
  <si>
    <t>koncovka PVC k parapetním deskám 600 mm</t>
  </si>
  <si>
    <t>-1362945595</t>
  </si>
  <si>
    <t>103</t>
  </si>
  <si>
    <t>766821121</t>
  </si>
  <si>
    <t>Montáž korpusu vestavěné skříně šatní jednokřídlové</t>
  </si>
  <si>
    <t>1114627273</t>
  </si>
  <si>
    <t>104</t>
  </si>
  <si>
    <t>615600,01</t>
  </si>
  <si>
    <t>Dodávka šatní skříně 600/600/2000 -odk,T6</t>
  </si>
  <si>
    <t>2050297138</t>
  </si>
  <si>
    <t>105</t>
  </si>
  <si>
    <t>766900001</t>
  </si>
  <si>
    <t>Dodávka a montáž střešního světlovodu 460/460 vč.lemování</t>
  </si>
  <si>
    <t>-783398496</t>
  </si>
  <si>
    <t>106</t>
  </si>
  <si>
    <t>998766203</t>
  </si>
  <si>
    <t xml:space="preserve">Přesun hmot procentní pro konstrukce truhlářské </t>
  </si>
  <si>
    <t>35310774</t>
  </si>
  <si>
    <t>107</t>
  </si>
  <si>
    <t>771474112</t>
  </si>
  <si>
    <t>Montáž soklíků z dlaždic keramických rovných flexibilní lepidlo v do 90 mm</t>
  </si>
  <si>
    <t>-1597978951</t>
  </si>
  <si>
    <t>108</t>
  </si>
  <si>
    <t>771574113</t>
  </si>
  <si>
    <t>Montáž podlah keramických režných hladkých lepených flexibilním lepidlem do 12 ks/m2</t>
  </si>
  <si>
    <t>-1417135410</t>
  </si>
  <si>
    <t>109</t>
  </si>
  <si>
    <t>597500,01</t>
  </si>
  <si>
    <t>Dodávka keramické dlažby -dle výběru odběratele</t>
  </si>
  <si>
    <t>1011608859</t>
  </si>
  <si>
    <t>110</t>
  </si>
  <si>
    <t>771579191</t>
  </si>
  <si>
    <t>Příplatek k montáž podlah keramických za plochu do 5 m2</t>
  </si>
  <si>
    <t>-1891134483</t>
  </si>
  <si>
    <t>111</t>
  </si>
  <si>
    <t xml:space="preserve">771579192 </t>
  </si>
  <si>
    <t>Příplatek k montáž podlah keramických za omezený prostor</t>
  </si>
  <si>
    <t>-225842545</t>
  </si>
  <si>
    <t>112</t>
  </si>
  <si>
    <t>771579197</t>
  </si>
  <si>
    <t>Příplatek k montáž podlah keramických za lepení dvousložkovým lepidlem</t>
  </si>
  <si>
    <t>-789685970</t>
  </si>
  <si>
    <t>113</t>
  </si>
  <si>
    <t xml:space="preserve">771591111 </t>
  </si>
  <si>
    <t>Podlahy penetrace podkladu</t>
  </si>
  <si>
    <t>765438381</t>
  </si>
  <si>
    <t>114</t>
  </si>
  <si>
    <t>771591115</t>
  </si>
  <si>
    <t>Podlahy spárování silikonem</t>
  </si>
  <si>
    <t>-1472857500</t>
  </si>
  <si>
    <t>115</t>
  </si>
  <si>
    <t>998771203</t>
  </si>
  <si>
    <t xml:space="preserve">Přesun hmot procentní pro podlahy z dlaždic </t>
  </si>
  <si>
    <t>129470737</t>
  </si>
  <si>
    <t>116</t>
  </si>
  <si>
    <t>776121311</t>
  </si>
  <si>
    <t>Vodou ředitelná penetrace savého podkladu povlakových podlah ředěná v poměru 1:1</t>
  </si>
  <si>
    <t>1813973195</t>
  </si>
  <si>
    <t>117</t>
  </si>
  <si>
    <t>776141121</t>
  </si>
  <si>
    <t>Vyrovnání podkladu povlakových podlah stěrkou pevnosti 30 MPa tl 3 mm</t>
  </si>
  <si>
    <t>1910006546</t>
  </si>
  <si>
    <t>118</t>
  </si>
  <si>
    <t>776221111R1</t>
  </si>
  <si>
    <t>Lepení pásů z PVC disperzním  lepidlem</t>
  </si>
  <si>
    <t>-1381638711</t>
  </si>
  <si>
    <t>119</t>
  </si>
  <si>
    <t>284122459P</t>
  </si>
  <si>
    <t>krytina podlahová PVC tl.4,5mm -třída zátěže 34</t>
  </si>
  <si>
    <t>-1696905629</t>
  </si>
  <si>
    <t>120</t>
  </si>
  <si>
    <t>776223112</t>
  </si>
  <si>
    <t>Spoj povlakových podlahovin z PVC svařováním za studena</t>
  </si>
  <si>
    <t>-1689379223</t>
  </si>
  <si>
    <t>121</t>
  </si>
  <si>
    <t>776421100 K</t>
  </si>
  <si>
    <t>Lepení obvodových soklíků nebo lišt z měkčených plastů</t>
  </si>
  <si>
    <t>1289918526</t>
  </si>
  <si>
    <t>122</t>
  </si>
  <si>
    <t>284110020 M</t>
  </si>
  <si>
    <t>lišta speciální soklová pro instalaci pvc</t>
  </si>
  <si>
    <t>-48220658</t>
  </si>
  <si>
    <t>123</t>
  </si>
  <si>
    <t>998776203</t>
  </si>
  <si>
    <t xml:space="preserve">Přesun hmot procentní pro podlahy povlakové </t>
  </si>
  <si>
    <t>-222357578</t>
  </si>
  <si>
    <t>124</t>
  </si>
  <si>
    <t>781474112</t>
  </si>
  <si>
    <t>Montáž obkladů vnitřních keramických hladkých do 12 ks/m2 lepených flexibilním lepidlem</t>
  </si>
  <si>
    <t>-1662185260</t>
  </si>
  <si>
    <t>125</t>
  </si>
  <si>
    <t xml:space="preserve">597610000 </t>
  </si>
  <si>
    <t>obkládačky keramické</t>
  </si>
  <si>
    <t>2079205101</t>
  </si>
  <si>
    <t>126</t>
  </si>
  <si>
    <t>781479194</t>
  </si>
  <si>
    <t>Příplatek k montáži obkladů vnitřních keramických hladkých za nerovný povrch</t>
  </si>
  <si>
    <t>416297244</t>
  </si>
  <si>
    <t>127</t>
  </si>
  <si>
    <t xml:space="preserve">781479197 </t>
  </si>
  <si>
    <t>Příplatek k montáži obkladů vnitřních keramických hladkých za lepením lepidlem dvousložkovým</t>
  </si>
  <si>
    <t>341961418</t>
  </si>
  <si>
    <t>128</t>
  </si>
  <si>
    <t>781494511</t>
  </si>
  <si>
    <t>Plastové profily ukončovací lepené flexibilním lepidlem</t>
  </si>
  <si>
    <t>-659773047</t>
  </si>
  <si>
    <t>129</t>
  </si>
  <si>
    <t xml:space="preserve">781495111 </t>
  </si>
  <si>
    <t>Penetrace podkladu vnitřních obkladů</t>
  </si>
  <si>
    <t>1850275726</t>
  </si>
  <si>
    <t>130</t>
  </si>
  <si>
    <t>781495115</t>
  </si>
  <si>
    <t>Spárování vnitřních obkladů silikonem</t>
  </si>
  <si>
    <t>-924337648</t>
  </si>
  <si>
    <t>131</t>
  </si>
  <si>
    <t>998781203</t>
  </si>
  <si>
    <t>Přesun hmot procentní pro obklady keramické</t>
  </si>
  <si>
    <t>591415812</t>
  </si>
  <si>
    <t>132</t>
  </si>
  <si>
    <t>783314201</t>
  </si>
  <si>
    <t>Základní antikorozní jednonásobný syntetický standardní nátěr zámečnických konstrukcí</t>
  </si>
  <si>
    <t>-435632760</t>
  </si>
  <si>
    <t>133</t>
  </si>
  <si>
    <t>1663267197</t>
  </si>
  <si>
    <t>134</t>
  </si>
  <si>
    <t>783315101</t>
  </si>
  <si>
    <t>Mezinátěr jednonásobný syntetický standardní zámečnických konstrukcí</t>
  </si>
  <si>
    <t>-698356026</t>
  </si>
  <si>
    <t>135</t>
  </si>
  <si>
    <t>783317101</t>
  </si>
  <si>
    <t>Krycí jednonásobný syntetický standardní nátěr zámečnických konstrukcí</t>
  </si>
  <si>
    <t>1100475932</t>
  </si>
  <si>
    <t>136</t>
  </si>
  <si>
    <t xml:space="preserve">784181111 </t>
  </si>
  <si>
    <t>Základní silikátová jednonásobná penetrace podkladu v místnostech výšky do 3,80m</t>
  </si>
  <si>
    <t>-2018526035</t>
  </si>
  <si>
    <t>137</t>
  </si>
  <si>
    <t xml:space="preserve">784221101 </t>
  </si>
  <si>
    <t>Dvojnásobné bílé malby  ze směsí za sucha dobře otěruvzdorných v místnostech do 3,80 m</t>
  </si>
  <si>
    <t>-971354392</t>
  </si>
  <si>
    <t>138</t>
  </si>
  <si>
    <t>000350</t>
  </si>
  <si>
    <t>Náklady na zařízení staveniště</t>
  </si>
  <si>
    <t>512</t>
  </si>
  <si>
    <t>1730208301</t>
  </si>
  <si>
    <t>139</t>
  </si>
  <si>
    <t>000400</t>
  </si>
  <si>
    <t>Náklady na dokumentaci skutečného provedení</t>
  </si>
  <si>
    <t>-1379257335</t>
  </si>
  <si>
    <t>140</t>
  </si>
  <si>
    <t>000450</t>
  </si>
  <si>
    <t>Náklady na kompletační činnost dodavatele</t>
  </si>
  <si>
    <t>-1270069736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</si>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</sst>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81" t="s">
        <v>12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85" t="s">
        <v>17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25"/>
      <c r="AQ5" s="22"/>
      <c r="BE5" s="183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87" t="s">
        <v>20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25"/>
      <c r="AQ6" s="22"/>
      <c r="BE6" s="184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184"/>
      <c r="BS7" s="17" t="s">
        <v>9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184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84"/>
      <c r="BS9" s="17" t="s">
        <v>9</v>
      </c>
    </row>
    <row r="10" spans="2:71" ht="14.45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2"/>
      <c r="BE10" s="184"/>
      <c r="BS10" s="17" t="s">
        <v>9</v>
      </c>
    </row>
    <row r="11" spans="2:71" ht="18.4" customHeight="1">
      <c r="B11" s="21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2"/>
      <c r="BE11" s="184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84"/>
      <c r="BS12" s="17" t="s">
        <v>9</v>
      </c>
    </row>
    <row r="13" spans="2:71" ht="14.45" customHeight="1">
      <c r="B13" s="21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2"/>
      <c r="BE13" s="184"/>
      <c r="BS13" s="17" t="s">
        <v>9</v>
      </c>
    </row>
    <row r="14" spans="2:71" ht="13.5">
      <c r="B14" s="21"/>
      <c r="C14" s="25"/>
      <c r="D14" s="25"/>
      <c r="E14" s="188" t="s">
        <v>33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9" t="s">
        <v>31</v>
      </c>
      <c r="AL14" s="25"/>
      <c r="AM14" s="25"/>
      <c r="AN14" s="31" t="s">
        <v>33</v>
      </c>
      <c r="AO14" s="25"/>
      <c r="AP14" s="25"/>
      <c r="AQ14" s="22"/>
      <c r="BE14" s="184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84"/>
      <c r="BS15" s="17" t="s">
        <v>6</v>
      </c>
    </row>
    <row r="16" spans="2:71" ht="14.45" customHeight="1">
      <c r="B16" s="21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2"/>
      <c r="BE16" s="184"/>
      <c r="BS16" s="17" t="s">
        <v>6</v>
      </c>
    </row>
    <row r="17" spans="2:71" ht="18.4" customHeight="1">
      <c r="B17" s="21"/>
      <c r="C17" s="25"/>
      <c r="D17" s="25"/>
      <c r="E17" s="27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2"/>
      <c r="BE17" s="184"/>
      <c r="BS17" s="17" t="s">
        <v>36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84"/>
      <c r="BS18" s="17" t="s">
        <v>9</v>
      </c>
    </row>
    <row r="19" spans="2:71" ht="14.45" customHeight="1">
      <c r="B19" s="21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184"/>
      <c r="BS19" s="17" t="s">
        <v>9</v>
      </c>
    </row>
    <row r="20" spans="2:57" ht="18.4" customHeight="1">
      <c r="B20" s="21"/>
      <c r="C20" s="25"/>
      <c r="D20" s="25"/>
      <c r="E20" s="27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2"/>
      <c r="BE20" s="184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84"/>
    </row>
    <row r="22" spans="2:57" ht="13.5">
      <c r="B22" s="21"/>
      <c r="C22" s="25"/>
      <c r="D22" s="29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84"/>
    </row>
    <row r="23" spans="2:57" ht="22.5" customHeight="1">
      <c r="B23" s="21"/>
      <c r="C23" s="25"/>
      <c r="D23" s="25"/>
      <c r="E23" s="190" t="s">
        <v>22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5"/>
      <c r="AP23" s="25"/>
      <c r="AQ23" s="22"/>
      <c r="BE23" s="184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84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84"/>
    </row>
    <row r="26" spans="2:57" ht="14.45" customHeight="1">
      <c r="B26" s="21"/>
      <c r="C26" s="25"/>
      <c r="D26" s="33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1">
        <f>ROUND(AG87,0)</f>
        <v>0</v>
      </c>
      <c r="AL26" s="186"/>
      <c r="AM26" s="186"/>
      <c r="AN26" s="186"/>
      <c r="AO26" s="186"/>
      <c r="AP26" s="25"/>
      <c r="AQ26" s="22"/>
      <c r="BE26" s="184"/>
    </row>
    <row r="27" spans="2:57" ht="14.45" customHeight="1">
      <c r="B27" s="21"/>
      <c r="C27" s="25"/>
      <c r="D27" s="33" t="s">
        <v>41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1">
        <f>ROUND(AG90,0)</f>
        <v>0</v>
      </c>
      <c r="AL27" s="191"/>
      <c r="AM27" s="191"/>
      <c r="AN27" s="191"/>
      <c r="AO27" s="191"/>
      <c r="AP27" s="25"/>
      <c r="AQ27" s="22"/>
      <c r="BE27" s="184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4"/>
    </row>
    <row r="29" spans="2:57" s="1" customFormat="1" ht="25.9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2">
        <f>ROUND(AK26+AK27,0)</f>
        <v>0</v>
      </c>
      <c r="AL29" s="193"/>
      <c r="AM29" s="193"/>
      <c r="AN29" s="193"/>
      <c r="AO29" s="193"/>
      <c r="AP29" s="35"/>
      <c r="AQ29" s="36"/>
      <c r="BE29" s="184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4"/>
    </row>
    <row r="31" spans="2:57" s="2" customFormat="1" ht="14.45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194">
        <v>0.21</v>
      </c>
      <c r="M31" s="195"/>
      <c r="N31" s="195"/>
      <c r="O31" s="195"/>
      <c r="P31" s="40"/>
      <c r="Q31" s="40"/>
      <c r="R31" s="40"/>
      <c r="S31" s="40"/>
      <c r="T31" s="43" t="s">
        <v>45</v>
      </c>
      <c r="U31" s="40"/>
      <c r="V31" s="40"/>
      <c r="W31" s="196">
        <f>ROUND(AZ87+SUM(CD91:CD95),0)</f>
        <v>0</v>
      </c>
      <c r="X31" s="195"/>
      <c r="Y31" s="195"/>
      <c r="Z31" s="195"/>
      <c r="AA31" s="195"/>
      <c r="AB31" s="195"/>
      <c r="AC31" s="195"/>
      <c r="AD31" s="195"/>
      <c r="AE31" s="195"/>
      <c r="AF31" s="40"/>
      <c r="AG31" s="40"/>
      <c r="AH31" s="40"/>
      <c r="AI31" s="40"/>
      <c r="AJ31" s="40"/>
      <c r="AK31" s="196">
        <f>ROUND(AV87+SUM(BY91:BY95),0)</f>
        <v>0</v>
      </c>
      <c r="AL31" s="195"/>
      <c r="AM31" s="195"/>
      <c r="AN31" s="195"/>
      <c r="AO31" s="195"/>
      <c r="AP31" s="40"/>
      <c r="AQ31" s="44"/>
      <c r="BE31" s="184"/>
    </row>
    <row r="32" spans="2:57" s="2" customFormat="1" ht="14.45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194">
        <v>0.15</v>
      </c>
      <c r="M32" s="195"/>
      <c r="N32" s="195"/>
      <c r="O32" s="195"/>
      <c r="P32" s="40"/>
      <c r="Q32" s="40"/>
      <c r="R32" s="40"/>
      <c r="S32" s="40"/>
      <c r="T32" s="43" t="s">
        <v>45</v>
      </c>
      <c r="U32" s="40"/>
      <c r="V32" s="40"/>
      <c r="W32" s="196">
        <f>ROUND(BA87+SUM(CE91:CE95),0)</f>
        <v>0</v>
      </c>
      <c r="X32" s="195"/>
      <c r="Y32" s="195"/>
      <c r="Z32" s="195"/>
      <c r="AA32" s="195"/>
      <c r="AB32" s="195"/>
      <c r="AC32" s="195"/>
      <c r="AD32" s="195"/>
      <c r="AE32" s="195"/>
      <c r="AF32" s="40"/>
      <c r="AG32" s="40"/>
      <c r="AH32" s="40"/>
      <c r="AI32" s="40"/>
      <c r="AJ32" s="40"/>
      <c r="AK32" s="196">
        <f>ROUND(AW87+SUM(BZ91:BZ95),0)</f>
        <v>0</v>
      </c>
      <c r="AL32" s="195"/>
      <c r="AM32" s="195"/>
      <c r="AN32" s="195"/>
      <c r="AO32" s="195"/>
      <c r="AP32" s="40"/>
      <c r="AQ32" s="44"/>
      <c r="BE32" s="184"/>
    </row>
    <row r="33" spans="2:57" s="2" customFormat="1" ht="14.45" customHeight="1" hidden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194">
        <v>0.21</v>
      </c>
      <c r="M33" s="195"/>
      <c r="N33" s="195"/>
      <c r="O33" s="195"/>
      <c r="P33" s="40"/>
      <c r="Q33" s="40"/>
      <c r="R33" s="40"/>
      <c r="S33" s="40"/>
      <c r="T33" s="43" t="s">
        <v>45</v>
      </c>
      <c r="U33" s="40"/>
      <c r="V33" s="40"/>
      <c r="W33" s="196">
        <f>ROUND(BB87+SUM(CF91:CF95),0)</f>
        <v>0</v>
      </c>
      <c r="X33" s="195"/>
      <c r="Y33" s="195"/>
      <c r="Z33" s="195"/>
      <c r="AA33" s="195"/>
      <c r="AB33" s="195"/>
      <c r="AC33" s="195"/>
      <c r="AD33" s="195"/>
      <c r="AE33" s="195"/>
      <c r="AF33" s="40"/>
      <c r="AG33" s="40"/>
      <c r="AH33" s="40"/>
      <c r="AI33" s="40"/>
      <c r="AJ33" s="40"/>
      <c r="AK33" s="196">
        <v>0</v>
      </c>
      <c r="AL33" s="195"/>
      <c r="AM33" s="195"/>
      <c r="AN33" s="195"/>
      <c r="AO33" s="195"/>
      <c r="AP33" s="40"/>
      <c r="AQ33" s="44"/>
      <c r="BE33" s="184"/>
    </row>
    <row r="34" spans="2:57" s="2" customFormat="1" ht="14.45" customHeight="1" hidden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194">
        <v>0.15</v>
      </c>
      <c r="M34" s="195"/>
      <c r="N34" s="195"/>
      <c r="O34" s="195"/>
      <c r="P34" s="40"/>
      <c r="Q34" s="40"/>
      <c r="R34" s="40"/>
      <c r="S34" s="40"/>
      <c r="T34" s="43" t="s">
        <v>45</v>
      </c>
      <c r="U34" s="40"/>
      <c r="V34" s="40"/>
      <c r="W34" s="196">
        <f>ROUND(BC87+SUM(CG91:CG95),0)</f>
        <v>0</v>
      </c>
      <c r="X34" s="195"/>
      <c r="Y34" s="195"/>
      <c r="Z34" s="195"/>
      <c r="AA34" s="195"/>
      <c r="AB34" s="195"/>
      <c r="AC34" s="195"/>
      <c r="AD34" s="195"/>
      <c r="AE34" s="195"/>
      <c r="AF34" s="40"/>
      <c r="AG34" s="40"/>
      <c r="AH34" s="40"/>
      <c r="AI34" s="40"/>
      <c r="AJ34" s="40"/>
      <c r="AK34" s="196">
        <v>0</v>
      </c>
      <c r="AL34" s="195"/>
      <c r="AM34" s="195"/>
      <c r="AN34" s="195"/>
      <c r="AO34" s="195"/>
      <c r="AP34" s="40"/>
      <c r="AQ34" s="44"/>
      <c r="BE34" s="184"/>
    </row>
    <row r="35" spans="2:43" s="2" customFormat="1" ht="14.45" customHeight="1" hidden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194">
        <v>0</v>
      </c>
      <c r="M35" s="195"/>
      <c r="N35" s="195"/>
      <c r="O35" s="195"/>
      <c r="P35" s="40"/>
      <c r="Q35" s="40"/>
      <c r="R35" s="40"/>
      <c r="S35" s="40"/>
      <c r="T35" s="43" t="s">
        <v>45</v>
      </c>
      <c r="U35" s="40"/>
      <c r="V35" s="40"/>
      <c r="W35" s="196">
        <f>ROUND(BD87+SUM(CH91:CH95),0)</f>
        <v>0</v>
      </c>
      <c r="X35" s="195"/>
      <c r="Y35" s="195"/>
      <c r="Z35" s="195"/>
      <c r="AA35" s="195"/>
      <c r="AB35" s="195"/>
      <c r="AC35" s="195"/>
      <c r="AD35" s="195"/>
      <c r="AE35" s="195"/>
      <c r="AF35" s="40"/>
      <c r="AG35" s="40"/>
      <c r="AH35" s="40"/>
      <c r="AI35" s="40"/>
      <c r="AJ35" s="40"/>
      <c r="AK35" s="196">
        <v>0</v>
      </c>
      <c r="AL35" s="195"/>
      <c r="AM35" s="195"/>
      <c r="AN35" s="195"/>
      <c r="AO35" s="195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197" t="s">
        <v>52</v>
      </c>
      <c r="Y37" s="198"/>
      <c r="Z37" s="198"/>
      <c r="AA37" s="198"/>
      <c r="AB37" s="198"/>
      <c r="AC37" s="47"/>
      <c r="AD37" s="47"/>
      <c r="AE37" s="47"/>
      <c r="AF37" s="47"/>
      <c r="AG37" s="47"/>
      <c r="AH37" s="47"/>
      <c r="AI37" s="47"/>
      <c r="AJ37" s="47"/>
      <c r="AK37" s="199">
        <f>SUM(AK29:AK35)</f>
        <v>0</v>
      </c>
      <c r="AL37" s="198"/>
      <c r="AM37" s="198"/>
      <c r="AN37" s="198"/>
      <c r="AO37" s="200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3.5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3.5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3.5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3.5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1" t="s">
        <v>59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19160008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1" t="str">
        <f>K6</f>
        <v>Domov pro seniory CESMINA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Slezská 23- Starý Bohumín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16.4.2019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Bohumín -Masarykova 158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203" t="str">
        <f>IF(E17="","",E17)</f>
        <v>Kubinova +partneři s.r.o -Hlučín</v>
      </c>
      <c r="AN82" s="203"/>
      <c r="AO82" s="203"/>
      <c r="AP82" s="203"/>
      <c r="AQ82" s="36"/>
      <c r="AS82" s="204" t="s">
        <v>60</v>
      </c>
      <c r="AT82" s="20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03" t="str">
        <f>IF(E20="","",E20)</f>
        <v xml:space="preserve"> </v>
      </c>
      <c r="AN83" s="203"/>
      <c r="AO83" s="203"/>
      <c r="AP83" s="203"/>
      <c r="AQ83" s="36"/>
      <c r="AS83" s="206"/>
      <c r="AT83" s="20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8"/>
      <c r="AT84" s="20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10" t="s">
        <v>61</v>
      </c>
      <c r="D85" s="211"/>
      <c r="E85" s="211"/>
      <c r="F85" s="211"/>
      <c r="G85" s="211"/>
      <c r="H85" s="78"/>
      <c r="I85" s="212" t="s">
        <v>62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63</v>
      </c>
      <c r="AH85" s="211"/>
      <c r="AI85" s="211"/>
      <c r="AJ85" s="211"/>
      <c r="AK85" s="211"/>
      <c r="AL85" s="211"/>
      <c r="AM85" s="211"/>
      <c r="AN85" s="212" t="s">
        <v>64</v>
      </c>
      <c r="AO85" s="211"/>
      <c r="AP85" s="213"/>
      <c r="AQ85" s="36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1">
        <f>ROUND(AG88,0)</f>
        <v>0</v>
      </c>
      <c r="AH87" s="221"/>
      <c r="AI87" s="221"/>
      <c r="AJ87" s="221"/>
      <c r="AK87" s="221"/>
      <c r="AL87" s="221"/>
      <c r="AM87" s="221"/>
      <c r="AN87" s="222">
        <f>SUM(AG87,AT87)</f>
        <v>0</v>
      </c>
      <c r="AO87" s="222"/>
      <c r="AP87" s="222"/>
      <c r="AQ87" s="70"/>
      <c r="AS87" s="85">
        <f>ROUND(AS88,0)</f>
        <v>0</v>
      </c>
      <c r="AT87" s="86">
        <f>ROUND(SUM(AV87:AW87),0)</f>
        <v>0</v>
      </c>
      <c r="AU87" s="87">
        <f>ROUND(AU88,5)</f>
        <v>0</v>
      </c>
      <c r="AV87" s="86">
        <f>ROUND(AZ87*L31,0)</f>
        <v>0</v>
      </c>
      <c r="AW87" s="86">
        <f>ROUND(BA87*L32,0)</f>
        <v>0</v>
      </c>
      <c r="AX87" s="86">
        <f>ROUND(BB87*L31,0)</f>
        <v>0</v>
      </c>
      <c r="AY87" s="86">
        <f>ROUND(BC87*L32,0)</f>
        <v>0</v>
      </c>
      <c r="AZ87" s="86">
        <f>ROUND(AZ88,0)</f>
        <v>0</v>
      </c>
      <c r="BA87" s="86">
        <f>ROUND(BA88,0)</f>
        <v>0</v>
      </c>
      <c r="BB87" s="86">
        <f>ROUND(BB88,0)</f>
        <v>0</v>
      </c>
      <c r="BC87" s="86">
        <f>ROUND(BC88,0)</f>
        <v>0</v>
      </c>
      <c r="BD87" s="88">
        <f>ROUND(BD88,0)</f>
        <v>0</v>
      </c>
      <c r="BS87" s="89" t="s">
        <v>78</v>
      </c>
      <c r="BT87" s="89" t="s">
        <v>79</v>
      </c>
      <c r="BU87" s="90" t="s">
        <v>80</v>
      </c>
      <c r="BV87" s="89" t="s">
        <v>81</v>
      </c>
      <c r="BW87" s="89" t="s">
        <v>82</v>
      </c>
      <c r="BX87" s="89" t="s">
        <v>83</v>
      </c>
    </row>
    <row r="88" spans="1:76" s="5" customFormat="1" ht="22.5" customHeight="1">
      <c r="A88" s="91" t="s">
        <v>84</v>
      </c>
      <c r="B88" s="92"/>
      <c r="C88" s="93"/>
      <c r="D88" s="216" t="s">
        <v>85</v>
      </c>
      <c r="E88" s="216"/>
      <c r="F88" s="216"/>
      <c r="G88" s="216"/>
      <c r="H88" s="216"/>
      <c r="I88" s="94"/>
      <c r="J88" s="216" t="s">
        <v>86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4">
        <f>'01 - Půdní vestavba šaten...'!M30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5"/>
      <c r="AS88" s="96">
        <f>'01 - Půdní vestavba šaten...'!M28</f>
        <v>0</v>
      </c>
      <c r="AT88" s="97">
        <f>ROUND(SUM(AV88:AW88),0)</f>
        <v>0</v>
      </c>
      <c r="AU88" s="98">
        <f>'01 - Půdní vestavba šaten...'!W144</f>
        <v>0</v>
      </c>
      <c r="AV88" s="97">
        <f>'01 - Půdní vestavba šaten...'!M32</f>
        <v>0</v>
      </c>
      <c r="AW88" s="97">
        <f>'01 - Půdní vestavba šaten...'!M33</f>
        <v>0</v>
      </c>
      <c r="AX88" s="97">
        <f>'01 - Půdní vestavba šaten...'!M34</f>
        <v>0</v>
      </c>
      <c r="AY88" s="97">
        <f>'01 - Půdní vestavba šaten...'!M35</f>
        <v>0</v>
      </c>
      <c r="AZ88" s="97">
        <f>'01 - Půdní vestavba šaten...'!H32</f>
        <v>0</v>
      </c>
      <c r="BA88" s="97">
        <f>'01 - Půdní vestavba šaten...'!H33</f>
        <v>0</v>
      </c>
      <c r="BB88" s="97">
        <f>'01 - Půdní vestavba šaten...'!H34</f>
        <v>0</v>
      </c>
      <c r="BC88" s="97">
        <f>'01 - Půdní vestavba šaten...'!H35</f>
        <v>0</v>
      </c>
      <c r="BD88" s="99">
        <f>'01 - Půdní vestavba šaten...'!H36</f>
        <v>0</v>
      </c>
      <c r="BT88" s="100" t="s">
        <v>9</v>
      </c>
      <c r="BV88" s="100" t="s">
        <v>81</v>
      </c>
      <c r="BW88" s="100" t="s">
        <v>87</v>
      </c>
      <c r="BX88" s="100" t="s">
        <v>82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83" t="s">
        <v>88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22">
        <f>ROUND(SUM(AG91:AG94),0)</f>
        <v>0</v>
      </c>
      <c r="AH90" s="222"/>
      <c r="AI90" s="222"/>
      <c r="AJ90" s="222"/>
      <c r="AK90" s="222"/>
      <c r="AL90" s="222"/>
      <c r="AM90" s="222"/>
      <c r="AN90" s="222">
        <f>ROUND(SUM(AN91:AN94),0)</f>
        <v>0</v>
      </c>
      <c r="AO90" s="222"/>
      <c r="AP90" s="222"/>
      <c r="AQ90" s="36"/>
      <c r="AS90" s="79" t="s">
        <v>89</v>
      </c>
      <c r="AT90" s="80" t="s">
        <v>90</v>
      </c>
      <c r="AU90" s="80" t="s">
        <v>43</v>
      </c>
      <c r="AV90" s="81" t="s">
        <v>66</v>
      </c>
    </row>
    <row r="91" spans="2:89" s="1" customFormat="1" ht="19.9" customHeight="1">
      <c r="B91" s="34"/>
      <c r="C91" s="35"/>
      <c r="D91" s="101" t="s">
        <v>91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7">
        <f>ROUND(AG87*AS91,0)</f>
        <v>0</v>
      </c>
      <c r="AH91" s="218"/>
      <c r="AI91" s="218"/>
      <c r="AJ91" s="218"/>
      <c r="AK91" s="218"/>
      <c r="AL91" s="218"/>
      <c r="AM91" s="218"/>
      <c r="AN91" s="218">
        <f>ROUND(AG91+AV91,0)</f>
        <v>0</v>
      </c>
      <c r="AO91" s="218"/>
      <c r="AP91" s="218"/>
      <c r="AQ91" s="36"/>
      <c r="AS91" s="102">
        <v>0</v>
      </c>
      <c r="AT91" s="103" t="s">
        <v>92</v>
      </c>
      <c r="AU91" s="103" t="s">
        <v>44</v>
      </c>
      <c r="AV91" s="104">
        <f>ROUND(IF(AU91="základní",AG91*L31,IF(AU91="snížená",AG91*L32,0)),0)</f>
        <v>0</v>
      </c>
      <c r="BV91" s="17" t="s">
        <v>93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219" t="s">
        <v>94</v>
      </c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35"/>
      <c r="AD92" s="35"/>
      <c r="AE92" s="35"/>
      <c r="AF92" s="35"/>
      <c r="AG92" s="217">
        <f>AG87*AS92</f>
        <v>0</v>
      </c>
      <c r="AH92" s="218"/>
      <c r="AI92" s="218"/>
      <c r="AJ92" s="218"/>
      <c r="AK92" s="218"/>
      <c r="AL92" s="218"/>
      <c r="AM92" s="218"/>
      <c r="AN92" s="218">
        <f>AG92+AV92</f>
        <v>0</v>
      </c>
      <c r="AO92" s="218"/>
      <c r="AP92" s="218"/>
      <c r="AQ92" s="36"/>
      <c r="AS92" s="106">
        <v>0</v>
      </c>
      <c r="AT92" s="107" t="s">
        <v>92</v>
      </c>
      <c r="AU92" s="107" t="s">
        <v>44</v>
      </c>
      <c r="AV92" s="108">
        <f>ROUND(IF(AU92="nulová",0,IF(OR(AU92="základní",AU92="zákl. přenesená"),AG92*L31,AG92*L32)),0)</f>
        <v>0</v>
      </c>
      <c r="BV92" s="17" t="s">
        <v>95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219" t="s">
        <v>94</v>
      </c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35"/>
      <c r="AD93" s="35"/>
      <c r="AE93" s="35"/>
      <c r="AF93" s="35"/>
      <c r="AG93" s="217">
        <f>AG87*AS93</f>
        <v>0</v>
      </c>
      <c r="AH93" s="218"/>
      <c r="AI93" s="218"/>
      <c r="AJ93" s="218"/>
      <c r="AK93" s="218"/>
      <c r="AL93" s="218"/>
      <c r="AM93" s="218"/>
      <c r="AN93" s="218">
        <f>AG93+AV93</f>
        <v>0</v>
      </c>
      <c r="AO93" s="218"/>
      <c r="AP93" s="218"/>
      <c r="AQ93" s="36"/>
      <c r="AS93" s="106">
        <v>0</v>
      </c>
      <c r="AT93" s="107" t="s">
        <v>92</v>
      </c>
      <c r="AU93" s="107" t="s">
        <v>44</v>
      </c>
      <c r="AV93" s="108">
        <f>ROUND(IF(AU93="nulová",0,IF(OR(AU93="základní",AU93="zákl. přenesená"),AG93*L31,AG93*L32)),0)</f>
        <v>0</v>
      </c>
      <c r="BV93" s="17" t="s">
        <v>95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19" t="s">
        <v>94</v>
      </c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35"/>
      <c r="AD94" s="35"/>
      <c r="AE94" s="35"/>
      <c r="AF94" s="35"/>
      <c r="AG94" s="217">
        <f>AG87*AS94</f>
        <v>0</v>
      </c>
      <c r="AH94" s="218"/>
      <c r="AI94" s="218"/>
      <c r="AJ94" s="218"/>
      <c r="AK94" s="218"/>
      <c r="AL94" s="218"/>
      <c r="AM94" s="218"/>
      <c r="AN94" s="218">
        <f>AG94+AV94</f>
        <v>0</v>
      </c>
      <c r="AO94" s="218"/>
      <c r="AP94" s="218"/>
      <c r="AQ94" s="36"/>
      <c r="AS94" s="109">
        <v>0</v>
      </c>
      <c r="AT94" s="110" t="s">
        <v>92</v>
      </c>
      <c r="AU94" s="110" t="s">
        <v>44</v>
      </c>
      <c r="AV94" s="111">
        <f>ROUND(IF(AU94="nulová",0,IF(OR(AU94="základní",AU94="zákl. přenesená"),AG94*L31,AG94*L32)),0)</f>
        <v>0</v>
      </c>
      <c r="BV94" s="17" t="s">
        <v>95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2" t="s">
        <v>96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23">
        <f>ROUND(AG87+AG90,0)</f>
        <v>0</v>
      </c>
      <c r="AH96" s="223"/>
      <c r="AI96" s="223"/>
      <c r="AJ96" s="223"/>
      <c r="AK96" s="223"/>
      <c r="AL96" s="223"/>
      <c r="AM96" s="223"/>
      <c r="AN96" s="223">
        <f>AN87+AN90</f>
        <v>0</v>
      </c>
      <c r="AO96" s="223"/>
      <c r="AP96" s="223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kW1A2Em5IFWJsog07e4gy/zNteis6qBSyB3Fgn1Fjmz/rfzZJf9bdQJranovXDR1WmEauHrFfD5jeluMmMT9iA==" saltValue="Kr7TxoEhXot4UGCqON1mWw==" spinCount="100000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Půdní vestavba šate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97</v>
      </c>
      <c r="G1" s="13"/>
      <c r="H1" s="267" t="s">
        <v>98</v>
      </c>
      <c r="I1" s="267"/>
      <c r="J1" s="267"/>
      <c r="K1" s="267"/>
      <c r="L1" s="13" t="s">
        <v>99</v>
      </c>
      <c r="M1" s="11"/>
      <c r="N1" s="11"/>
      <c r="O1" s="12" t="s">
        <v>100</v>
      </c>
      <c r="P1" s="11"/>
      <c r="Q1" s="11"/>
      <c r="R1" s="11"/>
      <c r="S1" s="13" t="s">
        <v>101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102</v>
      </c>
    </row>
    <row r="4" spans="2:46" ht="36.95" customHeight="1">
      <c r="B4" s="21"/>
      <c r="C4" s="181" t="s">
        <v>103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26" t="str">
        <f>'Rekapitulace stavby'!K6</f>
        <v>Domov pro seniory CESMINA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5"/>
      <c r="R6" s="22"/>
    </row>
    <row r="7" spans="2:18" s="1" customFormat="1" ht="32.85" customHeight="1">
      <c r="B7" s="34"/>
      <c r="C7" s="35"/>
      <c r="D7" s="28" t="s">
        <v>104</v>
      </c>
      <c r="E7" s="35"/>
      <c r="F7" s="187" t="s">
        <v>105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9" t="str">
        <f>'Rekapitulace stavby'!AN8</f>
        <v>16.4.2019</v>
      </c>
      <c r="P9" s="23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5" t="s">
        <v>22</v>
      </c>
      <c r="P11" s="185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185" t="s">
        <v>22</v>
      </c>
      <c r="P12" s="185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31" t="s">
        <v>22</v>
      </c>
      <c r="P14" s="185"/>
      <c r="Q14" s="35"/>
      <c r="R14" s="36"/>
    </row>
    <row r="15" spans="2:18" s="1" customFormat="1" ht="18" customHeight="1">
      <c r="B15" s="34"/>
      <c r="C15" s="35"/>
      <c r="D15" s="35"/>
      <c r="E15" s="231" t="s">
        <v>106</v>
      </c>
      <c r="F15" s="232"/>
      <c r="G15" s="232"/>
      <c r="H15" s="232"/>
      <c r="I15" s="232"/>
      <c r="J15" s="232"/>
      <c r="K15" s="232"/>
      <c r="L15" s="232"/>
      <c r="M15" s="29" t="s">
        <v>31</v>
      </c>
      <c r="N15" s="35"/>
      <c r="O15" s="231" t="s">
        <v>22</v>
      </c>
      <c r="P15" s="185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5" t="s">
        <v>22</v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185" t="s">
        <v>22</v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5" t="str">
        <f>IF('Rekapitulace stavby'!AN19="","",'Rekapitulace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185" t="str">
        <f>IF('Rekapitulace stavby'!AN20="","",'Rekapitulace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0" t="s">
        <v>22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107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 t="s">
        <v>91</v>
      </c>
      <c r="E28" s="35"/>
      <c r="F28" s="35"/>
      <c r="G28" s="35"/>
      <c r="H28" s="35"/>
      <c r="I28" s="35"/>
      <c r="J28" s="35"/>
      <c r="K28" s="35"/>
      <c r="L28" s="35"/>
      <c r="M28" s="191">
        <f>N119</f>
        <v>0</v>
      </c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42</v>
      </c>
      <c r="E30" s="35"/>
      <c r="F30" s="35"/>
      <c r="G30" s="35"/>
      <c r="H30" s="35"/>
      <c r="I30" s="35"/>
      <c r="J30" s="35"/>
      <c r="K30" s="35"/>
      <c r="L30" s="35"/>
      <c r="M30" s="233">
        <f>ROUND(M27+M28,0)</f>
        <v>0</v>
      </c>
      <c r="N30" s="228"/>
      <c r="O30" s="228"/>
      <c r="P30" s="22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43</v>
      </c>
      <c r="E32" s="41" t="s">
        <v>44</v>
      </c>
      <c r="F32" s="42">
        <v>0.21</v>
      </c>
      <c r="G32" s="117" t="s">
        <v>45</v>
      </c>
      <c r="H32" s="234">
        <f>ROUND((((SUM(BE119:BE126)+SUM(BE144:BE317))+SUM(BE319:BE323))),0)</f>
        <v>0</v>
      </c>
      <c r="I32" s="228"/>
      <c r="J32" s="228"/>
      <c r="K32" s="35"/>
      <c r="L32" s="35"/>
      <c r="M32" s="234">
        <f>ROUND(((ROUND((SUM(BE119:BE126)+SUM(BE144:BE317)),0)*F32)+SUM(BE319:BE323)*F32),0)</f>
        <v>0</v>
      </c>
      <c r="N32" s="228"/>
      <c r="O32" s="228"/>
      <c r="P32" s="228"/>
      <c r="Q32" s="35"/>
      <c r="R32" s="36"/>
    </row>
    <row r="33" spans="2:18" s="1" customFormat="1" ht="14.45" customHeight="1">
      <c r="B33" s="34"/>
      <c r="C33" s="35"/>
      <c r="D33" s="35"/>
      <c r="E33" s="41" t="s">
        <v>46</v>
      </c>
      <c r="F33" s="42">
        <v>0.15</v>
      </c>
      <c r="G33" s="117" t="s">
        <v>45</v>
      </c>
      <c r="H33" s="234">
        <f>ROUND((((SUM(BF119:BF126)+SUM(BF144:BF317))+SUM(BF319:BF323))),0)</f>
        <v>0</v>
      </c>
      <c r="I33" s="228"/>
      <c r="J33" s="228"/>
      <c r="K33" s="35"/>
      <c r="L33" s="35"/>
      <c r="M33" s="234">
        <f>ROUND(((ROUND((SUM(BF119:BF126)+SUM(BF144:BF317)),0)*F33)+SUM(BF319:BF323)*F33),0)</f>
        <v>0</v>
      </c>
      <c r="N33" s="228"/>
      <c r="O33" s="228"/>
      <c r="P33" s="228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47</v>
      </c>
      <c r="F34" s="42">
        <v>0.21</v>
      </c>
      <c r="G34" s="117" t="s">
        <v>45</v>
      </c>
      <c r="H34" s="234">
        <f>ROUND((((SUM(BG119:BG126)+SUM(BG144:BG317))+SUM(BG319:BG323))),0)</f>
        <v>0</v>
      </c>
      <c r="I34" s="228"/>
      <c r="J34" s="228"/>
      <c r="K34" s="35"/>
      <c r="L34" s="35"/>
      <c r="M34" s="234">
        <v>0</v>
      </c>
      <c r="N34" s="228"/>
      <c r="O34" s="228"/>
      <c r="P34" s="228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48</v>
      </c>
      <c r="F35" s="42">
        <v>0.15</v>
      </c>
      <c r="G35" s="117" t="s">
        <v>45</v>
      </c>
      <c r="H35" s="234">
        <f>ROUND((((SUM(BH119:BH126)+SUM(BH144:BH317))+SUM(BH319:BH323))),0)</f>
        <v>0</v>
      </c>
      <c r="I35" s="228"/>
      <c r="J35" s="228"/>
      <c r="K35" s="35"/>
      <c r="L35" s="35"/>
      <c r="M35" s="234">
        <v>0</v>
      </c>
      <c r="N35" s="228"/>
      <c r="O35" s="228"/>
      <c r="P35" s="228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49</v>
      </c>
      <c r="F36" s="42">
        <v>0</v>
      </c>
      <c r="G36" s="117" t="s">
        <v>45</v>
      </c>
      <c r="H36" s="234">
        <f>ROUND((((SUM(BI119:BI126)+SUM(BI144:BI317))+SUM(BI319:BI323))),0)</f>
        <v>0</v>
      </c>
      <c r="I36" s="228"/>
      <c r="J36" s="228"/>
      <c r="K36" s="35"/>
      <c r="L36" s="35"/>
      <c r="M36" s="234">
        <v>0</v>
      </c>
      <c r="N36" s="228"/>
      <c r="O36" s="228"/>
      <c r="P36" s="22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50</v>
      </c>
      <c r="E38" s="78"/>
      <c r="F38" s="78"/>
      <c r="G38" s="119" t="s">
        <v>51</v>
      </c>
      <c r="H38" s="120" t="s">
        <v>52</v>
      </c>
      <c r="I38" s="78"/>
      <c r="J38" s="78"/>
      <c r="K38" s="78"/>
      <c r="L38" s="235">
        <f>SUM(M30:M36)</f>
        <v>0</v>
      </c>
      <c r="M38" s="235"/>
      <c r="N38" s="235"/>
      <c r="O38" s="235"/>
      <c r="P38" s="236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181" t="s">
        <v>108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26" t="str">
        <f>F6</f>
        <v>Domov pro seniory CESMINA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5"/>
      <c r="R78" s="36"/>
      <c r="T78" s="124"/>
      <c r="U78" s="124"/>
    </row>
    <row r="79" spans="2:21" s="1" customFormat="1" ht="36.95" customHeight="1">
      <c r="B79" s="34"/>
      <c r="C79" s="68" t="s">
        <v>104</v>
      </c>
      <c r="D79" s="35"/>
      <c r="E79" s="35"/>
      <c r="F79" s="201" t="str">
        <f>F7</f>
        <v>01 - Půdní vestavba šaten zaměstnanců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>Slezská 23- Starý Bohumín</v>
      </c>
      <c r="G81" s="35"/>
      <c r="H81" s="35"/>
      <c r="I81" s="35"/>
      <c r="J81" s="35"/>
      <c r="K81" s="29" t="s">
        <v>26</v>
      </c>
      <c r="L81" s="35"/>
      <c r="M81" s="230" t="str">
        <f>IF(O9="","",O9)</f>
        <v>16.4.2019</v>
      </c>
      <c r="N81" s="230"/>
      <c r="O81" s="230"/>
      <c r="P81" s="230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3.5">
      <c r="B83" s="34"/>
      <c r="C83" s="29" t="s">
        <v>28</v>
      </c>
      <c r="D83" s="35"/>
      <c r="E83" s="35"/>
      <c r="F83" s="27" t="str">
        <f>E12</f>
        <v>Město Bohumín -Masarykova 158</v>
      </c>
      <c r="G83" s="35"/>
      <c r="H83" s="35"/>
      <c r="I83" s="35"/>
      <c r="J83" s="35"/>
      <c r="K83" s="29" t="s">
        <v>34</v>
      </c>
      <c r="L83" s="35"/>
      <c r="M83" s="185" t="str">
        <f>E18</f>
        <v>Kubinova +partneři s.r.o -Hlučín</v>
      </c>
      <c r="N83" s="185"/>
      <c r="O83" s="185"/>
      <c r="P83" s="185"/>
      <c r="Q83" s="185"/>
      <c r="R83" s="36"/>
      <c r="T83" s="124"/>
      <c r="U83" s="124"/>
    </row>
    <row r="84" spans="2:21" s="1" customFormat="1" ht="14.45" customHeight="1">
      <c r="B84" s="34"/>
      <c r="C84" s="29" t="s">
        <v>32</v>
      </c>
      <c r="D84" s="35"/>
      <c r="E84" s="35"/>
      <c r="F84" s="27" t="str">
        <f>IF(E15="","",E15)</f>
        <v>dle výběrového řízení</v>
      </c>
      <c r="G84" s="35"/>
      <c r="H84" s="35"/>
      <c r="I84" s="35"/>
      <c r="J84" s="35"/>
      <c r="K84" s="29" t="s">
        <v>37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37" t="s">
        <v>109</v>
      </c>
      <c r="D86" s="238"/>
      <c r="E86" s="238"/>
      <c r="F86" s="238"/>
      <c r="G86" s="238"/>
      <c r="H86" s="113"/>
      <c r="I86" s="113"/>
      <c r="J86" s="113"/>
      <c r="K86" s="113"/>
      <c r="L86" s="113"/>
      <c r="M86" s="113"/>
      <c r="N86" s="237" t="s">
        <v>110</v>
      </c>
      <c r="O86" s="238"/>
      <c r="P86" s="238"/>
      <c r="Q86" s="238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2">
        <f>N144</f>
        <v>0</v>
      </c>
      <c r="O88" s="239"/>
      <c r="P88" s="239"/>
      <c r="Q88" s="239"/>
      <c r="R88" s="36"/>
      <c r="T88" s="124"/>
      <c r="U88" s="124"/>
      <c r="AU88" s="17" t="s">
        <v>112</v>
      </c>
    </row>
    <row r="89" spans="2:21" s="6" customFormat="1" ht="24.95" customHeight="1">
      <c r="B89" s="126"/>
      <c r="C89" s="127"/>
      <c r="D89" s="128" t="s">
        <v>113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40">
        <f>N145</f>
        <v>0</v>
      </c>
      <c r="O89" s="241"/>
      <c r="P89" s="241"/>
      <c r="Q89" s="241"/>
      <c r="R89" s="129"/>
      <c r="T89" s="130"/>
      <c r="U89" s="130"/>
    </row>
    <row r="90" spans="2:21" s="7" customFormat="1" ht="19.9" customHeight="1">
      <c r="B90" s="131"/>
      <c r="C90" s="132"/>
      <c r="D90" s="101" t="s">
        <v>114</v>
      </c>
      <c r="E90" s="132"/>
      <c r="F90" s="132"/>
      <c r="G90" s="132"/>
      <c r="H90" s="132"/>
      <c r="I90" s="132"/>
      <c r="J90" s="132"/>
      <c r="K90" s="132"/>
      <c r="L90" s="132"/>
      <c r="M90" s="132"/>
      <c r="N90" s="218">
        <f>N146</f>
        <v>0</v>
      </c>
      <c r="O90" s="242"/>
      <c r="P90" s="242"/>
      <c r="Q90" s="242"/>
      <c r="R90" s="133"/>
      <c r="T90" s="134"/>
      <c r="U90" s="134"/>
    </row>
    <row r="91" spans="2:21" s="7" customFormat="1" ht="19.9" customHeight="1">
      <c r="B91" s="131"/>
      <c r="C91" s="132"/>
      <c r="D91" s="101" t="s">
        <v>115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18">
        <f>N156</f>
        <v>0</v>
      </c>
      <c r="O91" s="242"/>
      <c r="P91" s="242"/>
      <c r="Q91" s="242"/>
      <c r="R91" s="133"/>
      <c r="T91" s="134"/>
      <c r="U91" s="134"/>
    </row>
    <row r="92" spans="2:21" s="7" customFormat="1" ht="19.9" customHeight="1">
      <c r="B92" s="131"/>
      <c r="C92" s="132"/>
      <c r="D92" s="101" t="s">
        <v>116</v>
      </c>
      <c r="E92" s="132"/>
      <c r="F92" s="132"/>
      <c r="G92" s="132"/>
      <c r="H92" s="132"/>
      <c r="I92" s="132"/>
      <c r="J92" s="132"/>
      <c r="K92" s="132"/>
      <c r="L92" s="132"/>
      <c r="M92" s="132"/>
      <c r="N92" s="218">
        <f>N175</f>
        <v>0</v>
      </c>
      <c r="O92" s="242"/>
      <c r="P92" s="242"/>
      <c r="Q92" s="242"/>
      <c r="R92" s="133"/>
      <c r="T92" s="134"/>
      <c r="U92" s="134"/>
    </row>
    <row r="93" spans="2:21" s="7" customFormat="1" ht="19.9" customHeight="1">
      <c r="B93" s="131"/>
      <c r="C93" s="132"/>
      <c r="D93" s="101" t="s">
        <v>117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18">
        <f>N179</f>
        <v>0</v>
      </c>
      <c r="O93" s="242"/>
      <c r="P93" s="242"/>
      <c r="Q93" s="242"/>
      <c r="R93" s="133"/>
      <c r="T93" s="134"/>
      <c r="U93" s="134"/>
    </row>
    <row r="94" spans="2:21" s="7" customFormat="1" ht="19.9" customHeight="1">
      <c r="B94" s="131"/>
      <c r="C94" s="132"/>
      <c r="D94" s="101" t="s">
        <v>118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18">
        <f>N183</f>
        <v>0</v>
      </c>
      <c r="O94" s="242"/>
      <c r="P94" s="242"/>
      <c r="Q94" s="242"/>
      <c r="R94" s="133"/>
      <c r="T94" s="134"/>
      <c r="U94" s="134"/>
    </row>
    <row r="95" spans="2:21" s="7" customFormat="1" ht="19.9" customHeight="1">
      <c r="B95" s="131"/>
      <c r="C95" s="132"/>
      <c r="D95" s="101" t="s">
        <v>119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18">
        <f>N187</f>
        <v>0</v>
      </c>
      <c r="O95" s="242"/>
      <c r="P95" s="242"/>
      <c r="Q95" s="242"/>
      <c r="R95" s="133"/>
      <c r="T95" s="134"/>
      <c r="U95" s="134"/>
    </row>
    <row r="96" spans="2:21" s="7" customFormat="1" ht="19.9" customHeight="1">
      <c r="B96" s="131"/>
      <c r="C96" s="132"/>
      <c r="D96" s="101" t="s">
        <v>120</v>
      </c>
      <c r="E96" s="132"/>
      <c r="F96" s="132"/>
      <c r="G96" s="132"/>
      <c r="H96" s="132"/>
      <c r="I96" s="132"/>
      <c r="J96" s="132"/>
      <c r="K96" s="132"/>
      <c r="L96" s="132"/>
      <c r="M96" s="132"/>
      <c r="N96" s="218">
        <f>N190</f>
        <v>0</v>
      </c>
      <c r="O96" s="242"/>
      <c r="P96" s="242"/>
      <c r="Q96" s="242"/>
      <c r="R96" s="133"/>
      <c r="T96" s="134"/>
      <c r="U96" s="134"/>
    </row>
    <row r="97" spans="2:21" s="7" customFormat="1" ht="19.9" customHeight="1">
      <c r="B97" s="131"/>
      <c r="C97" s="132"/>
      <c r="D97" s="101" t="s">
        <v>121</v>
      </c>
      <c r="E97" s="132"/>
      <c r="F97" s="132"/>
      <c r="G97" s="132"/>
      <c r="H97" s="132"/>
      <c r="I97" s="132"/>
      <c r="J97" s="132"/>
      <c r="K97" s="132"/>
      <c r="L97" s="132"/>
      <c r="M97" s="132"/>
      <c r="N97" s="218">
        <f>N192</f>
        <v>0</v>
      </c>
      <c r="O97" s="242"/>
      <c r="P97" s="242"/>
      <c r="Q97" s="242"/>
      <c r="R97" s="133"/>
      <c r="T97" s="134"/>
      <c r="U97" s="134"/>
    </row>
    <row r="98" spans="2:21" s="7" customFormat="1" ht="19.9" customHeight="1">
      <c r="B98" s="131"/>
      <c r="C98" s="132"/>
      <c r="D98" s="101" t="s">
        <v>122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18">
        <f>N202</f>
        <v>0</v>
      </c>
      <c r="O98" s="242"/>
      <c r="P98" s="242"/>
      <c r="Q98" s="242"/>
      <c r="R98" s="133"/>
      <c r="T98" s="134"/>
      <c r="U98" s="134"/>
    </row>
    <row r="99" spans="2:21" s="7" customFormat="1" ht="19.9" customHeight="1">
      <c r="B99" s="131"/>
      <c r="C99" s="132"/>
      <c r="D99" s="101" t="s">
        <v>123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18">
        <f>N207</f>
        <v>0</v>
      </c>
      <c r="O99" s="242"/>
      <c r="P99" s="242"/>
      <c r="Q99" s="242"/>
      <c r="R99" s="133"/>
      <c r="T99" s="134"/>
      <c r="U99" s="134"/>
    </row>
    <row r="100" spans="2:21" s="6" customFormat="1" ht="24.95" customHeight="1">
      <c r="B100" s="126"/>
      <c r="C100" s="127"/>
      <c r="D100" s="128" t="s">
        <v>124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40">
        <f>N209</f>
        <v>0</v>
      </c>
      <c r="O100" s="241"/>
      <c r="P100" s="241"/>
      <c r="Q100" s="241"/>
      <c r="R100" s="129"/>
      <c r="T100" s="130"/>
      <c r="U100" s="130"/>
    </row>
    <row r="101" spans="2:21" s="7" customFormat="1" ht="19.9" customHeight="1">
      <c r="B101" s="131"/>
      <c r="C101" s="132"/>
      <c r="D101" s="101" t="s">
        <v>125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218">
        <f>N210</f>
        <v>0</v>
      </c>
      <c r="O101" s="242"/>
      <c r="P101" s="242"/>
      <c r="Q101" s="242"/>
      <c r="R101" s="133"/>
      <c r="T101" s="134"/>
      <c r="U101" s="134"/>
    </row>
    <row r="102" spans="2:21" s="7" customFormat="1" ht="19.9" customHeight="1">
      <c r="B102" s="131"/>
      <c r="C102" s="132"/>
      <c r="D102" s="101" t="s">
        <v>126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218">
        <f>N214</f>
        <v>0</v>
      </c>
      <c r="O102" s="242"/>
      <c r="P102" s="242"/>
      <c r="Q102" s="242"/>
      <c r="R102" s="133"/>
      <c r="T102" s="134"/>
      <c r="U102" s="134"/>
    </row>
    <row r="103" spans="2:21" s="7" customFormat="1" ht="19.9" customHeight="1">
      <c r="B103" s="131"/>
      <c r="C103" s="132"/>
      <c r="D103" s="101" t="s">
        <v>127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218">
        <f>N223</f>
        <v>0</v>
      </c>
      <c r="O103" s="242"/>
      <c r="P103" s="242"/>
      <c r="Q103" s="242"/>
      <c r="R103" s="133"/>
      <c r="T103" s="134"/>
      <c r="U103" s="134"/>
    </row>
    <row r="104" spans="2:21" s="7" customFormat="1" ht="19.9" customHeight="1">
      <c r="B104" s="131"/>
      <c r="C104" s="132"/>
      <c r="D104" s="101" t="s">
        <v>128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218">
        <f>N225</f>
        <v>0</v>
      </c>
      <c r="O104" s="242"/>
      <c r="P104" s="242"/>
      <c r="Q104" s="242"/>
      <c r="R104" s="133"/>
      <c r="T104" s="134"/>
      <c r="U104" s="134"/>
    </row>
    <row r="105" spans="2:21" s="7" customFormat="1" ht="19.9" customHeight="1">
      <c r="B105" s="131"/>
      <c r="C105" s="132"/>
      <c r="D105" s="101" t="s">
        <v>129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218">
        <f>N227</f>
        <v>0</v>
      </c>
      <c r="O105" s="242"/>
      <c r="P105" s="242"/>
      <c r="Q105" s="242"/>
      <c r="R105" s="133"/>
      <c r="T105" s="134"/>
      <c r="U105" s="134"/>
    </row>
    <row r="106" spans="2:21" s="7" customFormat="1" ht="19.9" customHeight="1">
      <c r="B106" s="131"/>
      <c r="C106" s="132"/>
      <c r="D106" s="101" t="s">
        <v>130</v>
      </c>
      <c r="E106" s="132"/>
      <c r="F106" s="132"/>
      <c r="G106" s="132"/>
      <c r="H106" s="132"/>
      <c r="I106" s="132"/>
      <c r="J106" s="132"/>
      <c r="K106" s="132"/>
      <c r="L106" s="132"/>
      <c r="M106" s="132"/>
      <c r="N106" s="218">
        <f>N230</f>
        <v>0</v>
      </c>
      <c r="O106" s="242"/>
      <c r="P106" s="242"/>
      <c r="Q106" s="242"/>
      <c r="R106" s="133"/>
      <c r="T106" s="134"/>
      <c r="U106" s="134"/>
    </row>
    <row r="107" spans="2:21" s="7" customFormat="1" ht="19.9" customHeight="1">
      <c r="B107" s="131"/>
      <c r="C107" s="132"/>
      <c r="D107" s="101" t="s">
        <v>131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218">
        <f>N232</f>
        <v>0</v>
      </c>
      <c r="O107" s="242"/>
      <c r="P107" s="242"/>
      <c r="Q107" s="242"/>
      <c r="R107" s="133"/>
      <c r="T107" s="134"/>
      <c r="U107" s="134"/>
    </row>
    <row r="108" spans="2:21" s="7" customFormat="1" ht="19.9" customHeight="1">
      <c r="B108" s="131"/>
      <c r="C108" s="132"/>
      <c r="D108" s="101" t="s">
        <v>132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218">
        <f>N241</f>
        <v>0</v>
      </c>
      <c r="O108" s="242"/>
      <c r="P108" s="242"/>
      <c r="Q108" s="242"/>
      <c r="R108" s="133"/>
      <c r="T108" s="134"/>
      <c r="U108" s="134"/>
    </row>
    <row r="109" spans="2:21" s="7" customFormat="1" ht="19.9" customHeight="1">
      <c r="B109" s="131"/>
      <c r="C109" s="132"/>
      <c r="D109" s="101" t="s">
        <v>133</v>
      </c>
      <c r="E109" s="132"/>
      <c r="F109" s="132"/>
      <c r="G109" s="132"/>
      <c r="H109" s="132"/>
      <c r="I109" s="132"/>
      <c r="J109" s="132"/>
      <c r="K109" s="132"/>
      <c r="L109" s="132"/>
      <c r="M109" s="132"/>
      <c r="N109" s="218">
        <f>N251</f>
        <v>0</v>
      </c>
      <c r="O109" s="242"/>
      <c r="P109" s="242"/>
      <c r="Q109" s="242"/>
      <c r="R109" s="133"/>
      <c r="T109" s="134"/>
      <c r="U109" s="134"/>
    </row>
    <row r="110" spans="2:21" s="7" customFormat="1" ht="19.9" customHeight="1">
      <c r="B110" s="131"/>
      <c r="C110" s="132"/>
      <c r="D110" s="101" t="s">
        <v>134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218">
        <f>N254</f>
        <v>0</v>
      </c>
      <c r="O110" s="242"/>
      <c r="P110" s="242"/>
      <c r="Q110" s="242"/>
      <c r="R110" s="133"/>
      <c r="T110" s="134"/>
      <c r="U110" s="134"/>
    </row>
    <row r="111" spans="2:21" s="7" customFormat="1" ht="19.9" customHeight="1">
      <c r="B111" s="131"/>
      <c r="C111" s="132"/>
      <c r="D111" s="101" t="s">
        <v>135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218">
        <f>N278</f>
        <v>0</v>
      </c>
      <c r="O111" s="242"/>
      <c r="P111" s="242"/>
      <c r="Q111" s="242"/>
      <c r="R111" s="133"/>
      <c r="T111" s="134"/>
      <c r="U111" s="134"/>
    </row>
    <row r="112" spans="2:21" s="7" customFormat="1" ht="19.9" customHeight="1">
      <c r="B112" s="131"/>
      <c r="C112" s="132"/>
      <c r="D112" s="101" t="s">
        <v>136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218">
        <f>N288</f>
        <v>0</v>
      </c>
      <c r="O112" s="242"/>
      <c r="P112" s="242"/>
      <c r="Q112" s="242"/>
      <c r="R112" s="133"/>
      <c r="T112" s="134"/>
      <c r="U112" s="134"/>
    </row>
    <row r="113" spans="2:21" s="7" customFormat="1" ht="19.9" customHeight="1">
      <c r="B113" s="131"/>
      <c r="C113" s="132"/>
      <c r="D113" s="101" t="s">
        <v>137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218">
        <f>N297</f>
        <v>0</v>
      </c>
      <c r="O113" s="242"/>
      <c r="P113" s="242"/>
      <c r="Q113" s="242"/>
      <c r="R113" s="133"/>
      <c r="T113" s="134"/>
      <c r="U113" s="134"/>
    </row>
    <row r="114" spans="2:21" s="7" customFormat="1" ht="19.9" customHeight="1">
      <c r="B114" s="131"/>
      <c r="C114" s="132"/>
      <c r="D114" s="101" t="s">
        <v>138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218">
        <f>N306</f>
        <v>0</v>
      </c>
      <c r="O114" s="242"/>
      <c r="P114" s="242"/>
      <c r="Q114" s="242"/>
      <c r="R114" s="133"/>
      <c r="T114" s="134"/>
      <c r="U114" s="134"/>
    </row>
    <row r="115" spans="2:21" s="7" customFormat="1" ht="19.9" customHeight="1">
      <c r="B115" s="131"/>
      <c r="C115" s="132"/>
      <c r="D115" s="101" t="s">
        <v>139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218">
        <f>N311</f>
        <v>0</v>
      </c>
      <c r="O115" s="242"/>
      <c r="P115" s="242"/>
      <c r="Q115" s="242"/>
      <c r="R115" s="133"/>
      <c r="T115" s="134"/>
      <c r="U115" s="134"/>
    </row>
    <row r="116" spans="2:21" s="6" customFormat="1" ht="24.95" customHeight="1">
      <c r="B116" s="126"/>
      <c r="C116" s="127"/>
      <c r="D116" s="128" t="s">
        <v>140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240">
        <f>N314</f>
        <v>0</v>
      </c>
      <c r="O116" s="241"/>
      <c r="P116" s="241"/>
      <c r="Q116" s="241"/>
      <c r="R116" s="129"/>
      <c r="T116" s="130"/>
      <c r="U116" s="130"/>
    </row>
    <row r="117" spans="2:21" s="6" customFormat="1" ht="21.75" customHeight="1">
      <c r="B117" s="126"/>
      <c r="C117" s="127"/>
      <c r="D117" s="128" t="s">
        <v>141</v>
      </c>
      <c r="E117" s="127"/>
      <c r="F117" s="127"/>
      <c r="G117" s="127"/>
      <c r="H117" s="127"/>
      <c r="I117" s="127"/>
      <c r="J117" s="127"/>
      <c r="K117" s="127"/>
      <c r="L117" s="127"/>
      <c r="M117" s="127"/>
      <c r="N117" s="243">
        <f>N318</f>
        <v>0</v>
      </c>
      <c r="O117" s="241"/>
      <c r="P117" s="241"/>
      <c r="Q117" s="241"/>
      <c r="R117" s="129"/>
      <c r="T117" s="130"/>
      <c r="U117" s="130"/>
    </row>
    <row r="118" spans="2:21" s="1" customFormat="1" ht="21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T118" s="124"/>
      <c r="U118" s="124"/>
    </row>
    <row r="119" spans="2:21" s="1" customFormat="1" ht="29.25" customHeight="1">
      <c r="B119" s="34"/>
      <c r="C119" s="125" t="s">
        <v>142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39">
        <f>ROUND(N120+N121+N122+N123+N124+N125,0)</f>
        <v>0</v>
      </c>
      <c r="O119" s="244"/>
      <c r="P119" s="244"/>
      <c r="Q119" s="244"/>
      <c r="R119" s="36"/>
      <c r="T119" s="135"/>
      <c r="U119" s="136" t="s">
        <v>43</v>
      </c>
    </row>
    <row r="120" spans="2:65" s="1" customFormat="1" ht="18" customHeight="1">
      <c r="B120" s="34"/>
      <c r="C120" s="35"/>
      <c r="D120" s="219" t="s">
        <v>143</v>
      </c>
      <c r="E120" s="220"/>
      <c r="F120" s="220"/>
      <c r="G120" s="220"/>
      <c r="H120" s="220"/>
      <c r="I120" s="35"/>
      <c r="J120" s="35"/>
      <c r="K120" s="35"/>
      <c r="L120" s="35"/>
      <c r="M120" s="35"/>
      <c r="N120" s="217">
        <f>ROUND(N88*T120,0)</f>
        <v>0</v>
      </c>
      <c r="O120" s="218"/>
      <c r="P120" s="218"/>
      <c r="Q120" s="218"/>
      <c r="R120" s="36"/>
      <c r="S120" s="137"/>
      <c r="T120" s="138"/>
      <c r="U120" s="139" t="s">
        <v>44</v>
      </c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1" t="s">
        <v>144</v>
      </c>
      <c r="AZ120" s="140"/>
      <c r="BA120" s="140"/>
      <c r="BB120" s="140"/>
      <c r="BC120" s="140"/>
      <c r="BD120" s="140"/>
      <c r="BE120" s="142">
        <f aca="true" t="shared" si="0" ref="BE120:BE125">IF(U120="základní",N120,0)</f>
        <v>0</v>
      </c>
      <c r="BF120" s="142">
        <f aca="true" t="shared" si="1" ref="BF120:BF125">IF(U120="snížená",N120,0)</f>
        <v>0</v>
      </c>
      <c r="BG120" s="142">
        <f aca="true" t="shared" si="2" ref="BG120:BG125">IF(U120="zákl. přenesená",N120,0)</f>
        <v>0</v>
      </c>
      <c r="BH120" s="142">
        <f aca="true" t="shared" si="3" ref="BH120:BH125">IF(U120="sníž. přenesená",N120,0)</f>
        <v>0</v>
      </c>
      <c r="BI120" s="142">
        <f aca="true" t="shared" si="4" ref="BI120:BI125">IF(U120="nulová",N120,0)</f>
        <v>0</v>
      </c>
      <c r="BJ120" s="141" t="s">
        <v>9</v>
      </c>
      <c r="BK120" s="140"/>
      <c r="BL120" s="140"/>
      <c r="BM120" s="140"/>
    </row>
    <row r="121" spans="2:65" s="1" customFormat="1" ht="18" customHeight="1">
      <c r="B121" s="34"/>
      <c r="C121" s="35"/>
      <c r="D121" s="219" t="s">
        <v>145</v>
      </c>
      <c r="E121" s="220"/>
      <c r="F121" s="220"/>
      <c r="G121" s="220"/>
      <c r="H121" s="220"/>
      <c r="I121" s="35"/>
      <c r="J121" s="35"/>
      <c r="K121" s="35"/>
      <c r="L121" s="35"/>
      <c r="M121" s="35"/>
      <c r="N121" s="217">
        <f>ROUND(N88*T121,0)</f>
        <v>0</v>
      </c>
      <c r="O121" s="218"/>
      <c r="P121" s="218"/>
      <c r="Q121" s="218"/>
      <c r="R121" s="36"/>
      <c r="S121" s="137"/>
      <c r="T121" s="138"/>
      <c r="U121" s="139" t="s">
        <v>44</v>
      </c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1" t="s">
        <v>144</v>
      </c>
      <c r="AZ121" s="140"/>
      <c r="BA121" s="140"/>
      <c r="BB121" s="140"/>
      <c r="BC121" s="140"/>
      <c r="BD121" s="140"/>
      <c r="BE121" s="142">
        <f t="shared" si="0"/>
        <v>0</v>
      </c>
      <c r="BF121" s="142">
        <f t="shared" si="1"/>
        <v>0</v>
      </c>
      <c r="BG121" s="142">
        <f t="shared" si="2"/>
        <v>0</v>
      </c>
      <c r="BH121" s="142">
        <f t="shared" si="3"/>
        <v>0</v>
      </c>
      <c r="BI121" s="142">
        <f t="shared" si="4"/>
        <v>0</v>
      </c>
      <c r="BJ121" s="141" t="s">
        <v>9</v>
      </c>
      <c r="BK121" s="140"/>
      <c r="BL121" s="140"/>
      <c r="BM121" s="140"/>
    </row>
    <row r="122" spans="2:65" s="1" customFormat="1" ht="18" customHeight="1">
      <c r="B122" s="34"/>
      <c r="C122" s="35"/>
      <c r="D122" s="219" t="s">
        <v>146</v>
      </c>
      <c r="E122" s="220"/>
      <c r="F122" s="220"/>
      <c r="G122" s="220"/>
      <c r="H122" s="220"/>
      <c r="I122" s="35"/>
      <c r="J122" s="35"/>
      <c r="K122" s="35"/>
      <c r="L122" s="35"/>
      <c r="M122" s="35"/>
      <c r="N122" s="217">
        <f>ROUND(N88*T122,0)</f>
        <v>0</v>
      </c>
      <c r="O122" s="218"/>
      <c r="P122" s="218"/>
      <c r="Q122" s="218"/>
      <c r="R122" s="36"/>
      <c r="S122" s="137"/>
      <c r="T122" s="138"/>
      <c r="U122" s="139" t="s">
        <v>44</v>
      </c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1" t="s">
        <v>144</v>
      </c>
      <c r="AZ122" s="140"/>
      <c r="BA122" s="140"/>
      <c r="BB122" s="140"/>
      <c r="BC122" s="140"/>
      <c r="BD122" s="140"/>
      <c r="BE122" s="142">
        <f t="shared" si="0"/>
        <v>0</v>
      </c>
      <c r="BF122" s="142">
        <f t="shared" si="1"/>
        <v>0</v>
      </c>
      <c r="BG122" s="142">
        <f t="shared" si="2"/>
        <v>0</v>
      </c>
      <c r="BH122" s="142">
        <f t="shared" si="3"/>
        <v>0</v>
      </c>
      <c r="BI122" s="142">
        <f t="shared" si="4"/>
        <v>0</v>
      </c>
      <c r="BJ122" s="141" t="s">
        <v>9</v>
      </c>
      <c r="BK122" s="140"/>
      <c r="BL122" s="140"/>
      <c r="BM122" s="140"/>
    </row>
    <row r="123" spans="2:65" s="1" customFormat="1" ht="18" customHeight="1">
      <c r="B123" s="34"/>
      <c r="C123" s="35"/>
      <c r="D123" s="219" t="s">
        <v>147</v>
      </c>
      <c r="E123" s="220"/>
      <c r="F123" s="220"/>
      <c r="G123" s="220"/>
      <c r="H123" s="220"/>
      <c r="I123" s="35"/>
      <c r="J123" s="35"/>
      <c r="K123" s="35"/>
      <c r="L123" s="35"/>
      <c r="M123" s="35"/>
      <c r="N123" s="217">
        <f>ROUND(N88*T123,0)</f>
        <v>0</v>
      </c>
      <c r="O123" s="218"/>
      <c r="P123" s="218"/>
      <c r="Q123" s="218"/>
      <c r="R123" s="36"/>
      <c r="S123" s="137"/>
      <c r="T123" s="138"/>
      <c r="U123" s="139" t="s">
        <v>44</v>
      </c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1" t="s">
        <v>144</v>
      </c>
      <c r="AZ123" s="140"/>
      <c r="BA123" s="140"/>
      <c r="BB123" s="140"/>
      <c r="BC123" s="140"/>
      <c r="BD123" s="140"/>
      <c r="BE123" s="142">
        <f t="shared" si="0"/>
        <v>0</v>
      </c>
      <c r="BF123" s="142">
        <f t="shared" si="1"/>
        <v>0</v>
      </c>
      <c r="BG123" s="142">
        <f t="shared" si="2"/>
        <v>0</v>
      </c>
      <c r="BH123" s="142">
        <f t="shared" si="3"/>
        <v>0</v>
      </c>
      <c r="BI123" s="142">
        <f t="shared" si="4"/>
        <v>0</v>
      </c>
      <c r="BJ123" s="141" t="s">
        <v>9</v>
      </c>
      <c r="BK123" s="140"/>
      <c r="BL123" s="140"/>
      <c r="BM123" s="140"/>
    </row>
    <row r="124" spans="2:65" s="1" customFormat="1" ht="18" customHeight="1">
      <c r="B124" s="34"/>
      <c r="C124" s="35"/>
      <c r="D124" s="219" t="s">
        <v>148</v>
      </c>
      <c r="E124" s="220"/>
      <c r="F124" s="220"/>
      <c r="G124" s="220"/>
      <c r="H124" s="220"/>
      <c r="I124" s="35"/>
      <c r="J124" s="35"/>
      <c r="K124" s="35"/>
      <c r="L124" s="35"/>
      <c r="M124" s="35"/>
      <c r="N124" s="217">
        <f>ROUND(N88*T124,0)</f>
        <v>0</v>
      </c>
      <c r="O124" s="218"/>
      <c r="P124" s="218"/>
      <c r="Q124" s="218"/>
      <c r="R124" s="36"/>
      <c r="S124" s="137"/>
      <c r="T124" s="138"/>
      <c r="U124" s="139" t="s">
        <v>44</v>
      </c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1" t="s">
        <v>144</v>
      </c>
      <c r="AZ124" s="140"/>
      <c r="BA124" s="140"/>
      <c r="BB124" s="140"/>
      <c r="BC124" s="140"/>
      <c r="BD124" s="140"/>
      <c r="BE124" s="142">
        <f t="shared" si="0"/>
        <v>0</v>
      </c>
      <c r="BF124" s="142">
        <f t="shared" si="1"/>
        <v>0</v>
      </c>
      <c r="BG124" s="142">
        <f t="shared" si="2"/>
        <v>0</v>
      </c>
      <c r="BH124" s="142">
        <f t="shared" si="3"/>
        <v>0</v>
      </c>
      <c r="BI124" s="142">
        <f t="shared" si="4"/>
        <v>0</v>
      </c>
      <c r="BJ124" s="141" t="s">
        <v>9</v>
      </c>
      <c r="BK124" s="140"/>
      <c r="BL124" s="140"/>
      <c r="BM124" s="140"/>
    </row>
    <row r="125" spans="2:65" s="1" customFormat="1" ht="18" customHeight="1">
      <c r="B125" s="34"/>
      <c r="C125" s="35"/>
      <c r="D125" s="101" t="s">
        <v>149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217">
        <f>ROUND(N88*T125,0)</f>
        <v>0</v>
      </c>
      <c r="O125" s="218"/>
      <c r="P125" s="218"/>
      <c r="Q125" s="218"/>
      <c r="R125" s="36"/>
      <c r="S125" s="137"/>
      <c r="T125" s="143"/>
      <c r="U125" s="144" t="s">
        <v>44</v>
      </c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1" t="s">
        <v>150</v>
      </c>
      <c r="AZ125" s="140"/>
      <c r="BA125" s="140"/>
      <c r="BB125" s="140"/>
      <c r="BC125" s="140"/>
      <c r="BD125" s="140"/>
      <c r="BE125" s="142">
        <f t="shared" si="0"/>
        <v>0</v>
      </c>
      <c r="BF125" s="142">
        <f t="shared" si="1"/>
        <v>0</v>
      </c>
      <c r="BG125" s="142">
        <f t="shared" si="2"/>
        <v>0</v>
      </c>
      <c r="BH125" s="142">
        <f t="shared" si="3"/>
        <v>0</v>
      </c>
      <c r="BI125" s="142">
        <f t="shared" si="4"/>
        <v>0</v>
      </c>
      <c r="BJ125" s="141" t="s">
        <v>9</v>
      </c>
      <c r="BK125" s="140"/>
      <c r="BL125" s="140"/>
      <c r="BM125" s="140"/>
    </row>
    <row r="126" spans="2:21" s="1" customFormat="1" ht="13.5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  <c r="T126" s="124"/>
      <c r="U126" s="124"/>
    </row>
    <row r="127" spans="2:21" s="1" customFormat="1" ht="29.25" customHeight="1">
      <c r="B127" s="34"/>
      <c r="C127" s="112" t="s">
        <v>96</v>
      </c>
      <c r="D127" s="113"/>
      <c r="E127" s="113"/>
      <c r="F127" s="113"/>
      <c r="G127" s="113"/>
      <c r="H127" s="113"/>
      <c r="I127" s="113"/>
      <c r="J127" s="113"/>
      <c r="K127" s="113"/>
      <c r="L127" s="223">
        <f>ROUND(SUM(N88+N119),0)</f>
        <v>0</v>
      </c>
      <c r="M127" s="223"/>
      <c r="N127" s="223"/>
      <c r="O127" s="223"/>
      <c r="P127" s="223"/>
      <c r="Q127" s="223"/>
      <c r="R127" s="36"/>
      <c r="T127" s="124"/>
      <c r="U127" s="124"/>
    </row>
    <row r="128" spans="2:21" s="1" customFormat="1" ht="6.95" customHeight="1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T128" s="124"/>
      <c r="U128" s="124"/>
    </row>
    <row r="132" spans="2:18" s="1" customFormat="1" ht="6.95" customHeight="1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spans="2:18" s="1" customFormat="1" ht="36.95" customHeight="1">
      <c r="B133" s="34"/>
      <c r="C133" s="181" t="s">
        <v>151</v>
      </c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36"/>
    </row>
    <row r="134" spans="2:18" s="1" customFormat="1" ht="6.9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18" s="1" customFormat="1" ht="30" customHeight="1">
      <c r="B135" s="34"/>
      <c r="C135" s="29" t="s">
        <v>19</v>
      </c>
      <c r="D135" s="35"/>
      <c r="E135" s="35"/>
      <c r="F135" s="226" t="str">
        <f>F6</f>
        <v>Domov pro seniory CESMINA</v>
      </c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35"/>
      <c r="R135" s="36"/>
    </row>
    <row r="136" spans="2:18" s="1" customFormat="1" ht="36.95" customHeight="1">
      <c r="B136" s="34"/>
      <c r="C136" s="68" t="s">
        <v>104</v>
      </c>
      <c r="D136" s="35"/>
      <c r="E136" s="35"/>
      <c r="F136" s="201" t="str">
        <f>F7</f>
        <v>01 - Půdní vestavba šaten zaměstnanců</v>
      </c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35"/>
      <c r="R136" s="36"/>
    </row>
    <row r="137" spans="2:18" s="1" customFormat="1" ht="6.9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18" s="1" customFormat="1" ht="18" customHeight="1">
      <c r="B138" s="34"/>
      <c r="C138" s="29" t="s">
        <v>24</v>
      </c>
      <c r="D138" s="35"/>
      <c r="E138" s="35"/>
      <c r="F138" s="27" t="str">
        <f>F9</f>
        <v>Slezská 23- Starý Bohumín</v>
      </c>
      <c r="G138" s="35"/>
      <c r="H138" s="35"/>
      <c r="I138" s="35"/>
      <c r="J138" s="35"/>
      <c r="K138" s="29" t="s">
        <v>26</v>
      </c>
      <c r="L138" s="35"/>
      <c r="M138" s="230" t="str">
        <f>IF(O9="","",O9)</f>
        <v>16.4.2019</v>
      </c>
      <c r="N138" s="230"/>
      <c r="O138" s="230"/>
      <c r="P138" s="230"/>
      <c r="Q138" s="35"/>
      <c r="R138" s="36"/>
    </row>
    <row r="139" spans="2:18" s="1" customFormat="1" ht="6.95" customHeight="1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6"/>
    </row>
    <row r="140" spans="2:18" s="1" customFormat="1" ht="13.5">
      <c r="B140" s="34"/>
      <c r="C140" s="29" t="s">
        <v>28</v>
      </c>
      <c r="D140" s="35"/>
      <c r="E140" s="35"/>
      <c r="F140" s="27" t="str">
        <f>E12</f>
        <v>Město Bohumín -Masarykova 158</v>
      </c>
      <c r="G140" s="35"/>
      <c r="H140" s="35"/>
      <c r="I140" s="35"/>
      <c r="J140" s="35"/>
      <c r="K140" s="29" t="s">
        <v>34</v>
      </c>
      <c r="L140" s="35"/>
      <c r="M140" s="185" t="str">
        <f>E18</f>
        <v>Kubinova +partneři s.r.o -Hlučín</v>
      </c>
      <c r="N140" s="185"/>
      <c r="O140" s="185"/>
      <c r="P140" s="185"/>
      <c r="Q140" s="185"/>
      <c r="R140" s="36"/>
    </row>
    <row r="141" spans="2:18" s="1" customFormat="1" ht="14.45" customHeight="1">
      <c r="B141" s="34"/>
      <c r="C141" s="29" t="s">
        <v>32</v>
      </c>
      <c r="D141" s="35"/>
      <c r="E141" s="35"/>
      <c r="F141" s="27" t="str">
        <f>IF(E15="","",E15)</f>
        <v>dle výběrového řízení</v>
      </c>
      <c r="G141" s="35"/>
      <c r="H141" s="35"/>
      <c r="I141" s="35"/>
      <c r="J141" s="35"/>
      <c r="K141" s="29" t="s">
        <v>37</v>
      </c>
      <c r="L141" s="35"/>
      <c r="M141" s="185" t="str">
        <f>E21</f>
        <v xml:space="preserve"> </v>
      </c>
      <c r="N141" s="185"/>
      <c r="O141" s="185"/>
      <c r="P141" s="185"/>
      <c r="Q141" s="185"/>
      <c r="R141" s="36"/>
    </row>
    <row r="142" spans="2:18" s="1" customFormat="1" ht="10.35" customHeight="1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6"/>
    </row>
    <row r="143" spans="2:27" s="8" customFormat="1" ht="29.25" customHeight="1">
      <c r="B143" s="145"/>
      <c r="C143" s="146" t="s">
        <v>152</v>
      </c>
      <c r="D143" s="147" t="s">
        <v>153</v>
      </c>
      <c r="E143" s="147" t="s">
        <v>61</v>
      </c>
      <c r="F143" s="245" t="s">
        <v>154</v>
      </c>
      <c r="G143" s="245"/>
      <c r="H143" s="245"/>
      <c r="I143" s="245"/>
      <c r="J143" s="147" t="s">
        <v>155</v>
      </c>
      <c r="K143" s="147" t="s">
        <v>156</v>
      </c>
      <c r="L143" s="246" t="s">
        <v>157</v>
      </c>
      <c r="M143" s="246"/>
      <c r="N143" s="245" t="s">
        <v>110</v>
      </c>
      <c r="O143" s="245"/>
      <c r="P143" s="245"/>
      <c r="Q143" s="247"/>
      <c r="R143" s="148"/>
      <c r="T143" s="79" t="s">
        <v>158</v>
      </c>
      <c r="U143" s="80" t="s">
        <v>43</v>
      </c>
      <c r="V143" s="80" t="s">
        <v>159</v>
      </c>
      <c r="W143" s="80" t="s">
        <v>160</v>
      </c>
      <c r="X143" s="80" t="s">
        <v>161</v>
      </c>
      <c r="Y143" s="80" t="s">
        <v>162</v>
      </c>
      <c r="Z143" s="80" t="s">
        <v>163</v>
      </c>
      <c r="AA143" s="81" t="s">
        <v>164</v>
      </c>
    </row>
    <row r="144" spans="2:63" s="1" customFormat="1" ht="29.25" customHeight="1">
      <c r="B144" s="34"/>
      <c r="C144" s="83" t="s">
        <v>107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257">
        <f>BK144</f>
        <v>0</v>
      </c>
      <c r="O144" s="258"/>
      <c r="P144" s="258"/>
      <c r="Q144" s="258"/>
      <c r="R144" s="36"/>
      <c r="T144" s="82"/>
      <c r="U144" s="50"/>
      <c r="V144" s="50"/>
      <c r="W144" s="149">
        <f>W145+W209+W314+W318</f>
        <v>0</v>
      </c>
      <c r="X144" s="50"/>
      <c r="Y144" s="149">
        <f>Y145+Y209+Y314+Y318</f>
        <v>74.09334672</v>
      </c>
      <c r="Z144" s="50"/>
      <c r="AA144" s="150">
        <f>AA145+AA209+AA314+AA318</f>
        <v>27.680272000000002</v>
      </c>
      <c r="AT144" s="17" t="s">
        <v>78</v>
      </c>
      <c r="AU144" s="17" t="s">
        <v>112</v>
      </c>
      <c r="BK144" s="151">
        <f>BK145+BK209+BK314+BK318</f>
        <v>0</v>
      </c>
    </row>
    <row r="145" spans="2:63" s="9" customFormat="1" ht="37.35" customHeight="1">
      <c r="B145" s="152"/>
      <c r="C145" s="153"/>
      <c r="D145" s="154" t="s">
        <v>113</v>
      </c>
      <c r="E145" s="154"/>
      <c r="F145" s="154"/>
      <c r="G145" s="154"/>
      <c r="H145" s="154"/>
      <c r="I145" s="154"/>
      <c r="J145" s="154"/>
      <c r="K145" s="154"/>
      <c r="L145" s="154"/>
      <c r="M145" s="154"/>
      <c r="N145" s="243">
        <f>BK145</f>
        <v>0</v>
      </c>
      <c r="O145" s="240"/>
      <c r="P145" s="240"/>
      <c r="Q145" s="240"/>
      <c r="R145" s="155"/>
      <c r="T145" s="156"/>
      <c r="U145" s="153"/>
      <c r="V145" s="153"/>
      <c r="W145" s="157">
        <f>W146+W156+W175+W179+W183+W187+W190+W192+W202+W207</f>
        <v>0</v>
      </c>
      <c r="X145" s="153"/>
      <c r="Y145" s="157">
        <f>Y146+Y156+Y175+Y179+Y183+Y187+Y190+Y192+Y202+Y207</f>
        <v>67.87175684</v>
      </c>
      <c r="Z145" s="153"/>
      <c r="AA145" s="158">
        <f>AA146+AA156+AA175+AA179+AA183+AA187+AA190+AA192+AA202+AA207</f>
        <v>26.143770000000004</v>
      </c>
      <c r="AR145" s="159" t="s">
        <v>9</v>
      </c>
      <c r="AT145" s="160" t="s">
        <v>78</v>
      </c>
      <c r="AU145" s="160" t="s">
        <v>79</v>
      </c>
      <c r="AY145" s="159" t="s">
        <v>165</v>
      </c>
      <c r="BK145" s="161">
        <f>BK146+BK156+BK175+BK179+BK183+BK187+BK190+BK192+BK202+BK207</f>
        <v>0</v>
      </c>
    </row>
    <row r="146" spans="2:63" s="9" customFormat="1" ht="19.9" customHeight="1">
      <c r="B146" s="152"/>
      <c r="C146" s="153"/>
      <c r="D146" s="162" t="s">
        <v>114</v>
      </c>
      <c r="E146" s="162"/>
      <c r="F146" s="162"/>
      <c r="G146" s="162"/>
      <c r="H146" s="162"/>
      <c r="I146" s="162"/>
      <c r="J146" s="162"/>
      <c r="K146" s="162"/>
      <c r="L146" s="162"/>
      <c r="M146" s="162"/>
      <c r="N146" s="259">
        <f>BK146</f>
        <v>0</v>
      </c>
      <c r="O146" s="260"/>
      <c r="P146" s="260"/>
      <c r="Q146" s="260"/>
      <c r="R146" s="155"/>
      <c r="T146" s="156"/>
      <c r="U146" s="153"/>
      <c r="V146" s="153"/>
      <c r="W146" s="157">
        <f>SUM(W147:W155)</f>
        <v>0</v>
      </c>
      <c r="X146" s="153"/>
      <c r="Y146" s="157">
        <f>SUM(Y147:Y155)</f>
        <v>20.62181678</v>
      </c>
      <c r="Z146" s="153"/>
      <c r="AA146" s="158">
        <f>SUM(AA147:AA155)</f>
        <v>0</v>
      </c>
      <c r="AR146" s="159" t="s">
        <v>9</v>
      </c>
      <c r="AT146" s="160" t="s">
        <v>78</v>
      </c>
      <c r="AU146" s="160" t="s">
        <v>9</v>
      </c>
      <c r="AY146" s="159" t="s">
        <v>165</v>
      </c>
      <c r="BK146" s="161">
        <f>SUM(BK147:BK155)</f>
        <v>0</v>
      </c>
    </row>
    <row r="147" spans="2:65" s="1" customFormat="1" ht="44.25" customHeight="1">
      <c r="B147" s="34"/>
      <c r="C147" s="163" t="s">
        <v>9</v>
      </c>
      <c r="D147" s="163" t="s">
        <v>166</v>
      </c>
      <c r="E147" s="164" t="s">
        <v>167</v>
      </c>
      <c r="F147" s="248" t="s">
        <v>168</v>
      </c>
      <c r="G147" s="248"/>
      <c r="H147" s="248"/>
      <c r="I147" s="248"/>
      <c r="J147" s="165" t="s">
        <v>169</v>
      </c>
      <c r="K147" s="166">
        <v>18.728</v>
      </c>
      <c r="L147" s="249">
        <v>0</v>
      </c>
      <c r="M147" s="250"/>
      <c r="N147" s="251">
        <f aca="true" t="shared" si="5" ref="N147:N155">ROUND(L147*K147,0)</f>
        <v>0</v>
      </c>
      <c r="O147" s="251"/>
      <c r="P147" s="251"/>
      <c r="Q147" s="251"/>
      <c r="R147" s="36"/>
      <c r="T147" s="167" t="s">
        <v>22</v>
      </c>
      <c r="U147" s="43" t="s">
        <v>44</v>
      </c>
      <c r="V147" s="35"/>
      <c r="W147" s="168">
        <f aca="true" t="shared" si="6" ref="W147:W155">V147*K147</f>
        <v>0</v>
      </c>
      <c r="X147" s="168">
        <v>0.70297</v>
      </c>
      <c r="Y147" s="168">
        <f aca="true" t="shared" si="7" ref="Y147:Y155">X147*K147</f>
        <v>13.16522216</v>
      </c>
      <c r="Z147" s="168">
        <v>0</v>
      </c>
      <c r="AA147" s="169">
        <f aca="true" t="shared" si="8" ref="AA147:AA155">Z147*K147</f>
        <v>0</v>
      </c>
      <c r="AR147" s="17" t="s">
        <v>170</v>
      </c>
      <c r="AT147" s="17" t="s">
        <v>166</v>
      </c>
      <c r="AU147" s="17" t="s">
        <v>102</v>
      </c>
      <c r="AY147" s="17" t="s">
        <v>165</v>
      </c>
      <c r="BE147" s="105">
        <f aca="true" t="shared" si="9" ref="BE147:BE155">IF(U147="základní",N147,0)</f>
        <v>0</v>
      </c>
      <c r="BF147" s="105">
        <f aca="true" t="shared" si="10" ref="BF147:BF155">IF(U147="snížená",N147,0)</f>
        <v>0</v>
      </c>
      <c r="BG147" s="105">
        <f aca="true" t="shared" si="11" ref="BG147:BG155">IF(U147="zákl. přenesená",N147,0)</f>
        <v>0</v>
      </c>
      <c r="BH147" s="105">
        <f aca="true" t="shared" si="12" ref="BH147:BH155">IF(U147="sníž. přenesená",N147,0)</f>
        <v>0</v>
      </c>
      <c r="BI147" s="105">
        <f aca="true" t="shared" si="13" ref="BI147:BI155">IF(U147="nulová",N147,0)</f>
        <v>0</v>
      </c>
      <c r="BJ147" s="17" t="s">
        <v>9</v>
      </c>
      <c r="BK147" s="105">
        <f aca="true" t="shared" si="14" ref="BK147:BK155">ROUND(L147*K147,0)</f>
        <v>0</v>
      </c>
      <c r="BL147" s="17" t="s">
        <v>170</v>
      </c>
      <c r="BM147" s="17" t="s">
        <v>171</v>
      </c>
    </row>
    <row r="148" spans="2:65" s="1" customFormat="1" ht="44.25" customHeight="1">
      <c r="B148" s="34"/>
      <c r="C148" s="163" t="s">
        <v>102</v>
      </c>
      <c r="D148" s="163" t="s">
        <v>166</v>
      </c>
      <c r="E148" s="164" t="s">
        <v>172</v>
      </c>
      <c r="F148" s="248" t="s">
        <v>173</v>
      </c>
      <c r="G148" s="248"/>
      <c r="H148" s="248"/>
      <c r="I148" s="248"/>
      <c r="J148" s="165" t="s">
        <v>174</v>
      </c>
      <c r="K148" s="166">
        <v>2</v>
      </c>
      <c r="L148" s="249">
        <v>0</v>
      </c>
      <c r="M148" s="250"/>
      <c r="N148" s="251">
        <f t="shared" si="5"/>
        <v>0</v>
      </c>
      <c r="O148" s="251"/>
      <c r="P148" s="251"/>
      <c r="Q148" s="251"/>
      <c r="R148" s="36"/>
      <c r="T148" s="167" t="s">
        <v>22</v>
      </c>
      <c r="U148" s="43" t="s">
        <v>44</v>
      </c>
      <c r="V148" s="35"/>
      <c r="W148" s="168">
        <f t="shared" si="6"/>
        <v>0</v>
      </c>
      <c r="X148" s="168">
        <v>0.04026</v>
      </c>
      <c r="Y148" s="168">
        <f t="shared" si="7"/>
        <v>0.08052</v>
      </c>
      <c r="Z148" s="168">
        <v>0</v>
      </c>
      <c r="AA148" s="169">
        <f t="shared" si="8"/>
        <v>0</v>
      </c>
      <c r="AR148" s="17" t="s">
        <v>170</v>
      </c>
      <c r="AT148" s="17" t="s">
        <v>166</v>
      </c>
      <c r="AU148" s="17" t="s">
        <v>102</v>
      </c>
      <c r="AY148" s="17" t="s">
        <v>165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7" t="s">
        <v>9</v>
      </c>
      <c r="BK148" s="105">
        <f t="shared" si="14"/>
        <v>0</v>
      </c>
      <c r="BL148" s="17" t="s">
        <v>170</v>
      </c>
      <c r="BM148" s="17" t="s">
        <v>175</v>
      </c>
    </row>
    <row r="149" spans="2:65" s="1" customFormat="1" ht="22.5" customHeight="1">
      <c r="B149" s="34"/>
      <c r="C149" s="163" t="s">
        <v>176</v>
      </c>
      <c r="D149" s="163" t="s">
        <v>166</v>
      </c>
      <c r="E149" s="164" t="s">
        <v>177</v>
      </c>
      <c r="F149" s="248" t="s">
        <v>178</v>
      </c>
      <c r="G149" s="248"/>
      <c r="H149" s="248"/>
      <c r="I149" s="248"/>
      <c r="J149" s="165" t="s">
        <v>169</v>
      </c>
      <c r="K149" s="166">
        <v>0.578</v>
      </c>
      <c r="L149" s="249">
        <v>0</v>
      </c>
      <c r="M149" s="250"/>
      <c r="N149" s="251">
        <f t="shared" si="5"/>
        <v>0</v>
      </c>
      <c r="O149" s="251"/>
      <c r="P149" s="251"/>
      <c r="Q149" s="251"/>
      <c r="R149" s="36"/>
      <c r="T149" s="167" t="s">
        <v>22</v>
      </c>
      <c r="U149" s="43" t="s">
        <v>44</v>
      </c>
      <c r="V149" s="35"/>
      <c r="W149" s="168">
        <f t="shared" si="6"/>
        <v>0</v>
      </c>
      <c r="X149" s="168">
        <v>1.94302</v>
      </c>
      <c r="Y149" s="168">
        <f t="shared" si="7"/>
        <v>1.12306556</v>
      </c>
      <c r="Z149" s="168">
        <v>0</v>
      </c>
      <c r="AA149" s="169">
        <f t="shared" si="8"/>
        <v>0</v>
      </c>
      <c r="AR149" s="17" t="s">
        <v>170</v>
      </c>
      <c r="AT149" s="17" t="s">
        <v>166</v>
      </c>
      <c r="AU149" s="17" t="s">
        <v>102</v>
      </c>
      <c r="AY149" s="17" t="s">
        <v>165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7" t="s">
        <v>9</v>
      </c>
      <c r="BK149" s="105">
        <f t="shared" si="14"/>
        <v>0</v>
      </c>
      <c r="BL149" s="17" t="s">
        <v>170</v>
      </c>
      <c r="BM149" s="17" t="s">
        <v>179</v>
      </c>
    </row>
    <row r="150" spans="2:65" s="1" customFormat="1" ht="31.5" customHeight="1">
      <c r="B150" s="34"/>
      <c r="C150" s="163" t="s">
        <v>170</v>
      </c>
      <c r="D150" s="163" t="s">
        <v>166</v>
      </c>
      <c r="E150" s="164" t="s">
        <v>180</v>
      </c>
      <c r="F150" s="248" t="s">
        <v>181</v>
      </c>
      <c r="G150" s="248"/>
      <c r="H150" s="248"/>
      <c r="I150" s="248"/>
      <c r="J150" s="165" t="s">
        <v>182</v>
      </c>
      <c r="K150" s="166">
        <v>0.298</v>
      </c>
      <c r="L150" s="249">
        <v>0</v>
      </c>
      <c r="M150" s="250"/>
      <c r="N150" s="251">
        <f t="shared" si="5"/>
        <v>0</v>
      </c>
      <c r="O150" s="251"/>
      <c r="P150" s="251"/>
      <c r="Q150" s="251"/>
      <c r="R150" s="36"/>
      <c r="T150" s="167" t="s">
        <v>22</v>
      </c>
      <c r="U150" s="43" t="s">
        <v>44</v>
      </c>
      <c r="V150" s="35"/>
      <c r="W150" s="168">
        <f t="shared" si="6"/>
        <v>0</v>
      </c>
      <c r="X150" s="168">
        <v>1.09</v>
      </c>
      <c r="Y150" s="168">
        <f t="shared" si="7"/>
        <v>0.32482</v>
      </c>
      <c r="Z150" s="168">
        <v>0</v>
      </c>
      <c r="AA150" s="169">
        <f t="shared" si="8"/>
        <v>0</v>
      </c>
      <c r="AR150" s="17" t="s">
        <v>170</v>
      </c>
      <c r="AT150" s="17" t="s">
        <v>166</v>
      </c>
      <c r="AU150" s="17" t="s">
        <v>102</v>
      </c>
      <c r="AY150" s="17" t="s">
        <v>165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7" t="s">
        <v>9</v>
      </c>
      <c r="BK150" s="105">
        <f t="shared" si="14"/>
        <v>0</v>
      </c>
      <c r="BL150" s="17" t="s">
        <v>170</v>
      </c>
      <c r="BM150" s="17" t="s">
        <v>183</v>
      </c>
    </row>
    <row r="151" spans="2:65" s="1" customFormat="1" ht="44.25" customHeight="1">
      <c r="B151" s="34"/>
      <c r="C151" s="163" t="s">
        <v>184</v>
      </c>
      <c r="D151" s="163" t="s">
        <v>166</v>
      </c>
      <c r="E151" s="164" t="s">
        <v>185</v>
      </c>
      <c r="F151" s="248" t="s">
        <v>186</v>
      </c>
      <c r="G151" s="248"/>
      <c r="H151" s="248"/>
      <c r="I151" s="248"/>
      <c r="J151" s="165" t="s">
        <v>187</v>
      </c>
      <c r="K151" s="166">
        <v>7.7</v>
      </c>
      <c r="L151" s="249">
        <v>0</v>
      </c>
      <c r="M151" s="250"/>
      <c r="N151" s="251">
        <f t="shared" si="5"/>
        <v>0</v>
      </c>
      <c r="O151" s="251"/>
      <c r="P151" s="251"/>
      <c r="Q151" s="251"/>
      <c r="R151" s="36"/>
      <c r="T151" s="167" t="s">
        <v>22</v>
      </c>
      <c r="U151" s="43" t="s">
        <v>44</v>
      </c>
      <c r="V151" s="35"/>
      <c r="W151" s="168">
        <f t="shared" si="6"/>
        <v>0</v>
      </c>
      <c r="X151" s="168">
        <v>0.06982</v>
      </c>
      <c r="Y151" s="168">
        <f t="shared" si="7"/>
        <v>0.5376139999999999</v>
      </c>
      <c r="Z151" s="168">
        <v>0</v>
      </c>
      <c r="AA151" s="169">
        <f t="shared" si="8"/>
        <v>0</v>
      </c>
      <c r="AR151" s="17" t="s">
        <v>170</v>
      </c>
      <c r="AT151" s="17" t="s">
        <v>166</v>
      </c>
      <c r="AU151" s="17" t="s">
        <v>102</v>
      </c>
      <c r="AY151" s="17" t="s">
        <v>165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7" t="s">
        <v>9</v>
      </c>
      <c r="BK151" s="105">
        <f t="shared" si="14"/>
        <v>0</v>
      </c>
      <c r="BL151" s="17" t="s">
        <v>170</v>
      </c>
      <c r="BM151" s="17" t="s">
        <v>188</v>
      </c>
    </row>
    <row r="152" spans="2:65" s="1" customFormat="1" ht="44.25" customHeight="1">
      <c r="B152" s="34"/>
      <c r="C152" s="163" t="s">
        <v>189</v>
      </c>
      <c r="D152" s="163" t="s">
        <v>166</v>
      </c>
      <c r="E152" s="164" t="s">
        <v>190</v>
      </c>
      <c r="F152" s="248" t="s">
        <v>191</v>
      </c>
      <c r="G152" s="248"/>
      <c r="H152" s="248"/>
      <c r="I152" s="248"/>
      <c r="J152" s="165" t="s">
        <v>187</v>
      </c>
      <c r="K152" s="166">
        <v>46.913</v>
      </c>
      <c r="L152" s="249">
        <v>0</v>
      </c>
      <c r="M152" s="250"/>
      <c r="N152" s="251">
        <f t="shared" si="5"/>
        <v>0</v>
      </c>
      <c r="O152" s="251"/>
      <c r="P152" s="251"/>
      <c r="Q152" s="251"/>
      <c r="R152" s="36"/>
      <c r="T152" s="167" t="s">
        <v>22</v>
      </c>
      <c r="U152" s="43" t="s">
        <v>44</v>
      </c>
      <c r="V152" s="35"/>
      <c r="W152" s="168">
        <f t="shared" si="6"/>
        <v>0</v>
      </c>
      <c r="X152" s="168">
        <v>0.10422</v>
      </c>
      <c r="Y152" s="168">
        <f t="shared" si="7"/>
        <v>4.889272859999999</v>
      </c>
      <c r="Z152" s="168">
        <v>0</v>
      </c>
      <c r="AA152" s="169">
        <f t="shared" si="8"/>
        <v>0</v>
      </c>
      <c r="AR152" s="17" t="s">
        <v>170</v>
      </c>
      <c r="AT152" s="17" t="s">
        <v>166</v>
      </c>
      <c r="AU152" s="17" t="s">
        <v>102</v>
      </c>
      <c r="AY152" s="17" t="s">
        <v>165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7" t="s">
        <v>9</v>
      </c>
      <c r="BK152" s="105">
        <f t="shared" si="14"/>
        <v>0</v>
      </c>
      <c r="BL152" s="17" t="s">
        <v>170</v>
      </c>
      <c r="BM152" s="17" t="s">
        <v>192</v>
      </c>
    </row>
    <row r="153" spans="2:65" s="1" customFormat="1" ht="31.5" customHeight="1">
      <c r="B153" s="34"/>
      <c r="C153" s="163" t="s">
        <v>193</v>
      </c>
      <c r="D153" s="163" t="s">
        <v>166</v>
      </c>
      <c r="E153" s="164" t="s">
        <v>194</v>
      </c>
      <c r="F153" s="248" t="s">
        <v>195</v>
      </c>
      <c r="G153" s="248"/>
      <c r="H153" s="248"/>
      <c r="I153" s="248"/>
      <c r="J153" s="165" t="s">
        <v>196</v>
      </c>
      <c r="K153" s="166">
        <v>11</v>
      </c>
      <c r="L153" s="249">
        <v>0</v>
      </c>
      <c r="M153" s="250"/>
      <c r="N153" s="251">
        <f t="shared" si="5"/>
        <v>0</v>
      </c>
      <c r="O153" s="251"/>
      <c r="P153" s="251"/>
      <c r="Q153" s="251"/>
      <c r="R153" s="36"/>
      <c r="T153" s="167" t="s">
        <v>22</v>
      </c>
      <c r="U153" s="43" t="s">
        <v>44</v>
      </c>
      <c r="V153" s="35"/>
      <c r="W153" s="168">
        <f t="shared" si="6"/>
        <v>0</v>
      </c>
      <c r="X153" s="168">
        <v>8E-05</v>
      </c>
      <c r="Y153" s="168">
        <f t="shared" si="7"/>
        <v>0.00088</v>
      </c>
      <c r="Z153" s="168">
        <v>0</v>
      </c>
      <c r="AA153" s="169">
        <f t="shared" si="8"/>
        <v>0</v>
      </c>
      <c r="AR153" s="17" t="s">
        <v>170</v>
      </c>
      <c r="AT153" s="17" t="s">
        <v>166</v>
      </c>
      <c r="AU153" s="17" t="s">
        <v>102</v>
      </c>
      <c r="AY153" s="17" t="s">
        <v>165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7" t="s">
        <v>9</v>
      </c>
      <c r="BK153" s="105">
        <f t="shared" si="14"/>
        <v>0</v>
      </c>
      <c r="BL153" s="17" t="s">
        <v>170</v>
      </c>
      <c r="BM153" s="17" t="s">
        <v>197</v>
      </c>
    </row>
    <row r="154" spans="2:65" s="1" customFormat="1" ht="31.5" customHeight="1">
      <c r="B154" s="34"/>
      <c r="C154" s="163" t="s">
        <v>198</v>
      </c>
      <c r="D154" s="163" t="s">
        <v>166</v>
      </c>
      <c r="E154" s="164" t="s">
        <v>199</v>
      </c>
      <c r="F154" s="248" t="s">
        <v>200</v>
      </c>
      <c r="G154" s="248"/>
      <c r="H154" s="248"/>
      <c r="I154" s="248"/>
      <c r="J154" s="165" t="s">
        <v>196</v>
      </c>
      <c r="K154" s="166">
        <v>27.5</v>
      </c>
      <c r="L154" s="249">
        <v>0</v>
      </c>
      <c r="M154" s="250"/>
      <c r="N154" s="251">
        <f t="shared" si="5"/>
        <v>0</v>
      </c>
      <c r="O154" s="251"/>
      <c r="P154" s="251"/>
      <c r="Q154" s="251"/>
      <c r="R154" s="36"/>
      <c r="T154" s="167" t="s">
        <v>22</v>
      </c>
      <c r="U154" s="43" t="s">
        <v>44</v>
      </c>
      <c r="V154" s="35"/>
      <c r="W154" s="168">
        <f t="shared" si="6"/>
        <v>0</v>
      </c>
      <c r="X154" s="168">
        <v>0.00012</v>
      </c>
      <c r="Y154" s="168">
        <f t="shared" si="7"/>
        <v>0.0033</v>
      </c>
      <c r="Z154" s="168">
        <v>0</v>
      </c>
      <c r="AA154" s="169">
        <f t="shared" si="8"/>
        <v>0</v>
      </c>
      <c r="AR154" s="17" t="s">
        <v>170</v>
      </c>
      <c r="AT154" s="17" t="s">
        <v>166</v>
      </c>
      <c r="AU154" s="17" t="s">
        <v>102</v>
      </c>
      <c r="AY154" s="17" t="s">
        <v>165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7" t="s">
        <v>9</v>
      </c>
      <c r="BK154" s="105">
        <f t="shared" si="14"/>
        <v>0</v>
      </c>
      <c r="BL154" s="17" t="s">
        <v>170</v>
      </c>
      <c r="BM154" s="17" t="s">
        <v>201</v>
      </c>
    </row>
    <row r="155" spans="2:65" s="1" customFormat="1" ht="31.5" customHeight="1">
      <c r="B155" s="34"/>
      <c r="C155" s="163" t="s">
        <v>202</v>
      </c>
      <c r="D155" s="163" t="s">
        <v>166</v>
      </c>
      <c r="E155" s="164" t="s">
        <v>203</v>
      </c>
      <c r="F155" s="248" t="s">
        <v>204</v>
      </c>
      <c r="G155" s="248"/>
      <c r="H155" s="248"/>
      <c r="I155" s="248"/>
      <c r="J155" s="165" t="s">
        <v>187</v>
      </c>
      <c r="K155" s="166">
        <v>2.79</v>
      </c>
      <c r="L155" s="249">
        <v>0</v>
      </c>
      <c r="M155" s="250"/>
      <c r="N155" s="251">
        <f t="shared" si="5"/>
        <v>0</v>
      </c>
      <c r="O155" s="251"/>
      <c r="P155" s="251"/>
      <c r="Q155" s="251"/>
      <c r="R155" s="36"/>
      <c r="T155" s="167" t="s">
        <v>22</v>
      </c>
      <c r="U155" s="43" t="s">
        <v>44</v>
      </c>
      <c r="V155" s="35"/>
      <c r="W155" s="168">
        <f t="shared" si="6"/>
        <v>0</v>
      </c>
      <c r="X155" s="168">
        <v>0.17818</v>
      </c>
      <c r="Y155" s="168">
        <f t="shared" si="7"/>
        <v>0.4971222</v>
      </c>
      <c r="Z155" s="168">
        <v>0</v>
      </c>
      <c r="AA155" s="169">
        <f t="shared" si="8"/>
        <v>0</v>
      </c>
      <c r="AR155" s="17" t="s">
        <v>170</v>
      </c>
      <c r="AT155" s="17" t="s">
        <v>166</v>
      </c>
      <c r="AU155" s="17" t="s">
        <v>102</v>
      </c>
      <c r="AY155" s="17" t="s">
        <v>165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7" t="s">
        <v>9</v>
      </c>
      <c r="BK155" s="105">
        <f t="shared" si="14"/>
        <v>0</v>
      </c>
      <c r="BL155" s="17" t="s">
        <v>170</v>
      </c>
      <c r="BM155" s="17" t="s">
        <v>205</v>
      </c>
    </row>
    <row r="156" spans="2:63" s="9" customFormat="1" ht="29.85" customHeight="1">
      <c r="B156" s="152"/>
      <c r="C156" s="153"/>
      <c r="D156" s="162" t="s">
        <v>115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261">
        <f>BK156</f>
        <v>0</v>
      </c>
      <c r="O156" s="262"/>
      <c r="P156" s="262"/>
      <c r="Q156" s="262"/>
      <c r="R156" s="155"/>
      <c r="T156" s="156"/>
      <c r="U156" s="153"/>
      <c r="V156" s="153"/>
      <c r="W156" s="157">
        <f>SUM(W157:W174)</f>
        <v>0</v>
      </c>
      <c r="X156" s="153"/>
      <c r="Y156" s="157">
        <f>SUM(Y157:Y174)</f>
        <v>38.0134521</v>
      </c>
      <c r="Z156" s="153"/>
      <c r="AA156" s="158">
        <f>SUM(AA157:AA174)</f>
        <v>0</v>
      </c>
      <c r="AR156" s="159" t="s">
        <v>9</v>
      </c>
      <c r="AT156" s="160" t="s">
        <v>78</v>
      </c>
      <c r="AU156" s="160" t="s">
        <v>9</v>
      </c>
      <c r="AY156" s="159" t="s">
        <v>165</v>
      </c>
      <c r="BK156" s="161">
        <f>SUM(BK157:BK174)</f>
        <v>0</v>
      </c>
    </row>
    <row r="157" spans="2:65" s="1" customFormat="1" ht="44.25" customHeight="1">
      <c r="B157" s="34"/>
      <c r="C157" s="163" t="s">
        <v>206</v>
      </c>
      <c r="D157" s="163" t="s">
        <v>166</v>
      </c>
      <c r="E157" s="164" t="s">
        <v>207</v>
      </c>
      <c r="F157" s="248" t="s">
        <v>208</v>
      </c>
      <c r="G157" s="248"/>
      <c r="H157" s="248"/>
      <c r="I157" s="248"/>
      <c r="J157" s="165" t="s">
        <v>187</v>
      </c>
      <c r="K157" s="166">
        <v>77.37</v>
      </c>
      <c r="L157" s="249">
        <v>0</v>
      </c>
      <c r="M157" s="250"/>
      <c r="N157" s="251">
        <f aca="true" t="shared" si="15" ref="N157:N174">ROUND(L157*K157,0)</f>
        <v>0</v>
      </c>
      <c r="O157" s="251"/>
      <c r="P157" s="251"/>
      <c r="Q157" s="251"/>
      <c r="R157" s="36"/>
      <c r="T157" s="167" t="s">
        <v>22</v>
      </c>
      <c r="U157" s="43" t="s">
        <v>44</v>
      </c>
      <c r="V157" s="35"/>
      <c r="W157" s="168">
        <f aca="true" t="shared" si="16" ref="W157:W174">V157*K157</f>
        <v>0</v>
      </c>
      <c r="X157" s="168">
        <v>0.01128</v>
      </c>
      <c r="Y157" s="168">
        <f aca="true" t="shared" si="17" ref="Y157:Y174">X157*K157</f>
        <v>0.8727336000000001</v>
      </c>
      <c r="Z157" s="168">
        <v>0</v>
      </c>
      <c r="AA157" s="169">
        <f aca="true" t="shared" si="18" ref="AA157:AA174">Z157*K157</f>
        <v>0</v>
      </c>
      <c r="AR157" s="17" t="s">
        <v>170</v>
      </c>
      <c r="AT157" s="17" t="s">
        <v>166</v>
      </c>
      <c r="AU157" s="17" t="s">
        <v>102</v>
      </c>
      <c r="AY157" s="17" t="s">
        <v>165</v>
      </c>
      <c r="BE157" s="105">
        <f aca="true" t="shared" si="19" ref="BE157:BE174">IF(U157="základní",N157,0)</f>
        <v>0</v>
      </c>
      <c r="BF157" s="105">
        <f aca="true" t="shared" si="20" ref="BF157:BF174">IF(U157="snížená",N157,0)</f>
        <v>0</v>
      </c>
      <c r="BG157" s="105">
        <f aca="true" t="shared" si="21" ref="BG157:BG174">IF(U157="zákl. přenesená",N157,0)</f>
        <v>0</v>
      </c>
      <c r="BH157" s="105">
        <f aca="true" t="shared" si="22" ref="BH157:BH174">IF(U157="sníž. přenesená",N157,0)</f>
        <v>0</v>
      </c>
      <c r="BI157" s="105">
        <f aca="true" t="shared" si="23" ref="BI157:BI174">IF(U157="nulová",N157,0)</f>
        <v>0</v>
      </c>
      <c r="BJ157" s="17" t="s">
        <v>9</v>
      </c>
      <c r="BK157" s="105">
        <f aca="true" t="shared" si="24" ref="BK157:BK174">ROUND(L157*K157,0)</f>
        <v>0</v>
      </c>
      <c r="BL157" s="17" t="s">
        <v>170</v>
      </c>
      <c r="BM157" s="17" t="s">
        <v>209</v>
      </c>
    </row>
    <row r="158" spans="2:65" s="1" customFormat="1" ht="31.5" customHeight="1">
      <c r="B158" s="34"/>
      <c r="C158" s="163" t="s">
        <v>210</v>
      </c>
      <c r="D158" s="163" t="s">
        <v>166</v>
      </c>
      <c r="E158" s="164" t="s">
        <v>211</v>
      </c>
      <c r="F158" s="248" t="s">
        <v>212</v>
      </c>
      <c r="G158" s="248"/>
      <c r="H158" s="248"/>
      <c r="I158" s="248"/>
      <c r="J158" s="165" t="s">
        <v>187</v>
      </c>
      <c r="K158" s="166">
        <v>77.37</v>
      </c>
      <c r="L158" s="249">
        <v>0</v>
      </c>
      <c r="M158" s="250"/>
      <c r="N158" s="251">
        <f t="shared" si="15"/>
        <v>0</v>
      </c>
      <c r="O158" s="251"/>
      <c r="P158" s="251"/>
      <c r="Q158" s="251"/>
      <c r="R158" s="36"/>
      <c r="T158" s="167" t="s">
        <v>22</v>
      </c>
      <c r="U158" s="43" t="s">
        <v>44</v>
      </c>
      <c r="V158" s="35"/>
      <c r="W158" s="168">
        <f t="shared" si="16"/>
        <v>0</v>
      </c>
      <c r="X158" s="168">
        <v>0.0109</v>
      </c>
      <c r="Y158" s="168">
        <f t="shared" si="17"/>
        <v>0.843333</v>
      </c>
      <c r="Z158" s="168">
        <v>0</v>
      </c>
      <c r="AA158" s="169">
        <f t="shared" si="18"/>
        <v>0</v>
      </c>
      <c r="AR158" s="17" t="s">
        <v>170</v>
      </c>
      <c r="AT158" s="17" t="s">
        <v>166</v>
      </c>
      <c r="AU158" s="17" t="s">
        <v>102</v>
      </c>
      <c r="AY158" s="17" t="s">
        <v>165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7" t="s">
        <v>9</v>
      </c>
      <c r="BK158" s="105">
        <f t="shared" si="24"/>
        <v>0</v>
      </c>
      <c r="BL158" s="17" t="s">
        <v>170</v>
      </c>
      <c r="BM158" s="17" t="s">
        <v>213</v>
      </c>
    </row>
    <row r="159" spans="2:65" s="1" customFormat="1" ht="31.5" customHeight="1">
      <c r="B159" s="34"/>
      <c r="C159" s="163" t="s">
        <v>214</v>
      </c>
      <c r="D159" s="163" t="s">
        <v>166</v>
      </c>
      <c r="E159" s="164" t="s">
        <v>215</v>
      </c>
      <c r="F159" s="248" t="s">
        <v>216</v>
      </c>
      <c r="G159" s="248"/>
      <c r="H159" s="248"/>
      <c r="I159" s="248"/>
      <c r="J159" s="165" t="s">
        <v>217</v>
      </c>
      <c r="K159" s="166">
        <v>6</v>
      </c>
      <c r="L159" s="249">
        <v>0</v>
      </c>
      <c r="M159" s="250"/>
      <c r="N159" s="251">
        <f t="shared" si="15"/>
        <v>0</v>
      </c>
      <c r="O159" s="251"/>
      <c r="P159" s="251"/>
      <c r="Q159" s="251"/>
      <c r="R159" s="36"/>
      <c r="T159" s="167" t="s">
        <v>22</v>
      </c>
      <c r="U159" s="43" t="s">
        <v>44</v>
      </c>
      <c r="V159" s="35"/>
      <c r="W159" s="168">
        <f t="shared" si="16"/>
        <v>0</v>
      </c>
      <c r="X159" s="168">
        <v>0.0109</v>
      </c>
      <c r="Y159" s="168">
        <f t="shared" si="17"/>
        <v>0.0654</v>
      </c>
      <c r="Z159" s="168">
        <v>0</v>
      </c>
      <c r="AA159" s="169">
        <f t="shared" si="18"/>
        <v>0</v>
      </c>
      <c r="AR159" s="17" t="s">
        <v>170</v>
      </c>
      <c r="AT159" s="17" t="s">
        <v>166</v>
      </c>
      <c r="AU159" s="17" t="s">
        <v>102</v>
      </c>
      <c r="AY159" s="17" t="s">
        <v>165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7" t="s">
        <v>9</v>
      </c>
      <c r="BK159" s="105">
        <f t="shared" si="24"/>
        <v>0</v>
      </c>
      <c r="BL159" s="17" t="s">
        <v>170</v>
      </c>
      <c r="BM159" s="17" t="s">
        <v>218</v>
      </c>
    </row>
    <row r="160" spans="2:65" s="1" customFormat="1" ht="31.5" customHeight="1">
      <c r="B160" s="34"/>
      <c r="C160" s="163" t="s">
        <v>219</v>
      </c>
      <c r="D160" s="163" t="s">
        <v>166</v>
      </c>
      <c r="E160" s="164" t="s">
        <v>220</v>
      </c>
      <c r="F160" s="248" t="s">
        <v>221</v>
      </c>
      <c r="G160" s="248"/>
      <c r="H160" s="248"/>
      <c r="I160" s="248"/>
      <c r="J160" s="165" t="s">
        <v>174</v>
      </c>
      <c r="K160" s="166">
        <v>20</v>
      </c>
      <c r="L160" s="249">
        <v>0</v>
      </c>
      <c r="M160" s="250"/>
      <c r="N160" s="251">
        <f t="shared" si="15"/>
        <v>0</v>
      </c>
      <c r="O160" s="251"/>
      <c r="P160" s="251"/>
      <c r="Q160" s="251"/>
      <c r="R160" s="36"/>
      <c r="T160" s="167" t="s">
        <v>22</v>
      </c>
      <c r="U160" s="43" t="s">
        <v>44</v>
      </c>
      <c r="V160" s="35"/>
      <c r="W160" s="168">
        <f t="shared" si="16"/>
        <v>0</v>
      </c>
      <c r="X160" s="168">
        <v>0.059</v>
      </c>
      <c r="Y160" s="168">
        <f t="shared" si="17"/>
        <v>1.18</v>
      </c>
      <c r="Z160" s="168">
        <v>0</v>
      </c>
      <c r="AA160" s="169">
        <f t="shared" si="18"/>
        <v>0</v>
      </c>
      <c r="AR160" s="17" t="s">
        <v>170</v>
      </c>
      <c r="AT160" s="17" t="s">
        <v>166</v>
      </c>
      <c r="AU160" s="17" t="s">
        <v>102</v>
      </c>
      <c r="AY160" s="17" t="s">
        <v>165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7" t="s">
        <v>9</v>
      </c>
      <c r="BK160" s="105">
        <f t="shared" si="24"/>
        <v>0</v>
      </c>
      <c r="BL160" s="17" t="s">
        <v>170</v>
      </c>
      <c r="BM160" s="17" t="s">
        <v>222</v>
      </c>
    </row>
    <row r="161" spans="2:65" s="1" customFormat="1" ht="22.5" customHeight="1">
      <c r="B161" s="34"/>
      <c r="C161" s="163" t="s">
        <v>223</v>
      </c>
      <c r="D161" s="163" t="s">
        <v>166</v>
      </c>
      <c r="E161" s="164" t="s">
        <v>224</v>
      </c>
      <c r="F161" s="248" t="s">
        <v>225</v>
      </c>
      <c r="G161" s="248"/>
      <c r="H161" s="248"/>
      <c r="I161" s="248"/>
      <c r="J161" s="165" t="s">
        <v>217</v>
      </c>
      <c r="K161" s="166">
        <v>10</v>
      </c>
      <c r="L161" s="249">
        <v>0</v>
      </c>
      <c r="M161" s="250"/>
      <c r="N161" s="251">
        <f t="shared" si="15"/>
        <v>0</v>
      </c>
      <c r="O161" s="251"/>
      <c r="P161" s="251"/>
      <c r="Q161" s="251"/>
      <c r="R161" s="36"/>
      <c r="T161" s="167" t="s">
        <v>22</v>
      </c>
      <c r="U161" s="43" t="s">
        <v>44</v>
      </c>
      <c r="V161" s="35"/>
      <c r="W161" s="168">
        <f t="shared" si="16"/>
        <v>0</v>
      </c>
      <c r="X161" s="168">
        <v>0</v>
      </c>
      <c r="Y161" s="168">
        <f t="shared" si="17"/>
        <v>0</v>
      </c>
      <c r="Z161" s="168">
        <v>0</v>
      </c>
      <c r="AA161" s="169">
        <f t="shared" si="18"/>
        <v>0</v>
      </c>
      <c r="AR161" s="17" t="s">
        <v>170</v>
      </c>
      <c r="AT161" s="17" t="s">
        <v>166</v>
      </c>
      <c r="AU161" s="17" t="s">
        <v>102</v>
      </c>
      <c r="AY161" s="17" t="s">
        <v>165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7" t="s">
        <v>9</v>
      </c>
      <c r="BK161" s="105">
        <f t="shared" si="24"/>
        <v>0</v>
      </c>
      <c r="BL161" s="17" t="s">
        <v>170</v>
      </c>
      <c r="BM161" s="17" t="s">
        <v>226</v>
      </c>
    </row>
    <row r="162" spans="2:65" s="1" customFormat="1" ht="31.5" customHeight="1">
      <c r="B162" s="34"/>
      <c r="C162" s="163" t="s">
        <v>11</v>
      </c>
      <c r="D162" s="163" t="s">
        <v>166</v>
      </c>
      <c r="E162" s="164" t="s">
        <v>227</v>
      </c>
      <c r="F162" s="248" t="s">
        <v>228</v>
      </c>
      <c r="G162" s="248"/>
      <c r="H162" s="248"/>
      <c r="I162" s="248"/>
      <c r="J162" s="165" t="s">
        <v>187</v>
      </c>
      <c r="K162" s="166">
        <v>77.37</v>
      </c>
      <c r="L162" s="249">
        <v>0</v>
      </c>
      <c r="M162" s="250"/>
      <c r="N162" s="251">
        <f t="shared" si="15"/>
        <v>0</v>
      </c>
      <c r="O162" s="251"/>
      <c r="P162" s="251"/>
      <c r="Q162" s="251"/>
      <c r="R162" s="36"/>
      <c r="T162" s="167" t="s">
        <v>22</v>
      </c>
      <c r="U162" s="43" t="s">
        <v>44</v>
      </c>
      <c r="V162" s="35"/>
      <c r="W162" s="168">
        <f t="shared" si="16"/>
        <v>0</v>
      </c>
      <c r="X162" s="168">
        <v>0.0082</v>
      </c>
      <c r="Y162" s="168">
        <f t="shared" si="17"/>
        <v>0.634434</v>
      </c>
      <c r="Z162" s="168">
        <v>0</v>
      </c>
      <c r="AA162" s="169">
        <f t="shared" si="18"/>
        <v>0</v>
      </c>
      <c r="AR162" s="17" t="s">
        <v>170</v>
      </c>
      <c r="AT162" s="17" t="s">
        <v>166</v>
      </c>
      <c r="AU162" s="17" t="s">
        <v>102</v>
      </c>
      <c r="AY162" s="17" t="s">
        <v>165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7" t="s">
        <v>9</v>
      </c>
      <c r="BK162" s="105">
        <f t="shared" si="24"/>
        <v>0</v>
      </c>
      <c r="BL162" s="17" t="s">
        <v>170</v>
      </c>
      <c r="BM162" s="17" t="s">
        <v>229</v>
      </c>
    </row>
    <row r="163" spans="2:65" s="1" customFormat="1" ht="31.5" customHeight="1">
      <c r="B163" s="34"/>
      <c r="C163" s="163" t="s">
        <v>230</v>
      </c>
      <c r="D163" s="163" t="s">
        <v>166</v>
      </c>
      <c r="E163" s="164" t="s">
        <v>231</v>
      </c>
      <c r="F163" s="248" t="s">
        <v>232</v>
      </c>
      <c r="G163" s="248"/>
      <c r="H163" s="248"/>
      <c r="I163" s="248"/>
      <c r="J163" s="165" t="s">
        <v>187</v>
      </c>
      <c r="K163" s="166">
        <v>77.37</v>
      </c>
      <c r="L163" s="249">
        <v>0</v>
      </c>
      <c r="M163" s="250"/>
      <c r="N163" s="251">
        <f t="shared" si="15"/>
        <v>0</v>
      </c>
      <c r="O163" s="251"/>
      <c r="P163" s="251"/>
      <c r="Q163" s="251"/>
      <c r="R163" s="36"/>
      <c r="T163" s="167" t="s">
        <v>22</v>
      </c>
      <c r="U163" s="43" t="s">
        <v>44</v>
      </c>
      <c r="V163" s="35"/>
      <c r="W163" s="168">
        <f t="shared" si="16"/>
        <v>0</v>
      </c>
      <c r="X163" s="168">
        <v>0</v>
      </c>
      <c r="Y163" s="168">
        <f t="shared" si="17"/>
        <v>0</v>
      </c>
      <c r="Z163" s="168">
        <v>0</v>
      </c>
      <c r="AA163" s="169">
        <f t="shared" si="18"/>
        <v>0</v>
      </c>
      <c r="AR163" s="17" t="s">
        <v>170</v>
      </c>
      <c r="AT163" s="17" t="s">
        <v>166</v>
      </c>
      <c r="AU163" s="17" t="s">
        <v>102</v>
      </c>
      <c r="AY163" s="17" t="s">
        <v>165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7" t="s">
        <v>9</v>
      </c>
      <c r="BK163" s="105">
        <f t="shared" si="24"/>
        <v>0</v>
      </c>
      <c r="BL163" s="17" t="s">
        <v>170</v>
      </c>
      <c r="BM163" s="17" t="s">
        <v>233</v>
      </c>
    </row>
    <row r="164" spans="2:65" s="1" customFormat="1" ht="31.5" customHeight="1">
      <c r="B164" s="34"/>
      <c r="C164" s="163" t="s">
        <v>234</v>
      </c>
      <c r="D164" s="163" t="s">
        <v>166</v>
      </c>
      <c r="E164" s="164" t="s">
        <v>235</v>
      </c>
      <c r="F164" s="248" t="s">
        <v>236</v>
      </c>
      <c r="G164" s="248"/>
      <c r="H164" s="248"/>
      <c r="I164" s="248"/>
      <c r="J164" s="165" t="s">
        <v>182</v>
      </c>
      <c r="K164" s="166">
        <v>2.293</v>
      </c>
      <c r="L164" s="249">
        <v>0</v>
      </c>
      <c r="M164" s="250"/>
      <c r="N164" s="251">
        <f t="shared" si="15"/>
        <v>0</v>
      </c>
      <c r="O164" s="251"/>
      <c r="P164" s="251"/>
      <c r="Q164" s="251"/>
      <c r="R164" s="36"/>
      <c r="T164" s="167" t="s">
        <v>22</v>
      </c>
      <c r="U164" s="43" t="s">
        <v>44</v>
      </c>
      <c r="V164" s="35"/>
      <c r="W164" s="168">
        <f t="shared" si="16"/>
        <v>0</v>
      </c>
      <c r="X164" s="168">
        <v>0.01709</v>
      </c>
      <c r="Y164" s="168">
        <f t="shared" si="17"/>
        <v>0.039187370000000006</v>
      </c>
      <c r="Z164" s="168">
        <v>0</v>
      </c>
      <c r="AA164" s="169">
        <f t="shared" si="18"/>
        <v>0</v>
      </c>
      <c r="AR164" s="17" t="s">
        <v>170</v>
      </c>
      <c r="AT164" s="17" t="s">
        <v>166</v>
      </c>
      <c r="AU164" s="17" t="s">
        <v>102</v>
      </c>
      <c r="AY164" s="17" t="s">
        <v>165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7" t="s">
        <v>9</v>
      </c>
      <c r="BK164" s="105">
        <f t="shared" si="24"/>
        <v>0</v>
      </c>
      <c r="BL164" s="17" t="s">
        <v>170</v>
      </c>
      <c r="BM164" s="17" t="s">
        <v>237</v>
      </c>
    </row>
    <row r="165" spans="2:65" s="1" customFormat="1" ht="31.5" customHeight="1">
      <c r="B165" s="34"/>
      <c r="C165" s="163" t="s">
        <v>238</v>
      </c>
      <c r="D165" s="163" t="s">
        <v>166</v>
      </c>
      <c r="E165" s="164" t="s">
        <v>239</v>
      </c>
      <c r="F165" s="248" t="s">
        <v>240</v>
      </c>
      <c r="G165" s="248"/>
      <c r="H165" s="248"/>
      <c r="I165" s="248"/>
      <c r="J165" s="165" t="s">
        <v>182</v>
      </c>
      <c r="K165" s="166">
        <v>2.207</v>
      </c>
      <c r="L165" s="249">
        <v>0</v>
      </c>
      <c r="M165" s="250"/>
      <c r="N165" s="251">
        <f t="shared" si="15"/>
        <v>0</v>
      </c>
      <c r="O165" s="251"/>
      <c r="P165" s="251"/>
      <c r="Q165" s="251"/>
      <c r="R165" s="36"/>
      <c r="T165" s="167" t="s">
        <v>22</v>
      </c>
      <c r="U165" s="43" t="s">
        <v>44</v>
      </c>
      <c r="V165" s="35"/>
      <c r="W165" s="168">
        <f t="shared" si="16"/>
        <v>0</v>
      </c>
      <c r="X165" s="168">
        <v>0.01221</v>
      </c>
      <c r="Y165" s="168">
        <f t="shared" si="17"/>
        <v>0.026947469999999998</v>
      </c>
      <c r="Z165" s="168">
        <v>0</v>
      </c>
      <c r="AA165" s="169">
        <f t="shared" si="18"/>
        <v>0</v>
      </c>
      <c r="AR165" s="17" t="s">
        <v>170</v>
      </c>
      <c r="AT165" s="17" t="s">
        <v>166</v>
      </c>
      <c r="AU165" s="17" t="s">
        <v>102</v>
      </c>
      <c r="AY165" s="17" t="s">
        <v>165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7" t="s">
        <v>9</v>
      </c>
      <c r="BK165" s="105">
        <f t="shared" si="24"/>
        <v>0</v>
      </c>
      <c r="BL165" s="17" t="s">
        <v>170</v>
      </c>
      <c r="BM165" s="17" t="s">
        <v>241</v>
      </c>
    </row>
    <row r="166" spans="2:65" s="1" customFormat="1" ht="22.5" customHeight="1">
      <c r="B166" s="34"/>
      <c r="C166" s="170" t="s">
        <v>242</v>
      </c>
      <c r="D166" s="170" t="s">
        <v>243</v>
      </c>
      <c r="E166" s="171" t="s">
        <v>244</v>
      </c>
      <c r="F166" s="252" t="s">
        <v>245</v>
      </c>
      <c r="G166" s="252"/>
      <c r="H166" s="252"/>
      <c r="I166" s="252"/>
      <c r="J166" s="172" t="s">
        <v>182</v>
      </c>
      <c r="K166" s="173">
        <v>2.476</v>
      </c>
      <c r="L166" s="253">
        <v>0</v>
      </c>
      <c r="M166" s="254"/>
      <c r="N166" s="255">
        <f t="shared" si="15"/>
        <v>0</v>
      </c>
      <c r="O166" s="251"/>
      <c r="P166" s="251"/>
      <c r="Q166" s="251"/>
      <c r="R166" s="36"/>
      <c r="T166" s="167" t="s">
        <v>22</v>
      </c>
      <c r="U166" s="43" t="s">
        <v>44</v>
      </c>
      <c r="V166" s="35"/>
      <c r="W166" s="168">
        <f t="shared" si="16"/>
        <v>0</v>
      </c>
      <c r="X166" s="168">
        <v>1</v>
      </c>
      <c r="Y166" s="168">
        <f t="shared" si="17"/>
        <v>2.476</v>
      </c>
      <c r="Z166" s="168">
        <v>0</v>
      </c>
      <c r="AA166" s="169">
        <f t="shared" si="18"/>
        <v>0</v>
      </c>
      <c r="AR166" s="17" t="s">
        <v>198</v>
      </c>
      <c r="AT166" s="17" t="s">
        <v>243</v>
      </c>
      <c r="AU166" s="17" t="s">
        <v>102</v>
      </c>
      <c r="AY166" s="17" t="s">
        <v>165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7" t="s">
        <v>9</v>
      </c>
      <c r="BK166" s="105">
        <f t="shared" si="24"/>
        <v>0</v>
      </c>
      <c r="BL166" s="17" t="s">
        <v>170</v>
      </c>
      <c r="BM166" s="17" t="s">
        <v>246</v>
      </c>
    </row>
    <row r="167" spans="2:65" s="1" customFormat="1" ht="22.5" customHeight="1">
      <c r="B167" s="34"/>
      <c r="C167" s="170" t="s">
        <v>247</v>
      </c>
      <c r="D167" s="170" t="s">
        <v>243</v>
      </c>
      <c r="E167" s="171" t="s">
        <v>248</v>
      </c>
      <c r="F167" s="252" t="s">
        <v>249</v>
      </c>
      <c r="G167" s="252"/>
      <c r="H167" s="252"/>
      <c r="I167" s="252"/>
      <c r="J167" s="172" t="s">
        <v>182</v>
      </c>
      <c r="K167" s="173">
        <v>2.384</v>
      </c>
      <c r="L167" s="253">
        <v>0</v>
      </c>
      <c r="M167" s="254"/>
      <c r="N167" s="255">
        <f t="shared" si="15"/>
        <v>0</v>
      </c>
      <c r="O167" s="251"/>
      <c r="P167" s="251"/>
      <c r="Q167" s="251"/>
      <c r="R167" s="36"/>
      <c r="T167" s="167" t="s">
        <v>22</v>
      </c>
      <c r="U167" s="43" t="s">
        <v>44</v>
      </c>
      <c r="V167" s="35"/>
      <c r="W167" s="168">
        <f t="shared" si="16"/>
        <v>0</v>
      </c>
      <c r="X167" s="168">
        <v>1</v>
      </c>
      <c r="Y167" s="168">
        <f t="shared" si="17"/>
        <v>2.384</v>
      </c>
      <c r="Z167" s="168">
        <v>0</v>
      </c>
      <c r="AA167" s="169">
        <f t="shared" si="18"/>
        <v>0</v>
      </c>
      <c r="AR167" s="17" t="s">
        <v>198</v>
      </c>
      <c r="AT167" s="17" t="s">
        <v>243</v>
      </c>
      <c r="AU167" s="17" t="s">
        <v>102</v>
      </c>
      <c r="AY167" s="17" t="s">
        <v>165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7" t="s">
        <v>9</v>
      </c>
      <c r="BK167" s="105">
        <f t="shared" si="24"/>
        <v>0</v>
      </c>
      <c r="BL167" s="17" t="s">
        <v>170</v>
      </c>
      <c r="BM167" s="17" t="s">
        <v>250</v>
      </c>
    </row>
    <row r="168" spans="2:65" s="1" customFormat="1" ht="22.5" customHeight="1">
      <c r="B168" s="34"/>
      <c r="C168" s="163" t="s">
        <v>10</v>
      </c>
      <c r="D168" s="163" t="s">
        <v>166</v>
      </c>
      <c r="E168" s="164" t="s">
        <v>251</v>
      </c>
      <c r="F168" s="248" t="s">
        <v>252</v>
      </c>
      <c r="G168" s="248"/>
      <c r="H168" s="248"/>
      <c r="I168" s="248"/>
      <c r="J168" s="165" t="s">
        <v>169</v>
      </c>
      <c r="K168" s="166">
        <v>9.288</v>
      </c>
      <c r="L168" s="249">
        <v>0</v>
      </c>
      <c r="M168" s="250"/>
      <c r="N168" s="251">
        <f t="shared" si="15"/>
        <v>0</v>
      </c>
      <c r="O168" s="251"/>
      <c r="P168" s="251"/>
      <c r="Q168" s="251"/>
      <c r="R168" s="36"/>
      <c r="T168" s="167" t="s">
        <v>22</v>
      </c>
      <c r="U168" s="43" t="s">
        <v>44</v>
      </c>
      <c r="V168" s="35"/>
      <c r="W168" s="168">
        <f t="shared" si="16"/>
        <v>0</v>
      </c>
      <c r="X168" s="168">
        <v>2.45343</v>
      </c>
      <c r="Y168" s="168">
        <f t="shared" si="17"/>
        <v>22.787457840000002</v>
      </c>
      <c r="Z168" s="168">
        <v>0</v>
      </c>
      <c r="AA168" s="169">
        <f t="shared" si="18"/>
        <v>0</v>
      </c>
      <c r="AR168" s="17" t="s">
        <v>170</v>
      </c>
      <c r="AT168" s="17" t="s">
        <v>166</v>
      </c>
      <c r="AU168" s="17" t="s">
        <v>102</v>
      </c>
      <c r="AY168" s="17" t="s">
        <v>165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7" t="s">
        <v>9</v>
      </c>
      <c r="BK168" s="105">
        <f t="shared" si="24"/>
        <v>0</v>
      </c>
      <c r="BL168" s="17" t="s">
        <v>170</v>
      </c>
      <c r="BM168" s="17" t="s">
        <v>253</v>
      </c>
    </row>
    <row r="169" spans="2:65" s="1" customFormat="1" ht="22.5" customHeight="1">
      <c r="B169" s="34"/>
      <c r="C169" s="163" t="s">
        <v>254</v>
      </c>
      <c r="D169" s="163" t="s">
        <v>166</v>
      </c>
      <c r="E169" s="164" t="s">
        <v>255</v>
      </c>
      <c r="F169" s="248" t="s">
        <v>256</v>
      </c>
      <c r="G169" s="248"/>
      <c r="H169" s="248"/>
      <c r="I169" s="248"/>
      <c r="J169" s="165" t="s">
        <v>182</v>
      </c>
      <c r="K169" s="166">
        <v>0.385</v>
      </c>
      <c r="L169" s="249">
        <v>0</v>
      </c>
      <c r="M169" s="250"/>
      <c r="N169" s="251">
        <f t="shared" si="15"/>
        <v>0</v>
      </c>
      <c r="O169" s="251"/>
      <c r="P169" s="251"/>
      <c r="Q169" s="251"/>
      <c r="R169" s="36"/>
      <c r="T169" s="167" t="s">
        <v>22</v>
      </c>
      <c r="U169" s="43" t="s">
        <v>44</v>
      </c>
      <c r="V169" s="35"/>
      <c r="W169" s="168">
        <f t="shared" si="16"/>
        <v>0</v>
      </c>
      <c r="X169" s="168">
        <v>1.05306</v>
      </c>
      <c r="Y169" s="168">
        <f t="shared" si="17"/>
        <v>0.40542810000000007</v>
      </c>
      <c r="Z169" s="168">
        <v>0</v>
      </c>
      <c r="AA169" s="169">
        <f t="shared" si="18"/>
        <v>0</v>
      </c>
      <c r="AR169" s="17" t="s">
        <v>170</v>
      </c>
      <c r="AT169" s="17" t="s">
        <v>166</v>
      </c>
      <c r="AU169" s="17" t="s">
        <v>102</v>
      </c>
      <c r="AY169" s="17" t="s">
        <v>165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7" t="s">
        <v>9</v>
      </c>
      <c r="BK169" s="105">
        <f t="shared" si="24"/>
        <v>0</v>
      </c>
      <c r="BL169" s="17" t="s">
        <v>170</v>
      </c>
      <c r="BM169" s="17" t="s">
        <v>257</v>
      </c>
    </row>
    <row r="170" spans="2:65" s="1" customFormat="1" ht="22.5" customHeight="1">
      <c r="B170" s="34"/>
      <c r="C170" s="163" t="s">
        <v>258</v>
      </c>
      <c r="D170" s="163" t="s">
        <v>166</v>
      </c>
      <c r="E170" s="164" t="s">
        <v>259</v>
      </c>
      <c r="F170" s="248" t="s">
        <v>260</v>
      </c>
      <c r="G170" s="248"/>
      <c r="H170" s="248"/>
      <c r="I170" s="248"/>
      <c r="J170" s="165" t="s">
        <v>169</v>
      </c>
      <c r="K170" s="166">
        <v>2.169</v>
      </c>
      <c r="L170" s="249">
        <v>0</v>
      </c>
      <c r="M170" s="250"/>
      <c r="N170" s="251">
        <f t="shared" si="15"/>
        <v>0</v>
      </c>
      <c r="O170" s="251"/>
      <c r="P170" s="251"/>
      <c r="Q170" s="251"/>
      <c r="R170" s="36"/>
      <c r="T170" s="167" t="s">
        <v>22</v>
      </c>
      <c r="U170" s="43" t="s">
        <v>44</v>
      </c>
      <c r="V170" s="35"/>
      <c r="W170" s="168">
        <f t="shared" si="16"/>
        <v>0</v>
      </c>
      <c r="X170" s="168">
        <v>2.4534</v>
      </c>
      <c r="Y170" s="168">
        <f t="shared" si="17"/>
        <v>5.321424599999999</v>
      </c>
      <c r="Z170" s="168">
        <v>0</v>
      </c>
      <c r="AA170" s="169">
        <f t="shared" si="18"/>
        <v>0</v>
      </c>
      <c r="AR170" s="17" t="s">
        <v>170</v>
      </c>
      <c r="AT170" s="17" t="s">
        <v>166</v>
      </c>
      <c r="AU170" s="17" t="s">
        <v>102</v>
      </c>
      <c r="AY170" s="17" t="s">
        <v>165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7" t="s">
        <v>9</v>
      </c>
      <c r="BK170" s="105">
        <f t="shared" si="24"/>
        <v>0</v>
      </c>
      <c r="BL170" s="17" t="s">
        <v>170</v>
      </c>
      <c r="BM170" s="17" t="s">
        <v>261</v>
      </c>
    </row>
    <row r="171" spans="2:65" s="1" customFormat="1" ht="22.5" customHeight="1">
      <c r="B171" s="34"/>
      <c r="C171" s="163" t="s">
        <v>262</v>
      </c>
      <c r="D171" s="163" t="s">
        <v>166</v>
      </c>
      <c r="E171" s="164" t="s">
        <v>263</v>
      </c>
      <c r="F171" s="248" t="s">
        <v>264</v>
      </c>
      <c r="G171" s="248"/>
      <c r="H171" s="248"/>
      <c r="I171" s="248"/>
      <c r="J171" s="165" t="s">
        <v>187</v>
      </c>
      <c r="K171" s="166">
        <v>10</v>
      </c>
      <c r="L171" s="249">
        <v>0</v>
      </c>
      <c r="M171" s="250"/>
      <c r="N171" s="251">
        <f t="shared" si="15"/>
        <v>0</v>
      </c>
      <c r="O171" s="251"/>
      <c r="P171" s="251"/>
      <c r="Q171" s="251"/>
      <c r="R171" s="36"/>
      <c r="T171" s="167" t="s">
        <v>22</v>
      </c>
      <c r="U171" s="43" t="s">
        <v>44</v>
      </c>
      <c r="V171" s="35"/>
      <c r="W171" s="168">
        <f t="shared" si="16"/>
        <v>0</v>
      </c>
      <c r="X171" s="168">
        <v>0.00519</v>
      </c>
      <c r="Y171" s="168">
        <f t="shared" si="17"/>
        <v>0.0519</v>
      </c>
      <c r="Z171" s="168">
        <v>0</v>
      </c>
      <c r="AA171" s="169">
        <f t="shared" si="18"/>
        <v>0</v>
      </c>
      <c r="AR171" s="17" t="s">
        <v>170</v>
      </c>
      <c r="AT171" s="17" t="s">
        <v>166</v>
      </c>
      <c r="AU171" s="17" t="s">
        <v>102</v>
      </c>
      <c r="AY171" s="17" t="s">
        <v>165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7" t="s">
        <v>9</v>
      </c>
      <c r="BK171" s="105">
        <f t="shared" si="24"/>
        <v>0</v>
      </c>
      <c r="BL171" s="17" t="s">
        <v>170</v>
      </c>
      <c r="BM171" s="17" t="s">
        <v>265</v>
      </c>
    </row>
    <row r="172" spans="2:65" s="1" customFormat="1" ht="22.5" customHeight="1">
      <c r="B172" s="34"/>
      <c r="C172" s="163" t="s">
        <v>266</v>
      </c>
      <c r="D172" s="163" t="s">
        <v>166</v>
      </c>
      <c r="E172" s="164" t="s">
        <v>267</v>
      </c>
      <c r="F172" s="248" t="s">
        <v>268</v>
      </c>
      <c r="G172" s="248"/>
      <c r="H172" s="248"/>
      <c r="I172" s="248"/>
      <c r="J172" s="165" t="s">
        <v>187</v>
      </c>
      <c r="K172" s="166">
        <v>10</v>
      </c>
      <c r="L172" s="249">
        <v>0</v>
      </c>
      <c r="M172" s="250"/>
      <c r="N172" s="251">
        <f t="shared" si="15"/>
        <v>0</v>
      </c>
      <c r="O172" s="251"/>
      <c r="P172" s="251"/>
      <c r="Q172" s="251"/>
      <c r="R172" s="36"/>
      <c r="T172" s="167" t="s">
        <v>22</v>
      </c>
      <c r="U172" s="43" t="s">
        <v>44</v>
      </c>
      <c r="V172" s="35"/>
      <c r="W172" s="168">
        <f t="shared" si="16"/>
        <v>0</v>
      </c>
      <c r="X172" s="168">
        <v>0</v>
      </c>
      <c r="Y172" s="168">
        <f t="shared" si="17"/>
        <v>0</v>
      </c>
      <c r="Z172" s="168">
        <v>0</v>
      </c>
      <c r="AA172" s="169">
        <f t="shared" si="18"/>
        <v>0</v>
      </c>
      <c r="AR172" s="17" t="s">
        <v>170</v>
      </c>
      <c r="AT172" s="17" t="s">
        <v>166</v>
      </c>
      <c r="AU172" s="17" t="s">
        <v>102</v>
      </c>
      <c r="AY172" s="17" t="s">
        <v>165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7" t="s">
        <v>9</v>
      </c>
      <c r="BK172" s="105">
        <f t="shared" si="24"/>
        <v>0</v>
      </c>
      <c r="BL172" s="17" t="s">
        <v>170</v>
      </c>
      <c r="BM172" s="17" t="s">
        <v>269</v>
      </c>
    </row>
    <row r="173" spans="2:65" s="1" customFormat="1" ht="31.5" customHeight="1">
      <c r="B173" s="34"/>
      <c r="C173" s="163" t="s">
        <v>270</v>
      </c>
      <c r="D173" s="163" t="s">
        <v>166</v>
      </c>
      <c r="E173" s="164" t="s">
        <v>271</v>
      </c>
      <c r="F173" s="248" t="s">
        <v>272</v>
      </c>
      <c r="G173" s="248"/>
      <c r="H173" s="248"/>
      <c r="I173" s="248"/>
      <c r="J173" s="165" t="s">
        <v>196</v>
      </c>
      <c r="K173" s="166">
        <v>22.7</v>
      </c>
      <c r="L173" s="249">
        <v>0</v>
      </c>
      <c r="M173" s="250"/>
      <c r="N173" s="251">
        <f t="shared" si="15"/>
        <v>0</v>
      </c>
      <c r="O173" s="251"/>
      <c r="P173" s="251"/>
      <c r="Q173" s="251"/>
      <c r="R173" s="36"/>
      <c r="T173" s="167" t="s">
        <v>22</v>
      </c>
      <c r="U173" s="43" t="s">
        <v>44</v>
      </c>
      <c r="V173" s="35"/>
      <c r="W173" s="168">
        <f t="shared" si="16"/>
        <v>0</v>
      </c>
      <c r="X173" s="168">
        <v>0.03371</v>
      </c>
      <c r="Y173" s="168">
        <f t="shared" si="17"/>
        <v>0.7652169999999999</v>
      </c>
      <c r="Z173" s="168">
        <v>0</v>
      </c>
      <c r="AA173" s="169">
        <f t="shared" si="18"/>
        <v>0</v>
      </c>
      <c r="AR173" s="17" t="s">
        <v>170</v>
      </c>
      <c r="AT173" s="17" t="s">
        <v>166</v>
      </c>
      <c r="AU173" s="17" t="s">
        <v>102</v>
      </c>
      <c r="AY173" s="17" t="s">
        <v>165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7" t="s">
        <v>9</v>
      </c>
      <c r="BK173" s="105">
        <f t="shared" si="24"/>
        <v>0</v>
      </c>
      <c r="BL173" s="17" t="s">
        <v>170</v>
      </c>
      <c r="BM173" s="17" t="s">
        <v>273</v>
      </c>
    </row>
    <row r="174" spans="2:65" s="1" customFormat="1" ht="31.5" customHeight="1">
      <c r="B174" s="34"/>
      <c r="C174" s="163" t="s">
        <v>274</v>
      </c>
      <c r="D174" s="163" t="s">
        <v>166</v>
      </c>
      <c r="E174" s="164" t="s">
        <v>275</v>
      </c>
      <c r="F174" s="248" t="s">
        <v>276</v>
      </c>
      <c r="G174" s="248"/>
      <c r="H174" s="248"/>
      <c r="I174" s="248"/>
      <c r="J174" s="165" t="s">
        <v>182</v>
      </c>
      <c r="K174" s="166">
        <v>0.152</v>
      </c>
      <c r="L174" s="249">
        <v>0</v>
      </c>
      <c r="M174" s="250"/>
      <c r="N174" s="251">
        <f t="shared" si="15"/>
        <v>0</v>
      </c>
      <c r="O174" s="251"/>
      <c r="P174" s="251"/>
      <c r="Q174" s="251"/>
      <c r="R174" s="36"/>
      <c r="T174" s="167" t="s">
        <v>22</v>
      </c>
      <c r="U174" s="43" t="s">
        <v>44</v>
      </c>
      <c r="V174" s="35"/>
      <c r="W174" s="168">
        <f t="shared" si="16"/>
        <v>0</v>
      </c>
      <c r="X174" s="168">
        <v>1.05256</v>
      </c>
      <c r="Y174" s="168">
        <f t="shared" si="17"/>
        <v>0.15998911999999998</v>
      </c>
      <c r="Z174" s="168">
        <v>0</v>
      </c>
      <c r="AA174" s="169">
        <f t="shared" si="18"/>
        <v>0</v>
      </c>
      <c r="AR174" s="17" t="s">
        <v>170</v>
      </c>
      <c r="AT174" s="17" t="s">
        <v>166</v>
      </c>
      <c r="AU174" s="17" t="s">
        <v>102</v>
      </c>
      <c r="AY174" s="17" t="s">
        <v>165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7" t="s">
        <v>9</v>
      </c>
      <c r="BK174" s="105">
        <f t="shared" si="24"/>
        <v>0</v>
      </c>
      <c r="BL174" s="17" t="s">
        <v>170</v>
      </c>
      <c r="BM174" s="17" t="s">
        <v>277</v>
      </c>
    </row>
    <row r="175" spans="2:63" s="9" customFormat="1" ht="29.85" customHeight="1">
      <c r="B175" s="152"/>
      <c r="C175" s="153"/>
      <c r="D175" s="162" t="s">
        <v>116</v>
      </c>
      <c r="E175" s="162"/>
      <c r="F175" s="162"/>
      <c r="G175" s="162"/>
      <c r="H175" s="162"/>
      <c r="I175" s="162"/>
      <c r="J175" s="162"/>
      <c r="K175" s="162"/>
      <c r="L175" s="162"/>
      <c r="M175" s="162"/>
      <c r="N175" s="261">
        <f>BK175</f>
        <v>0</v>
      </c>
      <c r="O175" s="262"/>
      <c r="P175" s="262"/>
      <c r="Q175" s="262"/>
      <c r="R175" s="155"/>
      <c r="T175" s="156"/>
      <c r="U175" s="153"/>
      <c r="V175" s="153"/>
      <c r="W175" s="157">
        <f>SUM(W176:W178)</f>
        <v>0</v>
      </c>
      <c r="X175" s="153"/>
      <c r="Y175" s="157">
        <f>SUM(Y176:Y178)</f>
        <v>1.5526564999999999</v>
      </c>
      <c r="Z175" s="153"/>
      <c r="AA175" s="158">
        <f>SUM(AA176:AA178)</f>
        <v>0</v>
      </c>
      <c r="AR175" s="159" t="s">
        <v>9</v>
      </c>
      <c r="AT175" s="160" t="s">
        <v>78</v>
      </c>
      <c r="AU175" s="160" t="s">
        <v>9</v>
      </c>
      <c r="AY175" s="159" t="s">
        <v>165</v>
      </c>
      <c r="BK175" s="161">
        <f>SUM(BK176:BK178)</f>
        <v>0</v>
      </c>
    </row>
    <row r="176" spans="2:65" s="1" customFormat="1" ht="31.5" customHeight="1">
      <c r="B176" s="34"/>
      <c r="C176" s="163" t="s">
        <v>278</v>
      </c>
      <c r="D176" s="163" t="s">
        <v>166</v>
      </c>
      <c r="E176" s="164" t="s">
        <v>279</v>
      </c>
      <c r="F176" s="248" t="s">
        <v>280</v>
      </c>
      <c r="G176" s="248"/>
      <c r="H176" s="248"/>
      <c r="I176" s="248"/>
      <c r="J176" s="165" t="s">
        <v>187</v>
      </c>
      <c r="K176" s="166">
        <v>190.51</v>
      </c>
      <c r="L176" s="249">
        <v>0</v>
      </c>
      <c r="M176" s="250"/>
      <c r="N176" s="251">
        <f>ROUND(L176*K176,0)</f>
        <v>0</v>
      </c>
      <c r="O176" s="251"/>
      <c r="P176" s="251"/>
      <c r="Q176" s="251"/>
      <c r="R176" s="36"/>
      <c r="T176" s="167" t="s">
        <v>22</v>
      </c>
      <c r="U176" s="43" t="s">
        <v>44</v>
      </c>
      <c r="V176" s="35"/>
      <c r="W176" s="168">
        <f>V176*K176</f>
        <v>0</v>
      </c>
      <c r="X176" s="168">
        <v>0.00026</v>
      </c>
      <c r="Y176" s="168">
        <f>X176*K176</f>
        <v>0.049532599999999996</v>
      </c>
      <c r="Z176" s="168">
        <v>0</v>
      </c>
      <c r="AA176" s="169">
        <f>Z176*K176</f>
        <v>0</v>
      </c>
      <c r="AR176" s="17" t="s">
        <v>170</v>
      </c>
      <c r="AT176" s="17" t="s">
        <v>166</v>
      </c>
      <c r="AU176" s="17" t="s">
        <v>102</v>
      </c>
      <c r="AY176" s="17" t="s">
        <v>165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17" t="s">
        <v>9</v>
      </c>
      <c r="BK176" s="105">
        <f>ROUND(L176*K176,0)</f>
        <v>0</v>
      </c>
      <c r="BL176" s="17" t="s">
        <v>170</v>
      </c>
      <c r="BM176" s="17" t="s">
        <v>281</v>
      </c>
    </row>
    <row r="177" spans="2:65" s="1" customFormat="1" ht="31.5" customHeight="1">
      <c r="B177" s="34"/>
      <c r="C177" s="163" t="s">
        <v>282</v>
      </c>
      <c r="D177" s="163" t="s">
        <v>166</v>
      </c>
      <c r="E177" s="164" t="s">
        <v>283</v>
      </c>
      <c r="F177" s="248" t="s">
        <v>284</v>
      </c>
      <c r="G177" s="248"/>
      <c r="H177" s="248"/>
      <c r="I177" s="248"/>
      <c r="J177" s="165" t="s">
        <v>187</v>
      </c>
      <c r="K177" s="166">
        <v>190.51</v>
      </c>
      <c r="L177" s="249">
        <v>0</v>
      </c>
      <c r="M177" s="250"/>
      <c r="N177" s="251">
        <f>ROUND(L177*K177,0)</f>
        <v>0</v>
      </c>
      <c r="O177" s="251"/>
      <c r="P177" s="251"/>
      <c r="Q177" s="251"/>
      <c r="R177" s="36"/>
      <c r="T177" s="167" t="s">
        <v>22</v>
      </c>
      <c r="U177" s="43" t="s">
        <v>44</v>
      </c>
      <c r="V177" s="35"/>
      <c r="W177" s="168">
        <f>V177*K177</f>
        <v>0</v>
      </c>
      <c r="X177" s="168">
        <v>0.00489</v>
      </c>
      <c r="Y177" s="168">
        <f>X177*K177</f>
        <v>0.9315939</v>
      </c>
      <c r="Z177" s="168">
        <v>0</v>
      </c>
      <c r="AA177" s="169">
        <f>Z177*K177</f>
        <v>0</v>
      </c>
      <c r="AR177" s="17" t="s">
        <v>170</v>
      </c>
      <c r="AT177" s="17" t="s">
        <v>166</v>
      </c>
      <c r="AU177" s="17" t="s">
        <v>102</v>
      </c>
      <c r="AY177" s="17" t="s">
        <v>165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7" t="s">
        <v>9</v>
      </c>
      <c r="BK177" s="105">
        <f>ROUND(L177*K177,0)</f>
        <v>0</v>
      </c>
      <c r="BL177" s="17" t="s">
        <v>170</v>
      </c>
      <c r="BM177" s="17" t="s">
        <v>285</v>
      </c>
    </row>
    <row r="178" spans="2:65" s="1" customFormat="1" ht="31.5" customHeight="1">
      <c r="B178" s="34"/>
      <c r="C178" s="163" t="s">
        <v>286</v>
      </c>
      <c r="D178" s="163" t="s">
        <v>166</v>
      </c>
      <c r="E178" s="164" t="s">
        <v>287</v>
      </c>
      <c r="F178" s="248" t="s">
        <v>288</v>
      </c>
      <c r="G178" s="248"/>
      <c r="H178" s="248"/>
      <c r="I178" s="248"/>
      <c r="J178" s="165" t="s">
        <v>187</v>
      </c>
      <c r="K178" s="166">
        <v>190.51</v>
      </c>
      <c r="L178" s="249">
        <v>0</v>
      </c>
      <c r="M178" s="250"/>
      <c r="N178" s="251">
        <f>ROUND(L178*K178,0)</f>
        <v>0</v>
      </c>
      <c r="O178" s="251"/>
      <c r="P178" s="251"/>
      <c r="Q178" s="251"/>
      <c r="R178" s="36"/>
      <c r="T178" s="167" t="s">
        <v>22</v>
      </c>
      <c r="U178" s="43" t="s">
        <v>44</v>
      </c>
      <c r="V178" s="35"/>
      <c r="W178" s="168">
        <f>V178*K178</f>
        <v>0</v>
      </c>
      <c r="X178" s="168">
        <v>0.003</v>
      </c>
      <c r="Y178" s="168">
        <f>X178*K178</f>
        <v>0.57153</v>
      </c>
      <c r="Z178" s="168">
        <v>0</v>
      </c>
      <c r="AA178" s="169">
        <f>Z178*K178</f>
        <v>0</v>
      </c>
      <c r="AR178" s="17" t="s">
        <v>170</v>
      </c>
      <c r="AT178" s="17" t="s">
        <v>166</v>
      </c>
      <c r="AU178" s="17" t="s">
        <v>102</v>
      </c>
      <c r="AY178" s="17" t="s">
        <v>165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7" t="s">
        <v>9</v>
      </c>
      <c r="BK178" s="105">
        <f>ROUND(L178*K178,0)</f>
        <v>0</v>
      </c>
      <c r="BL178" s="17" t="s">
        <v>170</v>
      </c>
      <c r="BM178" s="17" t="s">
        <v>289</v>
      </c>
    </row>
    <row r="179" spans="2:63" s="9" customFormat="1" ht="29.85" customHeight="1">
      <c r="B179" s="152"/>
      <c r="C179" s="153"/>
      <c r="D179" s="162" t="s">
        <v>117</v>
      </c>
      <c r="E179" s="162"/>
      <c r="F179" s="162"/>
      <c r="G179" s="162"/>
      <c r="H179" s="162"/>
      <c r="I179" s="162"/>
      <c r="J179" s="162"/>
      <c r="K179" s="162"/>
      <c r="L179" s="162"/>
      <c r="M179" s="162"/>
      <c r="N179" s="261">
        <f>BK179</f>
        <v>0</v>
      </c>
      <c r="O179" s="262"/>
      <c r="P179" s="262"/>
      <c r="Q179" s="262"/>
      <c r="R179" s="155"/>
      <c r="T179" s="156"/>
      <c r="U179" s="153"/>
      <c r="V179" s="153"/>
      <c r="W179" s="157">
        <f>SUM(W180:W182)</f>
        <v>0</v>
      </c>
      <c r="X179" s="153"/>
      <c r="Y179" s="157">
        <f>SUM(Y180:Y182)</f>
        <v>7.56643146</v>
      </c>
      <c r="Z179" s="153"/>
      <c r="AA179" s="158">
        <f>SUM(AA180:AA182)</f>
        <v>0</v>
      </c>
      <c r="AR179" s="159" t="s">
        <v>9</v>
      </c>
      <c r="AT179" s="160" t="s">
        <v>78</v>
      </c>
      <c r="AU179" s="160" t="s">
        <v>9</v>
      </c>
      <c r="AY179" s="159" t="s">
        <v>165</v>
      </c>
      <c r="BK179" s="161">
        <f>SUM(BK180:BK182)</f>
        <v>0</v>
      </c>
    </row>
    <row r="180" spans="2:65" s="1" customFormat="1" ht="31.5" customHeight="1">
      <c r="B180" s="34"/>
      <c r="C180" s="163" t="s">
        <v>290</v>
      </c>
      <c r="D180" s="163" t="s">
        <v>166</v>
      </c>
      <c r="E180" s="164" t="s">
        <v>291</v>
      </c>
      <c r="F180" s="248" t="s">
        <v>292</v>
      </c>
      <c r="G180" s="248"/>
      <c r="H180" s="248"/>
      <c r="I180" s="248"/>
      <c r="J180" s="165" t="s">
        <v>169</v>
      </c>
      <c r="K180" s="166">
        <v>2.958</v>
      </c>
      <c r="L180" s="249">
        <v>0</v>
      </c>
      <c r="M180" s="250"/>
      <c r="N180" s="251">
        <f>ROUND(L180*K180,0)</f>
        <v>0</v>
      </c>
      <c r="O180" s="251"/>
      <c r="P180" s="251"/>
      <c r="Q180" s="251"/>
      <c r="R180" s="36"/>
      <c r="T180" s="167" t="s">
        <v>22</v>
      </c>
      <c r="U180" s="43" t="s">
        <v>44</v>
      </c>
      <c r="V180" s="35"/>
      <c r="W180" s="168">
        <f>V180*K180</f>
        <v>0</v>
      </c>
      <c r="X180" s="168">
        <v>2.45329</v>
      </c>
      <c r="Y180" s="168">
        <f>X180*K180</f>
        <v>7.25683182</v>
      </c>
      <c r="Z180" s="168">
        <v>0</v>
      </c>
      <c r="AA180" s="169">
        <f>Z180*K180</f>
        <v>0</v>
      </c>
      <c r="AR180" s="17" t="s">
        <v>170</v>
      </c>
      <c r="AT180" s="17" t="s">
        <v>166</v>
      </c>
      <c r="AU180" s="17" t="s">
        <v>102</v>
      </c>
      <c r="AY180" s="17" t="s">
        <v>165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7" t="s">
        <v>9</v>
      </c>
      <c r="BK180" s="105">
        <f>ROUND(L180*K180,0)</f>
        <v>0</v>
      </c>
      <c r="BL180" s="17" t="s">
        <v>170</v>
      </c>
      <c r="BM180" s="17" t="s">
        <v>293</v>
      </c>
    </row>
    <row r="181" spans="2:65" s="1" customFormat="1" ht="31.5" customHeight="1">
      <c r="B181" s="34"/>
      <c r="C181" s="163" t="s">
        <v>294</v>
      </c>
      <c r="D181" s="163" t="s">
        <v>166</v>
      </c>
      <c r="E181" s="164" t="s">
        <v>295</v>
      </c>
      <c r="F181" s="248" t="s">
        <v>296</v>
      </c>
      <c r="G181" s="248"/>
      <c r="H181" s="248"/>
      <c r="I181" s="248"/>
      <c r="J181" s="165" t="s">
        <v>169</v>
      </c>
      <c r="K181" s="166">
        <v>2.958</v>
      </c>
      <c r="L181" s="249">
        <v>0</v>
      </c>
      <c r="M181" s="250"/>
      <c r="N181" s="251">
        <f>ROUND(L181*K181,0)</f>
        <v>0</v>
      </c>
      <c r="O181" s="251"/>
      <c r="P181" s="251"/>
      <c r="Q181" s="251"/>
      <c r="R181" s="36"/>
      <c r="T181" s="167" t="s">
        <v>22</v>
      </c>
      <c r="U181" s="43" t="s">
        <v>44</v>
      </c>
      <c r="V181" s="35"/>
      <c r="W181" s="168">
        <f>V181*K181</f>
        <v>0</v>
      </c>
      <c r="X181" s="168">
        <v>0</v>
      </c>
      <c r="Y181" s="168">
        <f>X181*K181</f>
        <v>0</v>
      </c>
      <c r="Z181" s="168">
        <v>0</v>
      </c>
      <c r="AA181" s="169">
        <f>Z181*K181</f>
        <v>0</v>
      </c>
      <c r="AR181" s="17" t="s">
        <v>170</v>
      </c>
      <c r="AT181" s="17" t="s">
        <v>166</v>
      </c>
      <c r="AU181" s="17" t="s">
        <v>102</v>
      </c>
      <c r="AY181" s="17" t="s">
        <v>165</v>
      </c>
      <c r="BE181" s="105">
        <f>IF(U181="základní",N181,0)</f>
        <v>0</v>
      </c>
      <c r="BF181" s="105">
        <f>IF(U181="snížená",N181,0)</f>
        <v>0</v>
      </c>
      <c r="BG181" s="105">
        <f>IF(U181="zákl. přenesená",N181,0)</f>
        <v>0</v>
      </c>
      <c r="BH181" s="105">
        <f>IF(U181="sníž. přenesená",N181,0)</f>
        <v>0</v>
      </c>
      <c r="BI181" s="105">
        <f>IF(U181="nulová",N181,0)</f>
        <v>0</v>
      </c>
      <c r="BJ181" s="17" t="s">
        <v>9</v>
      </c>
      <c r="BK181" s="105">
        <f>ROUND(L181*K181,0)</f>
        <v>0</v>
      </c>
      <c r="BL181" s="17" t="s">
        <v>170</v>
      </c>
      <c r="BM181" s="17" t="s">
        <v>297</v>
      </c>
    </row>
    <row r="182" spans="2:65" s="1" customFormat="1" ht="22.5" customHeight="1">
      <c r="B182" s="34"/>
      <c r="C182" s="163" t="s">
        <v>298</v>
      </c>
      <c r="D182" s="163" t="s">
        <v>166</v>
      </c>
      <c r="E182" s="164" t="s">
        <v>299</v>
      </c>
      <c r="F182" s="248" t="s">
        <v>300</v>
      </c>
      <c r="G182" s="248"/>
      <c r="H182" s="248"/>
      <c r="I182" s="248"/>
      <c r="J182" s="165" t="s">
        <v>182</v>
      </c>
      <c r="K182" s="166">
        <v>0.294</v>
      </c>
      <c r="L182" s="249">
        <v>0</v>
      </c>
      <c r="M182" s="250"/>
      <c r="N182" s="251">
        <f>ROUND(L182*K182,0)</f>
        <v>0</v>
      </c>
      <c r="O182" s="251"/>
      <c r="P182" s="251"/>
      <c r="Q182" s="251"/>
      <c r="R182" s="36"/>
      <c r="T182" s="167" t="s">
        <v>22</v>
      </c>
      <c r="U182" s="43" t="s">
        <v>44</v>
      </c>
      <c r="V182" s="35"/>
      <c r="W182" s="168">
        <f>V182*K182</f>
        <v>0</v>
      </c>
      <c r="X182" s="168">
        <v>1.05306</v>
      </c>
      <c r="Y182" s="168">
        <f>X182*K182</f>
        <v>0.30959964</v>
      </c>
      <c r="Z182" s="168">
        <v>0</v>
      </c>
      <c r="AA182" s="169">
        <f>Z182*K182</f>
        <v>0</v>
      </c>
      <c r="AR182" s="17" t="s">
        <v>170</v>
      </c>
      <c r="AT182" s="17" t="s">
        <v>166</v>
      </c>
      <c r="AU182" s="17" t="s">
        <v>102</v>
      </c>
      <c r="AY182" s="17" t="s">
        <v>165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7" t="s">
        <v>9</v>
      </c>
      <c r="BK182" s="105">
        <f>ROUND(L182*K182,0)</f>
        <v>0</v>
      </c>
      <c r="BL182" s="17" t="s">
        <v>170</v>
      </c>
      <c r="BM182" s="17" t="s">
        <v>301</v>
      </c>
    </row>
    <row r="183" spans="2:63" s="9" customFormat="1" ht="29.85" customHeight="1">
      <c r="B183" s="152"/>
      <c r="C183" s="153"/>
      <c r="D183" s="162" t="s">
        <v>118</v>
      </c>
      <c r="E183" s="162"/>
      <c r="F183" s="162"/>
      <c r="G183" s="162"/>
      <c r="H183" s="162"/>
      <c r="I183" s="162"/>
      <c r="J183" s="162"/>
      <c r="K183" s="162"/>
      <c r="L183" s="162"/>
      <c r="M183" s="162"/>
      <c r="N183" s="261">
        <f>BK183</f>
        <v>0</v>
      </c>
      <c r="O183" s="262"/>
      <c r="P183" s="262"/>
      <c r="Q183" s="262"/>
      <c r="R183" s="155"/>
      <c r="T183" s="156"/>
      <c r="U183" s="153"/>
      <c r="V183" s="153"/>
      <c r="W183" s="157">
        <f>SUM(W184:W186)</f>
        <v>0</v>
      </c>
      <c r="X183" s="153"/>
      <c r="Y183" s="157">
        <f>SUM(Y184:Y186)</f>
        <v>0.11364</v>
      </c>
      <c r="Z183" s="153"/>
      <c r="AA183" s="158">
        <f>SUM(AA184:AA186)</f>
        <v>0</v>
      </c>
      <c r="AR183" s="159" t="s">
        <v>9</v>
      </c>
      <c r="AT183" s="160" t="s">
        <v>78</v>
      </c>
      <c r="AU183" s="160" t="s">
        <v>9</v>
      </c>
      <c r="AY183" s="159" t="s">
        <v>165</v>
      </c>
      <c r="BK183" s="161">
        <f>SUM(BK184:BK186)</f>
        <v>0</v>
      </c>
    </row>
    <row r="184" spans="2:65" s="1" customFormat="1" ht="22.5" customHeight="1">
      <c r="B184" s="34"/>
      <c r="C184" s="163" t="s">
        <v>302</v>
      </c>
      <c r="D184" s="163" t="s">
        <v>166</v>
      </c>
      <c r="E184" s="164" t="s">
        <v>303</v>
      </c>
      <c r="F184" s="248" t="s">
        <v>304</v>
      </c>
      <c r="G184" s="248"/>
      <c r="H184" s="248"/>
      <c r="I184" s="248"/>
      <c r="J184" s="165" t="s">
        <v>174</v>
      </c>
      <c r="K184" s="166">
        <v>8</v>
      </c>
      <c r="L184" s="249">
        <v>0</v>
      </c>
      <c r="M184" s="250"/>
      <c r="N184" s="251">
        <f>ROUND(L184*K184,0)</f>
        <v>0</v>
      </c>
      <c r="O184" s="251"/>
      <c r="P184" s="251"/>
      <c r="Q184" s="251"/>
      <c r="R184" s="36"/>
      <c r="T184" s="167" t="s">
        <v>22</v>
      </c>
      <c r="U184" s="43" t="s">
        <v>44</v>
      </c>
      <c r="V184" s="35"/>
      <c r="W184" s="168">
        <f>V184*K184</f>
        <v>0</v>
      </c>
      <c r="X184" s="168">
        <v>0.00048</v>
      </c>
      <c r="Y184" s="168">
        <f>X184*K184</f>
        <v>0.00384</v>
      </c>
      <c r="Z184" s="168">
        <v>0</v>
      </c>
      <c r="AA184" s="169">
        <f>Z184*K184</f>
        <v>0</v>
      </c>
      <c r="AR184" s="17" t="s">
        <v>170</v>
      </c>
      <c r="AT184" s="17" t="s">
        <v>166</v>
      </c>
      <c r="AU184" s="17" t="s">
        <v>102</v>
      </c>
      <c r="AY184" s="17" t="s">
        <v>165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17" t="s">
        <v>9</v>
      </c>
      <c r="BK184" s="105">
        <f>ROUND(L184*K184,0)</f>
        <v>0</v>
      </c>
      <c r="BL184" s="17" t="s">
        <v>170</v>
      </c>
      <c r="BM184" s="17" t="s">
        <v>305</v>
      </c>
    </row>
    <row r="185" spans="2:65" s="1" customFormat="1" ht="22.5" customHeight="1">
      <c r="B185" s="34"/>
      <c r="C185" s="170" t="s">
        <v>306</v>
      </c>
      <c r="D185" s="170" t="s">
        <v>243</v>
      </c>
      <c r="E185" s="171" t="s">
        <v>307</v>
      </c>
      <c r="F185" s="252" t="s">
        <v>308</v>
      </c>
      <c r="G185" s="252"/>
      <c r="H185" s="252"/>
      <c r="I185" s="252"/>
      <c r="J185" s="172" t="s">
        <v>174</v>
      </c>
      <c r="K185" s="173">
        <v>3</v>
      </c>
      <c r="L185" s="253">
        <v>0</v>
      </c>
      <c r="M185" s="254"/>
      <c r="N185" s="255">
        <f>ROUND(L185*K185,0)</f>
        <v>0</v>
      </c>
      <c r="O185" s="251"/>
      <c r="P185" s="251"/>
      <c r="Q185" s="251"/>
      <c r="R185" s="36"/>
      <c r="T185" s="167" t="s">
        <v>22</v>
      </c>
      <c r="U185" s="43" t="s">
        <v>44</v>
      </c>
      <c r="V185" s="35"/>
      <c r="W185" s="168">
        <f>V185*K185</f>
        <v>0</v>
      </c>
      <c r="X185" s="168">
        <v>0.0136</v>
      </c>
      <c r="Y185" s="168">
        <f>X185*K185</f>
        <v>0.040799999999999996</v>
      </c>
      <c r="Z185" s="168">
        <v>0</v>
      </c>
      <c r="AA185" s="169">
        <f>Z185*K185</f>
        <v>0</v>
      </c>
      <c r="AR185" s="17" t="s">
        <v>198</v>
      </c>
      <c r="AT185" s="17" t="s">
        <v>243</v>
      </c>
      <c r="AU185" s="17" t="s">
        <v>102</v>
      </c>
      <c r="AY185" s="17" t="s">
        <v>165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17" t="s">
        <v>9</v>
      </c>
      <c r="BK185" s="105">
        <f>ROUND(L185*K185,0)</f>
        <v>0</v>
      </c>
      <c r="BL185" s="17" t="s">
        <v>170</v>
      </c>
      <c r="BM185" s="17" t="s">
        <v>309</v>
      </c>
    </row>
    <row r="186" spans="2:65" s="1" customFormat="1" ht="22.5" customHeight="1">
      <c r="B186" s="34"/>
      <c r="C186" s="170" t="s">
        <v>310</v>
      </c>
      <c r="D186" s="170" t="s">
        <v>243</v>
      </c>
      <c r="E186" s="171" t="s">
        <v>311</v>
      </c>
      <c r="F186" s="252" t="s">
        <v>312</v>
      </c>
      <c r="G186" s="252"/>
      <c r="H186" s="252"/>
      <c r="I186" s="252"/>
      <c r="J186" s="172" t="s">
        <v>174</v>
      </c>
      <c r="K186" s="173">
        <v>5</v>
      </c>
      <c r="L186" s="253">
        <v>0</v>
      </c>
      <c r="M186" s="254"/>
      <c r="N186" s="255">
        <f>ROUND(L186*K186,0)</f>
        <v>0</v>
      </c>
      <c r="O186" s="251"/>
      <c r="P186" s="251"/>
      <c r="Q186" s="251"/>
      <c r="R186" s="36"/>
      <c r="T186" s="167" t="s">
        <v>22</v>
      </c>
      <c r="U186" s="43" t="s">
        <v>44</v>
      </c>
      <c r="V186" s="35"/>
      <c r="W186" s="168">
        <f>V186*K186</f>
        <v>0</v>
      </c>
      <c r="X186" s="168">
        <v>0.0138</v>
      </c>
      <c r="Y186" s="168">
        <f>X186*K186</f>
        <v>0.069</v>
      </c>
      <c r="Z186" s="168">
        <v>0</v>
      </c>
      <c r="AA186" s="169">
        <f>Z186*K186</f>
        <v>0</v>
      </c>
      <c r="AR186" s="17" t="s">
        <v>198</v>
      </c>
      <c r="AT186" s="17" t="s">
        <v>243</v>
      </c>
      <c r="AU186" s="17" t="s">
        <v>102</v>
      </c>
      <c r="AY186" s="17" t="s">
        <v>165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7" t="s">
        <v>9</v>
      </c>
      <c r="BK186" s="105">
        <f>ROUND(L186*K186,0)</f>
        <v>0</v>
      </c>
      <c r="BL186" s="17" t="s">
        <v>170</v>
      </c>
      <c r="BM186" s="17" t="s">
        <v>313</v>
      </c>
    </row>
    <row r="187" spans="2:63" s="9" customFormat="1" ht="29.85" customHeight="1">
      <c r="B187" s="152"/>
      <c r="C187" s="153"/>
      <c r="D187" s="162" t="s">
        <v>119</v>
      </c>
      <c r="E187" s="162"/>
      <c r="F187" s="162"/>
      <c r="G187" s="162"/>
      <c r="H187" s="162"/>
      <c r="I187" s="162"/>
      <c r="J187" s="162"/>
      <c r="K187" s="162"/>
      <c r="L187" s="162"/>
      <c r="M187" s="162"/>
      <c r="N187" s="261">
        <f>BK187</f>
        <v>0</v>
      </c>
      <c r="O187" s="262"/>
      <c r="P187" s="262"/>
      <c r="Q187" s="262"/>
      <c r="R187" s="155"/>
      <c r="T187" s="156"/>
      <c r="U187" s="153"/>
      <c r="V187" s="153"/>
      <c r="W187" s="157">
        <f>SUM(W188:W189)</f>
        <v>0</v>
      </c>
      <c r="X187" s="153"/>
      <c r="Y187" s="157">
        <f>SUM(Y188:Y189)</f>
        <v>0.0037600000000000003</v>
      </c>
      <c r="Z187" s="153"/>
      <c r="AA187" s="158">
        <f>SUM(AA188:AA189)</f>
        <v>0</v>
      </c>
      <c r="AR187" s="159" t="s">
        <v>9</v>
      </c>
      <c r="AT187" s="160" t="s">
        <v>78</v>
      </c>
      <c r="AU187" s="160" t="s">
        <v>9</v>
      </c>
      <c r="AY187" s="159" t="s">
        <v>165</v>
      </c>
      <c r="BK187" s="161">
        <f>SUM(BK188:BK189)</f>
        <v>0</v>
      </c>
    </row>
    <row r="188" spans="2:65" s="1" customFormat="1" ht="31.5" customHeight="1">
      <c r="B188" s="34"/>
      <c r="C188" s="163" t="s">
        <v>314</v>
      </c>
      <c r="D188" s="163" t="s">
        <v>166</v>
      </c>
      <c r="E188" s="164" t="s">
        <v>315</v>
      </c>
      <c r="F188" s="248" t="s">
        <v>316</v>
      </c>
      <c r="G188" s="248"/>
      <c r="H188" s="248"/>
      <c r="I188" s="248"/>
      <c r="J188" s="165" t="s">
        <v>187</v>
      </c>
      <c r="K188" s="166">
        <v>94</v>
      </c>
      <c r="L188" s="249">
        <v>0</v>
      </c>
      <c r="M188" s="250"/>
      <c r="N188" s="251">
        <f>ROUND(L188*K188,0)</f>
        <v>0</v>
      </c>
      <c r="O188" s="251"/>
      <c r="P188" s="251"/>
      <c r="Q188" s="251"/>
      <c r="R188" s="36"/>
      <c r="T188" s="167" t="s">
        <v>22</v>
      </c>
      <c r="U188" s="43" t="s">
        <v>44</v>
      </c>
      <c r="V188" s="35"/>
      <c r="W188" s="168">
        <f>V188*K188</f>
        <v>0</v>
      </c>
      <c r="X188" s="168">
        <v>4E-05</v>
      </c>
      <c r="Y188" s="168">
        <f>X188*K188</f>
        <v>0.0037600000000000003</v>
      </c>
      <c r="Z188" s="168">
        <v>0</v>
      </c>
      <c r="AA188" s="169">
        <f>Z188*K188</f>
        <v>0</v>
      </c>
      <c r="AR188" s="17" t="s">
        <v>170</v>
      </c>
      <c r="AT188" s="17" t="s">
        <v>166</v>
      </c>
      <c r="AU188" s="17" t="s">
        <v>102</v>
      </c>
      <c r="AY188" s="17" t="s">
        <v>165</v>
      </c>
      <c r="BE188" s="105">
        <f>IF(U188="základní",N188,0)</f>
        <v>0</v>
      </c>
      <c r="BF188" s="105">
        <f>IF(U188="snížená",N188,0)</f>
        <v>0</v>
      </c>
      <c r="BG188" s="105">
        <f>IF(U188="zákl. přenesená",N188,0)</f>
        <v>0</v>
      </c>
      <c r="BH188" s="105">
        <f>IF(U188="sníž. přenesená",N188,0)</f>
        <v>0</v>
      </c>
      <c r="BI188" s="105">
        <f>IF(U188="nulová",N188,0)</f>
        <v>0</v>
      </c>
      <c r="BJ188" s="17" t="s">
        <v>9</v>
      </c>
      <c r="BK188" s="105">
        <f>ROUND(L188*K188,0)</f>
        <v>0</v>
      </c>
      <c r="BL188" s="17" t="s">
        <v>170</v>
      </c>
      <c r="BM188" s="17" t="s">
        <v>317</v>
      </c>
    </row>
    <row r="189" spans="2:65" s="1" customFormat="1" ht="22.5" customHeight="1">
      <c r="B189" s="34"/>
      <c r="C189" s="163" t="s">
        <v>318</v>
      </c>
      <c r="D189" s="163" t="s">
        <v>166</v>
      </c>
      <c r="E189" s="164" t="s">
        <v>319</v>
      </c>
      <c r="F189" s="248" t="s">
        <v>320</v>
      </c>
      <c r="G189" s="248"/>
      <c r="H189" s="248"/>
      <c r="I189" s="248"/>
      <c r="J189" s="165" t="s">
        <v>217</v>
      </c>
      <c r="K189" s="166">
        <v>2</v>
      </c>
      <c r="L189" s="249">
        <v>0</v>
      </c>
      <c r="M189" s="250"/>
      <c r="N189" s="251">
        <f>ROUND(L189*K189,0)</f>
        <v>0</v>
      </c>
      <c r="O189" s="251"/>
      <c r="P189" s="251"/>
      <c r="Q189" s="251"/>
      <c r="R189" s="36"/>
      <c r="T189" s="167" t="s">
        <v>22</v>
      </c>
      <c r="U189" s="43" t="s">
        <v>44</v>
      </c>
      <c r="V189" s="35"/>
      <c r="W189" s="168">
        <f>V189*K189</f>
        <v>0</v>
      </c>
      <c r="X189" s="168">
        <v>0</v>
      </c>
      <c r="Y189" s="168">
        <f>X189*K189</f>
        <v>0</v>
      </c>
      <c r="Z189" s="168">
        <v>0</v>
      </c>
      <c r="AA189" s="169">
        <f>Z189*K189</f>
        <v>0</v>
      </c>
      <c r="AR189" s="17" t="s">
        <v>170</v>
      </c>
      <c r="AT189" s="17" t="s">
        <v>166</v>
      </c>
      <c r="AU189" s="17" t="s">
        <v>102</v>
      </c>
      <c r="AY189" s="17" t="s">
        <v>165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17" t="s">
        <v>9</v>
      </c>
      <c r="BK189" s="105">
        <f>ROUND(L189*K189,0)</f>
        <v>0</v>
      </c>
      <c r="BL189" s="17" t="s">
        <v>170</v>
      </c>
      <c r="BM189" s="17" t="s">
        <v>321</v>
      </c>
    </row>
    <row r="190" spans="2:63" s="9" customFormat="1" ht="29.85" customHeight="1">
      <c r="B190" s="152"/>
      <c r="C190" s="153"/>
      <c r="D190" s="162" t="s">
        <v>120</v>
      </c>
      <c r="E190" s="162"/>
      <c r="F190" s="162"/>
      <c r="G190" s="162"/>
      <c r="H190" s="162"/>
      <c r="I190" s="162"/>
      <c r="J190" s="162"/>
      <c r="K190" s="162"/>
      <c r="L190" s="162"/>
      <c r="M190" s="162"/>
      <c r="N190" s="261">
        <f>BK190</f>
        <v>0</v>
      </c>
      <c r="O190" s="262"/>
      <c r="P190" s="262"/>
      <c r="Q190" s="262"/>
      <c r="R190" s="155"/>
      <c r="T190" s="156"/>
      <c r="U190" s="153"/>
      <c r="V190" s="153"/>
      <c r="W190" s="157">
        <f>W191</f>
        <v>0</v>
      </c>
      <c r="X190" s="153"/>
      <c r="Y190" s="157">
        <f>Y191</f>
        <v>0</v>
      </c>
      <c r="Z190" s="153"/>
      <c r="AA190" s="158">
        <f>AA191</f>
        <v>0</v>
      </c>
      <c r="AR190" s="159" t="s">
        <v>9</v>
      </c>
      <c r="AT190" s="160" t="s">
        <v>78</v>
      </c>
      <c r="AU190" s="160" t="s">
        <v>9</v>
      </c>
      <c r="AY190" s="159" t="s">
        <v>165</v>
      </c>
      <c r="BK190" s="161">
        <f>BK191</f>
        <v>0</v>
      </c>
    </row>
    <row r="191" spans="2:65" s="1" customFormat="1" ht="31.5" customHeight="1">
      <c r="B191" s="34"/>
      <c r="C191" s="163" t="s">
        <v>322</v>
      </c>
      <c r="D191" s="163" t="s">
        <v>166</v>
      </c>
      <c r="E191" s="164" t="s">
        <v>323</v>
      </c>
      <c r="F191" s="248" t="s">
        <v>324</v>
      </c>
      <c r="G191" s="248"/>
      <c r="H191" s="248"/>
      <c r="I191" s="248"/>
      <c r="J191" s="165" t="s">
        <v>187</v>
      </c>
      <c r="K191" s="166">
        <v>94</v>
      </c>
      <c r="L191" s="249">
        <v>0</v>
      </c>
      <c r="M191" s="250"/>
      <c r="N191" s="251">
        <f>ROUND(L191*K191,0)</f>
        <v>0</v>
      </c>
      <c r="O191" s="251"/>
      <c r="P191" s="251"/>
      <c r="Q191" s="251"/>
      <c r="R191" s="36"/>
      <c r="T191" s="167" t="s">
        <v>22</v>
      </c>
      <c r="U191" s="43" t="s">
        <v>44</v>
      </c>
      <c r="V191" s="35"/>
      <c r="W191" s="168">
        <f>V191*K191</f>
        <v>0</v>
      </c>
      <c r="X191" s="168">
        <v>0</v>
      </c>
      <c r="Y191" s="168">
        <f>X191*K191</f>
        <v>0</v>
      </c>
      <c r="Z191" s="168">
        <v>0</v>
      </c>
      <c r="AA191" s="169">
        <f>Z191*K191</f>
        <v>0</v>
      </c>
      <c r="AR191" s="17" t="s">
        <v>170</v>
      </c>
      <c r="AT191" s="17" t="s">
        <v>166</v>
      </c>
      <c r="AU191" s="17" t="s">
        <v>102</v>
      </c>
      <c r="AY191" s="17" t="s">
        <v>165</v>
      </c>
      <c r="BE191" s="105">
        <f>IF(U191="základní",N191,0)</f>
        <v>0</v>
      </c>
      <c r="BF191" s="105">
        <f>IF(U191="snížená",N191,0)</f>
        <v>0</v>
      </c>
      <c r="BG191" s="105">
        <f>IF(U191="zákl. přenesená",N191,0)</f>
        <v>0</v>
      </c>
      <c r="BH191" s="105">
        <f>IF(U191="sníž. přenesená",N191,0)</f>
        <v>0</v>
      </c>
      <c r="BI191" s="105">
        <f>IF(U191="nulová",N191,0)</f>
        <v>0</v>
      </c>
      <c r="BJ191" s="17" t="s">
        <v>9</v>
      </c>
      <c r="BK191" s="105">
        <f>ROUND(L191*K191,0)</f>
        <v>0</v>
      </c>
      <c r="BL191" s="17" t="s">
        <v>170</v>
      </c>
      <c r="BM191" s="17" t="s">
        <v>325</v>
      </c>
    </row>
    <row r="192" spans="2:63" s="9" customFormat="1" ht="29.85" customHeight="1">
      <c r="B192" s="152"/>
      <c r="C192" s="153"/>
      <c r="D192" s="162" t="s">
        <v>121</v>
      </c>
      <c r="E192" s="162"/>
      <c r="F192" s="162"/>
      <c r="G192" s="162"/>
      <c r="H192" s="162"/>
      <c r="I192" s="162"/>
      <c r="J192" s="162"/>
      <c r="K192" s="162"/>
      <c r="L192" s="162"/>
      <c r="M192" s="162"/>
      <c r="N192" s="261">
        <f>BK192</f>
        <v>0</v>
      </c>
      <c r="O192" s="262"/>
      <c r="P192" s="262"/>
      <c r="Q192" s="262"/>
      <c r="R192" s="155"/>
      <c r="T192" s="156"/>
      <c r="U192" s="153"/>
      <c r="V192" s="153"/>
      <c r="W192" s="157">
        <f>SUM(W193:W201)</f>
        <v>0</v>
      </c>
      <c r="X192" s="153"/>
      <c r="Y192" s="157">
        <f>SUM(Y193:Y201)</f>
        <v>0</v>
      </c>
      <c r="Z192" s="153"/>
      <c r="AA192" s="158">
        <f>SUM(AA193:AA201)</f>
        <v>26.143770000000004</v>
      </c>
      <c r="AR192" s="159" t="s">
        <v>9</v>
      </c>
      <c r="AT192" s="160" t="s">
        <v>78</v>
      </c>
      <c r="AU192" s="160" t="s">
        <v>9</v>
      </c>
      <c r="AY192" s="159" t="s">
        <v>165</v>
      </c>
      <c r="BK192" s="161">
        <f>SUM(BK193:BK201)</f>
        <v>0</v>
      </c>
    </row>
    <row r="193" spans="2:65" s="1" customFormat="1" ht="22.5" customHeight="1">
      <c r="B193" s="34"/>
      <c r="C193" s="163" t="s">
        <v>326</v>
      </c>
      <c r="D193" s="163" t="s">
        <v>166</v>
      </c>
      <c r="E193" s="164" t="s">
        <v>327</v>
      </c>
      <c r="F193" s="248" t="s">
        <v>328</v>
      </c>
      <c r="G193" s="248"/>
      <c r="H193" s="248"/>
      <c r="I193" s="248"/>
      <c r="J193" s="165" t="s">
        <v>217</v>
      </c>
      <c r="K193" s="166">
        <v>3</v>
      </c>
      <c r="L193" s="249">
        <v>0</v>
      </c>
      <c r="M193" s="250"/>
      <c r="N193" s="251">
        <f aca="true" t="shared" si="25" ref="N193:N201">ROUND(L193*K193,0)</f>
        <v>0</v>
      </c>
      <c r="O193" s="251"/>
      <c r="P193" s="251"/>
      <c r="Q193" s="251"/>
      <c r="R193" s="36"/>
      <c r="T193" s="167" t="s">
        <v>22</v>
      </c>
      <c r="U193" s="43" t="s">
        <v>44</v>
      </c>
      <c r="V193" s="35"/>
      <c r="W193" s="168">
        <f aca="true" t="shared" si="26" ref="W193:W201">V193*K193</f>
        <v>0</v>
      </c>
      <c r="X193" s="168">
        <v>0</v>
      </c>
      <c r="Y193" s="168">
        <f aca="true" t="shared" si="27" ref="Y193:Y201">X193*K193</f>
        <v>0</v>
      </c>
      <c r="Z193" s="168">
        <v>0.057</v>
      </c>
      <c r="AA193" s="169">
        <f aca="true" t="shared" si="28" ref="AA193:AA201">Z193*K193</f>
        <v>0.171</v>
      </c>
      <c r="AR193" s="17" t="s">
        <v>170</v>
      </c>
      <c r="AT193" s="17" t="s">
        <v>166</v>
      </c>
      <c r="AU193" s="17" t="s">
        <v>102</v>
      </c>
      <c r="AY193" s="17" t="s">
        <v>165</v>
      </c>
      <c r="BE193" s="105">
        <f aca="true" t="shared" si="29" ref="BE193:BE201">IF(U193="základní",N193,0)</f>
        <v>0</v>
      </c>
      <c r="BF193" s="105">
        <f aca="true" t="shared" si="30" ref="BF193:BF201">IF(U193="snížená",N193,0)</f>
        <v>0</v>
      </c>
      <c r="BG193" s="105">
        <f aca="true" t="shared" si="31" ref="BG193:BG201">IF(U193="zákl. přenesená",N193,0)</f>
        <v>0</v>
      </c>
      <c r="BH193" s="105">
        <f aca="true" t="shared" si="32" ref="BH193:BH201">IF(U193="sníž. přenesená",N193,0)</f>
        <v>0</v>
      </c>
      <c r="BI193" s="105">
        <f aca="true" t="shared" si="33" ref="BI193:BI201">IF(U193="nulová",N193,0)</f>
        <v>0</v>
      </c>
      <c r="BJ193" s="17" t="s">
        <v>9</v>
      </c>
      <c r="BK193" s="105">
        <f aca="true" t="shared" si="34" ref="BK193:BK201">ROUND(L193*K193,0)</f>
        <v>0</v>
      </c>
      <c r="BL193" s="17" t="s">
        <v>170</v>
      </c>
      <c r="BM193" s="17" t="s">
        <v>329</v>
      </c>
    </row>
    <row r="194" spans="2:65" s="1" customFormat="1" ht="22.5" customHeight="1">
      <c r="B194" s="34"/>
      <c r="C194" s="163" t="s">
        <v>330</v>
      </c>
      <c r="D194" s="163" t="s">
        <v>166</v>
      </c>
      <c r="E194" s="164" t="s">
        <v>331</v>
      </c>
      <c r="F194" s="248" t="s">
        <v>332</v>
      </c>
      <c r="G194" s="248"/>
      <c r="H194" s="248"/>
      <c r="I194" s="248"/>
      <c r="J194" s="165" t="s">
        <v>187</v>
      </c>
      <c r="K194" s="166">
        <v>6.4</v>
      </c>
      <c r="L194" s="249">
        <v>0</v>
      </c>
      <c r="M194" s="250"/>
      <c r="N194" s="251">
        <f t="shared" si="25"/>
        <v>0</v>
      </c>
      <c r="O194" s="251"/>
      <c r="P194" s="251"/>
      <c r="Q194" s="251"/>
      <c r="R194" s="36"/>
      <c r="T194" s="167" t="s">
        <v>22</v>
      </c>
      <c r="U194" s="43" t="s">
        <v>44</v>
      </c>
      <c r="V194" s="35"/>
      <c r="W194" s="168">
        <f t="shared" si="26"/>
        <v>0</v>
      </c>
      <c r="X194" s="168">
        <v>0</v>
      </c>
      <c r="Y194" s="168">
        <f t="shared" si="27"/>
        <v>0</v>
      </c>
      <c r="Z194" s="168">
        <v>0.076</v>
      </c>
      <c r="AA194" s="169">
        <f t="shared" si="28"/>
        <v>0.4864</v>
      </c>
      <c r="AR194" s="17" t="s">
        <v>170</v>
      </c>
      <c r="AT194" s="17" t="s">
        <v>166</v>
      </c>
      <c r="AU194" s="17" t="s">
        <v>102</v>
      </c>
      <c r="AY194" s="17" t="s">
        <v>165</v>
      </c>
      <c r="BE194" s="105">
        <f t="shared" si="29"/>
        <v>0</v>
      </c>
      <c r="BF194" s="105">
        <f t="shared" si="30"/>
        <v>0</v>
      </c>
      <c r="BG194" s="105">
        <f t="shared" si="31"/>
        <v>0</v>
      </c>
      <c r="BH194" s="105">
        <f t="shared" si="32"/>
        <v>0</v>
      </c>
      <c r="BI194" s="105">
        <f t="shared" si="33"/>
        <v>0</v>
      </c>
      <c r="BJ194" s="17" t="s">
        <v>9</v>
      </c>
      <c r="BK194" s="105">
        <f t="shared" si="34"/>
        <v>0</v>
      </c>
      <c r="BL194" s="17" t="s">
        <v>170</v>
      </c>
      <c r="BM194" s="17" t="s">
        <v>333</v>
      </c>
    </row>
    <row r="195" spans="2:65" s="1" customFormat="1" ht="31.5" customHeight="1">
      <c r="B195" s="34"/>
      <c r="C195" s="163" t="s">
        <v>334</v>
      </c>
      <c r="D195" s="163" t="s">
        <v>166</v>
      </c>
      <c r="E195" s="164" t="s">
        <v>335</v>
      </c>
      <c r="F195" s="248" t="s">
        <v>336</v>
      </c>
      <c r="G195" s="248"/>
      <c r="H195" s="248"/>
      <c r="I195" s="248"/>
      <c r="J195" s="165" t="s">
        <v>174</v>
      </c>
      <c r="K195" s="166">
        <v>22</v>
      </c>
      <c r="L195" s="249">
        <v>0</v>
      </c>
      <c r="M195" s="250"/>
      <c r="N195" s="251">
        <f t="shared" si="25"/>
        <v>0</v>
      </c>
      <c r="O195" s="251"/>
      <c r="P195" s="251"/>
      <c r="Q195" s="251"/>
      <c r="R195" s="36"/>
      <c r="T195" s="167" t="s">
        <v>22</v>
      </c>
      <c r="U195" s="43" t="s">
        <v>44</v>
      </c>
      <c r="V195" s="35"/>
      <c r="W195" s="168">
        <f t="shared" si="26"/>
        <v>0</v>
      </c>
      <c r="X195" s="168">
        <v>0</v>
      </c>
      <c r="Y195" s="168">
        <f t="shared" si="27"/>
        <v>0</v>
      </c>
      <c r="Z195" s="168">
        <v>0.049</v>
      </c>
      <c r="AA195" s="169">
        <f t="shared" si="28"/>
        <v>1.078</v>
      </c>
      <c r="AR195" s="17" t="s">
        <v>170</v>
      </c>
      <c r="AT195" s="17" t="s">
        <v>166</v>
      </c>
      <c r="AU195" s="17" t="s">
        <v>102</v>
      </c>
      <c r="AY195" s="17" t="s">
        <v>165</v>
      </c>
      <c r="BE195" s="105">
        <f t="shared" si="29"/>
        <v>0</v>
      </c>
      <c r="BF195" s="105">
        <f t="shared" si="30"/>
        <v>0</v>
      </c>
      <c r="BG195" s="105">
        <f t="shared" si="31"/>
        <v>0</v>
      </c>
      <c r="BH195" s="105">
        <f t="shared" si="32"/>
        <v>0</v>
      </c>
      <c r="BI195" s="105">
        <f t="shared" si="33"/>
        <v>0</v>
      </c>
      <c r="BJ195" s="17" t="s">
        <v>9</v>
      </c>
      <c r="BK195" s="105">
        <f t="shared" si="34"/>
        <v>0</v>
      </c>
      <c r="BL195" s="17" t="s">
        <v>170</v>
      </c>
      <c r="BM195" s="17" t="s">
        <v>337</v>
      </c>
    </row>
    <row r="196" spans="2:65" s="1" customFormat="1" ht="31.5" customHeight="1">
      <c r="B196" s="34"/>
      <c r="C196" s="163" t="s">
        <v>338</v>
      </c>
      <c r="D196" s="163" t="s">
        <v>166</v>
      </c>
      <c r="E196" s="164" t="s">
        <v>339</v>
      </c>
      <c r="F196" s="248" t="s">
        <v>340</v>
      </c>
      <c r="G196" s="248"/>
      <c r="H196" s="248"/>
      <c r="I196" s="248"/>
      <c r="J196" s="165" t="s">
        <v>196</v>
      </c>
      <c r="K196" s="166">
        <v>26.1</v>
      </c>
      <c r="L196" s="249">
        <v>0</v>
      </c>
      <c r="M196" s="250"/>
      <c r="N196" s="251">
        <f t="shared" si="25"/>
        <v>0</v>
      </c>
      <c r="O196" s="251"/>
      <c r="P196" s="251"/>
      <c r="Q196" s="251"/>
      <c r="R196" s="36"/>
      <c r="T196" s="167" t="s">
        <v>22</v>
      </c>
      <c r="U196" s="43" t="s">
        <v>44</v>
      </c>
      <c r="V196" s="35"/>
      <c r="W196" s="168">
        <f t="shared" si="26"/>
        <v>0</v>
      </c>
      <c r="X196" s="168">
        <v>0</v>
      </c>
      <c r="Y196" s="168">
        <f t="shared" si="27"/>
        <v>0</v>
      </c>
      <c r="Z196" s="168">
        <v>0.042</v>
      </c>
      <c r="AA196" s="169">
        <f t="shared" si="28"/>
        <v>1.0962</v>
      </c>
      <c r="AR196" s="17" t="s">
        <v>170</v>
      </c>
      <c r="AT196" s="17" t="s">
        <v>166</v>
      </c>
      <c r="AU196" s="17" t="s">
        <v>102</v>
      </c>
      <c r="AY196" s="17" t="s">
        <v>165</v>
      </c>
      <c r="BE196" s="105">
        <f t="shared" si="29"/>
        <v>0</v>
      </c>
      <c r="BF196" s="105">
        <f t="shared" si="30"/>
        <v>0</v>
      </c>
      <c r="BG196" s="105">
        <f t="shared" si="31"/>
        <v>0</v>
      </c>
      <c r="BH196" s="105">
        <f t="shared" si="32"/>
        <v>0</v>
      </c>
      <c r="BI196" s="105">
        <f t="shared" si="33"/>
        <v>0</v>
      </c>
      <c r="BJ196" s="17" t="s">
        <v>9</v>
      </c>
      <c r="BK196" s="105">
        <f t="shared" si="34"/>
        <v>0</v>
      </c>
      <c r="BL196" s="17" t="s">
        <v>170</v>
      </c>
      <c r="BM196" s="17" t="s">
        <v>341</v>
      </c>
    </row>
    <row r="197" spans="2:65" s="1" customFormat="1" ht="31.5" customHeight="1">
      <c r="B197" s="34"/>
      <c r="C197" s="163" t="s">
        <v>342</v>
      </c>
      <c r="D197" s="163" t="s">
        <v>166</v>
      </c>
      <c r="E197" s="164" t="s">
        <v>343</v>
      </c>
      <c r="F197" s="248" t="s">
        <v>344</v>
      </c>
      <c r="G197" s="248"/>
      <c r="H197" s="248"/>
      <c r="I197" s="248"/>
      <c r="J197" s="165" t="s">
        <v>187</v>
      </c>
      <c r="K197" s="166">
        <v>4.52</v>
      </c>
      <c r="L197" s="249">
        <v>0</v>
      </c>
      <c r="M197" s="250"/>
      <c r="N197" s="251">
        <f t="shared" si="25"/>
        <v>0</v>
      </c>
      <c r="O197" s="251"/>
      <c r="P197" s="251"/>
      <c r="Q197" s="251"/>
      <c r="R197" s="36"/>
      <c r="T197" s="167" t="s">
        <v>22</v>
      </c>
      <c r="U197" s="43" t="s">
        <v>44</v>
      </c>
      <c r="V197" s="35"/>
      <c r="W197" s="168">
        <f t="shared" si="26"/>
        <v>0</v>
      </c>
      <c r="X197" s="168">
        <v>0</v>
      </c>
      <c r="Y197" s="168">
        <f t="shared" si="27"/>
        <v>0</v>
      </c>
      <c r="Z197" s="168">
        <v>0.131</v>
      </c>
      <c r="AA197" s="169">
        <f t="shared" si="28"/>
        <v>0.59212</v>
      </c>
      <c r="AR197" s="17" t="s">
        <v>170</v>
      </c>
      <c r="AT197" s="17" t="s">
        <v>166</v>
      </c>
      <c r="AU197" s="17" t="s">
        <v>102</v>
      </c>
      <c r="AY197" s="17" t="s">
        <v>165</v>
      </c>
      <c r="BE197" s="105">
        <f t="shared" si="29"/>
        <v>0</v>
      </c>
      <c r="BF197" s="105">
        <f t="shared" si="30"/>
        <v>0</v>
      </c>
      <c r="BG197" s="105">
        <f t="shared" si="31"/>
        <v>0</v>
      </c>
      <c r="BH197" s="105">
        <f t="shared" si="32"/>
        <v>0</v>
      </c>
      <c r="BI197" s="105">
        <f t="shared" si="33"/>
        <v>0</v>
      </c>
      <c r="BJ197" s="17" t="s">
        <v>9</v>
      </c>
      <c r="BK197" s="105">
        <f t="shared" si="34"/>
        <v>0</v>
      </c>
      <c r="BL197" s="17" t="s">
        <v>170</v>
      </c>
      <c r="BM197" s="17" t="s">
        <v>345</v>
      </c>
    </row>
    <row r="198" spans="2:65" s="1" customFormat="1" ht="31.5" customHeight="1">
      <c r="B198" s="34"/>
      <c r="C198" s="163" t="s">
        <v>346</v>
      </c>
      <c r="D198" s="163" t="s">
        <v>166</v>
      </c>
      <c r="E198" s="164" t="s">
        <v>347</v>
      </c>
      <c r="F198" s="248" t="s">
        <v>348</v>
      </c>
      <c r="G198" s="248"/>
      <c r="H198" s="248"/>
      <c r="I198" s="248"/>
      <c r="J198" s="165" t="s">
        <v>169</v>
      </c>
      <c r="K198" s="166">
        <v>4.803</v>
      </c>
      <c r="L198" s="249">
        <v>0</v>
      </c>
      <c r="M198" s="250"/>
      <c r="N198" s="251">
        <f t="shared" si="25"/>
        <v>0</v>
      </c>
      <c r="O198" s="251"/>
      <c r="P198" s="251"/>
      <c r="Q198" s="251"/>
      <c r="R198" s="36"/>
      <c r="T198" s="167" t="s">
        <v>22</v>
      </c>
      <c r="U198" s="43" t="s">
        <v>44</v>
      </c>
      <c r="V198" s="35"/>
      <c r="W198" s="168">
        <f t="shared" si="26"/>
        <v>0</v>
      </c>
      <c r="X198" s="168">
        <v>0</v>
      </c>
      <c r="Y198" s="168">
        <f t="shared" si="27"/>
        <v>0</v>
      </c>
      <c r="Z198" s="168">
        <v>1.8</v>
      </c>
      <c r="AA198" s="169">
        <f t="shared" si="28"/>
        <v>8.6454</v>
      </c>
      <c r="AR198" s="17" t="s">
        <v>170</v>
      </c>
      <c r="AT198" s="17" t="s">
        <v>166</v>
      </c>
      <c r="AU198" s="17" t="s">
        <v>102</v>
      </c>
      <c r="AY198" s="17" t="s">
        <v>165</v>
      </c>
      <c r="BE198" s="105">
        <f t="shared" si="29"/>
        <v>0</v>
      </c>
      <c r="BF198" s="105">
        <f t="shared" si="30"/>
        <v>0</v>
      </c>
      <c r="BG198" s="105">
        <f t="shared" si="31"/>
        <v>0</v>
      </c>
      <c r="BH198" s="105">
        <f t="shared" si="32"/>
        <v>0</v>
      </c>
      <c r="BI198" s="105">
        <f t="shared" si="33"/>
        <v>0</v>
      </c>
      <c r="BJ198" s="17" t="s">
        <v>9</v>
      </c>
      <c r="BK198" s="105">
        <f t="shared" si="34"/>
        <v>0</v>
      </c>
      <c r="BL198" s="17" t="s">
        <v>170</v>
      </c>
      <c r="BM198" s="17" t="s">
        <v>349</v>
      </c>
    </row>
    <row r="199" spans="2:65" s="1" customFormat="1" ht="31.5" customHeight="1">
      <c r="B199" s="34"/>
      <c r="C199" s="163" t="s">
        <v>350</v>
      </c>
      <c r="D199" s="163" t="s">
        <v>166</v>
      </c>
      <c r="E199" s="164" t="s">
        <v>351</v>
      </c>
      <c r="F199" s="248" t="s">
        <v>352</v>
      </c>
      <c r="G199" s="248"/>
      <c r="H199" s="248"/>
      <c r="I199" s="248"/>
      <c r="J199" s="165" t="s">
        <v>169</v>
      </c>
      <c r="K199" s="166">
        <v>0.345</v>
      </c>
      <c r="L199" s="249">
        <v>0</v>
      </c>
      <c r="M199" s="250"/>
      <c r="N199" s="251">
        <f t="shared" si="25"/>
        <v>0</v>
      </c>
      <c r="O199" s="251"/>
      <c r="P199" s="251"/>
      <c r="Q199" s="251"/>
      <c r="R199" s="36"/>
      <c r="T199" s="167" t="s">
        <v>22</v>
      </c>
      <c r="U199" s="43" t="s">
        <v>44</v>
      </c>
      <c r="V199" s="35"/>
      <c r="W199" s="168">
        <f t="shared" si="26"/>
        <v>0</v>
      </c>
      <c r="X199" s="168">
        <v>0</v>
      </c>
      <c r="Y199" s="168">
        <f t="shared" si="27"/>
        <v>0</v>
      </c>
      <c r="Z199" s="168">
        <v>1.8</v>
      </c>
      <c r="AA199" s="169">
        <f t="shared" si="28"/>
        <v>0.621</v>
      </c>
      <c r="AR199" s="17" t="s">
        <v>170</v>
      </c>
      <c r="AT199" s="17" t="s">
        <v>166</v>
      </c>
      <c r="AU199" s="17" t="s">
        <v>102</v>
      </c>
      <c r="AY199" s="17" t="s">
        <v>165</v>
      </c>
      <c r="BE199" s="105">
        <f t="shared" si="29"/>
        <v>0</v>
      </c>
      <c r="BF199" s="105">
        <f t="shared" si="30"/>
        <v>0</v>
      </c>
      <c r="BG199" s="105">
        <f t="shared" si="31"/>
        <v>0</v>
      </c>
      <c r="BH199" s="105">
        <f t="shared" si="32"/>
        <v>0</v>
      </c>
      <c r="BI199" s="105">
        <f t="shared" si="33"/>
        <v>0</v>
      </c>
      <c r="BJ199" s="17" t="s">
        <v>9</v>
      </c>
      <c r="BK199" s="105">
        <f t="shared" si="34"/>
        <v>0</v>
      </c>
      <c r="BL199" s="17" t="s">
        <v>170</v>
      </c>
      <c r="BM199" s="17" t="s">
        <v>353</v>
      </c>
    </row>
    <row r="200" spans="2:65" s="1" customFormat="1" ht="31.5" customHeight="1">
      <c r="B200" s="34"/>
      <c r="C200" s="163" t="s">
        <v>354</v>
      </c>
      <c r="D200" s="163" t="s">
        <v>166</v>
      </c>
      <c r="E200" s="164" t="s">
        <v>355</v>
      </c>
      <c r="F200" s="248" t="s">
        <v>356</v>
      </c>
      <c r="G200" s="248"/>
      <c r="H200" s="248"/>
      <c r="I200" s="248"/>
      <c r="J200" s="165" t="s">
        <v>169</v>
      </c>
      <c r="K200" s="166">
        <v>6.795</v>
      </c>
      <c r="L200" s="249">
        <v>0</v>
      </c>
      <c r="M200" s="250"/>
      <c r="N200" s="251">
        <f t="shared" si="25"/>
        <v>0</v>
      </c>
      <c r="O200" s="251"/>
      <c r="P200" s="251"/>
      <c r="Q200" s="251"/>
      <c r="R200" s="36"/>
      <c r="T200" s="167" t="s">
        <v>22</v>
      </c>
      <c r="U200" s="43" t="s">
        <v>44</v>
      </c>
      <c r="V200" s="35"/>
      <c r="W200" s="168">
        <f t="shared" si="26"/>
        <v>0</v>
      </c>
      <c r="X200" s="168">
        <v>0</v>
      </c>
      <c r="Y200" s="168">
        <f t="shared" si="27"/>
        <v>0</v>
      </c>
      <c r="Z200" s="168">
        <v>1.8</v>
      </c>
      <c r="AA200" s="169">
        <f t="shared" si="28"/>
        <v>12.231</v>
      </c>
      <c r="AR200" s="17" t="s">
        <v>170</v>
      </c>
      <c r="AT200" s="17" t="s">
        <v>166</v>
      </c>
      <c r="AU200" s="17" t="s">
        <v>102</v>
      </c>
      <c r="AY200" s="17" t="s">
        <v>165</v>
      </c>
      <c r="BE200" s="105">
        <f t="shared" si="29"/>
        <v>0</v>
      </c>
      <c r="BF200" s="105">
        <f t="shared" si="30"/>
        <v>0</v>
      </c>
      <c r="BG200" s="105">
        <f t="shared" si="31"/>
        <v>0</v>
      </c>
      <c r="BH200" s="105">
        <f t="shared" si="32"/>
        <v>0</v>
      </c>
      <c r="BI200" s="105">
        <f t="shared" si="33"/>
        <v>0</v>
      </c>
      <c r="BJ200" s="17" t="s">
        <v>9</v>
      </c>
      <c r="BK200" s="105">
        <f t="shared" si="34"/>
        <v>0</v>
      </c>
      <c r="BL200" s="17" t="s">
        <v>170</v>
      </c>
      <c r="BM200" s="17" t="s">
        <v>357</v>
      </c>
    </row>
    <row r="201" spans="2:65" s="1" customFormat="1" ht="31.5" customHeight="1">
      <c r="B201" s="34"/>
      <c r="C201" s="163" t="s">
        <v>358</v>
      </c>
      <c r="D201" s="163" t="s">
        <v>166</v>
      </c>
      <c r="E201" s="164" t="s">
        <v>359</v>
      </c>
      <c r="F201" s="248" t="s">
        <v>360</v>
      </c>
      <c r="G201" s="248"/>
      <c r="H201" s="248"/>
      <c r="I201" s="248"/>
      <c r="J201" s="165" t="s">
        <v>187</v>
      </c>
      <c r="K201" s="166">
        <v>21.45</v>
      </c>
      <c r="L201" s="249">
        <v>0</v>
      </c>
      <c r="M201" s="250"/>
      <c r="N201" s="251">
        <f t="shared" si="25"/>
        <v>0</v>
      </c>
      <c r="O201" s="251"/>
      <c r="P201" s="251"/>
      <c r="Q201" s="251"/>
      <c r="R201" s="36"/>
      <c r="T201" s="167" t="s">
        <v>22</v>
      </c>
      <c r="U201" s="43" t="s">
        <v>44</v>
      </c>
      <c r="V201" s="35"/>
      <c r="W201" s="168">
        <f t="shared" si="26"/>
        <v>0</v>
      </c>
      <c r="X201" s="168">
        <v>0</v>
      </c>
      <c r="Y201" s="168">
        <f t="shared" si="27"/>
        <v>0</v>
      </c>
      <c r="Z201" s="168">
        <v>0.057</v>
      </c>
      <c r="AA201" s="169">
        <f t="shared" si="28"/>
        <v>1.22265</v>
      </c>
      <c r="AR201" s="17" t="s">
        <v>170</v>
      </c>
      <c r="AT201" s="17" t="s">
        <v>166</v>
      </c>
      <c r="AU201" s="17" t="s">
        <v>102</v>
      </c>
      <c r="AY201" s="17" t="s">
        <v>165</v>
      </c>
      <c r="BE201" s="105">
        <f t="shared" si="29"/>
        <v>0</v>
      </c>
      <c r="BF201" s="105">
        <f t="shared" si="30"/>
        <v>0</v>
      </c>
      <c r="BG201" s="105">
        <f t="shared" si="31"/>
        <v>0</v>
      </c>
      <c r="BH201" s="105">
        <f t="shared" si="32"/>
        <v>0</v>
      </c>
      <c r="BI201" s="105">
        <f t="shared" si="33"/>
        <v>0</v>
      </c>
      <c r="BJ201" s="17" t="s">
        <v>9</v>
      </c>
      <c r="BK201" s="105">
        <f t="shared" si="34"/>
        <v>0</v>
      </c>
      <c r="BL201" s="17" t="s">
        <v>170</v>
      </c>
      <c r="BM201" s="17" t="s">
        <v>361</v>
      </c>
    </row>
    <row r="202" spans="2:63" s="9" customFormat="1" ht="29.85" customHeight="1">
      <c r="B202" s="152"/>
      <c r="C202" s="153"/>
      <c r="D202" s="162" t="s">
        <v>122</v>
      </c>
      <c r="E202" s="162"/>
      <c r="F202" s="162"/>
      <c r="G202" s="162"/>
      <c r="H202" s="162"/>
      <c r="I202" s="162"/>
      <c r="J202" s="162"/>
      <c r="K202" s="162"/>
      <c r="L202" s="162"/>
      <c r="M202" s="162"/>
      <c r="N202" s="261">
        <f>BK202</f>
        <v>0</v>
      </c>
      <c r="O202" s="262"/>
      <c r="P202" s="262"/>
      <c r="Q202" s="262"/>
      <c r="R202" s="155"/>
      <c r="T202" s="156"/>
      <c r="U202" s="153"/>
      <c r="V202" s="153"/>
      <c r="W202" s="157">
        <f>SUM(W203:W206)</f>
        <v>0</v>
      </c>
      <c r="X202" s="153"/>
      <c r="Y202" s="157">
        <f>SUM(Y203:Y206)</f>
        <v>0</v>
      </c>
      <c r="Z202" s="153"/>
      <c r="AA202" s="158">
        <f>SUM(AA203:AA206)</f>
        <v>0</v>
      </c>
      <c r="AR202" s="159" t="s">
        <v>9</v>
      </c>
      <c r="AT202" s="160" t="s">
        <v>78</v>
      </c>
      <c r="AU202" s="160" t="s">
        <v>9</v>
      </c>
      <c r="AY202" s="159" t="s">
        <v>165</v>
      </c>
      <c r="BK202" s="161">
        <f>SUM(BK203:BK206)</f>
        <v>0</v>
      </c>
    </row>
    <row r="203" spans="2:65" s="1" customFormat="1" ht="44.25" customHeight="1">
      <c r="B203" s="34"/>
      <c r="C203" s="163" t="s">
        <v>362</v>
      </c>
      <c r="D203" s="163" t="s">
        <v>166</v>
      </c>
      <c r="E203" s="164" t="s">
        <v>363</v>
      </c>
      <c r="F203" s="248" t="s">
        <v>364</v>
      </c>
      <c r="G203" s="248"/>
      <c r="H203" s="248"/>
      <c r="I203" s="248"/>
      <c r="J203" s="165" t="s">
        <v>182</v>
      </c>
      <c r="K203" s="166">
        <v>27.68</v>
      </c>
      <c r="L203" s="249">
        <v>0</v>
      </c>
      <c r="M203" s="250"/>
      <c r="N203" s="251">
        <f>ROUND(L203*K203,0)</f>
        <v>0</v>
      </c>
      <c r="O203" s="251"/>
      <c r="P203" s="251"/>
      <c r="Q203" s="251"/>
      <c r="R203" s="36"/>
      <c r="T203" s="167" t="s">
        <v>22</v>
      </c>
      <c r="U203" s="43" t="s">
        <v>44</v>
      </c>
      <c r="V203" s="35"/>
      <c r="W203" s="168">
        <f>V203*K203</f>
        <v>0</v>
      </c>
      <c r="X203" s="168">
        <v>0</v>
      </c>
      <c r="Y203" s="168">
        <f>X203*K203</f>
        <v>0</v>
      </c>
      <c r="Z203" s="168">
        <v>0</v>
      </c>
      <c r="AA203" s="169">
        <f>Z203*K203</f>
        <v>0</v>
      </c>
      <c r="AR203" s="17" t="s">
        <v>170</v>
      </c>
      <c r="AT203" s="17" t="s">
        <v>166</v>
      </c>
      <c r="AU203" s="17" t="s">
        <v>102</v>
      </c>
      <c r="AY203" s="17" t="s">
        <v>165</v>
      </c>
      <c r="BE203" s="105">
        <f>IF(U203="základní",N203,0)</f>
        <v>0</v>
      </c>
      <c r="BF203" s="105">
        <f>IF(U203="snížená",N203,0)</f>
        <v>0</v>
      </c>
      <c r="BG203" s="105">
        <f>IF(U203="zákl. přenesená",N203,0)</f>
        <v>0</v>
      </c>
      <c r="BH203" s="105">
        <f>IF(U203="sníž. přenesená",N203,0)</f>
        <v>0</v>
      </c>
      <c r="BI203" s="105">
        <f>IF(U203="nulová",N203,0)</f>
        <v>0</v>
      </c>
      <c r="BJ203" s="17" t="s">
        <v>9</v>
      </c>
      <c r="BK203" s="105">
        <f>ROUND(L203*K203,0)</f>
        <v>0</v>
      </c>
      <c r="BL203" s="17" t="s">
        <v>170</v>
      </c>
      <c r="BM203" s="17" t="s">
        <v>365</v>
      </c>
    </row>
    <row r="204" spans="2:65" s="1" customFormat="1" ht="31.5" customHeight="1">
      <c r="B204" s="34"/>
      <c r="C204" s="163" t="s">
        <v>366</v>
      </c>
      <c r="D204" s="163" t="s">
        <v>166</v>
      </c>
      <c r="E204" s="164" t="s">
        <v>367</v>
      </c>
      <c r="F204" s="248" t="s">
        <v>368</v>
      </c>
      <c r="G204" s="248"/>
      <c r="H204" s="248"/>
      <c r="I204" s="248"/>
      <c r="J204" s="165" t="s">
        <v>182</v>
      </c>
      <c r="K204" s="166">
        <v>27.68</v>
      </c>
      <c r="L204" s="249">
        <v>0</v>
      </c>
      <c r="M204" s="250"/>
      <c r="N204" s="251">
        <f>ROUND(L204*K204,0)</f>
        <v>0</v>
      </c>
      <c r="O204" s="251"/>
      <c r="P204" s="251"/>
      <c r="Q204" s="251"/>
      <c r="R204" s="36"/>
      <c r="T204" s="167" t="s">
        <v>22</v>
      </c>
      <c r="U204" s="43" t="s">
        <v>44</v>
      </c>
      <c r="V204" s="35"/>
      <c r="W204" s="168">
        <f>V204*K204</f>
        <v>0</v>
      </c>
      <c r="X204" s="168">
        <v>0</v>
      </c>
      <c r="Y204" s="168">
        <f>X204*K204</f>
        <v>0</v>
      </c>
      <c r="Z204" s="168">
        <v>0</v>
      </c>
      <c r="AA204" s="169">
        <f>Z204*K204</f>
        <v>0</v>
      </c>
      <c r="AR204" s="17" t="s">
        <v>170</v>
      </c>
      <c r="AT204" s="17" t="s">
        <v>166</v>
      </c>
      <c r="AU204" s="17" t="s">
        <v>102</v>
      </c>
      <c r="AY204" s="17" t="s">
        <v>165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17" t="s">
        <v>9</v>
      </c>
      <c r="BK204" s="105">
        <f>ROUND(L204*K204,0)</f>
        <v>0</v>
      </c>
      <c r="BL204" s="17" t="s">
        <v>170</v>
      </c>
      <c r="BM204" s="17" t="s">
        <v>369</v>
      </c>
    </row>
    <row r="205" spans="2:65" s="1" customFormat="1" ht="31.5" customHeight="1">
      <c r="B205" s="34"/>
      <c r="C205" s="163" t="s">
        <v>370</v>
      </c>
      <c r="D205" s="163" t="s">
        <v>166</v>
      </c>
      <c r="E205" s="164" t="s">
        <v>371</v>
      </c>
      <c r="F205" s="248" t="s">
        <v>372</v>
      </c>
      <c r="G205" s="248"/>
      <c r="H205" s="248"/>
      <c r="I205" s="248"/>
      <c r="J205" s="165" t="s">
        <v>182</v>
      </c>
      <c r="K205" s="166">
        <v>387.52</v>
      </c>
      <c r="L205" s="249">
        <v>0</v>
      </c>
      <c r="M205" s="250"/>
      <c r="N205" s="251">
        <f>ROUND(L205*K205,0)</f>
        <v>0</v>
      </c>
      <c r="O205" s="251"/>
      <c r="P205" s="251"/>
      <c r="Q205" s="251"/>
      <c r="R205" s="36"/>
      <c r="T205" s="167" t="s">
        <v>22</v>
      </c>
      <c r="U205" s="43" t="s">
        <v>44</v>
      </c>
      <c r="V205" s="35"/>
      <c r="W205" s="168">
        <f>V205*K205</f>
        <v>0</v>
      </c>
      <c r="X205" s="168">
        <v>0</v>
      </c>
      <c r="Y205" s="168">
        <f>X205*K205</f>
        <v>0</v>
      </c>
      <c r="Z205" s="168">
        <v>0</v>
      </c>
      <c r="AA205" s="169">
        <f>Z205*K205</f>
        <v>0</v>
      </c>
      <c r="AR205" s="17" t="s">
        <v>170</v>
      </c>
      <c r="AT205" s="17" t="s">
        <v>166</v>
      </c>
      <c r="AU205" s="17" t="s">
        <v>102</v>
      </c>
      <c r="AY205" s="17" t="s">
        <v>165</v>
      </c>
      <c r="BE205" s="105">
        <f>IF(U205="základní",N205,0)</f>
        <v>0</v>
      </c>
      <c r="BF205" s="105">
        <f>IF(U205="snížená",N205,0)</f>
        <v>0</v>
      </c>
      <c r="BG205" s="105">
        <f>IF(U205="zákl. přenesená",N205,0)</f>
        <v>0</v>
      </c>
      <c r="BH205" s="105">
        <f>IF(U205="sníž. přenesená",N205,0)</f>
        <v>0</v>
      </c>
      <c r="BI205" s="105">
        <f>IF(U205="nulová",N205,0)</f>
        <v>0</v>
      </c>
      <c r="BJ205" s="17" t="s">
        <v>9</v>
      </c>
      <c r="BK205" s="105">
        <f>ROUND(L205*K205,0)</f>
        <v>0</v>
      </c>
      <c r="BL205" s="17" t="s">
        <v>170</v>
      </c>
      <c r="BM205" s="17" t="s">
        <v>373</v>
      </c>
    </row>
    <row r="206" spans="2:65" s="1" customFormat="1" ht="31.5" customHeight="1">
      <c r="B206" s="34"/>
      <c r="C206" s="163" t="s">
        <v>374</v>
      </c>
      <c r="D206" s="163" t="s">
        <v>166</v>
      </c>
      <c r="E206" s="164" t="s">
        <v>375</v>
      </c>
      <c r="F206" s="248" t="s">
        <v>376</v>
      </c>
      <c r="G206" s="248"/>
      <c r="H206" s="248"/>
      <c r="I206" s="248"/>
      <c r="J206" s="165" t="s">
        <v>182</v>
      </c>
      <c r="K206" s="166">
        <v>27.68</v>
      </c>
      <c r="L206" s="249">
        <v>0</v>
      </c>
      <c r="M206" s="250"/>
      <c r="N206" s="251">
        <f>ROUND(L206*K206,0)</f>
        <v>0</v>
      </c>
      <c r="O206" s="251"/>
      <c r="P206" s="251"/>
      <c r="Q206" s="251"/>
      <c r="R206" s="36"/>
      <c r="T206" s="167" t="s">
        <v>22</v>
      </c>
      <c r="U206" s="43" t="s">
        <v>44</v>
      </c>
      <c r="V206" s="35"/>
      <c r="W206" s="168">
        <f>V206*K206</f>
        <v>0</v>
      </c>
      <c r="X206" s="168">
        <v>0</v>
      </c>
      <c r="Y206" s="168">
        <f>X206*K206</f>
        <v>0</v>
      </c>
      <c r="Z206" s="168">
        <v>0</v>
      </c>
      <c r="AA206" s="169">
        <f>Z206*K206</f>
        <v>0</v>
      </c>
      <c r="AR206" s="17" t="s">
        <v>170</v>
      </c>
      <c r="AT206" s="17" t="s">
        <v>166</v>
      </c>
      <c r="AU206" s="17" t="s">
        <v>102</v>
      </c>
      <c r="AY206" s="17" t="s">
        <v>165</v>
      </c>
      <c r="BE206" s="105">
        <f>IF(U206="základní",N206,0)</f>
        <v>0</v>
      </c>
      <c r="BF206" s="105">
        <f>IF(U206="snížená",N206,0)</f>
        <v>0</v>
      </c>
      <c r="BG206" s="105">
        <f>IF(U206="zákl. přenesená",N206,0)</f>
        <v>0</v>
      </c>
      <c r="BH206" s="105">
        <f>IF(U206="sníž. přenesená",N206,0)</f>
        <v>0</v>
      </c>
      <c r="BI206" s="105">
        <f>IF(U206="nulová",N206,0)</f>
        <v>0</v>
      </c>
      <c r="BJ206" s="17" t="s">
        <v>9</v>
      </c>
      <c r="BK206" s="105">
        <f>ROUND(L206*K206,0)</f>
        <v>0</v>
      </c>
      <c r="BL206" s="17" t="s">
        <v>170</v>
      </c>
      <c r="BM206" s="17" t="s">
        <v>377</v>
      </c>
    </row>
    <row r="207" spans="2:63" s="9" customFormat="1" ht="29.85" customHeight="1">
      <c r="B207" s="152"/>
      <c r="C207" s="153"/>
      <c r="D207" s="162" t="s">
        <v>123</v>
      </c>
      <c r="E207" s="162"/>
      <c r="F207" s="162"/>
      <c r="G207" s="162"/>
      <c r="H207" s="162"/>
      <c r="I207" s="162"/>
      <c r="J207" s="162"/>
      <c r="K207" s="162"/>
      <c r="L207" s="162"/>
      <c r="M207" s="162"/>
      <c r="N207" s="261">
        <f>BK207</f>
        <v>0</v>
      </c>
      <c r="O207" s="262"/>
      <c r="P207" s="262"/>
      <c r="Q207" s="262"/>
      <c r="R207" s="155"/>
      <c r="T207" s="156"/>
      <c r="U207" s="153"/>
      <c r="V207" s="153"/>
      <c r="W207" s="157">
        <f>W208</f>
        <v>0</v>
      </c>
      <c r="X207" s="153"/>
      <c r="Y207" s="157">
        <f>Y208</f>
        <v>0</v>
      </c>
      <c r="Z207" s="153"/>
      <c r="AA207" s="158">
        <f>AA208</f>
        <v>0</v>
      </c>
      <c r="AR207" s="159" t="s">
        <v>9</v>
      </c>
      <c r="AT207" s="160" t="s">
        <v>78</v>
      </c>
      <c r="AU207" s="160" t="s">
        <v>9</v>
      </c>
      <c r="AY207" s="159" t="s">
        <v>165</v>
      </c>
      <c r="BK207" s="161">
        <f>BK208</f>
        <v>0</v>
      </c>
    </row>
    <row r="208" spans="2:65" s="1" customFormat="1" ht="22.5" customHeight="1">
      <c r="B208" s="34"/>
      <c r="C208" s="163" t="s">
        <v>378</v>
      </c>
      <c r="D208" s="163" t="s">
        <v>166</v>
      </c>
      <c r="E208" s="164" t="s">
        <v>379</v>
      </c>
      <c r="F208" s="248" t="s">
        <v>380</v>
      </c>
      <c r="G208" s="248"/>
      <c r="H208" s="248"/>
      <c r="I208" s="248"/>
      <c r="J208" s="165" t="s">
        <v>182</v>
      </c>
      <c r="K208" s="166">
        <v>69.131</v>
      </c>
      <c r="L208" s="249">
        <v>0</v>
      </c>
      <c r="M208" s="250"/>
      <c r="N208" s="251">
        <f>ROUND(L208*K208,0)</f>
        <v>0</v>
      </c>
      <c r="O208" s="251"/>
      <c r="P208" s="251"/>
      <c r="Q208" s="251"/>
      <c r="R208" s="36"/>
      <c r="T208" s="167" t="s">
        <v>22</v>
      </c>
      <c r="U208" s="43" t="s">
        <v>44</v>
      </c>
      <c r="V208" s="35"/>
      <c r="W208" s="168">
        <f>V208*K208</f>
        <v>0</v>
      </c>
      <c r="X208" s="168">
        <v>0</v>
      </c>
      <c r="Y208" s="168">
        <f>X208*K208</f>
        <v>0</v>
      </c>
      <c r="Z208" s="168">
        <v>0</v>
      </c>
      <c r="AA208" s="169">
        <f>Z208*K208</f>
        <v>0</v>
      </c>
      <c r="AR208" s="17" t="s">
        <v>170</v>
      </c>
      <c r="AT208" s="17" t="s">
        <v>166</v>
      </c>
      <c r="AU208" s="17" t="s">
        <v>102</v>
      </c>
      <c r="AY208" s="17" t="s">
        <v>165</v>
      </c>
      <c r="BE208" s="105">
        <f>IF(U208="základní",N208,0)</f>
        <v>0</v>
      </c>
      <c r="BF208" s="105">
        <f>IF(U208="snížená",N208,0)</f>
        <v>0</v>
      </c>
      <c r="BG208" s="105">
        <f>IF(U208="zákl. přenesená",N208,0)</f>
        <v>0</v>
      </c>
      <c r="BH208" s="105">
        <f>IF(U208="sníž. přenesená",N208,0)</f>
        <v>0</v>
      </c>
      <c r="BI208" s="105">
        <f>IF(U208="nulová",N208,0)</f>
        <v>0</v>
      </c>
      <c r="BJ208" s="17" t="s">
        <v>9</v>
      </c>
      <c r="BK208" s="105">
        <f>ROUND(L208*K208,0)</f>
        <v>0</v>
      </c>
      <c r="BL208" s="17" t="s">
        <v>170</v>
      </c>
      <c r="BM208" s="17" t="s">
        <v>381</v>
      </c>
    </row>
    <row r="209" spans="2:63" s="9" customFormat="1" ht="37.35" customHeight="1">
      <c r="B209" s="152"/>
      <c r="C209" s="153"/>
      <c r="D209" s="154" t="s">
        <v>124</v>
      </c>
      <c r="E209" s="154"/>
      <c r="F209" s="154"/>
      <c r="G209" s="154"/>
      <c r="H209" s="154"/>
      <c r="I209" s="154"/>
      <c r="J209" s="154"/>
      <c r="K209" s="154"/>
      <c r="L209" s="154"/>
      <c r="M209" s="154"/>
      <c r="N209" s="263">
        <f>BK209</f>
        <v>0</v>
      </c>
      <c r="O209" s="264"/>
      <c r="P209" s="264"/>
      <c r="Q209" s="264"/>
      <c r="R209" s="155"/>
      <c r="T209" s="156"/>
      <c r="U209" s="153"/>
      <c r="V209" s="153"/>
      <c r="W209" s="157">
        <f>W210+W214+W223+W225+W227+W230+W232+W241+W251+W254+W278+W288+W297+W306+W311</f>
        <v>0</v>
      </c>
      <c r="X209" s="153"/>
      <c r="Y209" s="157">
        <f>Y210+Y214+Y223+Y225+Y227+Y230+Y232+Y241+Y251+Y254+Y278+Y288+Y297+Y306+Y311</f>
        <v>6.22158988</v>
      </c>
      <c r="Z209" s="153"/>
      <c r="AA209" s="158">
        <f>AA210+AA214+AA223+AA225+AA227+AA230+AA232+AA241+AA251+AA254+AA278+AA288+AA297+AA306+AA311</f>
        <v>1.536502</v>
      </c>
      <c r="AR209" s="159" t="s">
        <v>102</v>
      </c>
      <c r="AT209" s="160" t="s">
        <v>78</v>
      </c>
      <c r="AU209" s="160" t="s">
        <v>79</v>
      </c>
      <c r="AY209" s="159" t="s">
        <v>165</v>
      </c>
      <c r="BK209" s="161">
        <f>BK210+BK214+BK223+BK225+BK227+BK230+BK232+BK241+BK251+BK254+BK278+BK288+BK297+BK306+BK311</f>
        <v>0</v>
      </c>
    </row>
    <row r="210" spans="2:63" s="9" customFormat="1" ht="19.9" customHeight="1">
      <c r="B210" s="152"/>
      <c r="C210" s="153"/>
      <c r="D210" s="162" t="s">
        <v>125</v>
      </c>
      <c r="E210" s="162"/>
      <c r="F210" s="162"/>
      <c r="G210" s="162"/>
      <c r="H210" s="162"/>
      <c r="I210" s="162"/>
      <c r="J210" s="162"/>
      <c r="K210" s="162"/>
      <c r="L210" s="162"/>
      <c r="M210" s="162"/>
      <c r="N210" s="259">
        <f>BK210</f>
        <v>0</v>
      </c>
      <c r="O210" s="260"/>
      <c r="P210" s="260"/>
      <c r="Q210" s="260"/>
      <c r="R210" s="155"/>
      <c r="T210" s="156"/>
      <c r="U210" s="153"/>
      <c r="V210" s="153"/>
      <c r="W210" s="157">
        <f>SUM(W211:W213)</f>
        <v>0</v>
      </c>
      <c r="X210" s="153"/>
      <c r="Y210" s="157">
        <f>SUM(Y211:Y213)</f>
        <v>0.23459999999999998</v>
      </c>
      <c r="Z210" s="153"/>
      <c r="AA210" s="158">
        <f>SUM(AA211:AA213)</f>
        <v>0</v>
      </c>
      <c r="AR210" s="159" t="s">
        <v>102</v>
      </c>
      <c r="AT210" s="160" t="s">
        <v>78</v>
      </c>
      <c r="AU210" s="160" t="s">
        <v>9</v>
      </c>
      <c r="AY210" s="159" t="s">
        <v>165</v>
      </c>
      <c r="BK210" s="161">
        <f>SUM(BK211:BK213)</f>
        <v>0</v>
      </c>
    </row>
    <row r="211" spans="2:65" s="1" customFormat="1" ht="31.5" customHeight="1">
      <c r="B211" s="34"/>
      <c r="C211" s="163" t="s">
        <v>382</v>
      </c>
      <c r="D211" s="163" t="s">
        <v>166</v>
      </c>
      <c r="E211" s="164" t="s">
        <v>383</v>
      </c>
      <c r="F211" s="248" t="s">
        <v>384</v>
      </c>
      <c r="G211" s="248"/>
      <c r="H211" s="248"/>
      <c r="I211" s="248"/>
      <c r="J211" s="165" t="s">
        <v>187</v>
      </c>
      <c r="K211" s="166">
        <v>21.9</v>
      </c>
      <c r="L211" s="249">
        <v>0</v>
      </c>
      <c r="M211" s="250"/>
      <c r="N211" s="251">
        <f>ROUND(L211*K211,0)</f>
        <v>0</v>
      </c>
      <c r="O211" s="251"/>
      <c r="P211" s="251"/>
      <c r="Q211" s="251"/>
      <c r="R211" s="36"/>
      <c r="T211" s="167" t="s">
        <v>22</v>
      </c>
      <c r="U211" s="43" t="s">
        <v>44</v>
      </c>
      <c r="V211" s="35"/>
      <c r="W211" s="168">
        <f>V211*K211</f>
        <v>0</v>
      </c>
      <c r="X211" s="168">
        <v>0.004</v>
      </c>
      <c r="Y211" s="168">
        <f>X211*K211</f>
        <v>0.0876</v>
      </c>
      <c r="Z211" s="168">
        <v>0</v>
      </c>
      <c r="AA211" s="169">
        <f>Z211*K211</f>
        <v>0</v>
      </c>
      <c r="AR211" s="17" t="s">
        <v>230</v>
      </c>
      <c r="AT211" s="17" t="s">
        <v>166</v>
      </c>
      <c r="AU211" s="17" t="s">
        <v>102</v>
      </c>
      <c r="AY211" s="17" t="s">
        <v>165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17" t="s">
        <v>9</v>
      </c>
      <c r="BK211" s="105">
        <f>ROUND(L211*K211,0)</f>
        <v>0</v>
      </c>
      <c r="BL211" s="17" t="s">
        <v>230</v>
      </c>
      <c r="BM211" s="17" t="s">
        <v>385</v>
      </c>
    </row>
    <row r="212" spans="2:65" s="1" customFormat="1" ht="31.5" customHeight="1">
      <c r="B212" s="34"/>
      <c r="C212" s="163" t="s">
        <v>386</v>
      </c>
      <c r="D212" s="163" t="s">
        <v>166</v>
      </c>
      <c r="E212" s="164" t="s">
        <v>387</v>
      </c>
      <c r="F212" s="248" t="s">
        <v>388</v>
      </c>
      <c r="G212" s="248"/>
      <c r="H212" s="248"/>
      <c r="I212" s="248"/>
      <c r="J212" s="165" t="s">
        <v>187</v>
      </c>
      <c r="K212" s="166">
        <v>36.75</v>
      </c>
      <c r="L212" s="249">
        <v>0</v>
      </c>
      <c r="M212" s="250"/>
      <c r="N212" s="251">
        <f>ROUND(L212*K212,0)</f>
        <v>0</v>
      </c>
      <c r="O212" s="251"/>
      <c r="P212" s="251"/>
      <c r="Q212" s="251"/>
      <c r="R212" s="36"/>
      <c r="T212" s="167" t="s">
        <v>22</v>
      </c>
      <c r="U212" s="43" t="s">
        <v>44</v>
      </c>
      <c r="V212" s="35"/>
      <c r="W212" s="168">
        <f>V212*K212</f>
        <v>0</v>
      </c>
      <c r="X212" s="168">
        <v>0.004</v>
      </c>
      <c r="Y212" s="168">
        <f>X212*K212</f>
        <v>0.147</v>
      </c>
      <c r="Z212" s="168">
        <v>0</v>
      </c>
      <c r="AA212" s="169">
        <f>Z212*K212</f>
        <v>0</v>
      </c>
      <c r="AR212" s="17" t="s">
        <v>230</v>
      </c>
      <c r="AT212" s="17" t="s">
        <v>166</v>
      </c>
      <c r="AU212" s="17" t="s">
        <v>102</v>
      </c>
      <c r="AY212" s="17" t="s">
        <v>165</v>
      </c>
      <c r="BE212" s="105">
        <f>IF(U212="základní",N212,0)</f>
        <v>0</v>
      </c>
      <c r="BF212" s="105">
        <f>IF(U212="snížená",N212,0)</f>
        <v>0</v>
      </c>
      <c r="BG212" s="105">
        <f>IF(U212="zákl. přenesená",N212,0)</f>
        <v>0</v>
      </c>
      <c r="BH212" s="105">
        <f>IF(U212="sníž. přenesená",N212,0)</f>
        <v>0</v>
      </c>
      <c r="BI212" s="105">
        <f>IF(U212="nulová",N212,0)</f>
        <v>0</v>
      </c>
      <c r="BJ212" s="17" t="s">
        <v>9</v>
      </c>
      <c r="BK212" s="105">
        <f>ROUND(L212*K212,0)</f>
        <v>0</v>
      </c>
      <c r="BL212" s="17" t="s">
        <v>230</v>
      </c>
      <c r="BM212" s="17" t="s">
        <v>389</v>
      </c>
    </row>
    <row r="213" spans="2:65" s="1" customFormat="1" ht="22.5" customHeight="1">
      <c r="B213" s="34"/>
      <c r="C213" s="163" t="s">
        <v>390</v>
      </c>
      <c r="D213" s="163" t="s">
        <v>166</v>
      </c>
      <c r="E213" s="164" t="s">
        <v>391</v>
      </c>
      <c r="F213" s="248" t="s">
        <v>392</v>
      </c>
      <c r="G213" s="248"/>
      <c r="H213" s="248"/>
      <c r="I213" s="248"/>
      <c r="J213" s="165" t="s">
        <v>393</v>
      </c>
      <c r="K213" s="174">
        <v>0</v>
      </c>
      <c r="L213" s="249">
        <v>0</v>
      </c>
      <c r="M213" s="250"/>
      <c r="N213" s="251">
        <f>ROUND(L213*K213,0)</f>
        <v>0</v>
      </c>
      <c r="O213" s="251"/>
      <c r="P213" s="251"/>
      <c r="Q213" s="251"/>
      <c r="R213" s="36"/>
      <c r="T213" s="167" t="s">
        <v>22</v>
      </c>
      <c r="U213" s="43" t="s">
        <v>44</v>
      </c>
      <c r="V213" s="35"/>
      <c r="W213" s="168">
        <f>V213*K213</f>
        <v>0</v>
      </c>
      <c r="X213" s="168">
        <v>0</v>
      </c>
      <c r="Y213" s="168">
        <f>X213*K213</f>
        <v>0</v>
      </c>
      <c r="Z213" s="168">
        <v>0</v>
      </c>
      <c r="AA213" s="169">
        <f>Z213*K213</f>
        <v>0</v>
      </c>
      <c r="AR213" s="17" t="s">
        <v>230</v>
      </c>
      <c r="AT213" s="17" t="s">
        <v>166</v>
      </c>
      <c r="AU213" s="17" t="s">
        <v>102</v>
      </c>
      <c r="AY213" s="17" t="s">
        <v>165</v>
      </c>
      <c r="BE213" s="105">
        <f>IF(U213="základní",N213,0)</f>
        <v>0</v>
      </c>
      <c r="BF213" s="105">
        <f>IF(U213="snížená",N213,0)</f>
        <v>0</v>
      </c>
      <c r="BG213" s="105">
        <f>IF(U213="zákl. přenesená",N213,0)</f>
        <v>0</v>
      </c>
      <c r="BH213" s="105">
        <f>IF(U213="sníž. přenesená",N213,0)</f>
        <v>0</v>
      </c>
      <c r="BI213" s="105">
        <f>IF(U213="nulová",N213,0)</f>
        <v>0</v>
      </c>
      <c r="BJ213" s="17" t="s">
        <v>9</v>
      </c>
      <c r="BK213" s="105">
        <f>ROUND(L213*K213,0)</f>
        <v>0</v>
      </c>
      <c r="BL213" s="17" t="s">
        <v>230</v>
      </c>
      <c r="BM213" s="17" t="s">
        <v>394</v>
      </c>
    </row>
    <row r="214" spans="2:63" s="9" customFormat="1" ht="29.85" customHeight="1">
      <c r="B214" s="152"/>
      <c r="C214" s="153"/>
      <c r="D214" s="162" t="s">
        <v>126</v>
      </c>
      <c r="E214" s="162"/>
      <c r="F214" s="162"/>
      <c r="G214" s="162"/>
      <c r="H214" s="162"/>
      <c r="I214" s="162"/>
      <c r="J214" s="162"/>
      <c r="K214" s="162"/>
      <c r="L214" s="162"/>
      <c r="M214" s="162"/>
      <c r="N214" s="261">
        <f>BK214</f>
        <v>0</v>
      </c>
      <c r="O214" s="262"/>
      <c r="P214" s="262"/>
      <c r="Q214" s="262"/>
      <c r="R214" s="155"/>
      <c r="T214" s="156"/>
      <c r="U214" s="153"/>
      <c r="V214" s="153"/>
      <c r="W214" s="157">
        <f>SUM(W215:W222)</f>
        <v>0</v>
      </c>
      <c r="X214" s="153"/>
      <c r="Y214" s="157">
        <f>SUM(Y215:Y222)</f>
        <v>1.2615980000000002</v>
      </c>
      <c r="Z214" s="153"/>
      <c r="AA214" s="158">
        <f>SUM(AA215:AA222)</f>
        <v>0</v>
      </c>
      <c r="AR214" s="159" t="s">
        <v>102</v>
      </c>
      <c r="AT214" s="160" t="s">
        <v>78</v>
      </c>
      <c r="AU214" s="160" t="s">
        <v>9</v>
      </c>
      <c r="AY214" s="159" t="s">
        <v>165</v>
      </c>
      <c r="BK214" s="161">
        <f>SUM(BK215:BK222)</f>
        <v>0</v>
      </c>
    </row>
    <row r="215" spans="2:65" s="1" customFormat="1" ht="31.5" customHeight="1">
      <c r="B215" s="34"/>
      <c r="C215" s="163" t="s">
        <v>395</v>
      </c>
      <c r="D215" s="163" t="s">
        <v>166</v>
      </c>
      <c r="E215" s="164" t="s">
        <v>396</v>
      </c>
      <c r="F215" s="248" t="s">
        <v>397</v>
      </c>
      <c r="G215" s="248"/>
      <c r="H215" s="248"/>
      <c r="I215" s="248"/>
      <c r="J215" s="165" t="s">
        <v>187</v>
      </c>
      <c r="K215" s="166">
        <v>292.41</v>
      </c>
      <c r="L215" s="249">
        <v>0</v>
      </c>
      <c r="M215" s="250"/>
      <c r="N215" s="251">
        <f aca="true" t="shared" si="35" ref="N215:N222">ROUND(L215*K215,0)</f>
        <v>0</v>
      </c>
      <c r="O215" s="251"/>
      <c r="P215" s="251"/>
      <c r="Q215" s="251"/>
      <c r="R215" s="36"/>
      <c r="T215" s="167" t="s">
        <v>22</v>
      </c>
      <c r="U215" s="43" t="s">
        <v>44</v>
      </c>
      <c r="V215" s="35"/>
      <c r="W215" s="168">
        <f aca="true" t="shared" si="36" ref="W215:W222">V215*K215</f>
        <v>0</v>
      </c>
      <c r="X215" s="168">
        <v>0</v>
      </c>
      <c r="Y215" s="168">
        <f aca="true" t="shared" si="37" ref="Y215:Y222">X215*K215</f>
        <v>0</v>
      </c>
      <c r="Z215" s="168">
        <v>0</v>
      </c>
      <c r="AA215" s="169">
        <f aca="true" t="shared" si="38" ref="AA215:AA222">Z215*K215</f>
        <v>0</v>
      </c>
      <c r="AR215" s="17" t="s">
        <v>230</v>
      </c>
      <c r="AT215" s="17" t="s">
        <v>166</v>
      </c>
      <c r="AU215" s="17" t="s">
        <v>102</v>
      </c>
      <c r="AY215" s="17" t="s">
        <v>165</v>
      </c>
      <c r="BE215" s="105">
        <f aca="true" t="shared" si="39" ref="BE215:BE222">IF(U215="základní",N215,0)</f>
        <v>0</v>
      </c>
      <c r="BF215" s="105">
        <f aca="true" t="shared" si="40" ref="BF215:BF222">IF(U215="snížená",N215,0)</f>
        <v>0</v>
      </c>
      <c r="BG215" s="105">
        <f aca="true" t="shared" si="41" ref="BG215:BG222">IF(U215="zákl. přenesená",N215,0)</f>
        <v>0</v>
      </c>
      <c r="BH215" s="105">
        <f aca="true" t="shared" si="42" ref="BH215:BH222">IF(U215="sníž. přenesená",N215,0)</f>
        <v>0</v>
      </c>
      <c r="BI215" s="105">
        <f aca="true" t="shared" si="43" ref="BI215:BI222">IF(U215="nulová",N215,0)</f>
        <v>0</v>
      </c>
      <c r="BJ215" s="17" t="s">
        <v>9</v>
      </c>
      <c r="BK215" s="105">
        <f aca="true" t="shared" si="44" ref="BK215:BK222">ROUND(L215*K215,0)</f>
        <v>0</v>
      </c>
      <c r="BL215" s="17" t="s">
        <v>230</v>
      </c>
      <c r="BM215" s="17" t="s">
        <v>398</v>
      </c>
    </row>
    <row r="216" spans="2:65" s="1" customFormat="1" ht="31.5" customHeight="1">
      <c r="B216" s="34"/>
      <c r="C216" s="163" t="s">
        <v>399</v>
      </c>
      <c r="D216" s="163" t="s">
        <v>166</v>
      </c>
      <c r="E216" s="164" t="s">
        <v>400</v>
      </c>
      <c r="F216" s="248" t="s">
        <v>401</v>
      </c>
      <c r="G216" s="248"/>
      <c r="H216" s="248"/>
      <c r="I216" s="248"/>
      <c r="J216" s="165" t="s">
        <v>196</v>
      </c>
      <c r="K216" s="166">
        <v>96</v>
      </c>
      <c r="L216" s="249">
        <v>0</v>
      </c>
      <c r="M216" s="250"/>
      <c r="N216" s="251">
        <f t="shared" si="35"/>
        <v>0</v>
      </c>
      <c r="O216" s="251"/>
      <c r="P216" s="251"/>
      <c r="Q216" s="251"/>
      <c r="R216" s="36"/>
      <c r="T216" s="167" t="s">
        <v>22</v>
      </c>
      <c r="U216" s="43" t="s">
        <v>44</v>
      </c>
      <c r="V216" s="35"/>
      <c r="W216" s="168">
        <f t="shared" si="36"/>
        <v>0</v>
      </c>
      <c r="X216" s="168">
        <v>0</v>
      </c>
      <c r="Y216" s="168">
        <f t="shared" si="37"/>
        <v>0</v>
      </c>
      <c r="Z216" s="168">
        <v>0</v>
      </c>
      <c r="AA216" s="169">
        <f t="shared" si="38"/>
        <v>0</v>
      </c>
      <c r="AR216" s="17" t="s">
        <v>230</v>
      </c>
      <c r="AT216" s="17" t="s">
        <v>166</v>
      </c>
      <c r="AU216" s="17" t="s">
        <v>102</v>
      </c>
      <c r="AY216" s="17" t="s">
        <v>165</v>
      </c>
      <c r="BE216" s="105">
        <f t="shared" si="39"/>
        <v>0</v>
      </c>
      <c r="BF216" s="105">
        <f t="shared" si="40"/>
        <v>0</v>
      </c>
      <c r="BG216" s="105">
        <f t="shared" si="41"/>
        <v>0</v>
      </c>
      <c r="BH216" s="105">
        <f t="shared" si="42"/>
        <v>0</v>
      </c>
      <c r="BI216" s="105">
        <f t="shared" si="43"/>
        <v>0</v>
      </c>
      <c r="BJ216" s="17" t="s">
        <v>9</v>
      </c>
      <c r="BK216" s="105">
        <f t="shared" si="44"/>
        <v>0</v>
      </c>
      <c r="BL216" s="17" t="s">
        <v>230</v>
      </c>
      <c r="BM216" s="17" t="s">
        <v>402</v>
      </c>
    </row>
    <row r="217" spans="2:65" s="1" customFormat="1" ht="31.5" customHeight="1">
      <c r="B217" s="34"/>
      <c r="C217" s="163" t="s">
        <v>403</v>
      </c>
      <c r="D217" s="163" t="s">
        <v>166</v>
      </c>
      <c r="E217" s="164" t="s">
        <v>404</v>
      </c>
      <c r="F217" s="248" t="s">
        <v>405</v>
      </c>
      <c r="G217" s="248"/>
      <c r="H217" s="248"/>
      <c r="I217" s="248"/>
      <c r="J217" s="165" t="s">
        <v>187</v>
      </c>
      <c r="K217" s="166">
        <v>93.8</v>
      </c>
      <c r="L217" s="249">
        <v>0</v>
      </c>
      <c r="M217" s="250"/>
      <c r="N217" s="251">
        <f t="shared" si="35"/>
        <v>0</v>
      </c>
      <c r="O217" s="251"/>
      <c r="P217" s="251"/>
      <c r="Q217" s="251"/>
      <c r="R217" s="36"/>
      <c r="T217" s="167" t="s">
        <v>22</v>
      </c>
      <c r="U217" s="43" t="s">
        <v>44</v>
      </c>
      <c r="V217" s="35"/>
      <c r="W217" s="168">
        <f t="shared" si="36"/>
        <v>0</v>
      </c>
      <c r="X217" s="168">
        <v>0.00047</v>
      </c>
      <c r="Y217" s="168">
        <f t="shared" si="37"/>
        <v>0.044086</v>
      </c>
      <c r="Z217" s="168">
        <v>0</v>
      </c>
      <c r="AA217" s="169">
        <f t="shared" si="38"/>
        <v>0</v>
      </c>
      <c r="AR217" s="17" t="s">
        <v>170</v>
      </c>
      <c r="AT217" s="17" t="s">
        <v>166</v>
      </c>
      <c r="AU217" s="17" t="s">
        <v>102</v>
      </c>
      <c r="AY217" s="17" t="s">
        <v>165</v>
      </c>
      <c r="BE217" s="105">
        <f t="shared" si="39"/>
        <v>0</v>
      </c>
      <c r="BF217" s="105">
        <f t="shared" si="40"/>
        <v>0</v>
      </c>
      <c r="BG217" s="105">
        <f t="shared" si="41"/>
        <v>0</v>
      </c>
      <c r="BH217" s="105">
        <f t="shared" si="42"/>
        <v>0</v>
      </c>
      <c r="BI217" s="105">
        <f t="shared" si="43"/>
        <v>0</v>
      </c>
      <c r="BJ217" s="17" t="s">
        <v>9</v>
      </c>
      <c r="BK217" s="105">
        <f t="shared" si="44"/>
        <v>0</v>
      </c>
      <c r="BL217" s="17" t="s">
        <v>170</v>
      </c>
      <c r="BM217" s="17" t="s">
        <v>406</v>
      </c>
    </row>
    <row r="218" spans="2:65" s="1" customFormat="1" ht="31.5" customHeight="1">
      <c r="B218" s="34"/>
      <c r="C218" s="170" t="s">
        <v>407</v>
      </c>
      <c r="D218" s="170" t="s">
        <v>243</v>
      </c>
      <c r="E218" s="171" t="s">
        <v>408</v>
      </c>
      <c r="F218" s="252" t="s">
        <v>409</v>
      </c>
      <c r="G218" s="252"/>
      <c r="H218" s="252"/>
      <c r="I218" s="252"/>
      <c r="J218" s="172" t="s">
        <v>187</v>
      </c>
      <c r="K218" s="173">
        <v>95.666</v>
      </c>
      <c r="L218" s="253">
        <v>0</v>
      </c>
      <c r="M218" s="254"/>
      <c r="N218" s="255">
        <f t="shared" si="35"/>
        <v>0</v>
      </c>
      <c r="O218" s="251"/>
      <c r="P218" s="251"/>
      <c r="Q218" s="251"/>
      <c r="R218" s="36"/>
      <c r="T218" s="167" t="s">
        <v>22</v>
      </c>
      <c r="U218" s="43" t="s">
        <v>44</v>
      </c>
      <c r="V218" s="35"/>
      <c r="W218" s="168">
        <f t="shared" si="36"/>
        <v>0</v>
      </c>
      <c r="X218" s="168">
        <v>0</v>
      </c>
      <c r="Y218" s="168">
        <f t="shared" si="37"/>
        <v>0</v>
      </c>
      <c r="Z218" s="168">
        <v>0</v>
      </c>
      <c r="AA218" s="169">
        <f t="shared" si="38"/>
        <v>0</v>
      </c>
      <c r="AR218" s="17" t="s">
        <v>294</v>
      </c>
      <c r="AT218" s="17" t="s">
        <v>243</v>
      </c>
      <c r="AU218" s="17" t="s">
        <v>102</v>
      </c>
      <c r="AY218" s="17" t="s">
        <v>165</v>
      </c>
      <c r="BE218" s="105">
        <f t="shared" si="39"/>
        <v>0</v>
      </c>
      <c r="BF218" s="105">
        <f t="shared" si="40"/>
        <v>0</v>
      </c>
      <c r="BG218" s="105">
        <f t="shared" si="41"/>
        <v>0</v>
      </c>
      <c r="BH218" s="105">
        <f t="shared" si="42"/>
        <v>0</v>
      </c>
      <c r="BI218" s="105">
        <f t="shared" si="43"/>
        <v>0</v>
      </c>
      <c r="BJ218" s="17" t="s">
        <v>9</v>
      </c>
      <c r="BK218" s="105">
        <f t="shared" si="44"/>
        <v>0</v>
      </c>
      <c r="BL218" s="17" t="s">
        <v>230</v>
      </c>
      <c r="BM218" s="17" t="s">
        <v>410</v>
      </c>
    </row>
    <row r="219" spans="2:65" s="1" customFormat="1" ht="22.5" customHeight="1">
      <c r="B219" s="34"/>
      <c r="C219" s="170" t="s">
        <v>411</v>
      </c>
      <c r="D219" s="170" t="s">
        <v>243</v>
      </c>
      <c r="E219" s="171" t="s">
        <v>412</v>
      </c>
      <c r="F219" s="252" t="s">
        <v>413</v>
      </c>
      <c r="G219" s="252"/>
      <c r="H219" s="252"/>
      <c r="I219" s="252"/>
      <c r="J219" s="172" t="s">
        <v>196</v>
      </c>
      <c r="K219" s="173">
        <v>98</v>
      </c>
      <c r="L219" s="253">
        <v>0</v>
      </c>
      <c r="M219" s="254"/>
      <c r="N219" s="255">
        <f t="shared" si="35"/>
        <v>0</v>
      </c>
      <c r="O219" s="251"/>
      <c r="P219" s="251"/>
      <c r="Q219" s="251"/>
      <c r="R219" s="36"/>
      <c r="T219" s="167" t="s">
        <v>22</v>
      </c>
      <c r="U219" s="43" t="s">
        <v>44</v>
      </c>
      <c r="V219" s="35"/>
      <c r="W219" s="168">
        <f t="shared" si="36"/>
        <v>0</v>
      </c>
      <c r="X219" s="168">
        <v>2E-05</v>
      </c>
      <c r="Y219" s="168">
        <f t="shared" si="37"/>
        <v>0.0019600000000000004</v>
      </c>
      <c r="Z219" s="168">
        <v>0</v>
      </c>
      <c r="AA219" s="169">
        <f t="shared" si="38"/>
        <v>0</v>
      </c>
      <c r="AR219" s="17" t="s">
        <v>294</v>
      </c>
      <c r="AT219" s="17" t="s">
        <v>243</v>
      </c>
      <c r="AU219" s="17" t="s">
        <v>102</v>
      </c>
      <c r="AY219" s="17" t="s">
        <v>165</v>
      </c>
      <c r="BE219" s="105">
        <f t="shared" si="39"/>
        <v>0</v>
      </c>
      <c r="BF219" s="105">
        <f t="shared" si="40"/>
        <v>0</v>
      </c>
      <c r="BG219" s="105">
        <f t="shared" si="41"/>
        <v>0</v>
      </c>
      <c r="BH219" s="105">
        <f t="shared" si="42"/>
        <v>0</v>
      </c>
      <c r="BI219" s="105">
        <f t="shared" si="43"/>
        <v>0</v>
      </c>
      <c r="BJ219" s="17" t="s">
        <v>9</v>
      </c>
      <c r="BK219" s="105">
        <f t="shared" si="44"/>
        <v>0</v>
      </c>
      <c r="BL219" s="17" t="s">
        <v>230</v>
      </c>
      <c r="BM219" s="17" t="s">
        <v>414</v>
      </c>
    </row>
    <row r="220" spans="2:65" s="1" customFormat="1" ht="22.5" customHeight="1">
      <c r="B220" s="34"/>
      <c r="C220" s="170" t="s">
        <v>415</v>
      </c>
      <c r="D220" s="170" t="s">
        <v>243</v>
      </c>
      <c r="E220" s="171" t="s">
        <v>416</v>
      </c>
      <c r="F220" s="252" t="s">
        <v>417</v>
      </c>
      <c r="G220" s="252"/>
      <c r="H220" s="252"/>
      <c r="I220" s="252"/>
      <c r="J220" s="172" t="s">
        <v>187</v>
      </c>
      <c r="K220" s="173">
        <v>101.296</v>
      </c>
      <c r="L220" s="253">
        <v>0</v>
      </c>
      <c r="M220" s="254"/>
      <c r="N220" s="255">
        <f t="shared" si="35"/>
        <v>0</v>
      </c>
      <c r="O220" s="251"/>
      <c r="P220" s="251"/>
      <c r="Q220" s="251"/>
      <c r="R220" s="36"/>
      <c r="T220" s="167" t="s">
        <v>22</v>
      </c>
      <c r="U220" s="43" t="s">
        <v>44</v>
      </c>
      <c r="V220" s="35"/>
      <c r="W220" s="168">
        <f t="shared" si="36"/>
        <v>0</v>
      </c>
      <c r="X220" s="168">
        <v>0.004</v>
      </c>
      <c r="Y220" s="168">
        <f t="shared" si="37"/>
        <v>0.40518400000000004</v>
      </c>
      <c r="Z220" s="168">
        <v>0</v>
      </c>
      <c r="AA220" s="169">
        <f t="shared" si="38"/>
        <v>0</v>
      </c>
      <c r="AR220" s="17" t="s">
        <v>198</v>
      </c>
      <c r="AT220" s="17" t="s">
        <v>243</v>
      </c>
      <c r="AU220" s="17" t="s">
        <v>102</v>
      </c>
      <c r="AY220" s="17" t="s">
        <v>165</v>
      </c>
      <c r="BE220" s="105">
        <f t="shared" si="39"/>
        <v>0</v>
      </c>
      <c r="BF220" s="105">
        <f t="shared" si="40"/>
        <v>0</v>
      </c>
      <c r="BG220" s="105">
        <f t="shared" si="41"/>
        <v>0</v>
      </c>
      <c r="BH220" s="105">
        <f t="shared" si="42"/>
        <v>0</v>
      </c>
      <c r="BI220" s="105">
        <f t="shared" si="43"/>
        <v>0</v>
      </c>
      <c r="BJ220" s="17" t="s">
        <v>9</v>
      </c>
      <c r="BK220" s="105">
        <f t="shared" si="44"/>
        <v>0</v>
      </c>
      <c r="BL220" s="17" t="s">
        <v>170</v>
      </c>
      <c r="BM220" s="17" t="s">
        <v>418</v>
      </c>
    </row>
    <row r="221" spans="2:65" s="1" customFormat="1" ht="22.5" customHeight="1">
      <c r="B221" s="34"/>
      <c r="C221" s="170" t="s">
        <v>419</v>
      </c>
      <c r="D221" s="170" t="s">
        <v>243</v>
      </c>
      <c r="E221" s="171" t="s">
        <v>420</v>
      </c>
      <c r="F221" s="252" t="s">
        <v>421</v>
      </c>
      <c r="G221" s="252"/>
      <c r="H221" s="252"/>
      <c r="I221" s="252"/>
      <c r="J221" s="172" t="s">
        <v>187</v>
      </c>
      <c r="K221" s="173">
        <v>101.296</v>
      </c>
      <c r="L221" s="253">
        <v>0</v>
      </c>
      <c r="M221" s="254"/>
      <c r="N221" s="255">
        <f t="shared" si="35"/>
        <v>0</v>
      </c>
      <c r="O221" s="251"/>
      <c r="P221" s="251"/>
      <c r="Q221" s="251"/>
      <c r="R221" s="36"/>
      <c r="T221" s="167" t="s">
        <v>22</v>
      </c>
      <c r="U221" s="43" t="s">
        <v>44</v>
      </c>
      <c r="V221" s="35"/>
      <c r="W221" s="168">
        <f t="shared" si="36"/>
        <v>0</v>
      </c>
      <c r="X221" s="168">
        <v>0.008</v>
      </c>
      <c r="Y221" s="168">
        <f t="shared" si="37"/>
        <v>0.8103680000000001</v>
      </c>
      <c r="Z221" s="168">
        <v>0</v>
      </c>
      <c r="AA221" s="169">
        <f t="shared" si="38"/>
        <v>0</v>
      </c>
      <c r="AR221" s="17" t="s">
        <v>198</v>
      </c>
      <c r="AT221" s="17" t="s">
        <v>243</v>
      </c>
      <c r="AU221" s="17" t="s">
        <v>102</v>
      </c>
      <c r="AY221" s="17" t="s">
        <v>165</v>
      </c>
      <c r="BE221" s="105">
        <f t="shared" si="39"/>
        <v>0</v>
      </c>
      <c r="BF221" s="105">
        <f t="shared" si="40"/>
        <v>0</v>
      </c>
      <c r="BG221" s="105">
        <f t="shared" si="41"/>
        <v>0</v>
      </c>
      <c r="BH221" s="105">
        <f t="shared" si="42"/>
        <v>0</v>
      </c>
      <c r="BI221" s="105">
        <f t="shared" si="43"/>
        <v>0</v>
      </c>
      <c r="BJ221" s="17" t="s">
        <v>9</v>
      </c>
      <c r="BK221" s="105">
        <f t="shared" si="44"/>
        <v>0</v>
      </c>
      <c r="BL221" s="17" t="s">
        <v>170</v>
      </c>
      <c r="BM221" s="17" t="s">
        <v>422</v>
      </c>
    </row>
    <row r="222" spans="2:65" s="1" customFormat="1" ht="22.5" customHeight="1">
      <c r="B222" s="34"/>
      <c r="C222" s="163" t="s">
        <v>423</v>
      </c>
      <c r="D222" s="163" t="s">
        <v>166</v>
      </c>
      <c r="E222" s="164" t="s">
        <v>424</v>
      </c>
      <c r="F222" s="248" t="s">
        <v>425</v>
      </c>
      <c r="G222" s="248"/>
      <c r="H222" s="248"/>
      <c r="I222" s="248"/>
      <c r="J222" s="165" t="s">
        <v>393</v>
      </c>
      <c r="K222" s="174">
        <v>0</v>
      </c>
      <c r="L222" s="249">
        <v>0</v>
      </c>
      <c r="M222" s="250"/>
      <c r="N222" s="251">
        <f t="shared" si="35"/>
        <v>0</v>
      </c>
      <c r="O222" s="251"/>
      <c r="P222" s="251"/>
      <c r="Q222" s="251"/>
      <c r="R222" s="36"/>
      <c r="T222" s="167" t="s">
        <v>22</v>
      </c>
      <c r="U222" s="43" t="s">
        <v>44</v>
      </c>
      <c r="V222" s="35"/>
      <c r="W222" s="168">
        <f t="shared" si="36"/>
        <v>0</v>
      </c>
      <c r="X222" s="168">
        <v>0</v>
      </c>
      <c r="Y222" s="168">
        <f t="shared" si="37"/>
        <v>0</v>
      </c>
      <c r="Z222" s="168">
        <v>0</v>
      </c>
      <c r="AA222" s="169">
        <f t="shared" si="38"/>
        <v>0</v>
      </c>
      <c r="AR222" s="17" t="s">
        <v>170</v>
      </c>
      <c r="AT222" s="17" t="s">
        <v>166</v>
      </c>
      <c r="AU222" s="17" t="s">
        <v>102</v>
      </c>
      <c r="AY222" s="17" t="s">
        <v>165</v>
      </c>
      <c r="BE222" s="105">
        <f t="shared" si="39"/>
        <v>0</v>
      </c>
      <c r="BF222" s="105">
        <f t="shared" si="40"/>
        <v>0</v>
      </c>
      <c r="BG222" s="105">
        <f t="shared" si="41"/>
        <v>0</v>
      </c>
      <c r="BH222" s="105">
        <f t="shared" si="42"/>
        <v>0</v>
      </c>
      <c r="BI222" s="105">
        <f t="shared" si="43"/>
        <v>0</v>
      </c>
      <c r="BJ222" s="17" t="s">
        <v>9</v>
      </c>
      <c r="BK222" s="105">
        <f t="shared" si="44"/>
        <v>0</v>
      </c>
      <c r="BL222" s="17" t="s">
        <v>170</v>
      </c>
      <c r="BM222" s="17" t="s">
        <v>426</v>
      </c>
    </row>
    <row r="223" spans="2:63" s="9" customFormat="1" ht="29.85" customHeight="1">
      <c r="B223" s="152"/>
      <c r="C223" s="153"/>
      <c r="D223" s="162" t="s">
        <v>127</v>
      </c>
      <c r="E223" s="162"/>
      <c r="F223" s="162"/>
      <c r="G223" s="162"/>
      <c r="H223" s="162"/>
      <c r="I223" s="162"/>
      <c r="J223" s="162"/>
      <c r="K223" s="162"/>
      <c r="L223" s="162"/>
      <c r="M223" s="162"/>
      <c r="N223" s="261">
        <f>BK223</f>
        <v>0</v>
      </c>
      <c r="O223" s="262"/>
      <c r="P223" s="262"/>
      <c r="Q223" s="262"/>
      <c r="R223" s="155"/>
      <c r="T223" s="156"/>
      <c r="U223" s="153"/>
      <c r="V223" s="153"/>
      <c r="W223" s="157">
        <f>W224</f>
        <v>0</v>
      </c>
      <c r="X223" s="153"/>
      <c r="Y223" s="157">
        <f>Y224</f>
        <v>0</v>
      </c>
      <c r="Z223" s="153"/>
      <c r="AA223" s="158">
        <f>AA224</f>
        <v>0</v>
      </c>
      <c r="AR223" s="159" t="s">
        <v>102</v>
      </c>
      <c r="AT223" s="160" t="s">
        <v>78</v>
      </c>
      <c r="AU223" s="160" t="s">
        <v>9</v>
      </c>
      <c r="AY223" s="159" t="s">
        <v>165</v>
      </c>
      <c r="BK223" s="161">
        <f>BK224</f>
        <v>0</v>
      </c>
    </row>
    <row r="224" spans="2:65" s="1" customFormat="1" ht="22.5" customHeight="1">
      <c r="B224" s="34"/>
      <c r="C224" s="163" t="s">
        <v>427</v>
      </c>
      <c r="D224" s="163" t="s">
        <v>166</v>
      </c>
      <c r="E224" s="164" t="s">
        <v>428</v>
      </c>
      <c r="F224" s="248" t="s">
        <v>429</v>
      </c>
      <c r="G224" s="248"/>
      <c r="H224" s="248"/>
      <c r="I224" s="248"/>
      <c r="J224" s="165" t="s">
        <v>430</v>
      </c>
      <c r="K224" s="166">
        <v>1</v>
      </c>
      <c r="L224" s="249">
        <v>0</v>
      </c>
      <c r="M224" s="250"/>
      <c r="N224" s="251">
        <f>ROUND(L224*K224,0)</f>
        <v>0</v>
      </c>
      <c r="O224" s="251"/>
      <c r="P224" s="251"/>
      <c r="Q224" s="251"/>
      <c r="R224" s="36"/>
      <c r="T224" s="167" t="s">
        <v>22</v>
      </c>
      <c r="U224" s="43" t="s">
        <v>44</v>
      </c>
      <c r="V224" s="35"/>
      <c r="W224" s="168">
        <f>V224*K224</f>
        <v>0</v>
      </c>
      <c r="X224" s="168">
        <v>0</v>
      </c>
      <c r="Y224" s="168">
        <f>X224*K224</f>
        <v>0</v>
      </c>
      <c r="Z224" s="168">
        <v>0</v>
      </c>
      <c r="AA224" s="169">
        <f>Z224*K224</f>
        <v>0</v>
      </c>
      <c r="AR224" s="17" t="s">
        <v>230</v>
      </c>
      <c r="AT224" s="17" t="s">
        <v>166</v>
      </c>
      <c r="AU224" s="17" t="s">
        <v>102</v>
      </c>
      <c r="AY224" s="17" t="s">
        <v>165</v>
      </c>
      <c r="BE224" s="105">
        <f>IF(U224="základní",N224,0)</f>
        <v>0</v>
      </c>
      <c r="BF224" s="105">
        <f>IF(U224="snížená",N224,0)</f>
        <v>0</v>
      </c>
      <c r="BG224" s="105">
        <f>IF(U224="zákl. přenesená",N224,0)</f>
        <v>0</v>
      </c>
      <c r="BH224" s="105">
        <f>IF(U224="sníž. přenesená",N224,0)</f>
        <v>0</v>
      </c>
      <c r="BI224" s="105">
        <f>IF(U224="nulová",N224,0)</f>
        <v>0</v>
      </c>
      <c r="BJ224" s="17" t="s">
        <v>9</v>
      </c>
      <c r="BK224" s="105">
        <f>ROUND(L224*K224,0)</f>
        <v>0</v>
      </c>
      <c r="BL224" s="17" t="s">
        <v>230</v>
      </c>
      <c r="BM224" s="17" t="s">
        <v>431</v>
      </c>
    </row>
    <row r="225" spans="2:63" s="9" customFormat="1" ht="29.85" customHeight="1">
      <c r="B225" s="152"/>
      <c r="C225" s="153"/>
      <c r="D225" s="162" t="s">
        <v>128</v>
      </c>
      <c r="E225" s="162"/>
      <c r="F225" s="162"/>
      <c r="G225" s="162"/>
      <c r="H225" s="162"/>
      <c r="I225" s="162"/>
      <c r="J225" s="162"/>
      <c r="K225" s="162"/>
      <c r="L225" s="162"/>
      <c r="M225" s="162"/>
      <c r="N225" s="261">
        <f>BK225</f>
        <v>0</v>
      </c>
      <c r="O225" s="262"/>
      <c r="P225" s="262"/>
      <c r="Q225" s="262"/>
      <c r="R225" s="155"/>
      <c r="T225" s="156"/>
      <c r="U225" s="153"/>
      <c r="V225" s="153"/>
      <c r="W225" s="157">
        <f>W226</f>
        <v>0</v>
      </c>
      <c r="X225" s="153"/>
      <c r="Y225" s="157">
        <f>Y226</f>
        <v>0</v>
      </c>
      <c r="Z225" s="153"/>
      <c r="AA225" s="158">
        <f>AA226</f>
        <v>0</v>
      </c>
      <c r="AR225" s="159" t="s">
        <v>102</v>
      </c>
      <c r="AT225" s="160" t="s">
        <v>78</v>
      </c>
      <c r="AU225" s="160" t="s">
        <v>9</v>
      </c>
      <c r="AY225" s="159" t="s">
        <v>165</v>
      </c>
      <c r="BK225" s="161">
        <f>BK226</f>
        <v>0</v>
      </c>
    </row>
    <row r="226" spans="2:65" s="1" customFormat="1" ht="22.5" customHeight="1">
      <c r="B226" s="34"/>
      <c r="C226" s="163" t="s">
        <v>432</v>
      </c>
      <c r="D226" s="163" t="s">
        <v>166</v>
      </c>
      <c r="E226" s="164" t="s">
        <v>433</v>
      </c>
      <c r="F226" s="248" t="s">
        <v>434</v>
      </c>
      <c r="G226" s="248"/>
      <c r="H226" s="248"/>
      <c r="I226" s="248"/>
      <c r="J226" s="165" t="s">
        <v>435</v>
      </c>
      <c r="K226" s="166">
        <v>1</v>
      </c>
      <c r="L226" s="249">
        <v>0</v>
      </c>
      <c r="M226" s="250"/>
      <c r="N226" s="251">
        <f>ROUND(L226*K226,0)</f>
        <v>0</v>
      </c>
      <c r="O226" s="251"/>
      <c r="P226" s="251"/>
      <c r="Q226" s="251"/>
      <c r="R226" s="36"/>
      <c r="T226" s="167" t="s">
        <v>22</v>
      </c>
      <c r="U226" s="43" t="s">
        <v>44</v>
      </c>
      <c r="V226" s="35"/>
      <c r="W226" s="168">
        <f>V226*K226</f>
        <v>0</v>
      </c>
      <c r="X226" s="168">
        <v>0</v>
      </c>
      <c r="Y226" s="168">
        <f>X226*K226</f>
        <v>0</v>
      </c>
      <c r="Z226" s="168">
        <v>0</v>
      </c>
      <c r="AA226" s="169">
        <f>Z226*K226</f>
        <v>0</v>
      </c>
      <c r="AR226" s="17" t="s">
        <v>230</v>
      </c>
      <c r="AT226" s="17" t="s">
        <v>166</v>
      </c>
      <c r="AU226" s="17" t="s">
        <v>102</v>
      </c>
      <c r="AY226" s="17" t="s">
        <v>165</v>
      </c>
      <c r="BE226" s="105">
        <f>IF(U226="základní",N226,0)</f>
        <v>0</v>
      </c>
      <c r="BF226" s="105">
        <f>IF(U226="snížená",N226,0)</f>
        <v>0</v>
      </c>
      <c r="BG226" s="105">
        <f>IF(U226="zákl. přenesená",N226,0)</f>
        <v>0</v>
      </c>
      <c r="BH226" s="105">
        <f>IF(U226="sníž. přenesená",N226,0)</f>
        <v>0</v>
      </c>
      <c r="BI226" s="105">
        <f>IF(U226="nulová",N226,0)</f>
        <v>0</v>
      </c>
      <c r="BJ226" s="17" t="s">
        <v>9</v>
      </c>
      <c r="BK226" s="105">
        <f>ROUND(L226*K226,0)</f>
        <v>0</v>
      </c>
      <c r="BL226" s="17" t="s">
        <v>230</v>
      </c>
      <c r="BM226" s="17" t="s">
        <v>436</v>
      </c>
    </row>
    <row r="227" spans="2:63" s="9" customFormat="1" ht="29.85" customHeight="1">
      <c r="B227" s="152"/>
      <c r="C227" s="153"/>
      <c r="D227" s="162" t="s">
        <v>129</v>
      </c>
      <c r="E227" s="162"/>
      <c r="F227" s="162"/>
      <c r="G227" s="162"/>
      <c r="H227" s="162"/>
      <c r="I227" s="162"/>
      <c r="J227" s="162"/>
      <c r="K227" s="162"/>
      <c r="L227" s="162"/>
      <c r="M227" s="162"/>
      <c r="N227" s="261">
        <f>BK227</f>
        <v>0</v>
      </c>
      <c r="O227" s="262"/>
      <c r="P227" s="262"/>
      <c r="Q227" s="262"/>
      <c r="R227" s="155"/>
      <c r="T227" s="156"/>
      <c r="U227" s="153"/>
      <c r="V227" s="153"/>
      <c r="W227" s="157">
        <f>SUM(W228:W229)</f>
        <v>0</v>
      </c>
      <c r="X227" s="153"/>
      <c r="Y227" s="157">
        <f>SUM(Y228:Y229)</f>
        <v>0</v>
      </c>
      <c r="Z227" s="153"/>
      <c r="AA227" s="158">
        <f>SUM(AA228:AA229)</f>
        <v>0</v>
      </c>
      <c r="AR227" s="159" t="s">
        <v>102</v>
      </c>
      <c r="AT227" s="160" t="s">
        <v>78</v>
      </c>
      <c r="AU227" s="160" t="s">
        <v>9</v>
      </c>
      <c r="AY227" s="159" t="s">
        <v>165</v>
      </c>
      <c r="BK227" s="161">
        <f>SUM(BK228:BK229)</f>
        <v>0</v>
      </c>
    </row>
    <row r="228" spans="2:65" s="1" customFormat="1" ht="31.5" customHeight="1">
      <c r="B228" s="34"/>
      <c r="C228" s="163" t="s">
        <v>437</v>
      </c>
      <c r="D228" s="163" t="s">
        <v>166</v>
      </c>
      <c r="E228" s="164" t="s">
        <v>438</v>
      </c>
      <c r="F228" s="248" t="s">
        <v>439</v>
      </c>
      <c r="G228" s="248"/>
      <c r="H228" s="248"/>
      <c r="I228" s="248"/>
      <c r="J228" s="165" t="s">
        <v>430</v>
      </c>
      <c r="K228" s="166">
        <v>1</v>
      </c>
      <c r="L228" s="249">
        <v>0</v>
      </c>
      <c r="M228" s="250"/>
      <c r="N228" s="251">
        <f>ROUND(L228*K228,0)</f>
        <v>0</v>
      </c>
      <c r="O228" s="251"/>
      <c r="P228" s="251"/>
      <c r="Q228" s="251"/>
      <c r="R228" s="36"/>
      <c r="T228" s="167" t="s">
        <v>22</v>
      </c>
      <c r="U228" s="43" t="s">
        <v>44</v>
      </c>
      <c r="V228" s="35"/>
      <c r="W228" s="168">
        <f>V228*K228</f>
        <v>0</v>
      </c>
      <c r="X228" s="168">
        <v>0</v>
      </c>
      <c r="Y228" s="168">
        <f>X228*K228</f>
        <v>0</v>
      </c>
      <c r="Z228" s="168">
        <v>0</v>
      </c>
      <c r="AA228" s="169">
        <f>Z228*K228</f>
        <v>0</v>
      </c>
      <c r="AR228" s="17" t="s">
        <v>230</v>
      </c>
      <c r="AT228" s="17" t="s">
        <v>166</v>
      </c>
      <c r="AU228" s="17" t="s">
        <v>102</v>
      </c>
      <c r="AY228" s="17" t="s">
        <v>165</v>
      </c>
      <c r="BE228" s="105">
        <f>IF(U228="základní",N228,0)</f>
        <v>0</v>
      </c>
      <c r="BF228" s="105">
        <f>IF(U228="snížená",N228,0)</f>
        <v>0</v>
      </c>
      <c r="BG228" s="105">
        <f>IF(U228="zákl. přenesená",N228,0)</f>
        <v>0</v>
      </c>
      <c r="BH228" s="105">
        <f>IF(U228="sníž. přenesená",N228,0)</f>
        <v>0</v>
      </c>
      <c r="BI228" s="105">
        <f>IF(U228="nulová",N228,0)</f>
        <v>0</v>
      </c>
      <c r="BJ228" s="17" t="s">
        <v>9</v>
      </c>
      <c r="BK228" s="105">
        <f>ROUND(L228*K228,0)</f>
        <v>0</v>
      </c>
      <c r="BL228" s="17" t="s">
        <v>230</v>
      </c>
      <c r="BM228" s="17" t="s">
        <v>440</v>
      </c>
    </row>
    <row r="229" spans="2:65" s="1" customFormat="1" ht="31.5" customHeight="1">
      <c r="B229" s="34"/>
      <c r="C229" s="163" t="s">
        <v>441</v>
      </c>
      <c r="D229" s="163" t="s">
        <v>166</v>
      </c>
      <c r="E229" s="164" t="s">
        <v>442</v>
      </c>
      <c r="F229" s="248" t="s">
        <v>443</v>
      </c>
      <c r="G229" s="248"/>
      <c r="H229" s="248"/>
      <c r="I229" s="248"/>
      <c r="J229" s="165" t="s">
        <v>430</v>
      </c>
      <c r="K229" s="166">
        <v>1</v>
      </c>
      <c r="L229" s="249">
        <v>0</v>
      </c>
      <c r="M229" s="250"/>
      <c r="N229" s="251">
        <f>ROUND(L229*K229,0)</f>
        <v>0</v>
      </c>
      <c r="O229" s="251"/>
      <c r="P229" s="251"/>
      <c r="Q229" s="251"/>
      <c r="R229" s="36"/>
      <c r="T229" s="167" t="s">
        <v>22</v>
      </c>
      <c r="U229" s="43" t="s">
        <v>44</v>
      </c>
      <c r="V229" s="35"/>
      <c r="W229" s="168">
        <f>V229*K229</f>
        <v>0</v>
      </c>
      <c r="X229" s="168">
        <v>0</v>
      </c>
      <c r="Y229" s="168">
        <f>X229*K229</f>
        <v>0</v>
      </c>
      <c r="Z229" s="168">
        <v>0</v>
      </c>
      <c r="AA229" s="169">
        <f>Z229*K229</f>
        <v>0</v>
      </c>
      <c r="AR229" s="17" t="s">
        <v>230</v>
      </c>
      <c r="AT229" s="17" t="s">
        <v>166</v>
      </c>
      <c r="AU229" s="17" t="s">
        <v>102</v>
      </c>
      <c r="AY229" s="17" t="s">
        <v>165</v>
      </c>
      <c r="BE229" s="105">
        <f>IF(U229="základní",N229,0)</f>
        <v>0</v>
      </c>
      <c r="BF229" s="105">
        <f>IF(U229="snížená",N229,0)</f>
        <v>0</v>
      </c>
      <c r="BG229" s="105">
        <f>IF(U229="zákl. přenesená",N229,0)</f>
        <v>0</v>
      </c>
      <c r="BH229" s="105">
        <f>IF(U229="sníž. přenesená",N229,0)</f>
        <v>0</v>
      </c>
      <c r="BI229" s="105">
        <f>IF(U229="nulová",N229,0)</f>
        <v>0</v>
      </c>
      <c r="BJ229" s="17" t="s">
        <v>9</v>
      </c>
      <c r="BK229" s="105">
        <f>ROUND(L229*K229,0)</f>
        <v>0</v>
      </c>
      <c r="BL229" s="17" t="s">
        <v>230</v>
      </c>
      <c r="BM229" s="17" t="s">
        <v>444</v>
      </c>
    </row>
    <row r="230" spans="2:63" s="9" customFormat="1" ht="29.85" customHeight="1">
      <c r="B230" s="152"/>
      <c r="C230" s="153"/>
      <c r="D230" s="162" t="s">
        <v>130</v>
      </c>
      <c r="E230" s="162"/>
      <c r="F230" s="162"/>
      <c r="G230" s="162"/>
      <c r="H230" s="162"/>
      <c r="I230" s="162"/>
      <c r="J230" s="162"/>
      <c r="K230" s="162"/>
      <c r="L230" s="162"/>
      <c r="M230" s="162"/>
      <c r="N230" s="261">
        <f>BK230</f>
        <v>0</v>
      </c>
      <c r="O230" s="262"/>
      <c r="P230" s="262"/>
      <c r="Q230" s="262"/>
      <c r="R230" s="155"/>
      <c r="T230" s="156"/>
      <c r="U230" s="153"/>
      <c r="V230" s="153"/>
      <c r="W230" s="157">
        <f>W231</f>
        <v>0</v>
      </c>
      <c r="X230" s="153"/>
      <c r="Y230" s="157">
        <f>Y231</f>
        <v>0</v>
      </c>
      <c r="Z230" s="153"/>
      <c r="AA230" s="158">
        <f>AA231</f>
        <v>0</v>
      </c>
      <c r="AR230" s="159" t="s">
        <v>102</v>
      </c>
      <c r="AT230" s="160" t="s">
        <v>78</v>
      </c>
      <c r="AU230" s="160" t="s">
        <v>9</v>
      </c>
      <c r="AY230" s="159" t="s">
        <v>165</v>
      </c>
      <c r="BK230" s="161">
        <f>BK231</f>
        <v>0</v>
      </c>
    </row>
    <row r="231" spans="2:65" s="1" customFormat="1" ht="22.5" customHeight="1">
      <c r="B231" s="34"/>
      <c r="C231" s="163" t="s">
        <v>445</v>
      </c>
      <c r="D231" s="163" t="s">
        <v>166</v>
      </c>
      <c r="E231" s="164" t="s">
        <v>446</v>
      </c>
      <c r="F231" s="248" t="s">
        <v>447</v>
      </c>
      <c r="G231" s="248"/>
      <c r="H231" s="248"/>
      <c r="I231" s="248"/>
      <c r="J231" s="165" t="s">
        <v>430</v>
      </c>
      <c r="K231" s="166">
        <v>1</v>
      </c>
      <c r="L231" s="249">
        <v>0</v>
      </c>
      <c r="M231" s="250"/>
      <c r="N231" s="251">
        <f>ROUND(L231*K231,0)</f>
        <v>0</v>
      </c>
      <c r="O231" s="251"/>
      <c r="P231" s="251"/>
      <c r="Q231" s="251"/>
      <c r="R231" s="36"/>
      <c r="T231" s="167" t="s">
        <v>22</v>
      </c>
      <c r="U231" s="43" t="s">
        <v>44</v>
      </c>
      <c r="V231" s="35"/>
      <c r="W231" s="168">
        <f>V231*K231</f>
        <v>0</v>
      </c>
      <c r="X231" s="168">
        <v>0</v>
      </c>
      <c r="Y231" s="168">
        <f>X231*K231</f>
        <v>0</v>
      </c>
      <c r="Z231" s="168">
        <v>0</v>
      </c>
      <c r="AA231" s="169">
        <f>Z231*K231</f>
        <v>0</v>
      </c>
      <c r="AR231" s="17" t="s">
        <v>230</v>
      </c>
      <c r="AT231" s="17" t="s">
        <v>166</v>
      </c>
      <c r="AU231" s="17" t="s">
        <v>102</v>
      </c>
      <c r="AY231" s="17" t="s">
        <v>165</v>
      </c>
      <c r="BE231" s="105">
        <f>IF(U231="základní",N231,0)</f>
        <v>0</v>
      </c>
      <c r="BF231" s="105">
        <f>IF(U231="snížená",N231,0)</f>
        <v>0</v>
      </c>
      <c r="BG231" s="105">
        <f>IF(U231="zákl. přenesená",N231,0)</f>
        <v>0</v>
      </c>
      <c r="BH231" s="105">
        <f>IF(U231="sníž. přenesená",N231,0)</f>
        <v>0</v>
      </c>
      <c r="BI231" s="105">
        <f>IF(U231="nulová",N231,0)</f>
        <v>0</v>
      </c>
      <c r="BJ231" s="17" t="s">
        <v>9</v>
      </c>
      <c r="BK231" s="105">
        <f>ROUND(L231*K231,0)</f>
        <v>0</v>
      </c>
      <c r="BL231" s="17" t="s">
        <v>230</v>
      </c>
      <c r="BM231" s="17" t="s">
        <v>448</v>
      </c>
    </row>
    <row r="232" spans="2:63" s="9" customFormat="1" ht="29.85" customHeight="1">
      <c r="B232" s="152"/>
      <c r="C232" s="153"/>
      <c r="D232" s="162" t="s">
        <v>131</v>
      </c>
      <c r="E232" s="162"/>
      <c r="F232" s="162"/>
      <c r="G232" s="162"/>
      <c r="H232" s="162"/>
      <c r="I232" s="162"/>
      <c r="J232" s="162"/>
      <c r="K232" s="162"/>
      <c r="L232" s="162"/>
      <c r="M232" s="162"/>
      <c r="N232" s="261">
        <f>BK232</f>
        <v>0</v>
      </c>
      <c r="O232" s="262"/>
      <c r="P232" s="262"/>
      <c r="Q232" s="262"/>
      <c r="R232" s="155"/>
      <c r="T232" s="156"/>
      <c r="U232" s="153"/>
      <c r="V232" s="153"/>
      <c r="W232" s="157">
        <f>SUM(W233:W240)</f>
        <v>0</v>
      </c>
      <c r="X232" s="153"/>
      <c r="Y232" s="157">
        <f>SUM(Y233:Y240)</f>
        <v>1.30454484</v>
      </c>
      <c r="Z232" s="153"/>
      <c r="AA232" s="158">
        <f>SUM(AA233:AA240)</f>
        <v>1.536502</v>
      </c>
      <c r="AR232" s="159" t="s">
        <v>102</v>
      </c>
      <c r="AT232" s="160" t="s">
        <v>78</v>
      </c>
      <c r="AU232" s="160" t="s">
        <v>9</v>
      </c>
      <c r="AY232" s="159" t="s">
        <v>165</v>
      </c>
      <c r="BK232" s="161">
        <f>SUM(BK233:BK240)</f>
        <v>0</v>
      </c>
    </row>
    <row r="233" spans="2:65" s="1" customFormat="1" ht="31.5" customHeight="1">
      <c r="B233" s="34"/>
      <c r="C233" s="163" t="s">
        <v>449</v>
      </c>
      <c r="D233" s="163" t="s">
        <v>166</v>
      </c>
      <c r="E233" s="164" t="s">
        <v>450</v>
      </c>
      <c r="F233" s="248" t="s">
        <v>451</v>
      </c>
      <c r="G233" s="248"/>
      <c r="H233" s="248"/>
      <c r="I233" s="248"/>
      <c r="J233" s="165" t="s">
        <v>169</v>
      </c>
      <c r="K233" s="166">
        <v>2.222</v>
      </c>
      <c r="L233" s="249">
        <v>0</v>
      </c>
      <c r="M233" s="250"/>
      <c r="N233" s="251">
        <f aca="true" t="shared" si="45" ref="N233:N240">ROUND(L233*K233,0)</f>
        <v>0</v>
      </c>
      <c r="O233" s="251"/>
      <c r="P233" s="251"/>
      <c r="Q233" s="251"/>
      <c r="R233" s="36"/>
      <c r="T233" s="167" t="s">
        <v>22</v>
      </c>
      <c r="U233" s="43" t="s">
        <v>44</v>
      </c>
      <c r="V233" s="35"/>
      <c r="W233" s="168">
        <f aca="true" t="shared" si="46" ref="W233:W240">V233*K233</f>
        <v>0</v>
      </c>
      <c r="X233" s="168">
        <v>0.00122</v>
      </c>
      <c r="Y233" s="168">
        <f aca="true" t="shared" si="47" ref="Y233:Y240">X233*K233</f>
        <v>0.00271084</v>
      </c>
      <c r="Z233" s="168">
        <v>0</v>
      </c>
      <c r="AA233" s="169">
        <f aca="true" t="shared" si="48" ref="AA233:AA240">Z233*K233</f>
        <v>0</v>
      </c>
      <c r="AR233" s="17" t="s">
        <v>230</v>
      </c>
      <c r="AT233" s="17" t="s">
        <v>166</v>
      </c>
      <c r="AU233" s="17" t="s">
        <v>102</v>
      </c>
      <c r="AY233" s="17" t="s">
        <v>165</v>
      </c>
      <c r="BE233" s="105">
        <f aca="true" t="shared" si="49" ref="BE233:BE240">IF(U233="základní",N233,0)</f>
        <v>0</v>
      </c>
      <c r="BF233" s="105">
        <f aca="true" t="shared" si="50" ref="BF233:BF240">IF(U233="snížená",N233,0)</f>
        <v>0</v>
      </c>
      <c r="BG233" s="105">
        <f aca="true" t="shared" si="51" ref="BG233:BG240">IF(U233="zákl. přenesená",N233,0)</f>
        <v>0</v>
      </c>
      <c r="BH233" s="105">
        <f aca="true" t="shared" si="52" ref="BH233:BH240">IF(U233="sníž. přenesená",N233,0)</f>
        <v>0</v>
      </c>
      <c r="BI233" s="105">
        <f aca="true" t="shared" si="53" ref="BI233:BI240">IF(U233="nulová",N233,0)</f>
        <v>0</v>
      </c>
      <c r="BJ233" s="17" t="s">
        <v>9</v>
      </c>
      <c r="BK233" s="105">
        <f aca="true" t="shared" si="54" ref="BK233:BK240">ROUND(L233*K233,0)</f>
        <v>0</v>
      </c>
      <c r="BL233" s="17" t="s">
        <v>230</v>
      </c>
      <c r="BM233" s="17" t="s">
        <v>452</v>
      </c>
    </row>
    <row r="234" spans="2:65" s="1" customFormat="1" ht="31.5" customHeight="1">
      <c r="B234" s="34"/>
      <c r="C234" s="163" t="s">
        <v>453</v>
      </c>
      <c r="D234" s="163" t="s">
        <v>166</v>
      </c>
      <c r="E234" s="164" t="s">
        <v>454</v>
      </c>
      <c r="F234" s="248" t="s">
        <v>455</v>
      </c>
      <c r="G234" s="248"/>
      <c r="H234" s="248"/>
      <c r="I234" s="248"/>
      <c r="J234" s="165" t="s">
        <v>196</v>
      </c>
      <c r="K234" s="166">
        <v>162.95</v>
      </c>
      <c r="L234" s="249">
        <v>0</v>
      </c>
      <c r="M234" s="250"/>
      <c r="N234" s="251">
        <f t="shared" si="45"/>
        <v>0</v>
      </c>
      <c r="O234" s="251"/>
      <c r="P234" s="251"/>
      <c r="Q234" s="251"/>
      <c r="R234" s="36"/>
      <c r="T234" s="167" t="s">
        <v>22</v>
      </c>
      <c r="U234" s="43" t="s">
        <v>44</v>
      </c>
      <c r="V234" s="35"/>
      <c r="W234" s="168">
        <f t="shared" si="46"/>
        <v>0</v>
      </c>
      <c r="X234" s="168">
        <v>0.00732</v>
      </c>
      <c r="Y234" s="168">
        <f t="shared" si="47"/>
        <v>1.192794</v>
      </c>
      <c r="Z234" s="168">
        <v>0</v>
      </c>
      <c r="AA234" s="169">
        <f t="shared" si="48"/>
        <v>0</v>
      </c>
      <c r="AR234" s="17" t="s">
        <v>230</v>
      </c>
      <c r="AT234" s="17" t="s">
        <v>166</v>
      </c>
      <c r="AU234" s="17" t="s">
        <v>102</v>
      </c>
      <c r="AY234" s="17" t="s">
        <v>165</v>
      </c>
      <c r="BE234" s="105">
        <f t="shared" si="49"/>
        <v>0</v>
      </c>
      <c r="BF234" s="105">
        <f t="shared" si="50"/>
        <v>0</v>
      </c>
      <c r="BG234" s="105">
        <f t="shared" si="51"/>
        <v>0</v>
      </c>
      <c r="BH234" s="105">
        <f t="shared" si="52"/>
        <v>0</v>
      </c>
      <c r="BI234" s="105">
        <f t="shared" si="53"/>
        <v>0</v>
      </c>
      <c r="BJ234" s="17" t="s">
        <v>9</v>
      </c>
      <c r="BK234" s="105">
        <f t="shared" si="54"/>
        <v>0</v>
      </c>
      <c r="BL234" s="17" t="s">
        <v>230</v>
      </c>
      <c r="BM234" s="17" t="s">
        <v>456</v>
      </c>
    </row>
    <row r="235" spans="2:65" s="1" customFormat="1" ht="31.5" customHeight="1">
      <c r="B235" s="34"/>
      <c r="C235" s="163" t="s">
        <v>457</v>
      </c>
      <c r="D235" s="163" t="s">
        <v>166</v>
      </c>
      <c r="E235" s="164" t="s">
        <v>458</v>
      </c>
      <c r="F235" s="248" t="s">
        <v>459</v>
      </c>
      <c r="G235" s="248"/>
      <c r="H235" s="248"/>
      <c r="I235" s="248"/>
      <c r="J235" s="165" t="s">
        <v>196</v>
      </c>
      <c r="K235" s="166">
        <v>8</v>
      </c>
      <c r="L235" s="249">
        <v>0</v>
      </c>
      <c r="M235" s="250"/>
      <c r="N235" s="251">
        <f t="shared" si="45"/>
        <v>0</v>
      </c>
      <c r="O235" s="251"/>
      <c r="P235" s="251"/>
      <c r="Q235" s="251"/>
      <c r="R235" s="36"/>
      <c r="T235" s="167" t="s">
        <v>22</v>
      </c>
      <c r="U235" s="43" t="s">
        <v>44</v>
      </c>
      <c r="V235" s="35"/>
      <c r="W235" s="168">
        <f t="shared" si="46"/>
        <v>0</v>
      </c>
      <c r="X235" s="168">
        <v>0.01363</v>
      </c>
      <c r="Y235" s="168">
        <f t="shared" si="47"/>
        <v>0.10904</v>
      </c>
      <c r="Z235" s="168">
        <v>0</v>
      </c>
      <c r="AA235" s="169">
        <f t="shared" si="48"/>
        <v>0</v>
      </c>
      <c r="AR235" s="17" t="s">
        <v>230</v>
      </c>
      <c r="AT235" s="17" t="s">
        <v>166</v>
      </c>
      <c r="AU235" s="17" t="s">
        <v>102</v>
      </c>
      <c r="AY235" s="17" t="s">
        <v>165</v>
      </c>
      <c r="BE235" s="105">
        <f t="shared" si="49"/>
        <v>0</v>
      </c>
      <c r="BF235" s="105">
        <f t="shared" si="50"/>
        <v>0</v>
      </c>
      <c r="BG235" s="105">
        <f t="shared" si="51"/>
        <v>0</v>
      </c>
      <c r="BH235" s="105">
        <f t="shared" si="52"/>
        <v>0</v>
      </c>
      <c r="BI235" s="105">
        <f t="shared" si="53"/>
        <v>0</v>
      </c>
      <c r="BJ235" s="17" t="s">
        <v>9</v>
      </c>
      <c r="BK235" s="105">
        <f t="shared" si="54"/>
        <v>0</v>
      </c>
      <c r="BL235" s="17" t="s">
        <v>230</v>
      </c>
      <c r="BM235" s="17" t="s">
        <v>460</v>
      </c>
    </row>
    <row r="236" spans="2:65" s="1" customFormat="1" ht="22.5" customHeight="1">
      <c r="B236" s="34"/>
      <c r="C236" s="163" t="s">
        <v>461</v>
      </c>
      <c r="D236" s="163" t="s">
        <v>166</v>
      </c>
      <c r="E236" s="164" t="s">
        <v>462</v>
      </c>
      <c r="F236" s="248" t="s">
        <v>463</v>
      </c>
      <c r="G236" s="248"/>
      <c r="H236" s="248"/>
      <c r="I236" s="248"/>
      <c r="J236" s="165" t="s">
        <v>187</v>
      </c>
      <c r="K236" s="166">
        <v>21.8</v>
      </c>
      <c r="L236" s="249">
        <v>0</v>
      </c>
      <c r="M236" s="250"/>
      <c r="N236" s="251">
        <f t="shared" si="45"/>
        <v>0</v>
      </c>
      <c r="O236" s="251"/>
      <c r="P236" s="251"/>
      <c r="Q236" s="251"/>
      <c r="R236" s="36"/>
      <c r="T236" s="167" t="s">
        <v>22</v>
      </c>
      <c r="U236" s="43" t="s">
        <v>44</v>
      </c>
      <c r="V236" s="35"/>
      <c r="W236" s="168">
        <f t="shared" si="46"/>
        <v>0</v>
      </c>
      <c r="X236" s="168">
        <v>0</v>
      </c>
      <c r="Y236" s="168">
        <f t="shared" si="47"/>
        <v>0</v>
      </c>
      <c r="Z236" s="168">
        <v>0.02369</v>
      </c>
      <c r="AA236" s="169">
        <f t="shared" si="48"/>
        <v>0.516442</v>
      </c>
      <c r="AR236" s="17" t="s">
        <v>230</v>
      </c>
      <c r="AT236" s="17" t="s">
        <v>166</v>
      </c>
      <c r="AU236" s="17" t="s">
        <v>102</v>
      </c>
      <c r="AY236" s="17" t="s">
        <v>165</v>
      </c>
      <c r="BE236" s="105">
        <f t="shared" si="49"/>
        <v>0</v>
      </c>
      <c r="BF236" s="105">
        <f t="shared" si="50"/>
        <v>0</v>
      </c>
      <c r="BG236" s="105">
        <f t="shared" si="51"/>
        <v>0</v>
      </c>
      <c r="BH236" s="105">
        <f t="shared" si="52"/>
        <v>0</v>
      </c>
      <c r="BI236" s="105">
        <f t="shared" si="53"/>
        <v>0</v>
      </c>
      <c r="BJ236" s="17" t="s">
        <v>9</v>
      </c>
      <c r="BK236" s="105">
        <f t="shared" si="54"/>
        <v>0</v>
      </c>
      <c r="BL236" s="17" t="s">
        <v>230</v>
      </c>
      <c r="BM236" s="17" t="s">
        <v>464</v>
      </c>
    </row>
    <row r="237" spans="2:65" s="1" customFormat="1" ht="22.5" customHeight="1">
      <c r="B237" s="34"/>
      <c r="C237" s="163" t="s">
        <v>465</v>
      </c>
      <c r="D237" s="163" t="s">
        <v>166</v>
      </c>
      <c r="E237" s="164" t="s">
        <v>466</v>
      </c>
      <c r="F237" s="248" t="s">
        <v>467</v>
      </c>
      <c r="G237" s="248"/>
      <c r="H237" s="248"/>
      <c r="I237" s="248"/>
      <c r="J237" s="165" t="s">
        <v>187</v>
      </c>
      <c r="K237" s="166">
        <v>12</v>
      </c>
      <c r="L237" s="249">
        <v>0</v>
      </c>
      <c r="M237" s="250"/>
      <c r="N237" s="251">
        <f t="shared" si="45"/>
        <v>0</v>
      </c>
      <c r="O237" s="251"/>
      <c r="P237" s="251"/>
      <c r="Q237" s="251"/>
      <c r="R237" s="36"/>
      <c r="T237" s="167" t="s">
        <v>22</v>
      </c>
      <c r="U237" s="43" t="s">
        <v>44</v>
      </c>
      <c r="V237" s="35"/>
      <c r="W237" s="168">
        <f t="shared" si="46"/>
        <v>0</v>
      </c>
      <c r="X237" s="168">
        <v>0</v>
      </c>
      <c r="Y237" s="168">
        <f t="shared" si="47"/>
        <v>0</v>
      </c>
      <c r="Z237" s="168">
        <v>0</v>
      </c>
      <c r="AA237" s="169">
        <f t="shared" si="48"/>
        <v>0</v>
      </c>
      <c r="AR237" s="17" t="s">
        <v>230</v>
      </c>
      <c r="AT237" s="17" t="s">
        <v>166</v>
      </c>
      <c r="AU237" s="17" t="s">
        <v>102</v>
      </c>
      <c r="AY237" s="17" t="s">
        <v>165</v>
      </c>
      <c r="BE237" s="105">
        <f t="shared" si="49"/>
        <v>0</v>
      </c>
      <c r="BF237" s="105">
        <f t="shared" si="50"/>
        <v>0</v>
      </c>
      <c r="BG237" s="105">
        <f t="shared" si="51"/>
        <v>0</v>
      </c>
      <c r="BH237" s="105">
        <f t="shared" si="52"/>
        <v>0</v>
      </c>
      <c r="BI237" s="105">
        <f t="shared" si="53"/>
        <v>0</v>
      </c>
      <c r="BJ237" s="17" t="s">
        <v>9</v>
      </c>
      <c r="BK237" s="105">
        <f t="shared" si="54"/>
        <v>0</v>
      </c>
      <c r="BL237" s="17" t="s">
        <v>230</v>
      </c>
      <c r="BM237" s="17" t="s">
        <v>468</v>
      </c>
    </row>
    <row r="238" spans="2:65" s="1" customFormat="1" ht="22.5" customHeight="1">
      <c r="B238" s="34"/>
      <c r="C238" s="163" t="s">
        <v>469</v>
      </c>
      <c r="D238" s="163" t="s">
        <v>166</v>
      </c>
      <c r="E238" s="164" t="s">
        <v>470</v>
      </c>
      <c r="F238" s="248" t="s">
        <v>471</v>
      </c>
      <c r="G238" s="248"/>
      <c r="H238" s="248"/>
      <c r="I238" s="248"/>
      <c r="J238" s="165" t="s">
        <v>187</v>
      </c>
      <c r="K238" s="166">
        <v>5.98</v>
      </c>
      <c r="L238" s="249">
        <v>0</v>
      </c>
      <c r="M238" s="250"/>
      <c r="N238" s="251">
        <f t="shared" si="45"/>
        <v>0</v>
      </c>
      <c r="O238" s="251"/>
      <c r="P238" s="251"/>
      <c r="Q238" s="251"/>
      <c r="R238" s="36"/>
      <c r="T238" s="167" t="s">
        <v>22</v>
      </c>
      <c r="U238" s="43" t="s">
        <v>44</v>
      </c>
      <c r="V238" s="35"/>
      <c r="W238" s="168">
        <f t="shared" si="46"/>
        <v>0</v>
      </c>
      <c r="X238" s="168">
        <v>0</v>
      </c>
      <c r="Y238" s="168">
        <f t="shared" si="47"/>
        <v>0</v>
      </c>
      <c r="Z238" s="168">
        <v>0.027</v>
      </c>
      <c r="AA238" s="169">
        <f t="shared" si="48"/>
        <v>0.16146000000000002</v>
      </c>
      <c r="AR238" s="17" t="s">
        <v>230</v>
      </c>
      <c r="AT238" s="17" t="s">
        <v>166</v>
      </c>
      <c r="AU238" s="17" t="s">
        <v>102</v>
      </c>
      <c r="AY238" s="17" t="s">
        <v>165</v>
      </c>
      <c r="BE238" s="105">
        <f t="shared" si="49"/>
        <v>0</v>
      </c>
      <c r="BF238" s="105">
        <f t="shared" si="50"/>
        <v>0</v>
      </c>
      <c r="BG238" s="105">
        <f t="shared" si="51"/>
        <v>0</v>
      </c>
      <c r="BH238" s="105">
        <f t="shared" si="52"/>
        <v>0</v>
      </c>
      <c r="BI238" s="105">
        <f t="shared" si="53"/>
        <v>0</v>
      </c>
      <c r="BJ238" s="17" t="s">
        <v>9</v>
      </c>
      <c r="BK238" s="105">
        <f t="shared" si="54"/>
        <v>0</v>
      </c>
      <c r="BL238" s="17" t="s">
        <v>230</v>
      </c>
      <c r="BM238" s="17" t="s">
        <v>472</v>
      </c>
    </row>
    <row r="239" spans="2:65" s="1" customFormat="1" ht="22.5" customHeight="1">
      <c r="B239" s="34"/>
      <c r="C239" s="163" t="s">
        <v>473</v>
      </c>
      <c r="D239" s="163" t="s">
        <v>166</v>
      </c>
      <c r="E239" s="164" t="s">
        <v>474</v>
      </c>
      <c r="F239" s="248" t="s">
        <v>475</v>
      </c>
      <c r="G239" s="248"/>
      <c r="H239" s="248"/>
      <c r="I239" s="248"/>
      <c r="J239" s="165" t="s">
        <v>187</v>
      </c>
      <c r="K239" s="166">
        <v>31.8</v>
      </c>
      <c r="L239" s="249">
        <v>0</v>
      </c>
      <c r="M239" s="250"/>
      <c r="N239" s="251">
        <f t="shared" si="45"/>
        <v>0</v>
      </c>
      <c r="O239" s="251"/>
      <c r="P239" s="251"/>
      <c r="Q239" s="251"/>
      <c r="R239" s="36"/>
      <c r="T239" s="167" t="s">
        <v>22</v>
      </c>
      <c r="U239" s="43" t="s">
        <v>44</v>
      </c>
      <c r="V239" s="35"/>
      <c r="W239" s="168">
        <f t="shared" si="46"/>
        <v>0</v>
      </c>
      <c r="X239" s="168">
        <v>0</v>
      </c>
      <c r="Y239" s="168">
        <f t="shared" si="47"/>
        <v>0</v>
      </c>
      <c r="Z239" s="168">
        <v>0.027</v>
      </c>
      <c r="AA239" s="169">
        <f t="shared" si="48"/>
        <v>0.8586</v>
      </c>
      <c r="AR239" s="17" t="s">
        <v>230</v>
      </c>
      <c r="AT239" s="17" t="s">
        <v>166</v>
      </c>
      <c r="AU239" s="17" t="s">
        <v>102</v>
      </c>
      <c r="AY239" s="17" t="s">
        <v>165</v>
      </c>
      <c r="BE239" s="105">
        <f t="shared" si="49"/>
        <v>0</v>
      </c>
      <c r="BF239" s="105">
        <f t="shared" si="50"/>
        <v>0</v>
      </c>
      <c r="BG239" s="105">
        <f t="shared" si="51"/>
        <v>0</v>
      </c>
      <c r="BH239" s="105">
        <f t="shared" si="52"/>
        <v>0</v>
      </c>
      <c r="BI239" s="105">
        <f t="shared" si="53"/>
        <v>0</v>
      </c>
      <c r="BJ239" s="17" t="s">
        <v>9</v>
      </c>
      <c r="BK239" s="105">
        <f t="shared" si="54"/>
        <v>0</v>
      </c>
      <c r="BL239" s="17" t="s">
        <v>230</v>
      </c>
      <c r="BM239" s="17" t="s">
        <v>476</v>
      </c>
    </row>
    <row r="240" spans="2:65" s="1" customFormat="1" ht="22.5" customHeight="1">
      <c r="B240" s="34"/>
      <c r="C240" s="163" t="s">
        <v>477</v>
      </c>
      <c r="D240" s="163" t="s">
        <v>166</v>
      </c>
      <c r="E240" s="164" t="s">
        <v>478</v>
      </c>
      <c r="F240" s="248" t="s">
        <v>479</v>
      </c>
      <c r="G240" s="248"/>
      <c r="H240" s="248"/>
      <c r="I240" s="248"/>
      <c r="J240" s="165" t="s">
        <v>393</v>
      </c>
      <c r="K240" s="174">
        <v>0</v>
      </c>
      <c r="L240" s="249">
        <v>0</v>
      </c>
      <c r="M240" s="250"/>
      <c r="N240" s="251">
        <f t="shared" si="45"/>
        <v>0</v>
      </c>
      <c r="O240" s="251"/>
      <c r="P240" s="251"/>
      <c r="Q240" s="251"/>
      <c r="R240" s="36"/>
      <c r="T240" s="167" t="s">
        <v>22</v>
      </c>
      <c r="U240" s="43" t="s">
        <v>44</v>
      </c>
      <c r="V240" s="35"/>
      <c r="W240" s="168">
        <f t="shared" si="46"/>
        <v>0</v>
      </c>
      <c r="X240" s="168">
        <v>0</v>
      </c>
      <c r="Y240" s="168">
        <f t="shared" si="47"/>
        <v>0</v>
      </c>
      <c r="Z240" s="168">
        <v>0</v>
      </c>
      <c r="AA240" s="169">
        <f t="shared" si="48"/>
        <v>0</v>
      </c>
      <c r="AR240" s="17" t="s">
        <v>230</v>
      </c>
      <c r="AT240" s="17" t="s">
        <v>166</v>
      </c>
      <c r="AU240" s="17" t="s">
        <v>102</v>
      </c>
      <c r="AY240" s="17" t="s">
        <v>165</v>
      </c>
      <c r="BE240" s="105">
        <f t="shared" si="49"/>
        <v>0</v>
      </c>
      <c r="BF240" s="105">
        <f t="shared" si="50"/>
        <v>0</v>
      </c>
      <c r="BG240" s="105">
        <f t="shared" si="51"/>
        <v>0</v>
      </c>
      <c r="BH240" s="105">
        <f t="shared" si="52"/>
        <v>0</v>
      </c>
      <c r="BI240" s="105">
        <f t="shared" si="53"/>
        <v>0</v>
      </c>
      <c r="BJ240" s="17" t="s">
        <v>9</v>
      </c>
      <c r="BK240" s="105">
        <f t="shared" si="54"/>
        <v>0</v>
      </c>
      <c r="BL240" s="17" t="s">
        <v>230</v>
      </c>
      <c r="BM240" s="17" t="s">
        <v>480</v>
      </c>
    </row>
    <row r="241" spans="2:63" s="9" customFormat="1" ht="29.85" customHeight="1">
      <c r="B241" s="152"/>
      <c r="C241" s="153"/>
      <c r="D241" s="162" t="s">
        <v>132</v>
      </c>
      <c r="E241" s="162"/>
      <c r="F241" s="162"/>
      <c r="G241" s="162"/>
      <c r="H241" s="162"/>
      <c r="I241" s="162"/>
      <c r="J241" s="162"/>
      <c r="K241" s="162"/>
      <c r="L241" s="162"/>
      <c r="M241" s="162"/>
      <c r="N241" s="261">
        <f>BK241</f>
        <v>0</v>
      </c>
      <c r="O241" s="262"/>
      <c r="P241" s="262"/>
      <c r="Q241" s="262"/>
      <c r="R241" s="155"/>
      <c r="T241" s="156"/>
      <c r="U241" s="153"/>
      <c r="V241" s="153"/>
      <c r="W241" s="157">
        <f>SUM(W242:W250)</f>
        <v>0</v>
      </c>
      <c r="X241" s="153"/>
      <c r="Y241" s="157">
        <f>SUM(Y242:Y250)</f>
        <v>2.7931948</v>
      </c>
      <c r="Z241" s="153"/>
      <c r="AA241" s="158">
        <f>SUM(AA242:AA250)</f>
        <v>0</v>
      </c>
      <c r="AR241" s="159" t="s">
        <v>102</v>
      </c>
      <c r="AT241" s="160" t="s">
        <v>78</v>
      </c>
      <c r="AU241" s="160" t="s">
        <v>9</v>
      </c>
      <c r="AY241" s="159" t="s">
        <v>165</v>
      </c>
      <c r="BK241" s="161">
        <f>SUM(BK242:BK250)</f>
        <v>0</v>
      </c>
    </row>
    <row r="242" spans="2:65" s="1" customFormat="1" ht="31.5" customHeight="1">
      <c r="B242" s="34"/>
      <c r="C242" s="163" t="s">
        <v>481</v>
      </c>
      <c r="D242" s="163" t="s">
        <v>166</v>
      </c>
      <c r="E242" s="164" t="s">
        <v>482</v>
      </c>
      <c r="F242" s="248" t="s">
        <v>483</v>
      </c>
      <c r="G242" s="248"/>
      <c r="H242" s="248"/>
      <c r="I242" s="248"/>
      <c r="J242" s="165" t="s">
        <v>187</v>
      </c>
      <c r="K242" s="166">
        <v>48.02</v>
      </c>
      <c r="L242" s="249">
        <v>0</v>
      </c>
      <c r="M242" s="250"/>
      <c r="N242" s="251">
        <f aca="true" t="shared" si="55" ref="N242:N250">ROUND(L242*K242,0)</f>
        <v>0</v>
      </c>
      <c r="O242" s="251"/>
      <c r="P242" s="251"/>
      <c r="Q242" s="251"/>
      <c r="R242" s="36"/>
      <c r="T242" s="167" t="s">
        <v>22</v>
      </c>
      <c r="U242" s="43" t="s">
        <v>44</v>
      </c>
      <c r="V242" s="35"/>
      <c r="W242" s="168">
        <f aca="true" t="shared" si="56" ref="W242:W250">V242*K242</f>
        <v>0</v>
      </c>
      <c r="X242" s="168">
        <v>0.01699</v>
      </c>
      <c r="Y242" s="168">
        <f aca="true" t="shared" si="57" ref="Y242:Y250">X242*K242</f>
        <v>0.8158598000000001</v>
      </c>
      <c r="Z242" s="168">
        <v>0</v>
      </c>
      <c r="AA242" s="169">
        <f aca="true" t="shared" si="58" ref="AA242:AA250">Z242*K242</f>
        <v>0</v>
      </c>
      <c r="AR242" s="17" t="s">
        <v>230</v>
      </c>
      <c r="AT242" s="17" t="s">
        <v>166</v>
      </c>
      <c r="AU242" s="17" t="s">
        <v>102</v>
      </c>
      <c r="AY242" s="17" t="s">
        <v>165</v>
      </c>
      <c r="BE242" s="105">
        <f aca="true" t="shared" si="59" ref="BE242:BE250">IF(U242="základní",N242,0)</f>
        <v>0</v>
      </c>
      <c r="BF242" s="105">
        <f aca="true" t="shared" si="60" ref="BF242:BF250">IF(U242="snížená",N242,0)</f>
        <v>0</v>
      </c>
      <c r="BG242" s="105">
        <f aca="true" t="shared" si="61" ref="BG242:BG250">IF(U242="zákl. přenesená",N242,0)</f>
        <v>0</v>
      </c>
      <c r="BH242" s="105">
        <f aca="true" t="shared" si="62" ref="BH242:BH250">IF(U242="sníž. přenesená",N242,0)</f>
        <v>0</v>
      </c>
      <c r="BI242" s="105">
        <f aca="true" t="shared" si="63" ref="BI242:BI250">IF(U242="nulová",N242,0)</f>
        <v>0</v>
      </c>
      <c r="BJ242" s="17" t="s">
        <v>9</v>
      </c>
      <c r="BK242" s="105">
        <f aca="true" t="shared" si="64" ref="BK242:BK250">ROUND(L242*K242,0)</f>
        <v>0</v>
      </c>
      <c r="BL242" s="17" t="s">
        <v>230</v>
      </c>
      <c r="BM242" s="17" t="s">
        <v>484</v>
      </c>
    </row>
    <row r="243" spans="2:65" s="1" customFormat="1" ht="31.5" customHeight="1">
      <c r="B243" s="34"/>
      <c r="C243" s="163" t="s">
        <v>485</v>
      </c>
      <c r="D243" s="163" t="s">
        <v>166</v>
      </c>
      <c r="E243" s="164" t="s">
        <v>486</v>
      </c>
      <c r="F243" s="248" t="s">
        <v>487</v>
      </c>
      <c r="G243" s="248"/>
      <c r="H243" s="248"/>
      <c r="I243" s="248"/>
      <c r="J243" s="165" t="s">
        <v>187</v>
      </c>
      <c r="K243" s="166">
        <v>93.79</v>
      </c>
      <c r="L243" s="249">
        <v>0</v>
      </c>
      <c r="M243" s="250"/>
      <c r="N243" s="251">
        <f t="shared" si="55"/>
        <v>0</v>
      </c>
      <c r="O243" s="251"/>
      <c r="P243" s="251"/>
      <c r="Q243" s="251"/>
      <c r="R243" s="36"/>
      <c r="T243" s="167" t="s">
        <v>22</v>
      </c>
      <c r="U243" s="43" t="s">
        <v>44</v>
      </c>
      <c r="V243" s="35"/>
      <c r="W243" s="168">
        <f t="shared" si="56"/>
        <v>0</v>
      </c>
      <c r="X243" s="168">
        <v>0.01732</v>
      </c>
      <c r="Y243" s="168">
        <f t="shared" si="57"/>
        <v>1.6244428</v>
      </c>
      <c r="Z243" s="168">
        <v>0</v>
      </c>
      <c r="AA243" s="169">
        <f t="shared" si="58"/>
        <v>0</v>
      </c>
      <c r="AR243" s="17" t="s">
        <v>230</v>
      </c>
      <c r="AT243" s="17" t="s">
        <v>166</v>
      </c>
      <c r="AU243" s="17" t="s">
        <v>102</v>
      </c>
      <c r="AY243" s="17" t="s">
        <v>165</v>
      </c>
      <c r="BE243" s="105">
        <f t="shared" si="59"/>
        <v>0</v>
      </c>
      <c r="BF243" s="105">
        <f t="shared" si="60"/>
        <v>0</v>
      </c>
      <c r="BG243" s="105">
        <f t="shared" si="61"/>
        <v>0</v>
      </c>
      <c r="BH243" s="105">
        <f t="shared" si="62"/>
        <v>0</v>
      </c>
      <c r="BI243" s="105">
        <f t="shared" si="63"/>
        <v>0</v>
      </c>
      <c r="BJ243" s="17" t="s">
        <v>9</v>
      </c>
      <c r="BK243" s="105">
        <f t="shared" si="64"/>
        <v>0</v>
      </c>
      <c r="BL243" s="17" t="s">
        <v>230</v>
      </c>
      <c r="BM243" s="17" t="s">
        <v>488</v>
      </c>
    </row>
    <row r="244" spans="2:65" s="1" customFormat="1" ht="22.5" customHeight="1">
      <c r="B244" s="34"/>
      <c r="C244" s="163" t="s">
        <v>489</v>
      </c>
      <c r="D244" s="163" t="s">
        <v>166</v>
      </c>
      <c r="E244" s="164" t="s">
        <v>490</v>
      </c>
      <c r="F244" s="248" t="s">
        <v>491</v>
      </c>
      <c r="G244" s="248"/>
      <c r="H244" s="248"/>
      <c r="I244" s="248"/>
      <c r="J244" s="165" t="s">
        <v>187</v>
      </c>
      <c r="K244" s="166">
        <v>141.8</v>
      </c>
      <c r="L244" s="249">
        <v>0</v>
      </c>
      <c r="M244" s="250"/>
      <c r="N244" s="251">
        <f t="shared" si="55"/>
        <v>0</v>
      </c>
      <c r="O244" s="251"/>
      <c r="P244" s="251"/>
      <c r="Q244" s="251"/>
      <c r="R244" s="36"/>
      <c r="T244" s="167" t="s">
        <v>22</v>
      </c>
      <c r="U244" s="43" t="s">
        <v>44</v>
      </c>
      <c r="V244" s="35"/>
      <c r="W244" s="168">
        <f t="shared" si="56"/>
        <v>0</v>
      </c>
      <c r="X244" s="168">
        <v>0</v>
      </c>
      <c r="Y244" s="168">
        <f t="shared" si="57"/>
        <v>0</v>
      </c>
      <c r="Z244" s="168">
        <v>0</v>
      </c>
      <c r="AA244" s="169">
        <f t="shared" si="58"/>
        <v>0</v>
      </c>
      <c r="AR244" s="17" t="s">
        <v>230</v>
      </c>
      <c r="AT244" s="17" t="s">
        <v>166</v>
      </c>
      <c r="AU244" s="17" t="s">
        <v>102</v>
      </c>
      <c r="AY244" s="17" t="s">
        <v>165</v>
      </c>
      <c r="BE244" s="105">
        <f t="shared" si="59"/>
        <v>0</v>
      </c>
      <c r="BF244" s="105">
        <f t="shared" si="60"/>
        <v>0</v>
      </c>
      <c r="BG244" s="105">
        <f t="shared" si="61"/>
        <v>0</v>
      </c>
      <c r="BH244" s="105">
        <f t="shared" si="62"/>
        <v>0</v>
      </c>
      <c r="BI244" s="105">
        <f t="shared" si="63"/>
        <v>0</v>
      </c>
      <c r="BJ244" s="17" t="s">
        <v>9</v>
      </c>
      <c r="BK244" s="105">
        <f t="shared" si="64"/>
        <v>0</v>
      </c>
      <c r="BL244" s="17" t="s">
        <v>230</v>
      </c>
      <c r="BM244" s="17" t="s">
        <v>492</v>
      </c>
    </row>
    <row r="245" spans="2:65" s="1" customFormat="1" ht="22.5" customHeight="1">
      <c r="B245" s="34"/>
      <c r="C245" s="170" t="s">
        <v>493</v>
      </c>
      <c r="D245" s="170" t="s">
        <v>243</v>
      </c>
      <c r="E245" s="171" t="s">
        <v>494</v>
      </c>
      <c r="F245" s="252" t="s">
        <v>495</v>
      </c>
      <c r="G245" s="252"/>
      <c r="H245" s="252"/>
      <c r="I245" s="252"/>
      <c r="J245" s="172" t="s">
        <v>187</v>
      </c>
      <c r="K245" s="173">
        <v>163</v>
      </c>
      <c r="L245" s="253">
        <v>0</v>
      </c>
      <c r="M245" s="254"/>
      <c r="N245" s="255">
        <f t="shared" si="55"/>
        <v>0</v>
      </c>
      <c r="O245" s="251"/>
      <c r="P245" s="251"/>
      <c r="Q245" s="251"/>
      <c r="R245" s="36"/>
      <c r="T245" s="167" t="s">
        <v>22</v>
      </c>
      <c r="U245" s="43" t="s">
        <v>44</v>
      </c>
      <c r="V245" s="35"/>
      <c r="W245" s="168">
        <f t="shared" si="56"/>
        <v>0</v>
      </c>
      <c r="X245" s="168">
        <v>0</v>
      </c>
      <c r="Y245" s="168">
        <f t="shared" si="57"/>
        <v>0</v>
      </c>
      <c r="Z245" s="168">
        <v>0</v>
      </c>
      <c r="AA245" s="169">
        <f t="shared" si="58"/>
        <v>0</v>
      </c>
      <c r="AR245" s="17" t="s">
        <v>294</v>
      </c>
      <c r="AT245" s="17" t="s">
        <v>243</v>
      </c>
      <c r="AU245" s="17" t="s">
        <v>102</v>
      </c>
      <c r="AY245" s="17" t="s">
        <v>165</v>
      </c>
      <c r="BE245" s="105">
        <f t="shared" si="59"/>
        <v>0</v>
      </c>
      <c r="BF245" s="105">
        <f t="shared" si="60"/>
        <v>0</v>
      </c>
      <c r="BG245" s="105">
        <f t="shared" si="61"/>
        <v>0</v>
      </c>
      <c r="BH245" s="105">
        <f t="shared" si="62"/>
        <v>0</v>
      </c>
      <c r="BI245" s="105">
        <f t="shared" si="63"/>
        <v>0</v>
      </c>
      <c r="BJ245" s="17" t="s">
        <v>9</v>
      </c>
      <c r="BK245" s="105">
        <f t="shared" si="64"/>
        <v>0</v>
      </c>
      <c r="BL245" s="17" t="s">
        <v>230</v>
      </c>
      <c r="BM245" s="17" t="s">
        <v>496</v>
      </c>
    </row>
    <row r="246" spans="2:65" s="1" customFormat="1" ht="31.5" customHeight="1">
      <c r="B246" s="34"/>
      <c r="C246" s="163" t="s">
        <v>497</v>
      </c>
      <c r="D246" s="163" t="s">
        <v>166</v>
      </c>
      <c r="E246" s="164" t="s">
        <v>498</v>
      </c>
      <c r="F246" s="248" t="s">
        <v>499</v>
      </c>
      <c r="G246" s="248"/>
      <c r="H246" s="248"/>
      <c r="I246" s="248"/>
      <c r="J246" s="165" t="s">
        <v>196</v>
      </c>
      <c r="K246" s="166">
        <v>12.75</v>
      </c>
      <c r="L246" s="249">
        <v>0</v>
      </c>
      <c r="M246" s="250"/>
      <c r="N246" s="251">
        <f t="shared" si="55"/>
        <v>0</v>
      </c>
      <c r="O246" s="251"/>
      <c r="P246" s="251"/>
      <c r="Q246" s="251"/>
      <c r="R246" s="36"/>
      <c r="T246" s="167" t="s">
        <v>22</v>
      </c>
      <c r="U246" s="43" t="s">
        <v>44</v>
      </c>
      <c r="V246" s="35"/>
      <c r="W246" s="168">
        <f t="shared" si="56"/>
        <v>0</v>
      </c>
      <c r="X246" s="168">
        <v>0.0221</v>
      </c>
      <c r="Y246" s="168">
        <f t="shared" si="57"/>
        <v>0.281775</v>
      </c>
      <c r="Z246" s="168">
        <v>0</v>
      </c>
      <c r="AA246" s="169">
        <f t="shared" si="58"/>
        <v>0</v>
      </c>
      <c r="AR246" s="17" t="s">
        <v>230</v>
      </c>
      <c r="AT246" s="17" t="s">
        <v>166</v>
      </c>
      <c r="AU246" s="17" t="s">
        <v>102</v>
      </c>
      <c r="AY246" s="17" t="s">
        <v>165</v>
      </c>
      <c r="BE246" s="105">
        <f t="shared" si="59"/>
        <v>0</v>
      </c>
      <c r="BF246" s="105">
        <f t="shared" si="60"/>
        <v>0</v>
      </c>
      <c r="BG246" s="105">
        <f t="shared" si="61"/>
        <v>0</v>
      </c>
      <c r="BH246" s="105">
        <f t="shared" si="62"/>
        <v>0</v>
      </c>
      <c r="BI246" s="105">
        <f t="shared" si="63"/>
        <v>0</v>
      </c>
      <c r="BJ246" s="17" t="s">
        <v>9</v>
      </c>
      <c r="BK246" s="105">
        <f t="shared" si="64"/>
        <v>0</v>
      </c>
      <c r="BL246" s="17" t="s">
        <v>230</v>
      </c>
      <c r="BM246" s="17" t="s">
        <v>500</v>
      </c>
    </row>
    <row r="247" spans="2:65" s="1" customFormat="1" ht="22.5" customHeight="1">
      <c r="B247" s="34"/>
      <c r="C247" s="163" t="s">
        <v>501</v>
      </c>
      <c r="D247" s="163" t="s">
        <v>166</v>
      </c>
      <c r="E247" s="164" t="s">
        <v>502</v>
      </c>
      <c r="F247" s="248" t="s">
        <v>503</v>
      </c>
      <c r="G247" s="248"/>
      <c r="H247" s="248"/>
      <c r="I247" s="248"/>
      <c r="J247" s="165" t="s">
        <v>196</v>
      </c>
      <c r="K247" s="166">
        <v>8.38</v>
      </c>
      <c r="L247" s="249">
        <v>0</v>
      </c>
      <c r="M247" s="250"/>
      <c r="N247" s="251">
        <f t="shared" si="55"/>
        <v>0</v>
      </c>
      <c r="O247" s="251"/>
      <c r="P247" s="251"/>
      <c r="Q247" s="251"/>
      <c r="R247" s="36"/>
      <c r="T247" s="167" t="s">
        <v>22</v>
      </c>
      <c r="U247" s="43" t="s">
        <v>44</v>
      </c>
      <c r="V247" s="35"/>
      <c r="W247" s="168">
        <f t="shared" si="56"/>
        <v>0</v>
      </c>
      <c r="X247" s="168">
        <v>0.00354</v>
      </c>
      <c r="Y247" s="168">
        <f t="shared" si="57"/>
        <v>0.029665200000000003</v>
      </c>
      <c r="Z247" s="168">
        <v>0</v>
      </c>
      <c r="AA247" s="169">
        <f t="shared" si="58"/>
        <v>0</v>
      </c>
      <c r="AR247" s="17" t="s">
        <v>230</v>
      </c>
      <c r="AT247" s="17" t="s">
        <v>166</v>
      </c>
      <c r="AU247" s="17" t="s">
        <v>102</v>
      </c>
      <c r="AY247" s="17" t="s">
        <v>165</v>
      </c>
      <c r="BE247" s="105">
        <f t="shared" si="59"/>
        <v>0</v>
      </c>
      <c r="BF247" s="105">
        <f t="shared" si="60"/>
        <v>0</v>
      </c>
      <c r="BG247" s="105">
        <f t="shared" si="61"/>
        <v>0</v>
      </c>
      <c r="BH247" s="105">
        <f t="shared" si="62"/>
        <v>0</v>
      </c>
      <c r="BI247" s="105">
        <f t="shared" si="63"/>
        <v>0</v>
      </c>
      <c r="BJ247" s="17" t="s">
        <v>9</v>
      </c>
      <c r="BK247" s="105">
        <f t="shared" si="64"/>
        <v>0</v>
      </c>
      <c r="BL247" s="17" t="s">
        <v>230</v>
      </c>
      <c r="BM247" s="17" t="s">
        <v>504</v>
      </c>
    </row>
    <row r="248" spans="2:65" s="1" customFormat="1" ht="22.5" customHeight="1">
      <c r="B248" s="34"/>
      <c r="C248" s="163" t="s">
        <v>505</v>
      </c>
      <c r="D248" s="163" t="s">
        <v>166</v>
      </c>
      <c r="E248" s="164" t="s">
        <v>506</v>
      </c>
      <c r="F248" s="248" t="s">
        <v>507</v>
      </c>
      <c r="G248" s="248"/>
      <c r="H248" s="248"/>
      <c r="I248" s="248"/>
      <c r="J248" s="165" t="s">
        <v>187</v>
      </c>
      <c r="K248" s="166">
        <v>140</v>
      </c>
      <c r="L248" s="249">
        <v>0</v>
      </c>
      <c r="M248" s="250"/>
      <c r="N248" s="251">
        <f t="shared" si="55"/>
        <v>0</v>
      </c>
      <c r="O248" s="251"/>
      <c r="P248" s="251"/>
      <c r="Q248" s="251"/>
      <c r="R248" s="36"/>
      <c r="T248" s="167" t="s">
        <v>22</v>
      </c>
      <c r="U248" s="43" t="s">
        <v>44</v>
      </c>
      <c r="V248" s="35"/>
      <c r="W248" s="168">
        <f t="shared" si="56"/>
        <v>0</v>
      </c>
      <c r="X248" s="168">
        <v>0.0002</v>
      </c>
      <c r="Y248" s="168">
        <f t="shared" si="57"/>
        <v>0.028</v>
      </c>
      <c r="Z248" s="168">
        <v>0</v>
      </c>
      <c r="AA248" s="169">
        <f t="shared" si="58"/>
        <v>0</v>
      </c>
      <c r="AR248" s="17" t="s">
        <v>230</v>
      </c>
      <c r="AT248" s="17" t="s">
        <v>166</v>
      </c>
      <c r="AU248" s="17" t="s">
        <v>102</v>
      </c>
      <c r="AY248" s="17" t="s">
        <v>165</v>
      </c>
      <c r="BE248" s="105">
        <f t="shared" si="59"/>
        <v>0</v>
      </c>
      <c r="BF248" s="105">
        <f t="shared" si="60"/>
        <v>0</v>
      </c>
      <c r="BG248" s="105">
        <f t="shared" si="61"/>
        <v>0</v>
      </c>
      <c r="BH248" s="105">
        <f t="shared" si="62"/>
        <v>0</v>
      </c>
      <c r="BI248" s="105">
        <f t="shared" si="63"/>
        <v>0</v>
      </c>
      <c r="BJ248" s="17" t="s">
        <v>9</v>
      </c>
      <c r="BK248" s="105">
        <f t="shared" si="64"/>
        <v>0</v>
      </c>
      <c r="BL248" s="17" t="s">
        <v>230</v>
      </c>
      <c r="BM248" s="17" t="s">
        <v>508</v>
      </c>
    </row>
    <row r="249" spans="2:65" s="1" customFormat="1" ht="31.5" customHeight="1">
      <c r="B249" s="34"/>
      <c r="C249" s="163" t="s">
        <v>509</v>
      </c>
      <c r="D249" s="163" t="s">
        <v>166</v>
      </c>
      <c r="E249" s="164" t="s">
        <v>510</v>
      </c>
      <c r="F249" s="248" t="s">
        <v>511</v>
      </c>
      <c r="G249" s="248"/>
      <c r="H249" s="248"/>
      <c r="I249" s="248"/>
      <c r="J249" s="165" t="s">
        <v>196</v>
      </c>
      <c r="K249" s="166">
        <v>3.8</v>
      </c>
      <c r="L249" s="249">
        <v>0</v>
      </c>
      <c r="M249" s="250"/>
      <c r="N249" s="251">
        <f t="shared" si="55"/>
        <v>0</v>
      </c>
      <c r="O249" s="251"/>
      <c r="P249" s="251"/>
      <c r="Q249" s="251"/>
      <c r="R249" s="36"/>
      <c r="T249" s="167" t="s">
        <v>22</v>
      </c>
      <c r="U249" s="43" t="s">
        <v>44</v>
      </c>
      <c r="V249" s="35"/>
      <c r="W249" s="168">
        <f t="shared" si="56"/>
        <v>0</v>
      </c>
      <c r="X249" s="168">
        <v>0.00354</v>
      </c>
      <c r="Y249" s="168">
        <f t="shared" si="57"/>
        <v>0.013452</v>
      </c>
      <c r="Z249" s="168">
        <v>0</v>
      </c>
      <c r="AA249" s="169">
        <f t="shared" si="58"/>
        <v>0</v>
      </c>
      <c r="AR249" s="17" t="s">
        <v>230</v>
      </c>
      <c r="AT249" s="17" t="s">
        <v>166</v>
      </c>
      <c r="AU249" s="17" t="s">
        <v>102</v>
      </c>
      <c r="AY249" s="17" t="s">
        <v>165</v>
      </c>
      <c r="BE249" s="105">
        <f t="shared" si="59"/>
        <v>0</v>
      </c>
      <c r="BF249" s="105">
        <f t="shared" si="60"/>
        <v>0</v>
      </c>
      <c r="BG249" s="105">
        <f t="shared" si="61"/>
        <v>0</v>
      </c>
      <c r="BH249" s="105">
        <f t="shared" si="62"/>
        <v>0</v>
      </c>
      <c r="BI249" s="105">
        <f t="shared" si="63"/>
        <v>0</v>
      </c>
      <c r="BJ249" s="17" t="s">
        <v>9</v>
      </c>
      <c r="BK249" s="105">
        <f t="shared" si="64"/>
        <v>0</v>
      </c>
      <c r="BL249" s="17" t="s">
        <v>230</v>
      </c>
      <c r="BM249" s="17" t="s">
        <v>512</v>
      </c>
    </row>
    <row r="250" spans="2:65" s="1" customFormat="1" ht="31.5" customHeight="1">
      <c r="B250" s="34"/>
      <c r="C250" s="163" t="s">
        <v>513</v>
      </c>
      <c r="D250" s="163" t="s">
        <v>166</v>
      </c>
      <c r="E250" s="164" t="s">
        <v>514</v>
      </c>
      <c r="F250" s="248" t="s">
        <v>515</v>
      </c>
      <c r="G250" s="248"/>
      <c r="H250" s="248"/>
      <c r="I250" s="248"/>
      <c r="J250" s="165" t="s">
        <v>393</v>
      </c>
      <c r="K250" s="174">
        <v>0</v>
      </c>
      <c r="L250" s="249">
        <v>0</v>
      </c>
      <c r="M250" s="250"/>
      <c r="N250" s="251">
        <f t="shared" si="55"/>
        <v>0</v>
      </c>
      <c r="O250" s="251"/>
      <c r="P250" s="251"/>
      <c r="Q250" s="251"/>
      <c r="R250" s="36"/>
      <c r="T250" s="167" t="s">
        <v>22</v>
      </c>
      <c r="U250" s="43" t="s">
        <v>44</v>
      </c>
      <c r="V250" s="35"/>
      <c r="W250" s="168">
        <f t="shared" si="56"/>
        <v>0</v>
      </c>
      <c r="X250" s="168">
        <v>0</v>
      </c>
      <c r="Y250" s="168">
        <f t="shared" si="57"/>
        <v>0</v>
      </c>
      <c r="Z250" s="168">
        <v>0</v>
      </c>
      <c r="AA250" s="169">
        <f t="shared" si="58"/>
        <v>0</v>
      </c>
      <c r="AR250" s="17" t="s">
        <v>230</v>
      </c>
      <c r="AT250" s="17" t="s">
        <v>166</v>
      </c>
      <c r="AU250" s="17" t="s">
        <v>102</v>
      </c>
      <c r="AY250" s="17" t="s">
        <v>165</v>
      </c>
      <c r="BE250" s="105">
        <f t="shared" si="59"/>
        <v>0</v>
      </c>
      <c r="BF250" s="105">
        <f t="shared" si="60"/>
        <v>0</v>
      </c>
      <c r="BG250" s="105">
        <f t="shared" si="61"/>
        <v>0</v>
      </c>
      <c r="BH250" s="105">
        <f t="shared" si="62"/>
        <v>0</v>
      </c>
      <c r="BI250" s="105">
        <f t="shared" si="63"/>
        <v>0</v>
      </c>
      <c r="BJ250" s="17" t="s">
        <v>9</v>
      </c>
      <c r="BK250" s="105">
        <f t="shared" si="64"/>
        <v>0</v>
      </c>
      <c r="BL250" s="17" t="s">
        <v>230</v>
      </c>
      <c r="BM250" s="17" t="s">
        <v>516</v>
      </c>
    </row>
    <row r="251" spans="2:63" s="9" customFormat="1" ht="29.85" customHeight="1">
      <c r="B251" s="152"/>
      <c r="C251" s="153"/>
      <c r="D251" s="162" t="s">
        <v>133</v>
      </c>
      <c r="E251" s="162"/>
      <c r="F251" s="162"/>
      <c r="G251" s="162"/>
      <c r="H251" s="162"/>
      <c r="I251" s="162"/>
      <c r="J251" s="162"/>
      <c r="K251" s="162"/>
      <c r="L251" s="162"/>
      <c r="M251" s="162"/>
      <c r="N251" s="261">
        <f>BK251</f>
        <v>0</v>
      </c>
      <c r="O251" s="262"/>
      <c r="P251" s="262"/>
      <c r="Q251" s="262"/>
      <c r="R251" s="155"/>
      <c r="T251" s="156"/>
      <c r="U251" s="153"/>
      <c r="V251" s="153"/>
      <c r="W251" s="157">
        <f>SUM(W252:W253)</f>
        <v>0</v>
      </c>
      <c r="X251" s="153"/>
      <c r="Y251" s="157">
        <f>SUM(Y252:Y253)</f>
        <v>0.011057999999999998</v>
      </c>
      <c r="Z251" s="153"/>
      <c r="AA251" s="158">
        <f>SUM(AA252:AA253)</f>
        <v>0</v>
      </c>
      <c r="AR251" s="159" t="s">
        <v>102</v>
      </c>
      <c r="AT251" s="160" t="s">
        <v>78</v>
      </c>
      <c r="AU251" s="160" t="s">
        <v>9</v>
      </c>
      <c r="AY251" s="159" t="s">
        <v>165</v>
      </c>
      <c r="BK251" s="161">
        <f>SUM(BK252:BK253)</f>
        <v>0</v>
      </c>
    </row>
    <row r="252" spans="2:65" s="1" customFormat="1" ht="31.5" customHeight="1">
      <c r="B252" s="34"/>
      <c r="C252" s="163" t="s">
        <v>517</v>
      </c>
      <c r="D252" s="163" t="s">
        <v>166</v>
      </c>
      <c r="E252" s="164" t="s">
        <v>518</v>
      </c>
      <c r="F252" s="248" t="s">
        <v>519</v>
      </c>
      <c r="G252" s="248"/>
      <c r="H252" s="248"/>
      <c r="I252" s="248"/>
      <c r="J252" s="165" t="s">
        <v>196</v>
      </c>
      <c r="K252" s="166">
        <v>3.8</v>
      </c>
      <c r="L252" s="249">
        <v>0</v>
      </c>
      <c r="M252" s="250"/>
      <c r="N252" s="251">
        <f>ROUND(L252*K252,0)</f>
        <v>0</v>
      </c>
      <c r="O252" s="251"/>
      <c r="P252" s="251"/>
      <c r="Q252" s="251"/>
      <c r="R252" s="36"/>
      <c r="T252" s="167" t="s">
        <v>22</v>
      </c>
      <c r="U252" s="43" t="s">
        <v>44</v>
      </c>
      <c r="V252" s="35"/>
      <c r="W252" s="168">
        <f>V252*K252</f>
        <v>0</v>
      </c>
      <c r="X252" s="168">
        <v>0.00291</v>
      </c>
      <c r="Y252" s="168">
        <f>X252*K252</f>
        <v>0.011057999999999998</v>
      </c>
      <c r="Z252" s="168">
        <v>0</v>
      </c>
      <c r="AA252" s="169">
        <f>Z252*K252</f>
        <v>0</v>
      </c>
      <c r="AR252" s="17" t="s">
        <v>230</v>
      </c>
      <c r="AT252" s="17" t="s">
        <v>166</v>
      </c>
      <c r="AU252" s="17" t="s">
        <v>102</v>
      </c>
      <c r="AY252" s="17" t="s">
        <v>165</v>
      </c>
      <c r="BE252" s="105">
        <f>IF(U252="základní",N252,0)</f>
        <v>0</v>
      </c>
      <c r="BF252" s="105">
        <f>IF(U252="snížená",N252,0)</f>
        <v>0</v>
      </c>
      <c r="BG252" s="105">
        <f>IF(U252="zákl. přenesená",N252,0)</f>
        <v>0</v>
      </c>
      <c r="BH252" s="105">
        <f>IF(U252="sníž. přenesená",N252,0)</f>
        <v>0</v>
      </c>
      <c r="BI252" s="105">
        <f>IF(U252="nulová",N252,0)</f>
        <v>0</v>
      </c>
      <c r="BJ252" s="17" t="s">
        <v>9</v>
      </c>
      <c r="BK252" s="105">
        <f>ROUND(L252*K252,0)</f>
        <v>0</v>
      </c>
      <c r="BL252" s="17" t="s">
        <v>230</v>
      </c>
      <c r="BM252" s="17" t="s">
        <v>520</v>
      </c>
    </row>
    <row r="253" spans="2:65" s="1" customFormat="1" ht="31.5" customHeight="1">
      <c r="B253" s="34"/>
      <c r="C253" s="163" t="s">
        <v>521</v>
      </c>
      <c r="D253" s="163" t="s">
        <v>166</v>
      </c>
      <c r="E253" s="164" t="s">
        <v>522</v>
      </c>
      <c r="F253" s="248" t="s">
        <v>523</v>
      </c>
      <c r="G253" s="248"/>
      <c r="H253" s="248"/>
      <c r="I253" s="248"/>
      <c r="J253" s="165" t="s">
        <v>393</v>
      </c>
      <c r="K253" s="174">
        <v>0</v>
      </c>
      <c r="L253" s="249">
        <v>0</v>
      </c>
      <c r="M253" s="250"/>
      <c r="N253" s="251">
        <f>ROUND(L253*K253,0)</f>
        <v>0</v>
      </c>
      <c r="O253" s="251"/>
      <c r="P253" s="251"/>
      <c r="Q253" s="251"/>
      <c r="R253" s="36"/>
      <c r="T253" s="167" t="s">
        <v>22</v>
      </c>
      <c r="U253" s="43" t="s">
        <v>44</v>
      </c>
      <c r="V253" s="35"/>
      <c r="W253" s="168">
        <f>V253*K253</f>
        <v>0</v>
      </c>
      <c r="X253" s="168">
        <v>0</v>
      </c>
      <c r="Y253" s="168">
        <f>X253*K253</f>
        <v>0</v>
      </c>
      <c r="Z253" s="168">
        <v>0</v>
      </c>
      <c r="AA253" s="169">
        <f>Z253*K253</f>
        <v>0</v>
      </c>
      <c r="AR253" s="17" t="s">
        <v>230</v>
      </c>
      <c r="AT253" s="17" t="s">
        <v>166</v>
      </c>
      <c r="AU253" s="17" t="s">
        <v>102</v>
      </c>
      <c r="AY253" s="17" t="s">
        <v>165</v>
      </c>
      <c r="BE253" s="105">
        <f>IF(U253="základní",N253,0)</f>
        <v>0</v>
      </c>
      <c r="BF253" s="105">
        <f>IF(U253="snížená",N253,0)</f>
        <v>0</v>
      </c>
      <c r="BG253" s="105">
        <f>IF(U253="zákl. přenesená",N253,0)</f>
        <v>0</v>
      </c>
      <c r="BH253" s="105">
        <f>IF(U253="sníž. přenesená",N253,0)</f>
        <v>0</v>
      </c>
      <c r="BI253" s="105">
        <f>IF(U253="nulová",N253,0)</f>
        <v>0</v>
      </c>
      <c r="BJ253" s="17" t="s">
        <v>9</v>
      </c>
      <c r="BK253" s="105">
        <f>ROUND(L253*K253,0)</f>
        <v>0</v>
      </c>
      <c r="BL253" s="17" t="s">
        <v>230</v>
      </c>
      <c r="BM253" s="17" t="s">
        <v>524</v>
      </c>
    </row>
    <row r="254" spans="2:63" s="9" customFormat="1" ht="29.85" customHeight="1">
      <c r="B254" s="152"/>
      <c r="C254" s="153"/>
      <c r="D254" s="162" t="s">
        <v>134</v>
      </c>
      <c r="E254" s="162"/>
      <c r="F254" s="162"/>
      <c r="G254" s="162"/>
      <c r="H254" s="162"/>
      <c r="I254" s="162"/>
      <c r="J254" s="162"/>
      <c r="K254" s="162"/>
      <c r="L254" s="162"/>
      <c r="M254" s="162"/>
      <c r="N254" s="261">
        <f>BK254</f>
        <v>0</v>
      </c>
      <c r="O254" s="262"/>
      <c r="P254" s="262"/>
      <c r="Q254" s="262"/>
      <c r="R254" s="155"/>
      <c r="T254" s="156"/>
      <c r="U254" s="153"/>
      <c r="V254" s="153"/>
      <c r="W254" s="157">
        <f>SUM(W255:W277)</f>
        <v>0</v>
      </c>
      <c r="X254" s="153"/>
      <c r="Y254" s="157">
        <f>SUM(Y255:Y277)</f>
        <v>0.124765</v>
      </c>
      <c r="Z254" s="153"/>
      <c r="AA254" s="158">
        <f>SUM(AA255:AA277)</f>
        <v>0</v>
      </c>
      <c r="AR254" s="159" t="s">
        <v>102</v>
      </c>
      <c r="AT254" s="160" t="s">
        <v>78</v>
      </c>
      <c r="AU254" s="160" t="s">
        <v>9</v>
      </c>
      <c r="AY254" s="159" t="s">
        <v>165</v>
      </c>
      <c r="BK254" s="161">
        <f>SUM(BK255:BK277)</f>
        <v>0</v>
      </c>
    </row>
    <row r="255" spans="2:65" s="1" customFormat="1" ht="31.5" customHeight="1">
      <c r="B255" s="34"/>
      <c r="C255" s="163" t="s">
        <v>525</v>
      </c>
      <c r="D255" s="163" t="s">
        <v>166</v>
      </c>
      <c r="E255" s="164" t="s">
        <v>526</v>
      </c>
      <c r="F255" s="248" t="s">
        <v>527</v>
      </c>
      <c r="G255" s="248"/>
      <c r="H255" s="248"/>
      <c r="I255" s="248"/>
      <c r="J255" s="165" t="s">
        <v>187</v>
      </c>
      <c r="K255" s="166">
        <v>4.14</v>
      </c>
      <c r="L255" s="249">
        <v>0</v>
      </c>
      <c r="M255" s="250"/>
      <c r="N255" s="251">
        <f aca="true" t="shared" si="65" ref="N255:N277">ROUND(L255*K255,0)</f>
        <v>0</v>
      </c>
      <c r="O255" s="251"/>
      <c r="P255" s="251"/>
      <c r="Q255" s="251"/>
      <c r="R255" s="36"/>
      <c r="T255" s="167" t="s">
        <v>22</v>
      </c>
      <c r="U255" s="43" t="s">
        <v>44</v>
      </c>
      <c r="V255" s="35"/>
      <c r="W255" s="168">
        <f aca="true" t="shared" si="66" ref="W255:W277">V255*K255</f>
        <v>0</v>
      </c>
      <c r="X255" s="168">
        <v>0.00025</v>
      </c>
      <c r="Y255" s="168">
        <f aca="true" t="shared" si="67" ref="Y255:Y277">X255*K255</f>
        <v>0.001035</v>
      </c>
      <c r="Z255" s="168">
        <v>0</v>
      </c>
      <c r="AA255" s="169">
        <f aca="true" t="shared" si="68" ref="AA255:AA277">Z255*K255</f>
        <v>0</v>
      </c>
      <c r="AR255" s="17" t="s">
        <v>230</v>
      </c>
      <c r="AT255" s="17" t="s">
        <v>166</v>
      </c>
      <c r="AU255" s="17" t="s">
        <v>102</v>
      </c>
      <c r="AY255" s="17" t="s">
        <v>165</v>
      </c>
      <c r="BE255" s="105">
        <f aca="true" t="shared" si="69" ref="BE255:BE277">IF(U255="základní",N255,0)</f>
        <v>0</v>
      </c>
      <c r="BF255" s="105">
        <f aca="true" t="shared" si="70" ref="BF255:BF277">IF(U255="snížená",N255,0)</f>
        <v>0</v>
      </c>
      <c r="BG255" s="105">
        <f aca="true" t="shared" si="71" ref="BG255:BG277">IF(U255="zákl. přenesená",N255,0)</f>
        <v>0</v>
      </c>
      <c r="BH255" s="105">
        <f aca="true" t="shared" si="72" ref="BH255:BH277">IF(U255="sníž. přenesená",N255,0)</f>
        <v>0</v>
      </c>
      <c r="BI255" s="105">
        <f aca="true" t="shared" si="73" ref="BI255:BI277">IF(U255="nulová",N255,0)</f>
        <v>0</v>
      </c>
      <c r="BJ255" s="17" t="s">
        <v>9</v>
      </c>
      <c r="BK255" s="105">
        <f aca="true" t="shared" si="74" ref="BK255:BK277">ROUND(L255*K255,0)</f>
        <v>0</v>
      </c>
      <c r="BL255" s="17" t="s">
        <v>230</v>
      </c>
      <c r="BM255" s="17" t="s">
        <v>528</v>
      </c>
    </row>
    <row r="256" spans="2:65" s="1" customFormat="1" ht="31.5" customHeight="1">
      <c r="B256" s="34"/>
      <c r="C256" s="163" t="s">
        <v>529</v>
      </c>
      <c r="D256" s="163" t="s">
        <v>166</v>
      </c>
      <c r="E256" s="164" t="s">
        <v>530</v>
      </c>
      <c r="F256" s="248" t="s">
        <v>531</v>
      </c>
      <c r="G256" s="248"/>
      <c r="H256" s="248"/>
      <c r="I256" s="248"/>
      <c r="J256" s="165" t="s">
        <v>174</v>
      </c>
      <c r="K256" s="166">
        <v>1</v>
      </c>
      <c r="L256" s="249">
        <v>0</v>
      </c>
      <c r="M256" s="250"/>
      <c r="N256" s="251">
        <f t="shared" si="65"/>
        <v>0</v>
      </c>
      <c r="O256" s="251"/>
      <c r="P256" s="251"/>
      <c r="Q256" s="251"/>
      <c r="R256" s="36"/>
      <c r="T256" s="167" t="s">
        <v>22</v>
      </c>
      <c r="U256" s="43" t="s">
        <v>44</v>
      </c>
      <c r="V256" s="35"/>
      <c r="W256" s="168">
        <f t="shared" si="66"/>
        <v>0</v>
      </c>
      <c r="X256" s="168">
        <v>0.00025</v>
      </c>
      <c r="Y256" s="168">
        <f t="shared" si="67"/>
        <v>0.00025</v>
      </c>
      <c r="Z256" s="168">
        <v>0</v>
      </c>
      <c r="AA256" s="169">
        <f t="shared" si="68"/>
        <v>0</v>
      </c>
      <c r="AR256" s="17" t="s">
        <v>230</v>
      </c>
      <c r="AT256" s="17" t="s">
        <v>166</v>
      </c>
      <c r="AU256" s="17" t="s">
        <v>102</v>
      </c>
      <c r="AY256" s="17" t="s">
        <v>165</v>
      </c>
      <c r="BE256" s="105">
        <f t="shared" si="69"/>
        <v>0</v>
      </c>
      <c r="BF256" s="105">
        <f t="shared" si="70"/>
        <v>0</v>
      </c>
      <c r="BG256" s="105">
        <f t="shared" si="71"/>
        <v>0</v>
      </c>
      <c r="BH256" s="105">
        <f t="shared" si="72"/>
        <v>0</v>
      </c>
      <c r="BI256" s="105">
        <f t="shared" si="73"/>
        <v>0</v>
      </c>
      <c r="BJ256" s="17" t="s">
        <v>9</v>
      </c>
      <c r="BK256" s="105">
        <f t="shared" si="74"/>
        <v>0</v>
      </c>
      <c r="BL256" s="17" t="s">
        <v>230</v>
      </c>
      <c r="BM256" s="17" t="s">
        <v>532</v>
      </c>
    </row>
    <row r="257" spans="2:65" s="1" customFormat="1" ht="31.5" customHeight="1">
      <c r="B257" s="34"/>
      <c r="C257" s="170" t="s">
        <v>533</v>
      </c>
      <c r="D257" s="170" t="s">
        <v>243</v>
      </c>
      <c r="E257" s="171" t="s">
        <v>534</v>
      </c>
      <c r="F257" s="252" t="s">
        <v>535</v>
      </c>
      <c r="G257" s="252"/>
      <c r="H257" s="252"/>
      <c r="I257" s="252"/>
      <c r="J257" s="172" t="s">
        <v>174</v>
      </c>
      <c r="K257" s="173">
        <v>1</v>
      </c>
      <c r="L257" s="253">
        <v>0</v>
      </c>
      <c r="M257" s="254"/>
      <c r="N257" s="255">
        <f t="shared" si="65"/>
        <v>0</v>
      </c>
      <c r="O257" s="251"/>
      <c r="P257" s="251"/>
      <c r="Q257" s="251"/>
      <c r="R257" s="36"/>
      <c r="T257" s="167" t="s">
        <v>22</v>
      </c>
      <c r="U257" s="43" t="s">
        <v>44</v>
      </c>
      <c r="V257" s="35"/>
      <c r="W257" s="168">
        <f t="shared" si="66"/>
        <v>0</v>
      </c>
      <c r="X257" s="168">
        <v>0.02</v>
      </c>
      <c r="Y257" s="168">
        <f t="shared" si="67"/>
        <v>0.02</v>
      </c>
      <c r="Z257" s="168">
        <v>0</v>
      </c>
      <c r="AA257" s="169">
        <f t="shared" si="68"/>
        <v>0</v>
      </c>
      <c r="AR257" s="17" t="s">
        <v>294</v>
      </c>
      <c r="AT257" s="17" t="s">
        <v>243</v>
      </c>
      <c r="AU257" s="17" t="s">
        <v>102</v>
      </c>
      <c r="AY257" s="17" t="s">
        <v>165</v>
      </c>
      <c r="BE257" s="105">
        <f t="shared" si="69"/>
        <v>0</v>
      </c>
      <c r="BF257" s="105">
        <f t="shared" si="70"/>
        <v>0</v>
      </c>
      <c r="BG257" s="105">
        <f t="shared" si="71"/>
        <v>0</v>
      </c>
      <c r="BH257" s="105">
        <f t="shared" si="72"/>
        <v>0</v>
      </c>
      <c r="BI257" s="105">
        <f t="shared" si="73"/>
        <v>0</v>
      </c>
      <c r="BJ257" s="17" t="s">
        <v>9</v>
      </c>
      <c r="BK257" s="105">
        <f t="shared" si="74"/>
        <v>0</v>
      </c>
      <c r="BL257" s="17" t="s">
        <v>230</v>
      </c>
      <c r="BM257" s="17" t="s">
        <v>536</v>
      </c>
    </row>
    <row r="258" spans="2:65" s="1" customFormat="1" ht="31.5" customHeight="1">
      <c r="B258" s="34"/>
      <c r="C258" s="170" t="s">
        <v>537</v>
      </c>
      <c r="D258" s="170" t="s">
        <v>243</v>
      </c>
      <c r="E258" s="171" t="s">
        <v>538</v>
      </c>
      <c r="F258" s="252" t="s">
        <v>539</v>
      </c>
      <c r="G258" s="252"/>
      <c r="H258" s="252"/>
      <c r="I258" s="252"/>
      <c r="J258" s="172" t="s">
        <v>174</v>
      </c>
      <c r="K258" s="173">
        <v>3</v>
      </c>
      <c r="L258" s="253">
        <v>0</v>
      </c>
      <c r="M258" s="254"/>
      <c r="N258" s="255">
        <f t="shared" si="65"/>
        <v>0</v>
      </c>
      <c r="O258" s="251"/>
      <c r="P258" s="251"/>
      <c r="Q258" s="251"/>
      <c r="R258" s="36"/>
      <c r="T258" s="167" t="s">
        <v>22</v>
      </c>
      <c r="U258" s="43" t="s">
        <v>44</v>
      </c>
      <c r="V258" s="35"/>
      <c r="W258" s="168">
        <f t="shared" si="66"/>
        <v>0</v>
      </c>
      <c r="X258" s="168">
        <v>0.028</v>
      </c>
      <c r="Y258" s="168">
        <f t="shared" si="67"/>
        <v>0.084</v>
      </c>
      <c r="Z258" s="168">
        <v>0</v>
      </c>
      <c r="AA258" s="169">
        <f t="shared" si="68"/>
        <v>0</v>
      </c>
      <c r="AR258" s="17" t="s">
        <v>294</v>
      </c>
      <c r="AT258" s="17" t="s">
        <v>243</v>
      </c>
      <c r="AU258" s="17" t="s">
        <v>102</v>
      </c>
      <c r="AY258" s="17" t="s">
        <v>165</v>
      </c>
      <c r="BE258" s="105">
        <f t="shared" si="69"/>
        <v>0</v>
      </c>
      <c r="BF258" s="105">
        <f t="shared" si="70"/>
        <v>0</v>
      </c>
      <c r="BG258" s="105">
        <f t="shared" si="71"/>
        <v>0</v>
      </c>
      <c r="BH258" s="105">
        <f t="shared" si="72"/>
        <v>0</v>
      </c>
      <c r="BI258" s="105">
        <f t="shared" si="73"/>
        <v>0</v>
      </c>
      <c r="BJ258" s="17" t="s">
        <v>9</v>
      </c>
      <c r="BK258" s="105">
        <f t="shared" si="74"/>
        <v>0</v>
      </c>
      <c r="BL258" s="17" t="s">
        <v>230</v>
      </c>
      <c r="BM258" s="17" t="s">
        <v>540</v>
      </c>
    </row>
    <row r="259" spans="2:65" s="1" customFormat="1" ht="31.5" customHeight="1">
      <c r="B259" s="34"/>
      <c r="C259" s="163" t="s">
        <v>541</v>
      </c>
      <c r="D259" s="163" t="s">
        <v>166</v>
      </c>
      <c r="E259" s="164" t="s">
        <v>542</v>
      </c>
      <c r="F259" s="248" t="s">
        <v>543</v>
      </c>
      <c r="G259" s="248"/>
      <c r="H259" s="248"/>
      <c r="I259" s="248"/>
      <c r="J259" s="165" t="s">
        <v>174</v>
      </c>
      <c r="K259" s="166">
        <v>7</v>
      </c>
      <c r="L259" s="249">
        <v>0</v>
      </c>
      <c r="M259" s="250"/>
      <c r="N259" s="251">
        <f t="shared" si="65"/>
        <v>0</v>
      </c>
      <c r="O259" s="251"/>
      <c r="P259" s="251"/>
      <c r="Q259" s="251"/>
      <c r="R259" s="36"/>
      <c r="T259" s="167" t="s">
        <v>22</v>
      </c>
      <c r="U259" s="43" t="s">
        <v>44</v>
      </c>
      <c r="V259" s="35"/>
      <c r="W259" s="168">
        <f t="shared" si="66"/>
        <v>0</v>
      </c>
      <c r="X259" s="168">
        <v>0</v>
      </c>
      <c r="Y259" s="168">
        <f t="shared" si="67"/>
        <v>0</v>
      </c>
      <c r="Z259" s="168">
        <v>0</v>
      </c>
      <c r="AA259" s="169">
        <f t="shared" si="68"/>
        <v>0</v>
      </c>
      <c r="AR259" s="17" t="s">
        <v>230</v>
      </c>
      <c r="AT259" s="17" t="s">
        <v>166</v>
      </c>
      <c r="AU259" s="17" t="s">
        <v>102</v>
      </c>
      <c r="AY259" s="17" t="s">
        <v>165</v>
      </c>
      <c r="BE259" s="105">
        <f t="shared" si="69"/>
        <v>0</v>
      </c>
      <c r="BF259" s="105">
        <f t="shared" si="70"/>
        <v>0</v>
      </c>
      <c r="BG259" s="105">
        <f t="shared" si="71"/>
        <v>0</v>
      </c>
      <c r="BH259" s="105">
        <f t="shared" si="72"/>
        <v>0</v>
      </c>
      <c r="BI259" s="105">
        <f t="shared" si="73"/>
        <v>0</v>
      </c>
      <c r="BJ259" s="17" t="s">
        <v>9</v>
      </c>
      <c r="BK259" s="105">
        <f t="shared" si="74"/>
        <v>0</v>
      </c>
      <c r="BL259" s="17" t="s">
        <v>230</v>
      </c>
      <c r="BM259" s="17" t="s">
        <v>544</v>
      </c>
    </row>
    <row r="260" spans="2:65" s="1" customFormat="1" ht="31.5" customHeight="1">
      <c r="B260" s="34"/>
      <c r="C260" s="163" t="s">
        <v>545</v>
      </c>
      <c r="D260" s="163" t="s">
        <v>166</v>
      </c>
      <c r="E260" s="164" t="s">
        <v>546</v>
      </c>
      <c r="F260" s="248" t="s">
        <v>547</v>
      </c>
      <c r="G260" s="248"/>
      <c r="H260" s="248"/>
      <c r="I260" s="248"/>
      <c r="J260" s="165" t="s">
        <v>174</v>
      </c>
      <c r="K260" s="166">
        <v>2</v>
      </c>
      <c r="L260" s="249">
        <v>0</v>
      </c>
      <c r="M260" s="250"/>
      <c r="N260" s="251">
        <f t="shared" si="65"/>
        <v>0</v>
      </c>
      <c r="O260" s="251"/>
      <c r="P260" s="251"/>
      <c r="Q260" s="251"/>
      <c r="R260" s="36"/>
      <c r="T260" s="167" t="s">
        <v>22</v>
      </c>
      <c r="U260" s="43" t="s">
        <v>44</v>
      </c>
      <c r="V260" s="35"/>
      <c r="W260" s="168">
        <f t="shared" si="66"/>
        <v>0</v>
      </c>
      <c r="X260" s="168">
        <v>0</v>
      </c>
      <c r="Y260" s="168">
        <f t="shared" si="67"/>
        <v>0</v>
      </c>
      <c r="Z260" s="168">
        <v>0</v>
      </c>
      <c r="AA260" s="169">
        <f t="shared" si="68"/>
        <v>0</v>
      </c>
      <c r="AR260" s="17" t="s">
        <v>230</v>
      </c>
      <c r="AT260" s="17" t="s">
        <v>166</v>
      </c>
      <c r="AU260" s="17" t="s">
        <v>102</v>
      </c>
      <c r="AY260" s="17" t="s">
        <v>165</v>
      </c>
      <c r="BE260" s="105">
        <f t="shared" si="69"/>
        <v>0</v>
      </c>
      <c r="BF260" s="105">
        <f t="shared" si="70"/>
        <v>0</v>
      </c>
      <c r="BG260" s="105">
        <f t="shared" si="71"/>
        <v>0</v>
      </c>
      <c r="BH260" s="105">
        <f t="shared" si="72"/>
        <v>0</v>
      </c>
      <c r="BI260" s="105">
        <f t="shared" si="73"/>
        <v>0</v>
      </c>
      <c r="BJ260" s="17" t="s">
        <v>9</v>
      </c>
      <c r="BK260" s="105">
        <f t="shared" si="74"/>
        <v>0</v>
      </c>
      <c r="BL260" s="17" t="s">
        <v>230</v>
      </c>
      <c r="BM260" s="17" t="s">
        <v>548</v>
      </c>
    </row>
    <row r="261" spans="2:65" s="1" customFormat="1" ht="22.5" customHeight="1">
      <c r="B261" s="34"/>
      <c r="C261" s="170" t="s">
        <v>549</v>
      </c>
      <c r="D261" s="170" t="s">
        <v>243</v>
      </c>
      <c r="E261" s="171" t="s">
        <v>550</v>
      </c>
      <c r="F261" s="252" t="s">
        <v>551</v>
      </c>
      <c r="G261" s="252"/>
      <c r="H261" s="252"/>
      <c r="I261" s="252"/>
      <c r="J261" s="172" t="s">
        <v>217</v>
      </c>
      <c r="K261" s="173">
        <v>3</v>
      </c>
      <c r="L261" s="253">
        <v>0</v>
      </c>
      <c r="M261" s="254"/>
      <c r="N261" s="255">
        <f t="shared" si="65"/>
        <v>0</v>
      </c>
      <c r="O261" s="251"/>
      <c r="P261" s="251"/>
      <c r="Q261" s="251"/>
      <c r="R261" s="36"/>
      <c r="T261" s="167" t="s">
        <v>22</v>
      </c>
      <c r="U261" s="43" t="s">
        <v>44</v>
      </c>
      <c r="V261" s="35"/>
      <c r="W261" s="168">
        <f t="shared" si="66"/>
        <v>0</v>
      </c>
      <c r="X261" s="168">
        <v>0</v>
      </c>
      <c r="Y261" s="168">
        <f t="shared" si="67"/>
        <v>0</v>
      </c>
      <c r="Z261" s="168">
        <v>0</v>
      </c>
      <c r="AA261" s="169">
        <f t="shared" si="68"/>
        <v>0</v>
      </c>
      <c r="AR261" s="17" t="s">
        <v>294</v>
      </c>
      <c r="AT261" s="17" t="s">
        <v>243</v>
      </c>
      <c r="AU261" s="17" t="s">
        <v>102</v>
      </c>
      <c r="AY261" s="17" t="s">
        <v>165</v>
      </c>
      <c r="BE261" s="105">
        <f t="shared" si="69"/>
        <v>0</v>
      </c>
      <c r="BF261" s="105">
        <f t="shared" si="70"/>
        <v>0</v>
      </c>
      <c r="BG261" s="105">
        <f t="shared" si="71"/>
        <v>0</v>
      </c>
      <c r="BH261" s="105">
        <f t="shared" si="72"/>
        <v>0</v>
      </c>
      <c r="BI261" s="105">
        <f t="shared" si="73"/>
        <v>0</v>
      </c>
      <c r="BJ261" s="17" t="s">
        <v>9</v>
      </c>
      <c r="BK261" s="105">
        <f t="shared" si="74"/>
        <v>0</v>
      </c>
      <c r="BL261" s="17" t="s">
        <v>230</v>
      </c>
      <c r="BM261" s="17" t="s">
        <v>552</v>
      </c>
    </row>
    <row r="262" spans="2:65" s="1" customFormat="1" ht="22.5" customHeight="1">
      <c r="B262" s="34"/>
      <c r="C262" s="170" t="s">
        <v>553</v>
      </c>
      <c r="D262" s="170" t="s">
        <v>243</v>
      </c>
      <c r="E262" s="171" t="s">
        <v>554</v>
      </c>
      <c r="F262" s="252" t="s">
        <v>555</v>
      </c>
      <c r="G262" s="252"/>
      <c r="H262" s="252"/>
      <c r="I262" s="252"/>
      <c r="J262" s="172" t="s">
        <v>217</v>
      </c>
      <c r="K262" s="173">
        <v>1</v>
      </c>
      <c r="L262" s="253">
        <v>0</v>
      </c>
      <c r="M262" s="254"/>
      <c r="N262" s="255">
        <f t="shared" si="65"/>
        <v>0</v>
      </c>
      <c r="O262" s="251"/>
      <c r="P262" s="251"/>
      <c r="Q262" s="251"/>
      <c r="R262" s="36"/>
      <c r="T262" s="167" t="s">
        <v>22</v>
      </c>
      <c r="U262" s="43" t="s">
        <v>44</v>
      </c>
      <c r="V262" s="35"/>
      <c r="W262" s="168">
        <f t="shared" si="66"/>
        <v>0</v>
      </c>
      <c r="X262" s="168">
        <v>0</v>
      </c>
      <c r="Y262" s="168">
        <f t="shared" si="67"/>
        <v>0</v>
      </c>
      <c r="Z262" s="168">
        <v>0</v>
      </c>
      <c r="AA262" s="169">
        <f t="shared" si="68"/>
        <v>0</v>
      </c>
      <c r="AR262" s="17" t="s">
        <v>294</v>
      </c>
      <c r="AT262" s="17" t="s">
        <v>243</v>
      </c>
      <c r="AU262" s="17" t="s">
        <v>102</v>
      </c>
      <c r="AY262" s="17" t="s">
        <v>165</v>
      </c>
      <c r="BE262" s="105">
        <f t="shared" si="69"/>
        <v>0</v>
      </c>
      <c r="BF262" s="105">
        <f t="shared" si="70"/>
        <v>0</v>
      </c>
      <c r="BG262" s="105">
        <f t="shared" si="71"/>
        <v>0</v>
      </c>
      <c r="BH262" s="105">
        <f t="shared" si="72"/>
        <v>0</v>
      </c>
      <c r="BI262" s="105">
        <f t="shared" si="73"/>
        <v>0</v>
      </c>
      <c r="BJ262" s="17" t="s">
        <v>9</v>
      </c>
      <c r="BK262" s="105">
        <f t="shared" si="74"/>
        <v>0</v>
      </c>
      <c r="BL262" s="17" t="s">
        <v>230</v>
      </c>
      <c r="BM262" s="17" t="s">
        <v>556</v>
      </c>
    </row>
    <row r="263" spans="2:65" s="1" customFormat="1" ht="31.5" customHeight="1">
      <c r="B263" s="34"/>
      <c r="C263" s="170" t="s">
        <v>557</v>
      </c>
      <c r="D263" s="170" t="s">
        <v>243</v>
      </c>
      <c r="E263" s="171" t="s">
        <v>558</v>
      </c>
      <c r="F263" s="252" t="s">
        <v>559</v>
      </c>
      <c r="G263" s="252"/>
      <c r="H263" s="252"/>
      <c r="I263" s="252"/>
      <c r="J263" s="172" t="s">
        <v>217</v>
      </c>
      <c r="K263" s="173">
        <v>1</v>
      </c>
      <c r="L263" s="253">
        <v>0</v>
      </c>
      <c r="M263" s="254"/>
      <c r="N263" s="255">
        <f t="shared" si="65"/>
        <v>0</v>
      </c>
      <c r="O263" s="251"/>
      <c r="P263" s="251"/>
      <c r="Q263" s="251"/>
      <c r="R263" s="36"/>
      <c r="T263" s="167" t="s">
        <v>22</v>
      </c>
      <c r="U263" s="43" t="s">
        <v>44</v>
      </c>
      <c r="V263" s="35"/>
      <c r="W263" s="168">
        <f t="shared" si="66"/>
        <v>0</v>
      </c>
      <c r="X263" s="168">
        <v>0</v>
      </c>
      <c r="Y263" s="168">
        <f t="shared" si="67"/>
        <v>0</v>
      </c>
      <c r="Z263" s="168">
        <v>0</v>
      </c>
      <c r="AA263" s="169">
        <f t="shared" si="68"/>
        <v>0</v>
      </c>
      <c r="AR263" s="17" t="s">
        <v>294</v>
      </c>
      <c r="AT263" s="17" t="s">
        <v>243</v>
      </c>
      <c r="AU263" s="17" t="s">
        <v>102</v>
      </c>
      <c r="AY263" s="17" t="s">
        <v>165</v>
      </c>
      <c r="BE263" s="105">
        <f t="shared" si="69"/>
        <v>0</v>
      </c>
      <c r="BF263" s="105">
        <f t="shared" si="70"/>
        <v>0</v>
      </c>
      <c r="BG263" s="105">
        <f t="shared" si="71"/>
        <v>0</v>
      </c>
      <c r="BH263" s="105">
        <f t="shared" si="72"/>
        <v>0</v>
      </c>
      <c r="BI263" s="105">
        <f t="shared" si="73"/>
        <v>0</v>
      </c>
      <c r="BJ263" s="17" t="s">
        <v>9</v>
      </c>
      <c r="BK263" s="105">
        <f t="shared" si="74"/>
        <v>0</v>
      </c>
      <c r="BL263" s="17" t="s">
        <v>230</v>
      </c>
      <c r="BM263" s="17" t="s">
        <v>560</v>
      </c>
    </row>
    <row r="264" spans="2:65" s="1" customFormat="1" ht="22.5" customHeight="1">
      <c r="B264" s="34"/>
      <c r="C264" s="170" t="s">
        <v>561</v>
      </c>
      <c r="D264" s="170" t="s">
        <v>243</v>
      </c>
      <c r="E264" s="171" t="s">
        <v>562</v>
      </c>
      <c r="F264" s="252" t="s">
        <v>563</v>
      </c>
      <c r="G264" s="252"/>
      <c r="H264" s="252"/>
      <c r="I264" s="252"/>
      <c r="J264" s="172" t="s">
        <v>217</v>
      </c>
      <c r="K264" s="173">
        <v>3</v>
      </c>
      <c r="L264" s="253">
        <v>0</v>
      </c>
      <c r="M264" s="254"/>
      <c r="N264" s="255">
        <f t="shared" si="65"/>
        <v>0</v>
      </c>
      <c r="O264" s="251"/>
      <c r="P264" s="251"/>
      <c r="Q264" s="251"/>
      <c r="R264" s="36"/>
      <c r="T264" s="167" t="s">
        <v>22</v>
      </c>
      <c r="U264" s="43" t="s">
        <v>44</v>
      </c>
      <c r="V264" s="35"/>
      <c r="W264" s="168">
        <f t="shared" si="66"/>
        <v>0</v>
      </c>
      <c r="X264" s="168">
        <v>0</v>
      </c>
      <c r="Y264" s="168">
        <f t="shared" si="67"/>
        <v>0</v>
      </c>
      <c r="Z264" s="168">
        <v>0</v>
      </c>
      <c r="AA264" s="169">
        <f t="shared" si="68"/>
        <v>0</v>
      </c>
      <c r="AR264" s="17" t="s">
        <v>294</v>
      </c>
      <c r="AT264" s="17" t="s">
        <v>243</v>
      </c>
      <c r="AU264" s="17" t="s">
        <v>102</v>
      </c>
      <c r="AY264" s="17" t="s">
        <v>165</v>
      </c>
      <c r="BE264" s="105">
        <f t="shared" si="69"/>
        <v>0</v>
      </c>
      <c r="BF264" s="105">
        <f t="shared" si="70"/>
        <v>0</v>
      </c>
      <c r="BG264" s="105">
        <f t="shared" si="71"/>
        <v>0</v>
      </c>
      <c r="BH264" s="105">
        <f t="shared" si="72"/>
        <v>0</v>
      </c>
      <c r="BI264" s="105">
        <f t="shared" si="73"/>
        <v>0</v>
      </c>
      <c r="BJ264" s="17" t="s">
        <v>9</v>
      </c>
      <c r="BK264" s="105">
        <f t="shared" si="74"/>
        <v>0</v>
      </c>
      <c r="BL264" s="17" t="s">
        <v>230</v>
      </c>
      <c r="BM264" s="17" t="s">
        <v>564</v>
      </c>
    </row>
    <row r="265" spans="2:65" s="1" customFormat="1" ht="31.5" customHeight="1">
      <c r="B265" s="34"/>
      <c r="C265" s="170" t="s">
        <v>565</v>
      </c>
      <c r="D265" s="170" t="s">
        <v>243</v>
      </c>
      <c r="E265" s="171" t="s">
        <v>566</v>
      </c>
      <c r="F265" s="252" t="s">
        <v>567</v>
      </c>
      <c r="G265" s="252"/>
      <c r="H265" s="252"/>
      <c r="I265" s="252"/>
      <c r="J265" s="172" t="s">
        <v>217</v>
      </c>
      <c r="K265" s="173">
        <v>1</v>
      </c>
      <c r="L265" s="253">
        <v>0</v>
      </c>
      <c r="M265" s="254"/>
      <c r="N265" s="255">
        <f t="shared" si="65"/>
        <v>0</v>
      </c>
      <c r="O265" s="251"/>
      <c r="P265" s="251"/>
      <c r="Q265" s="251"/>
      <c r="R265" s="36"/>
      <c r="T265" s="167" t="s">
        <v>22</v>
      </c>
      <c r="U265" s="43" t="s">
        <v>44</v>
      </c>
      <c r="V265" s="35"/>
      <c r="W265" s="168">
        <f t="shared" si="66"/>
        <v>0</v>
      </c>
      <c r="X265" s="168">
        <v>0</v>
      </c>
      <c r="Y265" s="168">
        <f t="shared" si="67"/>
        <v>0</v>
      </c>
      <c r="Z265" s="168">
        <v>0</v>
      </c>
      <c r="AA265" s="169">
        <f t="shared" si="68"/>
        <v>0</v>
      </c>
      <c r="AR265" s="17" t="s">
        <v>294</v>
      </c>
      <c r="AT265" s="17" t="s">
        <v>243</v>
      </c>
      <c r="AU265" s="17" t="s">
        <v>102</v>
      </c>
      <c r="AY265" s="17" t="s">
        <v>165</v>
      </c>
      <c r="BE265" s="105">
        <f t="shared" si="69"/>
        <v>0</v>
      </c>
      <c r="BF265" s="105">
        <f t="shared" si="70"/>
        <v>0</v>
      </c>
      <c r="BG265" s="105">
        <f t="shared" si="71"/>
        <v>0</v>
      </c>
      <c r="BH265" s="105">
        <f t="shared" si="72"/>
        <v>0</v>
      </c>
      <c r="BI265" s="105">
        <f t="shared" si="73"/>
        <v>0</v>
      </c>
      <c r="BJ265" s="17" t="s">
        <v>9</v>
      </c>
      <c r="BK265" s="105">
        <f t="shared" si="74"/>
        <v>0</v>
      </c>
      <c r="BL265" s="17" t="s">
        <v>230</v>
      </c>
      <c r="BM265" s="17" t="s">
        <v>568</v>
      </c>
    </row>
    <row r="266" spans="2:65" s="1" customFormat="1" ht="22.5" customHeight="1">
      <c r="B266" s="34"/>
      <c r="C266" s="170" t="s">
        <v>569</v>
      </c>
      <c r="D266" s="170" t="s">
        <v>243</v>
      </c>
      <c r="E266" s="171" t="s">
        <v>570</v>
      </c>
      <c r="F266" s="252" t="s">
        <v>571</v>
      </c>
      <c r="G266" s="252"/>
      <c r="H266" s="252"/>
      <c r="I266" s="252"/>
      <c r="J266" s="172" t="s">
        <v>217</v>
      </c>
      <c r="K266" s="173">
        <v>9</v>
      </c>
      <c r="L266" s="253">
        <v>0</v>
      </c>
      <c r="M266" s="254"/>
      <c r="N266" s="255">
        <f t="shared" si="65"/>
        <v>0</v>
      </c>
      <c r="O266" s="251"/>
      <c r="P266" s="251"/>
      <c r="Q266" s="251"/>
      <c r="R266" s="36"/>
      <c r="T266" s="167" t="s">
        <v>22</v>
      </c>
      <c r="U266" s="43" t="s">
        <v>44</v>
      </c>
      <c r="V266" s="35"/>
      <c r="W266" s="168">
        <f t="shared" si="66"/>
        <v>0</v>
      </c>
      <c r="X266" s="168">
        <v>0</v>
      </c>
      <c r="Y266" s="168">
        <f t="shared" si="67"/>
        <v>0</v>
      </c>
      <c r="Z266" s="168">
        <v>0</v>
      </c>
      <c r="AA266" s="169">
        <f t="shared" si="68"/>
        <v>0</v>
      </c>
      <c r="AR266" s="17" t="s">
        <v>294</v>
      </c>
      <c r="AT266" s="17" t="s">
        <v>243</v>
      </c>
      <c r="AU266" s="17" t="s">
        <v>102</v>
      </c>
      <c r="AY266" s="17" t="s">
        <v>165</v>
      </c>
      <c r="BE266" s="105">
        <f t="shared" si="69"/>
        <v>0</v>
      </c>
      <c r="BF266" s="105">
        <f t="shared" si="70"/>
        <v>0</v>
      </c>
      <c r="BG266" s="105">
        <f t="shared" si="71"/>
        <v>0</v>
      </c>
      <c r="BH266" s="105">
        <f t="shared" si="72"/>
        <v>0</v>
      </c>
      <c r="BI266" s="105">
        <f t="shared" si="73"/>
        <v>0</v>
      </c>
      <c r="BJ266" s="17" t="s">
        <v>9</v>
      </c>
      <c r="BK266" s="105">
        <f t="shared" si="74"/>
        <v>0</v>
      </c>
      <c r="BL266" s="17" t="s">
        <v>230</v>
      </c>
      <c r="BM266" s="17" t="s">
        <v>572</v>
      </c>
    </row>
    <row r="267" spans="2:65" s="1" customFormat="1" ht="31.5" customHeight="1">
      <c r="B267" s="34"/>
      <c r="C267" s="163" t="s">
        <v>573</v>
      </c>
      <c r="D267" s="163" t="s">
        <v>166</v>
      </c>
      <c r="E267" s="164" t="s">
        <v>574</v>
      </c>
      <c r="F267" s="248" t="s">
        <v>575</v>
      </c>
      <c r="G267" s="248"/>
      <c r="H267" s="248"/>
      <c r="I267" s="248"/>
      <c r="J267" s="165" t="s">
        <v>174</v>
      </c>
      <c r="K267" s="166">
        <v>2</v>
      </c>
      <c r="L267" s="249">
        <v>0</v>
      </c>
      <c r="M267" s="250"/>
      <c r="N267" s="251">
        <f t="shared" si="65"/>
        <v>0</v>
      </c>
      <c r="O267" s="251"/>
      <c r="P267" s="251"/>
      <c r="Q267" s="251"/>
      <c r="R267" s="36"/>
      <c r="T267" s="167" t="s">
        <v>22</v>
      </c>
      <c r="U267" s="43" t="s">
        <v>44</v>
      </c>
      <c r="V267" s="35"/>
      <c r="W267" s="168">
        <f t="shared" si="66"/>
        <v>0</v>
      </c>
      <c r="X267" s="168">
        <v>0</v>
      </c>
      <c r="Y267" s="168">
        <f t="shared" si="67"/>
        <v>0</v>
      </c>
      <c r="Z267" s="168">
        <v>0</v>
      </c>
      <c r="AA267" s="169">
        <f t="shared" si="68"/>
        <v>0</v>
      </c>
      <c r="AR267" s="17" t="s">
        <v>230</v>
      </c>
      <c r="AT267" s="17" t="s">
        <v>166</v>
      </c>
      <c r="AU267" s="17" t="s">
        <v>102</v>
      </c>
      <c r="AY267" s="17" t="s">
        <v>165</v>
      </c>
      <c r="BE267" s="105">
        <f t="shared" si="69"/>
        <v>0</v>
      </c>
      <c r="BF267" s="105">
        <f t="shared" si="70"/>
        <v>0</v>
      </c>
      <c r="BG267" s="105">
        <f t="shared" si="71"/>
        <v>0</v>
      </c>
      <c r="BH267" s="105">
        <f t="shared" si="72"/>
        <v>0</v>
      </c>
      <c r="BI267" s="105">
        <f t="shared" si="73"/>
        <v>0</v>
      </c>
      <c r="BJ267" s="17" t="s">
        <v>9</v>
      </c>
      <c r="BK267" s="105">
        <f t="shared" si="74"/>
        <v>0</v>
      </c>
      <c r="BL267" s="17" t="s">
        <v>230</v>
      </c>
      <c r="BM267" s="17" t="s">
        <v>576</v>
      </c>
    </row>
    <row r="268" spans="2:65" s="1" customFormat="1" ht="22.5" customHeight="1">
      <c r="B268" s="34"/>
      <c r="C268" s="170" t="s">
        <v>577</v>
      </c>
      <c r="D268" s="170" t="s">
        <v>243</v>
      </c>
      <c r="E268" s="171" t="s">
        <v>578</v>
      </c>
      <c r="F268" s="252" t="s">
        <v>579</v>
      </c>
      <c r="G268" s="252"/>
      <c r="H268" s="252"/>
      <c r="I268" s="252"/>
      <c r="J268" s="172" t="s">
        <v>217</v>
      </c>
      <c r="K268" s="173">
        <v>1</v>
      </c>
      <c r="L268" s="253">
        <v>0</v>
      </c>
      <c r="M268" s="254"/>
      <c r="N268" s="255">
        <f t="shared" si="65"/>
        <v>0</v>
      </c>
      <c r="O268" s="251"/>
      <c r="P268" s="251"/>
      <c r="Q268" s="251"/>
      <c r="R268" s="36"/>
      <c r="T268" s="167" t="s">
        <v>22</v>
      </c>
      <c r="U268" s="43" t="s">
        <v>44</v>
      </c>
      <c r="V268" s="35"/>
      <c r="W268" s="168">
        <f t="shared" si="66"/>
        <v>0</v>
      </c>
      <c r="X268" s="168">
        <v>0</v>
      </c>
      <c r="Y268" s="168">
        <f t="shared" si="67"/>
        <v>0</v>
      </c>
      <c r="Z268" s="168">
        <v>0</v>
      </c>
      <c r="AA268" s="169">
        <f t="shared" si="68"/>
        <v>0</v>
      </c>
      <c r="AR268" s="17" t="s">
        <v>294</v>
      </c>
      <c r="AT268" s="17" t="s">
        <v>243</v>
      </c>
      <c r="AU268" s="17" t="s">
        <v>102</v>
      </c>
      <c r="AY268" s="17" t="s">
        <v>165</v>
      </c>
      <c r="BE268" s="105">
        <f t="shared" si="69"/>
        <v>0</v>
      </c>
      <c r="BF268" s="105">
        <f t="shared" si="70"/>
        <v>0</v>
      </c>
      <c r="BG268" s="105">
        <f t="shared" si="71"/>
        <v>0</v>
      </c>
      <c r="BH268" s="105">
        <f t="shared" si="72"/>
        <v>0</v>
      </c>
      <c r="BI268" s="105">
        <f t="shared" si="73"/>
        <v>0</v>
      </c>
      <c r="BJ268" s="17" t="s">
        <v>9</v>
      </c>
      <c r="BK268" s="105">
        <f t="shared" si="74"/>
        <v>0</v>
      </c>
      <c r="BL268" s="17" t="s">
        <v>230</v>
      </c>
      <c r="BM268" s="17" t="s">
        <v>580</v>
      </c>
    </row>
    <row r="269" spans="2:65" s="1" customFormat="1" ht="31.5" customHeight="1">
      <c r="B269" s="34"/>
      <c r="C269" s="163" t="s">
        <v>581</v>
      </c>
      <c r="D269" s="163" t="s">
        <v>166</v>
      </c>
      <c r="E269" s="164" t="s">
        <v>582</v>
      </c>
      <c r="F269" s="248" t="s">
        <v>583</v>
      </c>
      <c r="G269" s="248"/>
      <c r="H269" s="248"/>
      <c r="I269" s="248"/>
      <c r="J269" s="165" t="s">
        <v>174</v>
      </c>
      <c r="K269" s="166">
        <v>1</v>
      </c>
      <c r="L269" s="249">
        <v>0</v>
      </c>
      <c r="M269" s="250"/>
      <c r="N269" s="251">
        <f t="shared" si="65"/>
        <v>0</v>
      </c>
      <c r="O269" s="251"/>
      <c r="P269" s="251"/>
      <c r="Q269" s="251"/>
      <c r="R269" s="36"/>
      <c r="T269" s="167" t="s">
        <v>22</v>
      </c>
      <c r="U269" s="43" t="s">
        <v>44</v>
      </c>
      <c r="V269" s="35"/>
      <c r="W269" s="168">
        <f t="shared" si="66"/>
        <v>0</v>
      </c>
      <c r="X269" s="168">
        <v>0</v>
      </c>
      <c r="Y269" s="168">
        <f t="shared" si="67"/>
        <v>0</v>
      </c>
      <c r="Z269" s="168">
        <v>0</v>
      </c>
      <c r="AA269" s="169">
        <f t="shared" si="68"/>
        <v>0</v>
      </c>
      <c r="AR269" s="17" t="s">
        <v>230</v>
      </c>
      <c r="AT269" s="17" t="s">
        <v>166</v>
      </c>
      <c r="AU269" s="17" t="s">
        <v>102</v>
      </c>
      <c r="AY269" s="17" t="s">
        <v>165</v>
      </c>
      <c r="BE269" s="105">
        <f t="shared" si="69"/>
        <v>0</v>
      </c>
      <c r="BF269" s="105">
        <f t="shared" si="70"/>
        <v>0</v>
      </c>
      <c r="BG269" s="105">
        <f t="shared" si="71"/>
        <v>0</v>
      </c>
      <c r="BH269" s="105">
        <f t="shared" si="72"/>
        <v>0</v>
      </c>
      <c r="BI269" s="105">
        <f t="shared" si="73"/>
        <v>0</v>
      </c>
      <c r="BJ269" s="17" t="s">
        <v>9</v>
      </c>
      <c r="BK269" s="105">
        <f t="shared" si="74"/>
        <v>0</v>
      </c>
      <c r="BL269" s="17" t="s">
        <v>230</v>
      </c>
      <c r="BM269" s="17" t="s">
        <v>584</v>
      </c>
    </row>
    <row r="270" spans="2:65" s="1" customFormat="1" ht="31.5" customHeight="1">
      <c r="B270" s="34"/>
      <c r="C270" s="163" t="s">
        <v>585</v>
      </c>
      <c r="D270" s="163" t="s">
        <v>166</v>
      </c>
      <c r="E270" s="164" t="s">
        <v>586</v>
      </c>
      <c r="F270" s="248" t="s">
        <v>587</v>
      </c>
      <c r="G270" s="248"/>
      <c r="H270" s="248"/>
      <c r="I270" s="248"/>
      <c r="J270" s="165" t="s">
        <v>174</v>
      </c>
      <c r="K270" s="166">
        <v>1</v>
      </c>
      <c r="L270" s="249">
        <v>0</v>
      </c>
      <c r="M270" s="250"/>
      <c r="N270" s="251">
        <f t="shared" si="65"/>
        <v>0</v>
      </c>
      <c r="O270" s="251"/>
      <c r="P270" s="251"/>
      <c r="Q270" s="251"/>
      <c r="R270" s="36"/>
      <c r="T270" s="167" t="s">
        <v>22</v>
      </c>
      <c r="U270" s="43" t="s">
        <v>44</v>
      </c>
      <c r="V270" s="35"/>
      <c r="W270" s="168">
        <f t="shared" si="66"/>
        <v>0</v>
      </c>
      <c r="X270" s="168">
        <v>0</v>
      </c>
      <c r="Y270" s="168">
        <f t="shared" si="67"/>
        <v>0</v>
      </c>
      <c r="Z270" s="168">
        <v>0</v>
      </c>
      <c r="AA270" s="169">
        <f t="shared" si="68"/>
        <v>0</v>
      </c>
      <c r="AR270" s="17" t="s">
        <v>230</v>
      </c>
      <c r="AT270" s="17" t="s">
        <v>166</v>
      </c>
      <c r="AU270" s="17" t="s">
        <v>102</v>
      </c>
      <c r="AY270" s="17" t="s">
        <v>165</v>
      </c>
      <c r="BE270" s="105">
        <f t="shared" si="69"/>
        <v>0</v>
      </c>
      <c r="BF270" s="105">
        <f t="shared" si="70"/>
        <v>0</v>
      </c>
      <c r="BG270" s="105">
        <f t="shared" si="71"/>
        <v>0</v>
      </c>
      <c r="BH270" s="105">
        <f t="shared" si="72"/>
        <v>0</v>
      </c>
      <c r="BI270" s="105">
        <f t="shared" si="73"/>
        <v>0</v>
      </c>
      <c r="BJ270" s="17" t="s">
        <v>9</v>
      </c>
      <c r="BK270" s="105">
        <f t="shared" si="74"/>
        <v>0</v>
      </c>
      <c r="BL270" s="17" t="s">
        <v>230</v>
      </c>
      <c r="BM270" s="17" t="s">
        <v>588</v>
      </c>
    </row>
    <row r="271" spans="2:65" s="1" customFormat="1" ht="31.5" customHeight="1">
      <c r="B271" s="34"/>
      <c r="C271" s="163" t="s">
        <v>589</v>
      </c>
      <c r="D271" s="163" t="s">
        <v>166</v>
      </c>
      <c r="E271" s="164" t="s">
        <v>590</v>
      </c>
      <c r="F271" s="248" t="s">
        <v>591</v>
      </c>
      <c r="G271" s="248"/>
      <c r="H271" s="248"/>
      <c r="I271" s="248"/>
      <c r="J271" s="165" t="s">
        <v>174</v>
      </c>
      <c r="K271" s="166">
        <v>3</v>
      </c>
      <c r="L271" s="249">
        <v>0</v>
      </c>
      <c r="M271" s="250"/>
      <c r="N271" s="251">
        <f t="shared" si="65"/>
        <v>0</v>
      </c>
      <c r="O271" s="251"/>
      <c r="P271" s="251"/>
      <c r="Q271" s="251"/>
      <c r="R271" s="36"/>
      <c r="T271" s="167" t="s">
        <v>22</v>
      </c>
      <c r="U271" s="43" t="s">
        <v>44</v>
      </c>
      <c r="V271" s="35"/>
      <c r="W271" s="168">
        <f t="shared" si="66"/>
        <v>0</v>
      </c>
      <c r="X271" s="168">
        <v>0</v>
      </c>
      <c r="Y271" s="168">
        <f t="shared" si="67"/>
        <v>0</v>
      </c>
      <c r="Z271" s="168">
        <v>0</v>
      </c>
      <c r="AA271" s="169">
        <f t="shared" si="68"/>
        <v>0</v>
      </c>
      <c r="AR271" s="17" t="s">
        <v>230</v>
      </c>
      <c r="AT271" s="17" t="s">
        <v>166</v>
      </c>
      <c r="AU271" s="17" t="s">
        <v>102</v>
      </c>
      <c r="AY271" s="17" t="s">
        <v>165</v>
      </c>
      <c r="BE271" s="105">
        <f t="shared" si="69"/>
        <v>0</v>
      </c>
      <c r="BF271" s="105">
        <f t="shared" si="70"/>
        <v>0</v>
      </c>
      <c r="BG271" s="105">
        <f t="shared" si="71"/>
        <v>0</v>
      </c>
      <c r="BH271" s="105">
        <f t="shared" si="72"/>
        <v>0</v>
      </c>
      <c r="BI271" s="105">
        <f t="shared" si="73"/>
        <v>0</v>
      </c>
      <c r="BJ271" s="17" t="s">
        <v>9</v>
      </c>
      <c r="BK271" s="105">
        <f t="shared" si="74"/>
        <v>0</v>
      </c>
      <c r="BL271" s="17" t="s">
        <v>230</v>
      </c>
      <c r="BM271" s="17" t="s">
        <v>592</v>
      </c>
    </row>
    <row r="272" spans="2:65" s="1" customFormat="1" ht="31.5" customHeight="1">
      <c r="B272" s="34"/>
      <c r="C272" s="170" t="s">
        <v>593</v>
      </c>
      <c r="D272" s="170" t="s">
        <v>243</v>
      </c>
      <c r="E272" s="171" t="s">
        <v>594</v>
      </c>
      <c r="F272" s="252" t="s">
        <v>595</v>
      </c>
      <c r="G272" s="252"/>
      <c r="H272" s="252"/>
      <c r="I272" s="252"/>
      <c r="J272" s="172" t="s">
        <v>196</v>
      </c>
      <c r="K272" s="173">
        <v>3.8</v>
      </c>
      <c r="L272" s="253">
        <v>0</v>
      </c>
      <c r="M272" s="254"/>
      <c r="N272" s="255">
        <f t="shared" si="65"/>
        <v>0</v>
      </c>
      <c r="O272" s="251"/>
      <c r="P272" s="251"/>
      <c r="Q272" s="251"/>
      <c r="R272" s="36"/>
      <c r="T272" s="167" t="s">
        <v>22</v>
      </c>
      <c r="U272" s="43" t="s">
        <v>44</v>
      </c>
      <c r="V272" s="35"/>
      <c r="W272" s="168">
        <f t="shared" si="66"/>
        <v>0</v>
      </c>
      <c r="X272" s="168">
        <v>0.005</v>
      </c>
      <c r="Y272" s="168">
        <f t="shared" si="67"/>
        <v>0.019</v>
      </c>
      <c r="Z272" s="168">
        <v>0</v>
      </c>
      <c r="AA272" s="169">
        <f t="shared" si="68"/>
        <v>0</v>
      </c>
      <c r="AR272" s="17" t="s">
        <v>294</v>
      </c>
      <c r="AT272" s="17" t="s">
        <v>243</v>
      </c>
      <c r="AU272" s="17" t="s">
        <v>102</v>
      </c>
      <c r="AY272" s="17" t="s">
        <v>165</v>
      </c>
      <c r="BE272" s="105">
        <f t="shared" si="69"/>
        <v>0</v>
      </c>
      <c r="BF272" s="105">
        <f t="shared" si="70"/>
        <v>0</v>
      </c>
      <c r="BG272" s="105">
        <f t="shared" si="71"/>
        <v>0</v>
      </c>
      <c r="BH272" s="105">
        <f t="shared" si="72"/>
        <v>0</v>
      </c>
      <c r="BI272" s="105">
        <f t="shared" si="73"/>
        <v>0</v>
      </c>
      <c r="BJ272" s="17" t="s">
        <v>9</v>
      </c>
      <c r="BK272" s="105">
        <f t="shared" si="74"/>
        <v>0</v>
      </c>
      <c r="BL272" s="17" t="s">
        <v>230</v>
      </c>
      <c r="BM272" s="17" t="s">
        <v>596</v>
      </c>
    </row>
    <row r="273" spans="2:65" s="1" customFormat="1" ht="22.5" customHeight="1">
      <c r="B273" s="34"/>
      <c r="C273" s="170" t="s">
        <v>597</v>
      </c>
      <c r="D273" s="170" t="s">
        <v>243</v>
      </c>
      <c r="E273" s="171" t="s">
        <v>598</v>
      </c>
      <c r="F273" s="252" t="s">
        <v>599</v>
      </c>
      <c r="G273" s="252"/>
      <c r="H273" s="252"/>
      <c r="I273" s="252"/>
      <c r="J273" s="172" t="s">
        <v>174</v>
      </c>
      <c r="K273" s="173">
        <v>8</v>
      </c>
      <c r="L273" s="253">
        <v>0</v>
      </c>
      <c r="M273" s="254"/>
      <c r="N273" s="255">
        <f t="shared" si="65"/>
        <v>0</v>
      </c>
      <c r="O273" s="251"/>
      <c r="P273" s="251"/>
      <c r="Q273" s="251"/>
      <c r="R273" s="36"/>
      <c r="T273" s="167" t="s">
        <v>22</v>
      </c>
      <c r="U273" s="43" t="s">
        <v>44</v>
      </c>
      <c r="V273" s="35"/>
      <c r="W273" s="168">
        <f t="shared" si="66"/>
        <v>0</v>
      </c>
      <c r="X273" s="168">
        <v>6E-05</v>
      </c>
      <c r="Y273" s="168">
        <f t="shared" si="67"/>
        <v>0.00048</v>
      </c>
      <c r="Z273" s="168">
        <v>0</v>
      </c>
      <c r="AA273" s="169">
        <f t="shared" si="68"/>
        <v>0</v>
      </c>
      <c r="AR273" s="17" t="s">
        <v>294</v>
      </c>
      <c r="AT273" s="17" t="s">
        <v>243</v>
      </c>
      <c r="AU273" s="17" t="s">
        <v>102</v>
      </c>
      <c r="AY273" s="17" t="s">
        <v>165</v>
      </c>
      <c r="BE273" s="105">
        <f t="shared" si="69"/>
        <v>0</v>
      </c>
      <c r="BF273" s="105">
        <f t="shared" si="70"/>
        <v>0</v>
      </c>
      <c r="BG273" s="105">
        <f t="shared" si="71"/>
        <v>0</v>
      </c>
      <c r="BH273" s="105">
        <f t="shared" si="72"/>
        <v>0</v>
      </c>
      <c r="BI273" s="105">
        <f t="shared" si="73"/>
        <v>0</v>
      </c>
      <c r="BJ273" s="17" t="s">
        <v>9</v>
      </c>
      <c r="BK273" s="105">
        <f t="shared" si="74"/>
        <v>0</v>
      </c>
      <c r="BL273" s="17" t="s">
        <v>230</v>
      </c>
      <c r="BM273" s="17" t="s">
        <v>600</v>
      </c>
    </row>
    <row r="274" spans="2:65" s="1" customFormat="1" ht="31.5" customHeight="1">
      <c r="B274" s="34"/>
      <c r="C274" s="163" t="s">
        <v>601</v>
      </c>
      <c r="D274" s="163" t="s">
        <v>166</v>
      </c>
      <c r="E274" s="164" t="s">
        <v>602</v>
      </c>
      <c r="F274" s="248" t="s">
        <v>603</v>
      </c>
      <c r="G274" s="248"/>
      <c r="H274" s="248"/>
      <c r="I274" s="248"/>
      <c r="J274" s="165" t="s">
        <v>174</v>
      </c>
      <c r="K274" s="166">
        <v>40</v>
      </c>
      <c r="L274" s="249">
        <v>0</v>
      </c>
      <c r="M274" s="250"/>
      <c r="N274" s="251">
        <f t="shared" si="65"/>
        <v>0</v>
      </c>
      <c r="O274" s="251"/>
      <c r="P274" s="251"/>
      <c r="Q274" s="251"/>
      <c r="R274" s="36"/>
      <c r="T274" s="167" t="s">
        <v>22</v>
      </c>
      <c r="U274" s="43" t="s">
        <v>44</v>
      </c>
      <c r="V274" s="35"/>
      <c r="W274" s="168">
        <f t="shared" si="66"/>
        <v>0</v>
      </c>
      <c r="X274" s="168">
        <v>0</v>
      </c>
      <c r="Y274" s="168">
        <f t="shared" si="67"/>
        <v>0</v>
      </c>
      <c r="Z274" s="168">
        <v>0</v>
      </c>
      <c r="AA274" s="169">
        <f t="shared" si="68"/>
        <v>0</v>
      </c>
      <c r="AR274" s="17" t="s">
        <v>230</v>
      </c>
      <c r="AT274" s="17" t="s">
        <v>166</v>
      </c>
      <c r="AU274" s="17" t="s">
        <v>102</v>
      </c>
      <c r="AY274" s="17" t="s">
        <v>165</v>
      </c>
      <c r="BE274" s="105">
        <f t="shared" si="69"/>
        <v>0</v>
      </c>
      <c r="BF274" s="105">
        <f t="shared" si="70"/>
        <v>0</v>
      </c>
      <c r="BG274" s="105">
        <f t="shared" si="71"/>
        <v>0</v>
      </c>
      <c r="BH274" s="105">
        <f t="shared" si="72"/>
        <v>0</v>
      </c>
      <c r="BI274" s="105">
        <f t="shared" si="73"/>
        <v>0</v>
      </c>
      <c r="BJ274" s="17" t="s">
        <v>9</v>
      </c>
      <c r="BK274" s="105">
        <f t="shared" si="74"/>
        <v>0</v>
      </c>
      <c r="BL274" s="17" t="s">
        <v>230</v>
      </c>
      <c r="BM274" s="17" t="s">
        <v>604</v>
      </c>
    </row>
    <row r="275" spans="2:65" s="1" customFormat="1" ht="22.5" customHeight="1">
      <c r="B275" s="34"/>
      <c r="C275" s="170" t="s">
        <v>605</v>
      </c>
      <c r="D275" s="170" t="s">
        <v>243</v>
      </c>
      <c r="E275" s="171" t="s">
        <v>606</v>
      </c>
      <c r="F275" s="252" t="s">
        <v>607</v>
      </c>
      <c r="G275" s="252"/>
      <c r="H275" s="252"/>
      <c r="I275" s="252"/>
      <c r="J275" s="172" t="s">
        <v>217</v>
      </c>
      <c r="K275" s="173">
        <v>40</v>
      </c>
      <c r="L275" s="253">
        <v>0</v>
      </c>
      <c r="M275" s="254"/>
      <c r="N275" s="255">
        <f t="shared" si="65"/>
        <v>0</v>
      </c>
      <c r="O275" s="251"/>
      <c r="P275" s="251"/>
      <c r="Q275" s="251"/>
      <c r="R275" s="36"/>
      <c r="T275" s="167" t="s">
        <v>22</v>
      </c>
      <c r="U275" s="43" t="s">
        <v>44</v>
      </c>
      <c r="V275" s="35"/>
      <c r="W275" s="168">
        <f t="shared" si="66"/>
        <v>0</v>
      </c>
      <c r="X275" s="168">
        <v>0</v>
      </c>
      <c r="Y275" s="168">
        <f t="shared" si="67"/>
        <v>0</v>
      </c>
      <c r="Z275" s="168">
        <v>0</v>
      </c>
      <c r="AA275" s="169">
        <f t="shared" si="68"/>
        <v>0</v>
      </c>
      <c r="AR275" s="17" t="s">
        <v>294</v>
      </c>
      <c r="AT275" s="17" t="s">
        <v>243</v>
      </c>
      <c r="AU275" s="17" t="s">
        <v>102</v>
      </c>
      <c r="AY275" s="17" t="s">
        <v>165</v>
      </c>
      <c r="BE275" s="105">
        <f t="shared" si="69"/>
        <v>0</v>
      </c>
      <c r="BF275" s="105">
        <f t="shared" si="70"/>
        <v>0</v>
      </c>
      <c r="BG275" s="105">
        <f t="shared" si="71"/>
        <v>0</v>
      </c>
      <c r="BH275" s="105">
        <f t="shared" si="72"/>
        <v>0</v>
      </c>
      <c r="BI275" s="105">
        <f t="shared" si="73"/>
        <v>0</v>
      </c>
      <c r="BJ275" s="17" t="s">
        <v>9</v>
      </c>
      <c r="BK275" s="105">
        <f t="shared" si="74"/>
        <v>0</v>
      </c>
      <c r="BL275" s="17" t="s">
        <v>230</v>
      </c>
      <c r="BM275" s="17" t="s">
        <v>608</v>
      </c>
    </row>
    <row r="276" spans="2:65" s="1" customFormat="1" ht="31.5" customHeight="1">
      <c r="B276" s="34"/>
      <c r="C276" s="163" t="s">
        <v>609</v>
      </c>
      <c r="D276" s="163" t="s">
        <v>166</v>
      </c>
      <c r="E276" s="164" t="s">
        <v>610</v>
      </c>
      <c r="F276" s="248" t="s">
        <v>611</v>
      </c>
      <c r="G276" s="248"/>
      <c r="H276" s="248"/>
      <c r="I276" s="248"/>
      <c r="J276" s="165" t="s">
        <v>217</v>
      </c>
      <c r="K276" s="166">
        <v>3</v>
      </c>
      <c r="L276" s="249">
        <v>0</v>
      </c>
      <c r="M276" s="250"/>
      <c r="N276" s="251">
        <f t="shared" si="65"/>
        <v>0</v>
      </c>
      <c r="O276" s="251"/>
      <c r="P276" s="251"/>
      <c r="Q276" s="251"/>
      <c r="R276" s="36"/>
      <c r="T276" s="167" t="s">
        <v>22</v>
      </c>
      <c r="U276" s="43" t="s">
        <v>44</v>
      </c>
      <c r="V276" s="35"/>
      <c r="W276" s="168">
        <f t="shared" si="66"/>
        <v>0</v>
      </c>
      <c r="X276" s="168">
        <v>0</v>
      </c>
      <c r="Y276" s="168">
        <f t="shared" si="67"/>
        <v>0</v>
      </c>
      <c r="Z276" s="168">
        <v>0</v>
      </c>
      <c r="AA276" s="169">
        <f t="shared" si="68"/>
        <v>0</v>
      </c>
      <c r="AR276" s="17" t="s">
        <v>230</v>
      </c>
      <c r="AT276" s="17" t="s">
        <v>166</v>
      </c>
      <c r="AU276" s="17" t="s">
        <v>102</v>
      </c>
      <c r="AY276" s="17" t="s">
        <v>165</v>
      </c>
      <c r="BE276" s="105">
        <f t="shared" si="69"/>
        <v>0</v>
      </c>
      <c r="BF276" s="105">
        <f t="shared" si="70"/>
        <v>0</v>
      </c>
      <c r="BG276" s="105">
        <f t="shared" si="71"/>
        <v>0</v>
      </c>
      <c r="BH276" s="105">
        <f t="shared" si="72"/>
        <v>0</v>
      </c>
      <c r="BI276" s="105">
        <f t="shared" si="73"/>
        <v>0</v>
      </c>
      <c r="BJ276" s="17" t="s">
        <v>9</v>
      </c>
      <c r="BK276" s="105">
        <f t="shared" si="74"/>
        <v>0</v>
      </c>
      <c r="BL276" s="17" t="s">
        <v>230</v>
      </c>
      <c r="BM276" s="17" t="s">
        <v>612</v>
      </c>
    </row>
    <row r="277" spans="2:65" s="1" customFormat="1" ht="31.5" customHeight="1">
      <c r="B277" s="34"/>
      <c r="C277" s="163" t="s">
        <v>613</v>
      </c>
      <c r="D277" s="163" t="s">
        <v>166</v>
      </c>
      <c r="E277" s="164" t="s">
        <v>614</v>
      </c>
      <c r="F277" s="248" t="s">
        <v>615</v>
      </c>
      <c r="G277" s="248"/>
      <c r="H277" s="248"/>
      <c r="I277" s="248"/>
      <c r="J277" s="165" t="s">
        <v>393</v>
      </c>
      <c r="K277" s="174">
        <v>0</v>
      </c>
      <c r="L277" s="249">
        <v>0</v>
      </c>
      <c r="M277" s="250"/>
      <c r="N277" s="251">
        <f t="shared" si="65"/>
        <v>0</v>
      </c>
      <c r="O277" s="251"/>
      <c r="P277" s="251"/>
      <c r="Q277" s="251"/>
      <c r="R277" s="36"/>
      <c r="T277" s="167" t="s">
        <v>22</v>
      </c>
      <c r="U277" s="43" t="s">
        <v>44</v>
      </c>
      <c r="V277" s="35"/>
      <c r="W277" s="168">
        <f t="shared" si="66"/>
        <v>0</v>
      </c>
      <c r="X277" s="168">
        <v>0</v>
      </c>
      <c r="Y277" s="168">
        <f t="shared" si="67"/>
        <v>0</v>
      </c>
      <c r="Z277" s="168">
        <v>0</v>
      </c>
      <c r="AA277" s="169">
        <f t="shared" si="68"/>
        <v>0</v>
      </c>
      <c r="AR277" s="17" t="s">
        <v>230</v>
      </c>
      <c r="AT277" s="17" t="s">
        <v>166</v>
      </c>
      <c r="AU277" s="17" t="s">
        <v>102</v>
      </c>
      <c r="AY277" s="17" t="s">
        <v>165</v>
      </c>
      <c r="BE277" s="105">
        <f t="shared" si="69"/>
        <v>0</v>
      </c>
      <c r="BF277" s="105">
        <f t="shared" si="70"/>
        <v>0</v>
      </c>
      <c r="BG277" s="105">
        <f t="shared" si="71"/>
        <v>0</v>
      </c>
      <c r="BH277" s="105">
        <f t="shared" si="72"/>
        <v>0</v>
      </c>
      <c r="BI277" s="105">
        <f t="shared" si="73"/>
        <v>0</v>
      </c>
      <c r="BJ277" s="17" t="s">
        <v>9</v>
      </c>
      <c r="BK277" s="105">
        <f t="shared" si="74"/>
        <v>0</v>
      </c>
      <c r="BL277" s="17" t="s">
        <v>230</v>
      </c>
      <c r="BM277" s="17" t="s">
        <v>616</v>
      </c>
    </row>
    <row r="278" spans="2:63" s="9" customFormat="1" ht="29.85" customHeight="1">
      <c r="B278" s="152"/>
      <c r="C278" s="153"/>
      <c r="D278" s="162" t="s">
        <v>135</v>
      </c>
      <c r="E278" s="162"/>
      <c r="F278" s="162"/>
      <c r="G278" s="162"/>
      <c r="H278" s="162"/>
      <c r="I278" s="162"/>
      <c r="J278" s="162"/>
      <c r="K278" s="162"/>
      <c r="L278" s="162"/>
      <c r="M278" s="162"/>
      <c r="N278" s="261">
        <f>BK278</f>
        <v>0</v>
      </c>
      <c r="O278" s="262"/>
      <c r="P278" s="262"/>
      <c r="Q278" s="262"/>
      <c r="R278" s="155"/>
      <c r="T278" s="156"/>
      <c r="U278" s="153"/>
      <c r="V278" s="153"/>
      <c r="W278" s="157">
        <f>SUM(W279:W287)</f>
        <v>0</v>
      </c>
      <c r="X278" s="153"/>
      <c r="Y278" s="157">
        <f>SUM(Y279:Y287)</f>
        <v>0</v>
      </c>
      <c r="Z278" s="153"/>
      <c r="AA278" s="158">
        <f>SUM(AA279:AA287)</f>
        <v>0</v>
      </c>
      <c r="AR278" s="159" t="s">
        <v>102</v>
      </c>
      <c r="AT278" s="160" t="s">
        <v>78</v>
      </c>
      <c r="AU278" s="160" t="s">
        <v>9</v>
      </c>
      <c r="AY278" s="159" t="s">
        <v>165</v>
      </c>
      <c r="BK278" s="161">
        <f>SUM(BK279:BK287)</f>
        <v>0</v>
      </c>
    </row>
    <row r="279" spans="2:65" s="1" customFormat="1" ht="31.5" customHeight="1">
      <c r="B279" s="34"/>
      <c r="C279" s="163" t="s">
        <v>617</v>
      </c>
      <c r="D279" s="163" t="s">
        <v>166</v>
      </c>
      <c r="E279" s="164" t="s">
        <v>618</v>
      </c>
      <c r="F279" s="248" t="s">
        <v>619</v>
      </c>
      <c r="G279" s="248"/>
      <c r="H279" s="248"/>
      <c r="I279" s="248"/>
      <c r="J279" s="165" t="s">
        <v>196</v>
      </c>
      <c r="K279" s="166">
        <v>20</v>
      </c>
      <c r="L279" s="249">
        <v>0</v>
      </c>
      <c r="M279" s="250"/>
      <c r="N279" s="251">
        <f aca="true" t="shared" si="75" ref="N279:N287">ROUND(L279*K279,0)</f>
        <v>0</v>
      </c>
      <c r="O279" s="251"/>
      <c r="P279" s="251"/>
      <c r="Q279" s="251"/>
      <c r="R279" s="36"/>
      <c r="T279" s="167" t="s">
        <v>22</v>
      </c>
      <c r="U279" s="43" t="s">
        <v>44</v>
      </c>
      <c r="V279" s="35"/>
      <c r="W279" s="168">
        <f aca="true" t="shared" si="76" ref="W279:W287">V279*K279</f>
        <v>0</v>
      </c>
      <c r="X279" s="168">
        <v>0</v>
      </c>
      <c r="Y279" s="168">
        <f aca="true" t="shared" si="77" ref="Y279:Y287">X279*K279</f>
        <v>0</v>
      </c>
      <c r="Z279" s="168">
        <v>0</v>
      </c>
      <c r="AA279" s="169">
        <f aca="true" t="shared" si="78" ref="AA279:AA287">Z279*K279</f>
        <v>0</v>
      </c>
      <c r="AR279" s="17" t="s">
        <v>230</v>
      </c>
      <c r="AT279" s="17" t="s">
        <v>166</v>
      </c>
      <c r="AU279" s="17" t="s">
        <v>102</v>
      </c>
      <c r="AY279" s="17" t="s">
        <v>165</v>
      </c>
      <c r="BE279" s="105">
        <f aca="true" t="shared" si="79" ref="BE279:BE287">IF(U279="základní",N279,0)</f>
        <v>0</v>
      </c>
      <c r="BF279" s="105">
        <f aca="true" t="shared" si="80" ref="BF279:BF287">IF(U279="snížená",N279,0)</f>
        <v>0</v>
      </c>
      <c r="BG279" s="105">
        <f aca="true" t="shared" si="81" ref="BG279:BG287">IF(U279="zákl. přenesená",N279,0)</f>
        <v>0</v>
      </c>
      <c r="BH279" s="105">
        <f aca="true" t="shared" si="82" ref="BH279:BH287">IF(U279="sníž. přenesená",N279,0)</f>
        <v>0</v>
      </c>
      <c r="BI279" s="105">
        <f aca="true" t="shared" si="83" ref="BI279:BI287">IF(U279="nulová",N279,0)</f>
        <v>0</v>
      </c>
      <c r="BJ279" s="17" t="s">
        <v>9</v>
      </c>
      <c r="BK279" s="105">
        <f aca="true" t="shared" si="84" ref="BK279:BK287">ROUND(L279*K279,0)</f>
        <v>0</v>
      </c>
      <c r="BL279" s="17" t="s">
        <v>230</v>
      </c>
      <c r="BM279" s="17" t="s">
        <v>620</v>
      </c>
    </row>
    <row r="280" spans="2:65" s="1" customFormat="1" ht="31.5" customHeight="1">
      <c r="B280" s="34"/>
      <c r="C280" s="163" t="s">
        <v>621</v>
      </c>
      <c r="D280" s="163" t="s">
        <v>166</v>
      </c>
      <c r="E280" s="164" t="s">
        <v>622</v>
      </c>
      <c r="F280" s="248" t="s">
        <v>623</v>
      </c>
      <c r="G280" s="248"/>
      <c r="H280" s="248"/>
      <c r="I280" s="248"/>
      <c r="J280" s="165" t="s">
        <v>187</v>
      </c>
      <c r="K280" s="166">
        <v>34.63</v>
      </c>
      <c r="L280" s="249">
        <v>0</v>
      </c>
      <c r="M280" s="250"/>
      <c r="N280" s="251">
        <f t="shared" si="75"/>
        <v>0</v>
      </c>
      <c r="O280" s="251"/>
      <c r="P280" s="251"/>
      <c r="Q280" s="251"/>
      <c r="R280" s="36"/>
      <c r="T280" s="167" t="s">
        <v>22</v>
      </c>
      <c r="U280" s="43" t="s">
        <v>44</v>
      </c>
      <c r="V280" s="35"/>
      <c r="W280" s="168">
        <f t="shared" si="76"/>
        <v>0</v>
      </c>
      <c r="X280" s="168">
        <v>0</v>
      </c>
      <c r="Y280" s="168">
        <f t="shared" si="77"/>
        <v>0</v>
      </c>
      <c r="Z280" s="168">
        <v>0</v>
      </c>
      <c r="AA280" s="169">
        <f t="shared" si="78"/>
        <v>0</v>
      </c>
      <c r="AR280" s="17" t="s">
        <v>230</v>
      </c>
      <c r="AT280" s="17" t="s">
        <v>166</v>
      </c>
      <c r="AU280" s="17" t="s">
        <v>102</v>
      </c>
      <c r="AY280" s="17" t="s">
        <v>165</v>
      </c>
      <c r="BE280" s="105">
        <f t="shared" si="79"/>
        <v>0</v>
      </c>
      <c r="BF280" s="105">
        <f t="shared" si="80"/>
        <v>0</v>
      </c>
      <c r="BG280" s="105">
        <f t="shared" si="81"/>
        <v>0</v>
      </c>
      <c r="BH280" s="105">
        <f t="shared" si="82"/>
        <v>0</v>
      </c>
      <c r="BI280" s="105">
        <f t="shared" si="83"/>
        <v>0</v>
      </c>
      <c r="BJ280" s="17" t="s">
        <v>9</v>
      </c>
      <c r="BK280" s="105">
        <f t="shared" si="84"/>
        <v>0</v>
      </c>
      <c r="BL280" s="17" t="s">
        <v>230</v>
      </c>
      <c r="BM280" s="17" t="s">
        <v>624</v>
      </c>
    </row>
    <row r="281" spans="2:65" s="1" customFormat="1" ht="31.5" customHeight="1">
      <c r="B281" s="34"/>
      <c r="C281" s="170" t="s">
        <v>625</v>
      </c>
      <c r="D281" s="170" t="s">
        <v>243</v>
      </c>
      <c r="E281" s="171" t="s">
        <v>626</v>
      </c>
      <c r="F281" s="252" t="s">
        <v>627</v>
      </c>
      <c r="G281" s="252"/>
      <c r="H281" s="252"/>
      <c r="I281" s="252"/>
      <c r="J281" s="172" t="s">
        <v>187</v>
      </c>
      <c r="K281" s="173">
        <v>37.869</v>
      </c>
      <c r="L281" s="253">
        <v>0</v>
      </c>
      <c r="M281" s="254"/>
      <c r="N281" s="255">
        <f t="shared" si="75"/>
        <v>0</v>
      </c>
      <c r="O281" s="251"/>
      <c r="P281" s="251"/>
      <c r="Q281" s="251"/>
      <c r="R281" s="36"/>
      <c r="T281" s="167" t="s">
        <v>22</v>
      </c>
      <c r="U281" s="43" t="s">
        <v>44</v>
      </c>
      <c r="V281" s="35"/>
      <c r="W281" s="168">
        <f t="shared" si="76"/>
        <v>0</v>
      </c>
      <c r="X281" s="168">
        <v>0</v>
      </c>
      <c r="Y281" s="168">
        <f t="shared" si="77"/>
        <v>0</v>
      </c>
      <c r="Z281" s="168">
        <v>0</v>
      </c>
      <c r="AA281" s="169">
        <f t="shared" si="78"/>
        <v>0</v>
      </c>
      <c r="AR281" s="17" t="s">
        <v>294</v>
      </c>
      <c r="AT281" s="17" t="s">
        <v>243</v>
      </c>
      <c r="AU281" s="17" t="s">
        <v>102</v>
      </c>
      <c r="AY281" s="17" t="s">
        <v>165</v>
      </c>
      <c r="BE281" s="105">
        <f t="shared" si="79"/>
        <v>0</v>
      </c>
      <c r="BF281" s="105">
        <f t="shared" si="80"/>
        <v>0</v>
      </c>
      <c r="BG281" s="105">
        <f t="shared" si="81"/>
        <v>0</v>
      </c>
      <c r="BH281" s="105">
        <f t="shared" si="82"/>
        <v>0</v>
      </c>
      <c r="BI281" s="105">
        <f t="shared" si="83"/>
        <v>0</v>
      </c>
      <c r="BJ281" s="17" t="s">
        <v>9</v>
      </c>
      <c r="BK281" s="105">
        <f t="shared" si="84"/>
        <v>0</v>
      </c>
      <c r="BL281" s="17" t="s">
        <v>230</v>
      </c>
      <c r="BM281" s="17" t="s">
        <v>628</v>
      </c>
    </row>
    <row r="282" spans="2:65" s="1" customFormat="1" ht="31.5" customHeight="1">
      <c r="B282" s="34"/>
      <c r="C282" s="163" t="s">
        <v>629</v>
      </c>
      <c r="D282" s="163" t="s">
        <v>166</v>
      </c>
      <c r="E282" s="164" t="s">
        <v>630</v>
      </c>
      <c r="F282" s="248" t="s">
        <v>631</v>
      </c>
      <c r="G282" s="248"/>
      <c r="H282" s="248"/>
      <c r="I282" s="248"/>
      <c r="J282" s="165" t="s">
        <v>187</v>
      </c>
      <c r="K282" s="166">
        <v>9.37</v>
      </c>
      <c r="L282" s="249">
        <v>0</v>
      </c>
      <c r="M282" s="250"/>
      <c r="N282" s="251">
        <f t="shared" si="75"/>
        <v>0</v>
      </c>
      <c r="O282" s="251"/>
      <c r="P282" s="251"/>
      <c r="Q282" s="251"/>
      <c r="R282" s="36"/>
      <c r="T282" s="167" t="s">
        <v>22</v>
      </c>
      <c r="U282" s="43" t="s">
        <v>44</v>
      </c>
      <c r="V282" s="35"/>
      <c r="W282" s="168">
        <f t="shared" si="76"/>
        <v>0</v>
      </c>
      <c r="X282" s="168">
        <v>0</v>
      </c>
      <c r="Y282" s="168">
        <f t="shared" si="77"/>
        <v>0</v>
      </c>
      <c r="Z282" s="168">
        <v>0</v>
      </c>
      <c r="AA282" s="169">
        <f t="shared" si="78"/>
        <v>0</v>
      </c>
      <c r="AR282" s="17" t="s">
        <v>230</v>
      </c>
      <c r="AT282" s="17" t="s">
        <v>166</v>
      </c>
      <c r="AU282" s="17" t="s">
        <v>102</v>
      </c>
      <c r="AY282" s="17" t="s">
        <v>165</v>
      </c>
      <c r="BE282" s="105">
        <f t="shared" si="79"/>
        <v>0</v>
      </c>
      <c r="BF282" s="105">
        <f t="shared" si="80"/>
        <v>0</v>
      </c>
      <c r="BG282" s="105">
        <f t="shared" si="81"/>
        <v>0</v>
      </c>
      <c r="BH282" s="105">
        <f t="shared" si="82"/>
        <v>0</v>
      </c>
      <c r="BI282" s="105">
        <f t="shared" si="83"/>
        <v>0</v>
      </c>
      <c r="BJ282" s="17" t="s">
        <v>9</v>
      </c>
      <c r="BK282" s="105">
        <f t="shared" si="84"/>
        <v>0</v>
      </c>
      <c r="BL282" s="17" t="s">
        <v>230</v>
      </c>
      <c r="BM282" s="17" t="s">
        <v>632</v>
      </c>
    </row>
    <row r="283" spans="2:65" s="1" customFormat="1" ht="31.5" customHeight="1">
      <c r="B283" s="34"/>
      <c r="C283" s="163" t="s">
        <v>633</v>
      </c>
      <c r="D283" s="163" t="s">
        <v>166</v>
      </c>
      <c r="E283" s="164" t="s">
        <v>634</v>
      </c>
      <c r="F283" s="248" t="s">
        <v>635</v>
      </c>
      <c r="G283" s="248"/>
      <c r="H283" s="248"/>
      <c r="I283" s="248"/>
      <c r="J283" s="165" t="s">
        <v>187</v>
      </c>
      <c r="K283" s="166">
        <v>9.37</v>
      </c>
      <c r="L283" s="249">
        <v>0</v>
      </c>
      <c r="M283" s="250"/>
      <c r="N283" s="251">
        <f t="shared" si="75"/>
        <v>0</v>
      </c>
      <c r="O283" s="251"/>
      <c r="P283" s="251"/>
      <c r="Q283" s="251"/>
      <c r="R283" s="36"/>
      <c r="T283" s="167" t="s">
        <v>22</v>
      </c>
      <c r="U283" s="43" t="s">
        <v>44</v>
      </c>
      <c r="V283" s="35"/>
      <c r="W283" s="168">
        <f t="shared" si="76"/>
        <v>0</v>
      </c>
      <c r="X283" s="168">
        <v>0</v>
      </c>
      <c r="Y283" s="168">
        <f t="shared" si="77"/>
        <v>0</v>
      </c>
      <c r="Z283" s="168">
        <v>0</v>
      </c>
      <c r="AA283" s="169">
        <f t="shared" si="78"/>
        <v>0</v>
      </c>
      <c r="AR283" s="17" t="s">
        <v>230</v>
      </c>
      <c r="AT283" s="17" t="s">
        <v>166</v>
      </c>
      <c r="AU283" s="17" t="s">
        <v>102</v>
      </c>
      <c r="AY283" s="17" t="s">
        <v>165</v>
      </c>
      <c r="BE283" s="105">
        <f t="shared" si="79"/>
        <v>0</v>
      </c>
      <c r="BF283" s="105">
        <f t="shared" si="80"/>
        <v>0</v>
      </c>
      <c r="BG283" s="105">
        <f t="shared" si="81"/>
        <v>0</v>
      </c>
      <c r="BH283" s="105">
        <f t="shared" si="82"/>
        <v>0</v>
      </c>
      <c r="BI283" s="105">
        <f t="shared" si="83"/>
        <v>0</v>
      </c>
      <c r="BJ283" s="17" t="s">
        <v>9</v>
      </c>
      <c r="BK283" s="105">
        <f t="shared" si="84"/>
        <v>0</v>
      </c>
      <c r="BL283" s="17" t="s">
        <v>230</v>
      </c>
      <c r="BM283" s="17" t="s">
        <v>636</v>
      </c>
    </row>
    <row r="284" spans="2:65" s="1" customFormat="1" ht="31.5" customHeight="1">
      <c r="B284" s="34"/>
      <c r="C284" s="163" t="s">
        <v>637</v>
      </c>
      <c r="D284" s="163" t="s">
        <v>166</v>
      </c>
      <c r="E284" s="164" t="s">
        <v>638</v>
      </c>
      <c r="F284" s="248" t="s">
        <v>639</v>
      </c>
      <c r="G284" s="248"/>
      <c r="H284" s="248"/>
      <c r="I284" s="248"/>
      <c r="J284" s="165" t="s">
        <v>187</v>
      </c>
      <c r="K284" s="166">
        <v>34.63</v>
      </c>
      <c r="L284" s="249">
        <v>0</v>
      </c>
      <c r="M284" s="250"/>
      <c r="N284" s="251">
        <f t="shared" si="75"/>
        <v>0</v>
      </c>
      <c r="O284" s="251"/>
      <c r="P284" s="251"/>
      <c r="Q284" s="251"/>
      <c r="R284" s="36"/>
      <c r="T284" s="167" t="s">
        <v>22</v>
      </c>
      <c r="U284" s="43" t="s">
        <v>44</v>
      </c>
      <c r="V284" s="35"/>
      <c r="W284" s="168">
        <f t="shared" si="76"/>
        <v>0</v>
      </c>
      <c r="X284" s="168">
        <v>0</v>
      </c>
      <c r="Y284" s="168">
        <f t="shared" si="77"/>
        <v>0</v>
      </c>
      <c r="Z284" s="168">
        <v>0</v>
      </c>
      <c r="AA284" s="169">
        <f t="shared" si="78"/>
        <v>0</v>
      </c>
      <c r="AR284" s="17" t="s">
        <v>230</v>
      </c>
      <c r="AT284" s="17" t="s">
        <v>166</v>
      </c>
      <c r="AU284" s="17" t="s">
        <v>102</v>
      </c>
      <c r="AY284" s="17" t="s">
        <v>165</v>
      </c>
      <c r="BE284" s="105">
        <f t="shared" si="79"/>
        <v>0</v>
      </c>
      <c r="BF284" s="105">
        <f t="shared" si="80"/>
        <v>0</v>
      </c>
      <c r="BG284" s="105">
        <f t="shared" si="81"/>
        <v>0</v>
      </c>
      <c r="BH284" s="105">
        <f t="shared" si="82"/>
        <v>0</v>
      </c>
      <c r="BI284" s="105">
        <f t="shared" si="83"/>
        <v>0</v>
      </c>
      <c r="BJ284" s="17" t="s">
        <v>9</v>
      </c>
      <c r="BK284" s="105">
        <f t="shared" si="84"/>
        <v>0</v>
      </c>
      <c r="BL284" s="17" t="s">
        <v>230</v>
      </c>
      <c r="BM284" s="17" t="s">
        <v>640</v>
      </c>
    </row>
    <row r="285" spans="2:65" s="1" customFormat="1" ht="22.5" customHeight="1">
      <c r="B285" s="34"/>
      <c r="C285" s="163" t="s">
        <v>641</v>
      </c>
      <c r="D285" s="163" t="s">
        <v>166</v>
      </c>
      <c r="E285" s="164" t="s">
        <v>642</v>
      </c>
      <c r="F285" s="248" t="s">
        <v>643</v>
      </c>
      <c r="G285" s="248"/>
      <c r="H285" s="248"/>
      <c r="I285" s="248"/>
      <c r="J285" s="165" t="s">
        <v>187</v>
      </c>
      <c r="K285" s="166">
        <v>34.93</v>
      </c>
      <c r="L285" s="249">
        <v>0</v>
      </c>
      <c r="M285" s="250"/>
      <c r="N285" s="251">
        <f t="shared" si="75"/>
        <v>0</v>
      </c>
      <c r="O285" s="251"/>
      <c r="P285" s="251"/>
      <c r="Q285" s="251"/>
      <c r="R285" s="36"/>
      <c r="T285" s="167" t="s">
        <v>22</v>
      </c>
      <c r="U285" s="43" t="s">
        <v>44</v>
      </c>
      <c r="V285" s="35"/>
      <c r="W285" s="168">
        <f t="shared" si="76"/>
        <v>0</v>
      </c>
      <c r="X285" s="168">
        <v>0</v>
      </c>
      <c r="Y285" s="168">
        <f t="shared" si="77"/>
        <v>0</v>
      </c>
      <c r="Z285" s="168">
        <v>0</v>
      </c>
      <c r="AA285" s="169">
        <f t="shared" si="78"/>
        <v>0</v>
      </c>
      <c r="AR285" s="17" t="s">
        <v>230</v>
      </c>
      <c r="AT285" s="17" t="s">
        <v>166</v>
      </c>
      <c r="AU285" s="17" t="s">
        <v>102</v>
      </c>
      <c r="AY285" s="17" t="s">
        <v>165</v>
      </c>
      <c r="BE285" s="105">
        <f t="shared" si="79"/>
        <v>0</v>
      </c>
      <c r="BF285" s="105">
        <f t="shared" si="80"/>
        <v>0</v>
      </c>
      <c r="BG285" s="105">
        <f t="shared" si="81"/>
        <v>0</v>
      </c>
      <c r="BH285" s="105">
        <f t="shared" si="82"/>
        <v>0</v>
      </c>
      <c r="BI285" s="105">
        <f t="shared" si="83"/>
        <v>0</v>
      </c>
      <c r="BJ285" s="17" t="s">
        <v>9</v>
      </c>
      <c r="BK285" s="105">
        <f t="shared" si="84"/>
        <v>0</v>
      </c>
      <c r="BL285" s="17" t="s">
        <v>230</v>
      </c>
      <c r="BM285" s="17" t="s">
        <v>644</v>
      </c>
    </row>
    <row r="286" spans="2:65" s="1" customFormat="1" ht="22.5" customHeight="1">
      <c r="B286" s="34"/>
      <c r="C286" s="163" t="s">
        <v>645</v>
      </c>
      <c r="D286" s="163" t="s">
        <v>166</v>
      </c>
      <c r="E286" s="164" t="s">
        <v>646</v>
      </c>
      <c r="F286" s="248" t="s">
        <v>647</v>
      </c>
      <c r="G286" s="248"/>
      <c r="H286" s="248"/>
      <c r="I286" s="248"/>
      <c r="J286" s="165" t="s">
        <v>187</v>
      </c>
      <c r="K286" s="166">
        <v>34.93</v>
      </c>
      <c r="L286" s="249">
        <v>0</v>
      </c>
      <c r="M286" s="250"/>
      <c r="N286" s="251">
        <f t="shared" si="75"/>
        <v>0</v>
      </c>
      <c r="O286" s="251"/>
      <c r="P286" s="251"/>
      <c r="Q286" s="251"/>
      <c r="R286" s="36"/>
      <c r="T286" s="167" t="s">
        <v>22</v>
      </c>
      <c r="U286" s="43" t="s">
        <v>44</v>
      </c>
      <c r="V286" s="35"/>
      <c r="W286" s="168">
        <f t="shared" si="76"/>
        <v>0</v>
      </c>
      <c r="X286" s="168">
        <v>0</v>
      </c>
      <c r="Y286" s="168">
        <f t="shared" si="77"/>
        <v>0</v>
      </c>
      <c r="Z286" s="168">
        <v>0</v>
      </c>
      <c r="AA286" s="169">
        <f t="shared" si="78"/>
        <v>0</v>
      </c>
      <c r="AR286" s="17" t="s">
        <v>230</v>
      </c>
      <c r="AT286" s="17" t="s">
        <v>166</v>
      </c>
      <c r="AU286" s="17" t="s">
        <v>102</v>
      </c>
      <c r="AY286" s="17" t="s">
        <v>165</v>
      </c>
      <c r="BE286" s="105">
        <f t="shared" si="79"/>
        <v>0</v>
      </c>
      <c r="BF286" s="105">
        <f t="shared" si="80"/>
        <v>0</v>
      </c>
      <c r="BG286" s="105">
        <f t="shared" si="81"/>
        <v>0</v>
      </c>
      <c r="BH286" s="105">
        <f t="shared" si="82"/>
        <v>0</v>
      </c>
      <c r="BI286" s="105">
        <f t="shared" si="83"/>
        <v>0</v>
      </c>
      <c r="BJ286" s="17" t="s">
        <v>9</v>
      </c>
      <c r="BK286" s="105">
        <f t="shared" si="84"/>
        <v>0</v>
      </c>
      <c r="BL286" s="17" t="s">
        <v>230</v>
      </c>
      <c r="BM286" s="17" t="s">
        <v>648</v>
      </c>
    </row>
    <row r="287" spans="2:65" s="1" customFormat="1" ht="22.5" customHeight="1">
      <c r="B287" s="34"/>
      <c r="C287" s="163" t="s">
        <v>649</v>
      </c>
      <c r="D287" s="163" t="s">
        <v>166</v>
      </c>
      <c r="E287" s="164" t="s">
        <v>650</v>
      </c>
      <c r="F287" s="248" t="s">
        <v>651</v>
      </c>
      <c r="G287" s="248"/>
      <c r="H287" s="248"/>
      <c r="I287" s="248"/>
      <c r="J287" s="165" t="s">
        <v>393</v>
      </c>
      <c r="K287" s="174">
        <v>0</v>
      </c>
      <c r="L287" s="249">
        <v>0</v>
      </c>
      <c r="M287" s="250"/>
      <c r="N287" s="251">
        <f t="shared" si="75"/>
        <v>0</v>
      </c>
      <c r="O287" s="251"/>
      <c r="P287" s="251"/>
      <c r="Q287" s="251"/>
      <c r="R287" s="36"/>
      <c r="T287" s="167" t="s">
        <v>22</v>
      </c>
      <c r="U287" s="43" t="s">
        <v>44</v>
      </c>
      <c r="V287" s="35"/>
      <c r="W287" s="168">
        <f t="shared" si="76"/>
        <v>0</v>
      </c>
      <c r="X287" s="168">
        <v>0</v>
      </c>
      <c r="Y287" s="168">
        <f t="shared" si="77"/>
        <v>0</v>
      </c>
      <c r="Z287" s="168">
        <v>0</v>
      </c>
      <c r="AA287" s="169">
        <f t="shared" si="78"/>
        <v>0</v>
      </c>
      <c r="AR287" s="17" t="s">
        <v>230</v>
      </c>
      <c r="AT287" s="17" t="s">
        <v>166</v>
      </c>
      <c r="AU287" s="17" t="s">
        <v>102</v>
      </c>
      <c r="AY287" s="17" t="s">
        <v>165</v>
      </c>
      <c r="BE287" s="105">
        <f t="shared" si="79"/>
        <v>0</v>
      </c>
      <c r="BF287" s="105">
        <f t="shared" si="80"/>
        <v>0</v>
      </c>
      <c r="BG287" s="105">
        <f t="shared" si="81"/>
        <v>0</v>
      </c>
      <c r="BH287" s="105">
        <f t="shared" si="82"/>
        <v>0</v>
      </c>
      <c r="BI287" s="105">
        <f t="shared" si="83"/>
        <v>0</v>
      </c>
      <c r="BJ287" s="17" t="s">
        <v>9</v>
      </c>
      <c r="BK287" s="105">
        <f t="shared" si="84"/>
        <v>0</v>
      </c>
      <c r="BL287" s="17" t="s">
        <v>230</v>
      </c>
      <c r="BM287" s="17" t="s">
        <v>652</v>
      </c>
    </row>
    <row r="288" spans="2:63" s="9" customFormat="1" ht="29.85" customHeight="1">
      <c r="B288" s="152"/>
      <c r="C288" s="153"/>
      <c r="D288" s="162" t="s">
        <v>136</v>
      </c>
      <c r="E288" s="162"/>
      <c r="F288" s="162"/>
      <c r="G288" s="162"/>
      <c r="H288" s="162"/>
      <c r="I288" s="162"/>
      <c r="J288" s="162"/>
      <c r="K288" s="162"/>
      <c r="L288" s="162"/>
      <c r="M288" s="162"/>
      <c r="N288" s="261">
        <f>BK288</f>
        <v>0</v>
      </c>
      <c r="O288" s="262"/>
      <c r="P288" s="262"/>
      <c r="Q288" s="262"/>
      <c r="R288" s="155"/>
      <c r="T288" s="156"/>
      <c r="U288" s="153"/>
      <c r="V288" s="153"/>
      <c r="W288" s="157">
        <f>SUM(W289:W296)</f>
        <v>0</v>
      </c>
      <c r="X288" s="153"/>
      <c r="Y288" s="157">
        <f>SUM(Y289:Y296)</f>
        <v>0.4599098399999999</v>
      </c>
      <c r="Z288" s="153"/>
      <c r="AA288" s="158">
        <f>SUM(AA289:AA296)</f>
        <v>0</v>
      </c>
      <c r="AR288" s="159" t="s">
        <v>102</v>
      </c>
      <c r="AT288" s="160" t="s">
        <v>78</v>
      </c>
      <c r="AU288" s="160" t="s">
        <v>9</v>
      </c>
      <c r="AY288" s="159" t="s">
        <v>165</v>
      </c>
      <c r="BK288" s="161">
        <f>SUM(BK289:BK296)</f>
        <v>0</v>
      </c>
    </row>
    <row r="289" spans="2:65" s="1" customFormat="1" ht="31.5" customHeight="1">
      <c r="B289" s="34"/>
      <c r="C289" s="163" t="s">
        <v>653</v>
      </c>
      <c r="D289" s="163" t="s">
        <v>166</v>
      </c>
      <c r="E289" s="164" t="s">
        <v>654</v>
      </c>
      <c r="F289" s="248" t="s">
        <v>655</v>
      </c>
      <c r="G289" s="248"/>
      <c r="H289" s="248"/>
      <c r="I289" s="248"/>
      <c r="J289" s="165" t="s">
        <v>187</v>
      </c>
      <c r="K289" s="166">
        <v>59.16</v>
      </c>
      <c r="L289" s="249">
        <v>0</v>
      </c>
      <c r="M289" s="250"/>
      <c r="N289" s="251">
        <f aca="true" t="shared" si="85" ref="N289:N296">ROUND(L289*K289,0)</f>
        <v>0</v>
      </c>
      <c r="O289" s="251"/>
      <c r="P289" s="251"/>
      <c r="Q289" s="251"/>
      <c r="R289" s="36"/>
      <c r="T289" s="167" t="s">
        <v>22</v>
      </c>
      <c r="U289" s="43" t="s">
        <v>44</v>
      </c>
      <c r="V289" s="35"/>
      <c r="W289" s="168">
        <f aca="true" t="shared" si="86" ref="W289:W296">V289*K289</f>
        <v>0</v>
      </c>
      <c r="X289" s="168">
        <v>7E-05</v>
      </c>
      <c r="Y289" s="168">
        <f aca="true" t="shared" si="87" ref="Y289:Y296">X289*K289</f>
        <v>0.004141199999999999</v>
      </c>
      <c r="Z289" s="168">
        <v>0</v>
      </c>
      <c r="AA289" s="169">
        <f aca="true" t="shared" si="88" ref="AA289:AA296">Z289*K289</f>
        <v>0</v>
      </c>
      <c r="AR289" s="17" t="s">
        <v>230</v>
      </c>
      <c r="AT289" s="17" t="s">
        <v>166</v>
      </c>
      <c r="AU289" s="17" t="s">
        <v>102</v>
      </c>
      <c r="AY289" s="17" t="s">
        <v>165</v>
      </c>
      <c r="BE289" s="105">
        <f aca="true" t="shared" si="89" ref="BE289:BE296">IF(U289="základní",N289,0)</f>
        <v>0</v>
      </c>
      <c r="BF289" s="105">
        <f aca="true" t="shared" si="90" ref="BF289:BF296">IF(U289="snížená",N289,0)</f>
        <v>0</v>
      </c>
      <c r="BG289" s="105">
        <f aca="true" t="shared" si="91" ref="BG289:BG296">IF(U289="zákl. přenesená",N289,0)</f>
        <v>0</v>
      </c>
      <c r="BH289" s="105">
        <f aca="true" t="shared" si="92" ref="BH289:BH296">IF(U289="sníž. přenesená",N289,0)</f>
        <v>0</v>
      </c>
      <c r="BI289" s="105">
        <f aca="true" t="shared" si="93" ref="BI289:BI296">IF(U289="nulová",N289,0)</f>
        <v>0</v>
      </c>
      <c r="BJ289" s="17" t="s">
        <v>9</v>
      </c>
      <c r="BK289" s="105">
        <f aca="true" t="shared" si="94" ref="BK289:BK296">ROUND(L289*K289,0)</f>
        <v>0</v>
      </c>
      <c r="BL289" s="17" t="s">
        <v>230</v>
      </c>
      <c r="BM289" s="17" t="s">
        <v>656</v>
      </c>
    </row>
    <row r="290" spans="2:65" s="1" customFormat="1" ht="31.5" customHeight="1">
      <c r="B290" s="34"/>
      <c r="C290" s="163" t="s">
        <v>657</v>
      </c>
      <c r="D290" s="163" t="s">
        <v>166</v>
      </c>
      <c r="E290" s="164" t="s">
        <v>658</v>
      </c>
      <c r="F290" s="248" t="s">
        <v>659</v>
      </c>
      <c r="G290" s="248"/>
      <c r="H290" s="248"/>
      <c r="I290" s="248"/>
      <c r="J290" s="165" t="s">
        <v>187</v>
      </c>
      <c r="K290" s="166">
        <v>59.16</v>
      </c>
      <c r="L290" s="249">
        <v>0</v>
      </c>
      <c r="M290" s="250"/>
      <c r="N290" s="251">
        <f t="shared" si="85"/>
        <v>0</v>
      </c>
      <c r="O290" s="251"/>
      <c r="P290" s="251"/>
      <c r="Q290" s="251"/>
      <c r="R290" s="36"/>
      <c r="T290" s="167" t="s">
        <v>22</v>
      </c>
      <c r="U290" s="43" t="s">
        <v>44</v>
      </c>
      <c r="V290" s="35"/>
      <c r="W290" s="168">
        <f t="shared" si="86"/>
        <v>0</v>
      </c>
      <c r="X290" s="168">
        <v>0.0045</v>
      </c>
      <c r="Y290" s="168">
        <f t="shared" si="87"/>
        <v>0.26621999999999996</v>
      </c>
      <c r="Z290" s="168">
        <v>0</v>
      </c>
      <c r="AA290" s="169">
        <f t="shared" si="88"/>
        <v>0</v>
      </c>
      <c r="AR290" s="17" t="s">
        <v>230</v>
      </c>
      <c r="AT290" s="17" t="s">
        <v>166</v>
      </c>
      <c r="AU290" s="17" t="s">
        <v>102</v>
      </c>
      <c r="AY290" s="17" t="s">
        <v>165</v>
      </c>
      <c r="BE290" s="105">
        <f t="shared" si="89"/>
        <v>0</v>
      </c>
      <c r="BF290" s="105">
        <f t="shared" si="90"/>
        <v>0</v>
      </c>
      <c r="BG290" s="105">
        <f t="shared" si="91"/>
        <v>0</v>
      </c>
      <c r="BH290" s="105">
        <f t="shared" si="92"/>
        <v>0</v>
      </c>
      <c r="BI290" s="105">
        <f t="shared" si="93"/>
        <v>0</v>
      </c>
      <c r="BJ290" s="17" t="s">
        <v>9</v>
      </c>
      <c r="BK290" s="105">
        <f t="shared" si="94"/>
        <v>0</v>
      </c>
      <c r="BL290" s="17" t="s">
        <v>230</v>
      </c>
      <c r="BM290" s="17" t="s">
        <v>660</v>
      </c>
    </row>
    <row r="291" spans="2:65" s="1" customFormat="1" ht="22.5" customHeight="1">
      <c r="B291" s="34"/>
      <c r="C291" s="163" t="s">
        <v>661</v>
      </c>
      <c r="D291" s="163" t="s">
        <v>166</v>
      </c>
      <c r="E291" s="164" t="s">
        <v>662</v>
      </c>
      <c r="F291" s="248" t="s">
        <v>663</v>
      </c>
      <c r="G291" s="248"/>
      <c r="H291" s="248"/>
      <c r="I291" s="248"/>
      <c r="J291" s="165" t="s">
        <v>187</v>
      </c>
      <c r="K291" s="166">
        <v>59.16</v>
      </c>
      <c r="L291" s="249">
        <v>0</v>
      </c>
      <c r="M291" s="250"/>
      <c r="N291" s="251">
        <f t="shared" si="85"/>
        <v>0</v>
      </c>
      <c r="O291" s="251"/>
      <c r="P291" s="251"/>
      <c r="Q291" s="251"/>
      <c r="R291" s="36"/>
      <c r="T291" s="167" t="s">
        <v>22</v>
      </c>
      <c r="U291" s="43" t="s">
        <v>44</v>
      </c>
      <c r="V291" s="35"/>
      <c r="W291" s="168">
        <f t="shared" si="86"/>
        <v>0</v>
      </c>
      <c r="X291" s="168">
        <v>0.0003</v>
      </c>
      <c r="Y291" s="168">
        <f t="shared" si="87"/>
        <v>0.017747999999999996</v>
      </c>
      <c r="Z291" s="168">
        <v>0</v>
      </c>
      <c r="AA291" s="169">
        <f t="shared" si="88"/>
        <v>0</v>
      </c>
      <c r="AR291" s="17" t="s">
        <v>230</v>
      </c>
      <c r="AT291" s="17" t="s">
        <v>166</v>
      </c>
      <c r="AU291" s="17" t="s">
        <v>102</v>
      </c>
      <c r="AY291" s="17" t="s">
        <v>165</v>
      </c>
      <c r="BE291" s="105">
        <f t="shared" si="89"/>
        <v>0</v>
      </c>
      <c r="BF291" s="105">
        <f t="shared" si="90"/>
        <v>0</v>
      </c>
      <c r="BG291" s="105">
        <f t="shared" si="91"/>
        <v>0</v>
      </c>
      <c r="BH291" s="105">
        <f t="shared" si="92"/>
        <v>0</v>
      </c>
      <c r="BI291" s="105">
        <f t="shared" si="93"/>
        <v>0</v>
      </c>
      <c r="BJ291" s="17" t="s">
        <v>9</v>
      </c>
      <c r="BK291" s="105">
        <f t="shared" si="94"/>
        <v>0</v>
      </c>
      <c r="BL291" s="17" t="s">
        <v>230</v>
      </c>
      <c r="BM291" s="17" t="s">
        <v>664</v>
      </c>
    </row>
    <row r="292" spans="2:65" s="1" customFormat="1" ht="22.5" customHeight="1">
      <c r="B292" s="34"/>
      <c r="C292" s="170" t="s">
        <v>665</v>
      </c>
      <c r="D292" s="170" t="s">
        <v>243</v>
      </c>
      <c r="E292" s="171" t="s">
        <v>666</v>
      </c>
      <c r="F292" s="252" t="s">
        <v>667</v>
      </c>
      <c r="G292" s="252"/>
      <c r="H292" s="252"/>
      <c r="I292" s="252"/>
      <c r="J292" s="172" t="s">
        <v>187</v>
      </c>
      <c r="K292" s="173">
        <v>65.076</v>
      </c>
      <c r="L292" s="253">
        <v>0</v>
      </c>
      <c r="M292" s="254"/>
      <c r="N292" s="255">
        <f t="shared" si="85"/>
        <v>0</v>
      </c>
      <c r="O292" s="251"/>
      <c r="P292" s="251"/>
      <c r="Q292" s="251"/>
      <c r="R292" s="36"/>
      <c r="T292" s="167" t="s">
        <v>22</v>
      </c>
      <c r="U292" s="43" t="s">
        <v>44</v>
      </c>
      <c r="V292" s="35"/>
      <c r="W292" s="168">
        <f t="shared" si="86"/>
        <v>0</v>
      </c>
      <c r="X292" s="168">
        <v>0.00264</v>
      </c>
      <c r="Y292" s="168">
        <f t="shared" si="87"/>
        <v>0.17180063999999998</v>
      </c>
      <c r="Z292" s="168">
        <v>0</v>
      </c>
      <c r="AA292" s="169">
        <f t="shared" si="88"/>
        <v>0</v>
      </c>
      <c r="AR292" s="17" t="s">
        <v>294</v>
      </c>
      <c r="AT292" s="17" t="s">
        <v>243</v>
      </c>
      <c r="AU292" s="17" t="s">
        <v>102</v>
      </c>
      <c r="AY292" s="17" t="s">
        <v>165</v>
      </c>
      <c r="BE292" s="105">
        <f t="shared" si="89"/>
        <v>0</v>
      </c>
      <c r="BF292" s="105">
        <f t="shared" si="90"/>
        <v>0</v>
      </c>
      <c r="BG292" s="105">
        <f t="shared" si="91"/>
        <v>0</v>
      </c>
      <c r="BH292" s="105">
        <f t="shared" si="92"/>
        <v>0</v>
      </c>
      <c r="BI292" s="105">
        <f t="shared" si="93"/>
        <v>0</v>
      </c>
      <c r="BJ292" s="17" t="s">
        <v>9</v>
      </c>
      <c r="BK292" s="105">
        <f t="shared" si="94"/>
        <v>0</v>
      </c>
      <c r="BL292" s="17" t="s">
        <v>230</v>
      </c>
      <c r="BM292" s="17" t="s">
        <v>668</v>
      </c>
    </row>
    <row r="293" spans="2:65" s="1" customFormat="1" ht="31.5" customHeight="1">
      <c r="B293" s="34"/>
      <c r="C293" s="163" t="s">
        <v>669</v>
      </c>
      <c r="D293" s="163" t="s">
        <v>166</v>
      </c>
      <c r="E293" s="164" t="s">
        <v>670</v>
      </c>
      <c r="F293" s="248" t="s">
        <v>671</v>
      </c>
      <c r="G293" s="248"/>
      <c r="H293" s="248"/>
      <c r="I293" s="248"/>
      <c r="J293" s="165" t="s">
        <v>196</v>
      </c>
      <c r="K293" s="166">
        <v>60</v>
      </c>
      <c r="L293" s="249">
        <v>0</v>
      </c>
      <c r="M293" s="250"/>
      <c r="N293" s="251">
        <f t="shared" si="85"/>
        <v>0</v>
      </c>
      <c r="O293" s="251"/>
      <c r="P293" s="251"/>
      <c r="Q293" s="251"/>
      <c r="R293" s="36"/>
      <c r="T293" s="167" t="s">
        <v>22</v>
      </c>
      <c r="U293" s="43" t="s">
        <v>44</v>
      </c>
      <c r="V293" s="35"/>
      <c r="W293" s="168">
        <f t="shared" si="86"/>
        <v>0</v>
      </c>
      <c r="X293" s="168">
        <v>0</v>
      </c>
      <c r="Y293" s="168">
        <f t="shared" si="87"/>
        <v>0</v>
      </c>
      <c r="Z293" s="168">
        <v>0</v>
      </c>
      <c r="AA293" s="169">
        <f t="shared" si="88"/>
        <v>0</v>
      </c>
      <c r="AR293" s="17" t="s">
        <v>230</v>
      </c>
      <c r="AT293" s="17" t="s">
        <v>166</v>
      </c>
      <c r="AU293" s="17" t="s">
        <v>102</v>
      </c>
      <c r="AY293" s="17" t="s">
        <v>165</v>
      </c>
      <c r="BE293" s="105">
        <f t="shared" si="89"/>
        <v>0</v>
      </c>
      <c r="BF293" s="105">
        <f t="shared" si="90"/>
        <v>0</v>
      </c>
      <c r="BG293" s="105">
        <f t="shared" si="91"/>
        <v>0</v>
      </c>
      <c r="BH293" s="105">
        <f t="shared" si="92"/>
        <v>0</v>
      </c>
      <c r="BI293" s="105">
        <f t="shared" si="93"/>
        <v>0</v>
      </c>
      <c r="BJ293" s="17" t="s">
        <v>9</v>
      </c>
      <c r="BK293" s="105">
        <f t="shared" si="94"/>
        <v>0</v>
      </c>
      <c r="BL293" s="17" t="s">
        <v>230</v>
      </c>
      <c r="BM293" s="17" t="s">
        <v>672</v>
      </c>
    </row>
    <row r="294" spans="2:65" s="1" customFormat="1" ht="31.5" customHeight="1">
      <c r="B294" s="34"/>
      <c r="C294" s="163" t="s">
        <v>673</v>
      </c>
      <c r="D294" s="163" t="s">
        <v>166</v>
      </c>
      <c r="E294" s="164" t="s">
        <v>674</v>
      </c>
      <c r="F294" s="248" t="s">
        <v>675</v>
      </c>
      <c r="G294" s="248"/>
      <c r="H294" s="248"/>
      <c r="I294" s="248"/>
      <c r="J294" s="165" t="s">
        <v>196</v>
      </c>
      <c r="K294" s="166">
        <v>45</v>
      </c>
      <c r="L294" s="249">
        <v>0</v>
      </c>
      <c r="M294" s="250"/>
      <c r="N294" s="251">
        <f t="shared" si="85"/>
        <v>0</v>
      </c>
      <c r="O294" s="251"/>
      <c r="P294" s="251"/>
      <c r="Q294" s="251"/>
      <c r="R294" s="36"/>
      <c r="T294" s="167" t="s">
        <v>22</v>
      </c>
      <c r="U294" s="43" t="s">
        <v>44</v>
      </c>
      <c r="V294" s="35"/>
      <c r="W294" s="168">
        <f t="shared" si="86"/>
        <v>0</v>
      </c>
      <c r="X294" s="168">
        <v>0</v>
      </c>
      <c r="Y294" s="168">
        <f t="shared" si="87"/>
        <v>0</v>
      </c>
      <c r="Z294" s="168">
        <v>0</v>
      </c>
      <c r="AA294" s="169">
        <f t="shared" si="88"/>
        <v>0</v>
      </c>
      <c r="AR294" s="17" t="s">
        <v>230</v>
      </c>
      <c r="AT294" s="17" t="s">
        <v>166</v>
      </c>
      <c r="AU294" s="17" t="s">
        <v>102</v>
      </c>
      <c r="AY294" s="17" t="s">
        <v>165</v>
      </c>
      <c r="BE294" s="105">
        <f t="shared" si="89"/>
        <v>0</v>
      </c>
      <c r="BF294" s="105">
        <f t="shared" si="90"/>
        <v>0</v>
      </c>
      <c r="BG294" s="105">
        <f t="shared" si="91"/>
        <v>0</v>
      </c>
      <c r="BH294" s="105">
        <f t="shared" si="92"/>
        <v>0</v>
      </c>
      <c r="BI294" s="105">
        <f t="shared" si="93"/>
        <v>0</v>
      </c>
      <c r="BJ294" s="17" t="s">
        <v>9</v>
      </c>
      <c r="BK294" s="105">
        <f t="shared" si="94"/>
        <v>0</v>
      </c>
      <c r="BL294" s="17" t="s">
        <v>230</v>
      </c>
      <c r="BM294" s="17" t="s">
        <v>676</v>
      </c>
    </row>
    <row r="295" spans="2:65" s="1" customFormat="1" ht="22.5" customHeight="1">
      <c r="B295" s="34"/>
      <c r="C295" s="170" t="s">
        <v>677</v>
      </c>
      <c r="D295" s="170" t="s">
        <v>243</v>
      </c>
      <c r="E295" s="171" t="s">
        <v>678</v>
      </c>
      <c r="F295" s="252" t="s">
        <v>679</v>
      </c>
      <c r="G295" s="252"/>
      <c r="H295" s="252"/>
      <c r="I295" s="252"/>
      <c r="J295" s="172" t="s">
        <v>196</v>
      </c>
      <c r="K295" s="173">
        <v>45</v>
      </c>
      <c r="L295" s="253">
        <v>0</v>
      </c>
      <c r="M295" s="254"/>
      <c r="N295" s="255">
        <f t="shared" si="85"/>
        <v>0</v>
      </c>
      <c r="O295" s="251"/>
      <c r="P295" s="251"/>
      <c r="Q295" s="251"/>
      <c r="R295" s="36"/>
      <c r="T295" s="167" t="s">
        <v>22</v>
      </c>
      <c r="U295" s="43" t="s">
        <v>44</v>
      </c>
      <c r="V295" s="35"/>
      <c r="W295" s="168">
        <f t="shared" si="86"/>
        <v>0</v>
      </c>
      <c r="X295" s="168">
        <v>0</v>
      </c>
      <c r="Y295" s="168">
        <f t="shared" si="87"/>
        <v>0</v>
      </c>
      <c r="Z295" s="168">
        <v>0</v>
      </c>
      <c r="AA295" s="169">
        <f t="shared" si="88"/>
        <v>0</v>
      </c>
      <c r="AR295" s="17" t="s">
        <v>294</v>
      </c>
      <c r="AT295" s="17" t="s">
        <v>243</v>
      </c>
      <c r="AU295" s="17" t="s">
        <v>102</v>
      </c>
      <c r="AY295" s="17" t="s">
        <v>165</v>
      </c>
      <c r="BE295" s="105">
        <f t="shared" si="89"/>
        <v>0</v>
      </c>
      <c r="BF295" s="105">
        <f t="shared" si="90"/>
        <v>0</v>
      </c>
      <c r="BG295" s="105">
        <f t="shared" si="91"/>
        <v>0</v>
      </c>
      <c r="BH295" s="105">
        <f t="shared" si="92"/>
        <v>0</v>
      </c>
      <c r="BI295" s="105">
        <f t="shared" si="93"/>
        <v>0</v>
      </c>
      <c r="BJ295" s="17" t="s">
        <v>9</v>
      </c>
      <c r="BK295" s="105">
        <f t="shared" si="94"/>
        <v>0</v>
      </c>
      <c r="BL295" s="17" t="s">
        <v>230</v>
      </c>
      <c r="BM295" s="17" t="s">
        <v>680</v>
      </c>
    </row>
    <row r="296" spans="2:65" s="1" customFormat="1" ht="22.5" customHeight="1">
      <c r="B296" s="34"/>
      <c r="C296" s="163" t="s">
        <v>681</v>
      </c>
      <c r="D296" s="163" t="s">
        <v>166</v>
      </c>
      <c r="E296" s="164" t="s">
        <v>682</v>
      </c>
      <c r="F296" s="248" t="s">
        <v>683</v>
      </c>
      <c r="G296" s="248"/>
      <c r="H296" s="248"/>
      <c r="I296" s="248"/>
      <c r="J296" s="165" t="s">
        <v>393</v>
      </c>
      <c r="K296" s="174">
        <v>0</v>
      </c>
      <c r="L296" s="249">
        <v>0</v>
      </c>
      <c r="M296" s="250"/>
      <c r="N296" s="251">
        <f t="shared" si="85"/>
        <v>0</v>
      </c>
      <c r="O296" s="251"/>
      <c r="P296" s="251"/>
      <c r="Q296" s="251"/>
      <c r="R296" s="36"/>
      <c r="T296" s="167" t="s">
        <v>22</v>
      </c>
      <c r="U296" s="43" t="s">
        <v>44</v>
      </c>
      <c r="V296" s="35"/>
      <c r="W296" s="168">
        <f t="shared" si="86"/>
        <v>0</v>
      </c>
      <c r="X296" s="168">
        <v>0</v>
      </c>
      <c r="Y296" s="168">
        <f t="shared" si="87"/>
        <v>0</v>
      </c>
      <c r="Z296" s="168">
        <v>0</v>
      </c>
      <c r="AA296" s="169">
        <f t="shared" si="88"/>
        <v>0</v>
      </c>
      <c r="AR296" s="17" t="s">
        <v>230</v>
      </c>
      <c r="AT296" s="17" t="s">
        <v>166</v>
      </c>
      <c r="AU296" s="17" t="s">
        <v>102</v>
      </c>
      <c r="AY296" s="17" t="s">
        <v>165</v>
      </c>
      <c r="BE296" s="105">
        <f t="shared" si="89"/>
        <v>0</v>
      </c>
      <c r="BF296" s="105">
        <f t="shared" si="90"/>
        <v>0</v>
      </c>
      <c r="BG296" s="105">
        <f t="shared" si="91"/>
        <v>0</v>
      </c>
      <c r="BH296" s="105">
        <f t="shared" si="92"/>
        <v>0</v>
      </c>
      <c r="BI296" s="105">
        <f t="shared" si="93"/>
        <v>0</v>
      </c>
      <c r="BJ296" s="17" t="s">
        <v>9</v>
      </c>
      <c r="BK296" s="105">
        <f t="shared" si="94"/>
        <v>0</v>
      </c>
      <c r="BL296" s="17" t="s">
        <v>230</v>
      </c>
      <c r="BM296" s="17" t="s">
        <v>684</v>
      </c>
    </row>
    <row r="297" spans="2:63" s="9" customFormat="1" ht="29.85" customHeight="1">
      <c r="B297" s="152"/>
      <c r="C297" s="153"/>
      <c r="D297" s="162" t="s">
        <v>137</v>
      </c>
      <c r="E297" s="162"/>
      <c r="F297" s="162"/>
      <c r="G297" s="162"/>
      <c r="H297" s="162"/>
      <c r="I297" s="162"/>
      <c r="J297" s="162"/>
      <c r="K297" s="162"/>
      <c r="L297" s="162"/>
      <c r="M297" s="162"/>
      <c r="N297" s="261">
        <f>BK297</f>
        <v>0</v>
      </c>
      <c r="O297" s="262"/>
      <c r="P297" s="262"/>
      <c r="Q297" s="262"/>
      <c r="R297" s="155"/>
      <c r="T297" s="156"/>
      <c r="U297" s="153"/>
      <c r="V297" s="153"/>
      <c r="W297" s="157">
        <f>SUM(W298:W305)</f>
        <v>0</v>
      </c>
      <c r="X297" s="153"/>
      <c r="Y297" s="157">
        <f>SUM(Y298:Y305)</f>
        <v>0</v>
      </c>
      <c r="Z297" s="153"/>
      <c r="AA297" s="158">
        <f>SUM(AA298:AA305)</f>
        <v>0</v>
      </c>
      <c r="AR297" s="159" t="s">
        <v>102</v>
      </c>
      <c r="AT297" s="160" t="s">
        <v>78</v>
      </c>
      <c r="AU297" s="160" t="s">
        <v>9</v>
      </c>
      <c r="AY297" s="159" t="s">
        <v>165</v>
      </c>
      <c r="BK297" s="161">
        <f>SUM(BK298:BK305)</f>
        <v>0</v>
      </c>
    </row>
    <row r="298" spans="2:65" s="1" customFormat="1" ht="31.5" customHeight="1">
      <c r="B298" s="34"/>
      <c r="C298" s="163" t="s">
        <v>685</v>
      </c>
      <c r="D298" s="163" t="s">
        <v>166</v>
      </c>
      <c r="E298" s="164" t="s">
        <v>686</v>
      </c>
      <c r="F298" s="248" t="s">
        <v>687</v>
      </c>
      <c r="G298" s="248"/>
      <c r="H298" s="248"/>
      <c r="I298" s="248"/>
      <c r="J298" s="165" t="s">
        <v>187</v>
      </c>
      <c r="K298" s="166">
        <v>36.75</v>
      </c>
      <c r="L298" s="249">
        <v>0</v>
      </c>
      <c r="M298" s="250"/>
      <c r="N298" s="251">
        <f aca="true" t="shared" si="95" ref="N298:N305">ROUND(L298*K298,0)</f>
        <v>0</v>
      </c>
      <c r="O298" s="251"/>
      <c r="P298" s="251"/>
      <c r="Q298" s="251"/>
      <c r="R298" s="36"/>
      <c r="T298" s="167" t="s">
        <v>22</v>
      </c>
      <c r="U298" s="43" t="s">
        <v>44</v>
      </c>
      <c r="V298" s="35"/>
      <c r="W298" s="168">
        <f aca="true" t="shared" si="96" ref="W298:W305">V298*K298</f>
        <v>0</v>
      </c>
      <c r="X298" s="168">
        <v>0</v>
      </c>
      <c r="Y298" s="168">
        <f aca="true" t="shared" si="97" ref="Y298:Y305">X298*K298</f>
        <v>0</v>
      </c>
      <c r="Z298" s="168">
        <v>0</v>
      </c>
      <c r="AA298" s="169">
        <f aca="true" t="shared" si="98" ref="AA298:AA305">Z298*K298</f>
        <v>0</v>
      </c>
      <c r="AR298" s="17" t="s">
        <v>230</v>
      </c>
      <c r="AT298" s="17" t="s">
        <v>166</v>
      </c>
      <c r="AU298" s="17" t="s">
        <v>102</v>
      </c>
      <c r="AY298" s="17" t="s">
        <v>165</v>
      </c>
      <c r="BE298" s="105">
        <f aca="true" t="shared" si="99" ref="BE298:BE305">IF(U298="základní",N298,0)</f>
        <v>0</v>
      </c>
      <c r="BF298" s="105">
        <f aca="true" t="shared" si="100" ref="BF298:BF305">IF(U298="snížená",N298,0)</f>
        <v>0</v>
      </c>
      <c r="BG298" s="105">
        <f aca="true" t="shared" si="101" ref="BG298:BG305">IF(U298="zákl. přenesená",N298,0)</f>
        <v>0</v>
      </c>
      <c r="BH298" s="105">
        <f aca="true" t="shared" si="102" ref="BH298:BH305">IF(U298="sníž. přenesená",N298,0)</f>
        <v>0</v>
      </c>
      <c r="BI298" s="105">
        <f aca="true" t="shared" si="103" ref="BI298:BI305">IF(U298="nulová",N298,0)</f>
        <v>0</v>
      </c>
      <c r="BJ298" s="17" t="s">
        <v>9</v>
      </c>
      <c r="BK298" s="105">
        <f aca="true" t="shared" si="104" ref="BK298:BK305">ROUND(L298*K298,0)</f>
        <v>0</v>
      </c>
      <c r="BL298" s="17" t="s">
        <v>230</v>
      </c>
      <c r="BM298" s="17" t="s">
        <v>688</v>
      </c>
    </row>
    <row r="299" spans="2:65" s="1" customFormat="1" ht="22.5" customHeight="1">
      <c r="B299" s="34"/>
      <c r="C299" s="170" t="s">
        <v>689</v>
      </c>
      <c r="D299" s="170" t="s">
        <v>243</v>
      </c>
      <c r="E299" s="171" t="s">
        <v>690</v>
      </c>
      <c r="F299" s="252" t="s">
        <v>691</v>
      </c>
      <c r="G299" s="252"/>
      <c r="H299" s="252"/>
      <c r="I299" s="252"/>
      <c r="J299" s="172" t="s">
        <v>187</v>
      </c>
      <c r="K299" s="173">
        <v>38.588</v>
      </c>
      <c r="L299" s="253">
        <v>0</v>
      </c>
      <c r="M299" s="254"/>
      <c r="N299" s="255">
        <f t="shared" si="95"/>
        <v>0</v>
      </c>
      <c r="O299" s="251"/>
      <c r="P299" s="251"/>
      <c r="Q299" s="251"/>
      <c r="R299" s="36"/>
      <c r="T299" s="167" t="s">
        <v>22</v>
      </c>
      <c r="U299" s="43" t="s">
        <v>44</v>
      </c>
      <c r="V299" s="35"/>
      <c r="W299" s="168">
        <f t="shared" si="96"/>
        <v>0</v>
      </c>
      <c r="X299" s="168">
        <v>0</v>
      </c>
      <c r="Y299" s="168">
        <f t="shared" si="97"/>
        <v>0</v>
      </c>
      <c r="Z299" s="168">
        <v>0</v>
      </c>
      <c r="AA299" s="169">
        <f t="shared" si="98"/>
        <v>0</v>
      </c>
      <c r="AR299" s="17" t="s">
        <v>294</v>
      </c>
      <c r="AT299" s="17" t="s">
        <v>243</v>
      </c>
      <c r="AU299" s="17" t="s">
        <v>102</v>
      </c>
      <c r="AY299" s="17" t="s">
        <v>165</v>
      </c>
      <c r="BE299" s="105">
        <f t="shared" si="99"/>
        <v>0</v>
      </c>
      <c r="BF299" s="105">
        <f t="shared" si="100"/>
        <v>0</v>
      </c>
      <c r="BG299" s="105">
        <f t="shared" si="101"/>
        <v>0</v>
      </c>
      <c r="BH299" s="105">
        <f t="shared" si="102"/>
        <v>0</v>
      </c>
      <c r="BI299" s="105">
        <f t="shared" si="103"/>
        <v>0</v>
      </c>
      <c r="BJ299" s="17" t="s">
        <v>9</v>
      </c>
      <c r="BK299" s="105">
        <f t="shared" si="104"/>
        <v>0</v>
      </c>
      <c r="BL299" s="17" t="s">
        <v>230</v>
      </c>
      <c r="BM299" s="17" t="s">
        <v>692</v>
      </c>
    </row>
    <row r="300" spans="2:65" s="1" customFormat="1" ht="31.5" customHeight="1">
      <c r="B300" s="34"/>
      <c r="C300" s="163" t="s">
        <v>693</v>
      </c>
      <c r="D300" s="163" t="s">
        <v>166</v>
      </c>
      <c r="E300" s="164" t="s">
        <v>694</v>
      </c>
      <c r="F300" s="248" t="s">
        <v>695</v>
      </c>
      <c r="G300" s="248"/>
      <c r="H300" s="248"/>
      <c r="I300" s="248"/>
      <c r="J300" s="165" t="s">
        <v>187</v>
      </c>
      <c r="K300" s="166">
        <v>36.75</v>
      </c>
      <c r="L300" s="249">
        <v>0</v>
      </c>
      <c r="M300" s="250"/>
      <c r="N300" s="251">
        <f t="shared" si="95"/>
        <v>0</v>
      </c>
      <c r="O300" s="251"/>
      <c r="P300" s="251"/>
      <c r="Q300" s="251"/>
      <c r="R300" s="36"/>
      <c r="T300" s="167" t="s">
        <v>22</v>
      </c>
      <c r="U300" s="43" t="s">
        <v>44</v>
      </c>
      <c r="V300" s="35"/>
      <c r="W300" s="168">
        <f t="shared" si="96"/>
        <v>0</v>
      </c>
      <c r="X300" s="168">
        <v>0</v>
      </c>
      <c r="Y300" s="168">
        <f t="shared" si="97"/>
        <v>0</v>
      </c>
      <c r="Z300" s="168">
        <v>0</v>
      </c>
      <c r="AA300" s="169">
        <f t="shared" si="98"/>
        <v>0</v>
      </c>
      <c r="AR300" s="17" t="s">
        <v>230</v>
      </c>
      <c r="AT300" s="17" t="s">
        <v>166</v>
      </c>
      <c r="AU300" s="17" t="s">
        <v>102</v>
      </c>
      <c r="AY300" s="17" t="s">
        <v>165</v>
      </c>
      <c r="BE300" s="105">
        <f t="shared" si="99"/>
        <v>0</v>
      </c>
      <c r="BF300" s="105">
        <f t="shared" si="100"/>
        <v>0</v>
      </c>
      <c r="BG300" s="105">
        <f t="shared" si="101"/>
        <v>0</v>
      </c>
      <c r="BH300" s="105">
        <f t="shared" si="102"/>
        <v>0</v>
      </c>
      <c r="BI300" s="105">
        <f t="shared" si="103"/>
        <v>0</v>
      </c>
      <c r="BJ300" s="17" t="s">
        <v>9</v>
      </c>
      <c r="BK300" s="105">
        <f t="shared" si="104"/>
        <v>0</v>
      </c>
      <c r="BL300" s="17" t="s">
        <v>230</v>
      </c>
      <c r="BM300" s="17" t="s">
        <v>696</v>
      </c>
    </row>
    <row r="301" spans="2:65" s="1" customFormat="1" ht="44.25" customHeight="1">
      <c r="B301" s="34"/>
      <c r="C301" s="163" t="s">
        <v>697</v>
      </c>
      <c r="D301" s="163" t="s">
        <v>166</v>
      </c>
      <c r="E301" s="164" t="s">
        <v>698</v>
      </c>
      <c r="F301" s="248" t="s">
        <v>699</v>
      </c>
      <c r="G301" s="248"/>
      <c r="H301" s="248"/>
      <c r="I301" s="248"/>
      <c r="J301" s="165" t="s">
        <v>187</v>
      </c>
      <c r="K301" s="166">
        <v>36.75</v>
      </c>
      <c r="L301" s="249">
        <v>0</v>
      </c>
      <c r="M301" s="250"/>
      <c r="N301" s="251">
        <f t="shared" si="95"/>
        <v>0</v>
      </c>
      <c r="O301" s="251"/>
      <c r="P301" s="251"/>
      <c r="Q301" s="251"/>
      <c r="R301" s="36"/>
      <c r="T301" s="167" t="s">
        <v>22</v>
      </c>
      <c r="U301" s="43" t="s">
        <v>44</v>
      </c>
      <c r="V301" s="35"/>
      <c r="W301" s="168">
        <f t="shared" si="96"/>
        <v>0</v>
      </c>
      <c r="X301" s="168">
        <v>0</v>
      </c>
      <c r="Y301" s="168">
        <f t="shared" si="97"/>
        <v>0</v>
      </c>
      <c r="Z301" s="168">
        <v>0</v>
      </c>
      <c r="AA301" s="169">
        <f t="shared" si="98"/>
        <v>0</v>
      </c>
      <c r="AR301" s="17" t="s">
        <v>230</v>
      </c>
      <c r="AT301" s="17" t="s">
        <v>166</v>
      </c>
      <c r="AU301" s="17" t="s">
        <v>102</v>
      </c>
      <c r="AY301" s="17" t="s">
        <v>165</v>
      </c>
      <c r="BE301" s="105">
        <f t="shared" si="99"/>
        <v>0</v>
      </c>
      <c r="BF301" s="105">
        <f t="shared" si="100"/>
        <v>0</v>
      </c>
      <c r="BG301" s="105">
        <f t="shared" si="101"/>
        <v>0</v>
      </c>
      <c r="BH301" s="105">
        <f t="shared" si="102"/>
        <v>0</v>
      </c>
      <c r="BI301" s="105">
        <f t="shared" si="103"/>
        <v>0</v>
      </c>
      <c r="BJ301" s="17" t="s">
        <v>9</v>
      </c>
      <c r="BK301" s="105">
        <f t="shared" si="104"/>
        <v>0</v>
      </c>
      <c r="BL301" s="17" t="s">
        <v>230</v>
      </c>
      <c r="BM301" s="17" t="s">
        <v>700</v>
      </c>
    </row>
    <row r="302" spans="2:65" s="1" customFormat="1" ht="31.5" customHeight="1">
      <c r="B302" s="34"/>
      <c r="C302" s="163" t="s">
        <v>701</v>
      </c>
      <c r="D302" s="163" t="s">
        <v>166</v>
      </c>
      <c r="E302" s="164" t="s">
        <v>702</v>
      </c>
      <c r="F302" s="248" t="s">
        <v>703</v>
      </c>
      <c r="G302" s="248"/>
      <c r="H302" s="248"/>
      <c r="I302" s="248"/>
      <c r="J302" s="165" t="s">
        <v>196</v>
      </c>
      <c r="K302" s="166">
        <v>24.5</v>
      </c>
      <c r="L302" s="249">
        <v>0</v>
      </c>
      <c r="M302" s="250"/>
      <c r="N302" s="251">
        <f t="shared" si="95"/>
        <v>0</v>
      </c>
      <c r="O302" s="251"/>
      <c r="P302" s="251"/>
      <c r="Q302" s="251"/>
      <c r="R302" s="36"/>
      <c r="T302" s="167" t="s">
        <v>22</v>
      </c>
      <c r="U302" s="43" t="s">
        <v>44</v>
      </c>
      <c r="V302" s="35"/>
      <c r="W302" s="168">
        <f t="shared" si="96"/>
        <v>0</v>
      </c>
      <c r="X302" s="168">
        <v>0</v>
      </c>
      <c r="Y302" s="168">
        <f t="shared" si="97"/>
        <v>0</v>
      </c>
      <c r="Z302" s="168">
        <v>0</v>
      </c>
      <c r="AA302" s="169">
        <f t="shared" si="98"/>
        <v>0</v>
      </c>
      <c r="AR302" s="17" t="s">
        <v>230</v>
      </c>
      <c r="AT302" s="17" t="s">
        <v>166</v>
      </c>
      <c r="AU302" s="17" t="s">
        <v>102</v>
      </c>
      <c r="AY302" s="17" t="s">
        <v>165</v>
      </c>
      <c r="BE302" s="105">
        <f t="shared" si="99"/>
        <v>0</v>
      </c>
      <c r="BF302" s="105">
        <f t="shared" si="100"/>
        <v>0</v>
      </c>
      <c r="BG302" s="105">
        <f t="shared" si="101"/>
        <v>0</v>
      </c>
      <c r="BH302" s="105">
        <f t="shared" si="102"/>
        <v>0</v>
      </c>
      <c r="BI302" s="105">
        <f t="shared" si="103"/>
        <v>0</v>
      </c>
      <c r="BJ302" s="17" t="s">
        <v>9</v>
      </c>
      <c r="BK302" s="105">
        <f t="shared" si="104"/>
        <v>0</v>
      </c>
      <c r="BL302" s="17" t="s">
        <v>230</v>
      </c>
      <c r="BM302" s="17" t="s">
        <v>704</v>
      </c>
    </row>
    <row r="303" spans="2:65" s="1" customFormat="1" ht="22.5" customHeight="1">
      <c r="B303" s="34"/>
      <c r="C303" s="163" t="s">
        <v>705</v>
      </c>
      <c r="D303" s="163" t="s">
        <v>166</v>
      </c>
      <c r="E303" s="164" t="s">
        <v>706</v>
      </c>
      <c r="F303" s="248" t="s">
        <v>707</v>
      </c>
      <c r="G303" s="248"/>
      <c r="H303" s="248"/>
      <c r="I303" s="248"/>
      <c r="J303" s="165" t="s">
        <v>187</v>
      </c>
      <c r="K303" s="166">
        <v>36.75</v>
      </c>
      <c r="L303" s="249">
        <v>0</v>
      </c>
      <c r="M303" s="250"/>
      <c r="N303" s="251">
        <f t="shared" si="95"/>
        <v>0</v>
      </c>
      <c r="O303" s="251"/>
      <c r="P303" s="251"/>
      <c r="Q303" s="251"/>
      <c r="R303" s="36"/>
      <c r="T303" s="167" t="s">
        <v>22</v>
      </c>
      <c r="U303" s="43" t="s">
        <v>44</v>
      </c>
      <c r="V303" s="35"/>
      <c r="W303" s="168">
        <f t="shared" si="96"/>
        <v>0</v>
      </c>
      <c r="X303" s="168">
        <v>0</v>
      </c>
      <c r="Y303" s="168">
        <f t="shared" si="97"/>
        <v>0</v>
      </c>
      <c r="Z303" s="168">
        <v>0</v>
      </c>
      <c r="AA303" s="169">
        <f t="shared" si="98"/>
        <v>0</v>
      </c>
      <c r="AR303" s="17" t="s">
        <v>230</v>
      </c>
      <c r="AT303" s="17" t="s">
        <v>166</v>
      </c>
      <c r="AU303" s="17" t="s">
        <v>102</v>
      </c>
      <c r="AY303" s="17" t="s">
        <v>165</v>
      </c>
      <c r="BE303" s="105">
        <f t="shared" si="99"/>
        <v>0</v>
      </c>
      <c r="BF303" s="105">
        <f t="shared" si="100"/>
        <v>0</v>
      </c>
      <c r="BG303" s="105">
        <f t="shared" si="101"/>
        <v>0</v>
      </c>
      <c r="BH303" s="105">
        <f t="shared" si="102"/>
        <v>0</v>
      </c>
      <c r="BI303" s="105">
        <f t="shared" si="103"/>
        <v>0</v>
      </c>
      <c r="BJ303" s="17" t="s">
        <v>9</v>
      </c>
      <c r="BK303" s="105">
        <f t="shared" si="104"/>
        <v>0</v>
      </c>
      <c r="BL303" s="17" t="s">
        <v>230</v>
      </c>
      <c r="BM303" s="17" t="s">
        <v>708</v>
      </c>
    </row>
    <row r="304" spans="2:65" s="1" customFormat="1" ht="22.5" customHeight="1">
      <c r="B304" s="34"/>
      <c r="C304" s="163" t="s">
        <v>709</v>
      </c>
      <c r="D304" s="163" t="s">
        <v>166</v>
      </c>
      <c r="E304" s="164" t="s">
        <v>710</v>
      </c>
      <c r="F304" s="248" t="s">
        <v>711</v>
      </c>
      <c r="G304" s="248"/>
      <c r="H304" s="248"/>
      <c r="I304" s="248"/>
      <c r="J304" s="165" t="s">
        <v>187</v>
      </c>
      <c r="K304" s="166">
        <v>36.75</v>
      </c>
      <c r="L304" s="249">
        <v>0</v>
      </c>
      <c r="M304" s="250"/>
      <c r="N304" s="251">
        <f t="shared" si="95"/>
        <v>0</v>
      </c>
      <c r="O304" s="251"/>
      <c r="P304" s="251"/>
      <c r="Q304" s="251"/>
      <c r="R304" s="36"/>
      <c r="T304" s="167" t="s">
        <v>22</v>
      </c>
      <c r="U304" s="43" t="s">
        <v>44</v>
      </c>
      <c r="V304" s="35"/>
      <c r="W304" s="168">
        <f t="shared" si="96"/>
        <v>0</v>
      </c>
      <c r="X304" s="168">
        <v>0</v>
      </c>
      <c r="Y304" s="168">
        <f t="shared" si="97"/>
        <v>0</v>
      </c>
      <c r="Z304" s="168">
        <v>0</v>
      </c>
      <c r="AA304" s="169">
        <f t="shared" si="98"/>
        <v>0</v>
      </c>
      <c r="AR304" s="17" t="s">
        <v>230</v>
      </c>
      <c r="AT304" s="17" t="s">
        <v>166</v>
      </c>
      <c r="AU304" s="17" t="s">
        <v>102</v>
      </c>
      <c r="AY304" s="17" t="s">
        <v>165</v>
      </c>
      <c r="BE304" s="105">
        <f t="shared" si="99"/>
        <v>0</v>
      </c>
      <c r="BF304" s="105">
        <f t="shared" si="100"/>
        <v>0</v>
      </c>
      <c r="BG304" s="105">
        <f t="shared" si="101"/>
        <v>0</v>
      </c>
      <c r="BH304" s="105">
        <f t="shared" si="102"/>
        <v>0</v>
      </c>
      <c r="BI304" s="105">
        <f t="shared" si="103"/>
        <v>0</v>
      </c>
      <c r="BJ304" s="17" t="s">
        <v>9</v>
      </c>
      <c r="BK304" s="105">
        <f t="shared" si="104"/>
        <v>0</v>
      </c>
      <c r="BL304" s="17" t="s">
        <v>230</v>
      </c>
      <c r="BM304" s="17" t="s">
        <v>712</v>
      </c>
    </row>
    <row r="305" spans="2:65" s="1" customFormat="1" ht="22.5" customHeight="1">
      <c r="B305" s="34"/>
      <c r="C305" s="163" t="s">
        <v>713</v>
      </c>
      <c r="D305" s="163" t="s">
        <v>166</v>
      </c>
      <c r="E305" s="164" t="s">
        <v>714</v>
      </c>
      <c r="F305" s="248" t="s">
        <v>715</v>
      </c>
      <c r="G305" s="248"/>
      <c r="H305" s="248"/>
      <c r="I305" s="248"/>
      <c r="J305" s="165" t="s">
        <v>393</v>
      </c>
      <c r="K305" s="174">
        <v>0</v>
      </c>
      <c r="L305" s="249">
        <v>0</v>
      </c>
      <c r="M305" s="250"/>
      <c r="N305" s="251">
        <f t="shared" si="95"/>
        <v>0</v>
      </c>
      <c r="O305" s="251"/>
      <c r="P305" s="251"/>
      <c r="Q305" s="251"/>
      <c r="R305" s="36"/>
      <c r="T305" s="167" t="s">
        <v>22</v>
      </c>
      <c r="U305" s="43" t="s">
        <v>44</v>
      </c>
      <c r="V305" s="35"/>
      <c r="W305" s="168">
        <f t="shared" si="96"/>
        <v>0</v>
      </c>
      <c r="X305" s="168">
        <v>0</v>
      </c>
      <c r="Y305" s="168">
        <f t="shared" si="97"/>
        <v>0</v>
      </c>
      <c r="Z305" s="168">
        <v>0</v>
      </c>
      <c r="AA305" s="169">
        <f t="shared" si="98"/>
        <v>0</v>
      </c>
      <c r="AR305" s="17" t="s">
        <v>230</v>
      </c>
      <c r="AT305" s="17" t="s">
        <v>166</v>
      </c>
      <c r="AU305" s="17" t="s">
        <v>102</v>
      </c>
      <c r="AY305" s="17" t="s">
        <v>165</v>
      </c>
      <c r="BE305" s="105">
        <f t="shared" si="99"/>
        <v>0</v>
      </c>
      <c r="BF305" s="105">
        <f t="shared" si="100"/>
        <v>0</v>
      </c>
      <c r="BG305" s="105">
        <f t="shared" si="101"/>
        <v>0</v>
      </c>
      <c r="BH305" s="105">
        <f t="shared" si="102"/>
        <v>0</v>
      </c>
      <c r="BI305" s="105">
        <f t="shared" si="103"/>
        <v>0</v>
      </c>
      <c r="BJ305" s="17" t="s">
        <v>9</v>
      </c>
      <c r="BK305" s="105">
        <f t="shared" si="104"/>
        <v>0</v>
      </c>
      <c r="BL305" s="17" t="s">
        <v>230</v>
      </c>
      <c r="BM305" s="17" t="s">
        <v>716</v>
      </c>
    </row>
    <row r="306" spans="2:63" s="9" customFormat="1" ht="29.85" customHeight="1">
      <c r="B306" s="152"/>
      <c r="C306" s="153"/>
      <c r="D306" s="162" t="s">
        <v>138</v>
      </c>
      <c r="E306" s="162"/>
      <c r="F306" s="162"/>
      <c r="G306" s="162"/>
      <c r="H306" s="162"/>
      <c r="I306" s="162"/>
      <c r="J306" s="162"/>
      <c r="K306" s="162"/>
      <c r="L306" s="162"/>
      <c r="M306" s="162"/>
      <c r="N306" s="261">
        <f>BK306</f>
        <v>0</v>
      </c>
      <c r="O306" s="262"/>
      <c r="P306" s="262"/>
      <c r="Q306" s="262"/>
      <c r="R306" s="155"/>
      <c r="T306" s="156"/>
      <c r="U306" s="153"/>
      <c r="V306" s="153"/>
      <c r="W306" s="157">
        <f>SUM(W307:W310)</f>
        <v>0</v>
      </c>
      <c r="X306" s="153"/>
      <c r="Y306" s="157">
        <f>SUM(Y307:Y310)</f>
        <v>0.0319194</v>
      </c>
      <c r="Z306" s="153"/>
      <c r="AA306" s="158">
        <f>SUM(AA307:AA310)</f>
        <v>0</v>
      </c>
      <c r="AR306" s="159" t="s">
        <v>102</v>
      </c>
      <c r="AT306" s="160" t="s">
        <v>78</v>
      </c>
      <c r="AU306" s="160" t="s">
        <v>9</v>
      </c>
      <c r="AY306" s="159" t="s">
        <v>165</v>
      </c>
      <c r="BK306" s="161">
        <f>SUM(BK307:BK310)</f>
        <v>0</v>
      </c>
    </row>
    <row r="307" spans="2:65" s="1" customFormat="1" ht="31.5" customHeight="1">
      <c r="B307" s="34"/>
      <c r="C307" s="163" t="s">
        <v>717</v>
      </c>
      <c r="D307" s="163" t="s">
        <v>166</v>
      </c>
      <c r="E307" s="164" t="s">
        <v>718</v>
      </c>
      <c r="F307" s="248" t="s">
        <v>719</v>
      </c>
      <c r="G307" s="248"/>
      <c r="H307" s="248"/>
      <c r="I307" s="248"/>
      <c r="J307" s="165" t="s">
        <v>187</v>
      </c>
      <c r="K307" s="166">
        <v>158.82</v>
      </c>
      <c r="L307" s="249">
        <v>0</v>
      </c>
      <c r="M307" s="250"/>
      <c r="N307" s="251">
        <f>ROUND(L307*K307,0)</f>
        <v>0</v>
      </c>
      <c r="O307" s="251"/>
      <c r="P307" s="251"/>
      <c r="Q307" s="251"/>
      <c r="R307" s="36"/>
      <c r="T307" s="167" t="s">
        <v>22</v>
      </c>
      <c r="U307" s="43" t="s">
        <v>44</v>
      </c>
      <c r="V307" s="35"/>
      <c r="W307" s="168">
        <f>V307*K307</f>
        <v>0</v>
      </c>
      <c r="X307" s="168">
        <v>0.00017</v>
      </c>
      <c r="Y307" s="168">
        <f>X307*K307</f>
        <v>0.0269994</v>
      </c>
      <c r="Z307" s="168">
        <v>0</v>
      </c>
      <c r="AA307" s="169">
        <f>Z307*K307</f>
        <v>0</v>
      </c>
      <c r="AR307" s="17" t="s">
        <v>230</v>
      </c>
      <c r="AT307" s="17" t="s">
        <v>166</v>
      </c>
      <c r="AU307" s="17" t="s">
        <v>102</v>
      </c>
      <c r="AY307" s="17" t="s">
        <v>165</v>
      </c>
      <c r="BE307" s="105">
        <f>IF(U307="základní",N307,0)</f>
        <v>0</v>
      </c>
      <c r="BF307" s="105">
        <f>IF(U307="snížená",N307,0)</f>
        <v>0</v>
      </c>
      <c r="BG307" s="105">
        <f>IF(U307="zákl. přenesená",N307,0)</f>
        <v>0</v>
      </c>
      <c r="BH307" s="105">
        <f>IF(U307="sníž. přenesená",N307,0)</f>
        <v>0</v>
      </c>
      <c r="BI307" s="105">
        <f>IF(U307="nulová",N307,0)</f>
        <v>0</v>
      </c>
      <c r="BJ307" s="17" t="s">
        <v>9</v>
      </c>
      <c r="BK307" s="105">
        <f>ROUND(L307*K307,0)</f>
        <v>0</v>
      </c>
      <c r="BL307" s="17" t="s">
        <v>230</v>
      </c>
      <c r="BM307" s="17" t="s">
        <v>720</v>
      </c>
    </row>
    <row r="308" spans="2:65" s="1" customFormat="1" ht="31.5" customHeight="1">
      <c r="B308" s="34"/>
      <c r="C308" s="163" t="s">
        <v>721</v>
      </c>
      <c r="D308" s="163" t="s">
        <v>166</v>
      </c>
      <c r="E308" s="164" t="s">
        <v>718</v>
      </c>
      <c r="F308" s="248" t="s">
        <v>719</v>
      </c>
      <c r="G308" s="248"/>
      <c r="H308" s="248"/>
      <c r="I308" s="248"/>
      <c r="J308" s="165" t="s">
        <v>187</v>
      </c>
      <c r="K308" s="166">
        <v>12</v>
      </c>
      <c r="L308" s="249">
        <v>0</v>
      </c>
      <c r="M308" s="250"/>
      <c r="N308" s="251">
        <f>ROUND(L308*K308,0)</f>
        <v>0</v>
      </c>
      <c r="O308" s="251"/>
      <c r="P308" s="251"/>
      <c r="Q308" s="251"/>
      <c r="R308" s="36"/>
      <c r="T308" s="167" t="s">
        <v>22</v>
      </c>
      <c r="U308" s="43" t="s">
        <v>44</v>
      </c>
      <c r="V308" s="35"/>
      <c r="W308" s="168">
        <f>V308*K308</f>
        <v>0</v>
      </c>
      <c r="X308" s="168">
        <v>0.00017</v>
      </c>
      <c r="Y308" s="168">
        <f>X308*K308</f>
        <v>0.00204</v>
      </c>
      <c r="Z308" s="168">
        <v>0</v>
      </c>
      <c r="AA308" s="169">
        <f>Z308*K308</f>
        <v>0</v>
      </c>
      <c r="AR308" s="17" t="s">
        <v>230</v>
      </c>
      <c r="AT308" s="17" t="s">
        <v>166</v>
      </c>
      <c r="AU308" s="17" t="s">
        <v>102</v>
      </c>
      <c r="AY308" s="17" t="s">
        <v>165</v>
      </c>
      <c r="BE308" s="105">
        <f>IF(U308="základní",N308,0)</f>
        <v>0</v>
      </c>
      <c r="BF308" s="105">
        <f>IF(U308="snížená",N308,0)</f>
        <v>0</v>
      </c>
      <c r="BG308" s="105">
        <f>IF(U308="zákl. přenesená",N308,0)</f>
        <v>0</v>
      </c>
      <c r="BH308" s="105">
        <f>IF(U308="sníž. přenesená",N308,0)</f>
        <v>0</v>
      </c>
      <c r="BI308" s="105">
        <f>IF(U308="nulová",N308,0)</f>
        <v>0</v>
      </c>
      <c r="BJ308" s="17" t="s">
        <v>9</v>
      </c>
      <c r="BK308" s="105">
        <f>ROUND(L308*K308,0)</f>
        <v>0</v>
      </c>
      <c r="BL308" s="17" t="s">
        <v>230</v>
      </c>
      <c r="BM308" s="17" t="s">
        <v>722</v>
      </c>
    </row>
    <row r="309" spans="2:65" s="1" customFormat="1" ht="31.5" customHeight="1">
      <c r="B309" s="34"/>
      <c r="C309" s="163" t="s">
        <v>723</v>
      </c>
      <c r="D309" s="163" t="s">
        <v>166</v>
      </c>
      <c r="E309" s="164" t="s">
        <v>724</v>
      </c>
      <c r="F309" s="248" t="s">
        <v>725</v>
      </c>
      <c r="G309" s="248"/>
      <c r="H309" s="248"/>
      <c r="I309" s="248"/>
      <c r="J309" s="165" t="s">
        <v>187</v>
      </c>
      <c r="K309" s="166">
        <v>12</v>
      </c>
      <c r="L309" s="249">
        <v>0</v>
      </c>
      <c r="M309" s="250"/>
      <c r="N309" s="251">
        <f>ROUND(L309*K309,0)</f>
        <v>0</v>
      </c>
      <c r="O309" s="251"/>
      <c r="P309" s="251"/>
      <c r="Q309" s="251"/>
      <c r="R309" s="36"/>
      <c r="T309" s="167" t="s">
        <v>22</v>
      </c>
      <c r="U309" s="43" t="s">
        <v>44</v>
      </c>
      <c r="V309" s="35"/>
      <c r="W309" s="168">
        <f>V309*K309</f>
        <v>0</v>
      </c>
      <c r="X309" s="168">
        <v>0.00012</v>
      </c>
      <c r="Y309" s="168">
        <f>X309*K309</f>
        <v>0.00144</v>
      </c>
      <c r="Z309" s="168">
        <v>0</v>
      </c>
      <c r="AA309" s="169">
        <f>Z309*K309</f>
        <v>0</v>
      </c>
      <c r="AR309" s="17" t="s">
        <v>230</v>
      </c>
      <c r="AT309" s="17" t="s">
        <v>166</v>
      </c>
      <c r="AU309" s="17" t="s">
        <v>102</v>
      </c>
      <c r="AY309" s="17" t="s">
        <v>165</v>
      </c>
      <c r="BE309" s="105">
        <f>IF(U309="základní",N309,0)</f>
        <v>0</v>
      </c>
      <c r="BF309" s="105">
        <f>IF(U309="snížená",N309,0)</f>
        <v>0</v>
      </c>
      <c r="BG309" s="105">
        <f>IF(U309="zákl. přenesená",N309,0)</f>
        <v>0</v>
      </c>
      <c r="BH309" s="105">
        <f>IF(U309="sníž. přenesená",N309,0)</f>
        <v>0</v>
      </c>
      <c r="BI309" s="105">
        <f>IF(U309="nulová",N309,0)</f>
        <v>0</v>
      </c>
      <c r="BJ309" s="17" t="s">
        <v>9</v>
      </c>
      <c r="BK309" s="105">
        <f>ROUND(L309*K309,0)</f>
        <v>0</v>
      </c>
      <c r="BL309" s="17" t="s">
        <v>230</v>
      </c>
      <c r="BM309" s="17" t="s">
        <v>726</v>
      </c>
    </row>
    <row r="310" spans="2:65" s="1" customFormat="1" ht="31.5" customHeight="1">
      <c r="B310" s="34"/>
      <c r="C310" s="163" t="s">
        <v>727</v>
      </c>
      <c r="D310" s="163" t="s">
        <v>166</v>
      </c>
      <c r="E310" s="164" t="s">
        <v>728</v>
      </c>
      <c r="F310" s="248" t="s">
        <v>729</v>
      </c>
      <c r="G310" s="248"/>
      <c r="H310" s="248"/>
      <c r="I310" s="248"/>
      <c r="J310" s="165" t="s">
        <v>187</v>
      </c>
      <c r="K310" s="166">
        <v>12</v>
      </c>
      <c r="L310" s="249">
        <v>0</v>
      </c>
      <c r="M310" s="250"/>
      <c r="N310" s="251">
        <f>ROUND(L310*K310,0)</f>
        <v>0</v>
      </c>
      <c r="O310" s="251"/>
      <c r="P310" s="251"/>
      <c r="Q310" s="251"/>
      <c r="R310" s="36"/>
      <c r="T310" s="167" t="s">
        <v>22</v>
      </c>
      <c r="U310" s="43" t="s">
        <v>44</v>
      </c>
      <c r="V310" s="35"/>
      <c r="W310" s="168">
        <f>V310*K310</f>
        <v>0</v>
      </c>
      <c r="X310" s="168">
        <v>0.00012</v>
      </c>
      <c r="Y310" s="168">
        <f>X310*K310</f>
        <v>0.00144</v>
      </c>
      <c r="Z310" s="168">
        <v>0</v>
      </c>
      <c r="AA310" s="169">
        <f>Z310*K310</f>
        <v>0</v>
      </c>
      <c r="AR310" s="17" t="s">
        <v>230</v>
      </c>
      <c r="AT310" s="17" t="s">
        <v>166</v>
      </c>
      <c r="AU310" s="17" t="s">
        <v>102</v>
      </c>
      <c r="AY310" s="17" t="s">
        <v>165</v>
      </c>
      <c r="BE310" s="105">
        <f>IF(U310="základní",N310,0)</f>
        <v>0</v>
      </c>
      <c r="BF310" s="105">
        <f>IF(U310="snížená",N310,0)</f>
        <v>0</v>
      </c>
      <c r="BG310" s="105">
        <f>IF(U310="zákl. přenesená",N310,0)</f>
        <v>0</v>
      </c>
      <c r="BH310" s="105">
        <f>IF(U310="sníž. přenesená",N310,0)</f>
        <v>0</v>
      </c>
      <c r="BI310" s="105">
        <f>IF(U310="nulová",N310,0)</f>
        <v>0</v>
      </c>
      <c r="BJ310" s="17" t="s">
        <v>9</v>
      </c>
      <c r="BK310" s="105">
        <f>ROUND(L310*K310,0)</f>
        <v>0</v>
      </c>
      <c r="BL310" s="17" t="s">
        <v>230</v>
      </c>
      <c r="BM310" s="17" t="s">
        <v>730</v>
      </c>
    </row>
    <row r="311" spans="2:63" s="9" customFormat="1" ht="29.85" customHeight="1">
      <c r="B311" s="152"/>
      <c r="C311" s="153"/>
      <c r="D311" s="162" t="s">
        <v>139</v>
      </c>
      <c r="E311" s="162"/>
      <c r="F311" s="162"/>
      <c r="G311" s="162"/>
      <c r="H311" s="162"/>
      <c r="I311" s="162"/>
      <c r="J311" s="162"/>
      <c r="K311" s="162"/>
      <c r="L311" s="162"/>
      <c r="M311" s="162"/>
      <c r="N311" s="261">
        <f>BK311</f>
        <v>0</v>
      </c>
      <c r="O311" s="262"/>
      <c r="P311" s="262"/>
      <c r="Q311" s="262"/>
      <c r="R311" s="155"/>
      <c r="T311" s="156"/>
      <c r="U311" s="153"/>
      <c r="V311" s="153"/>
      <c r="W311" s="157">
        <f>SUM(W312:W313)</f>
        <v>0</v>
      </c>
      <c r="X311" s="153"/>
      <c r="Y311" s="157">
        <f>SUM(Y312:Y313)</f>
        <v>0</v>
      </c>
      <c r="Z311" s="153"/>
      <c r="AA311" s="158">
        <f>SUM(AA312:AA313)</f>
        <v>0</v>
      </c>
      <c r="AR311" s="159" t="s">
        <v>102</v>
      </c>
      <c r="AT311" s="160" t="s">
        <v>78</v>
      </c>
      <c r="AU311" s="160" t="s">
        <v>9</v>
      </c>
      <c r="AY311" s="159" t="s">
        <v>165</v>
      </c>
      <c r="BK311" s="161">
        <f>SUM(BK312:BK313)</f>
        <v>0</v>
      </c>
    </row>
    <row r="312" spans="2:65" s="1" customFormat="1" ht="31.5" customHeight="1">
      <c r="B312" s="34"/>
      <c r="C312" s="163" t="s">
        <v>731</v>
      </c>
      <c r="D312" s="163" t="s">
        <v>166</v>
      </c>
      <c r="E312" s="164" t="s">
        <v>732</v>
      </c>
      <c r="F312" s="248" t="s">
        <v>733</v>
      </c>
      <c r="G312" s="248"/>
      <c r="H312" s="248"/>
      <c r="I312" s="248"/>
      <c r="J312" s="165" t="s">
        <v>187</v>
      </c>
      <c r="K312" s="166">
        <v>375.56</v>
      </c>
      <c r="L312" s="249">
        <v>0</v>
      </c>
      <c r="M312" s="250"/>
      <c r="N312" s="251">
        <f>ROUND(L312*K312,0)</f>
        <v>0</v>
      </c>
      <c r="O312" s="251"/>
      <c r="P312" s="251"/>
      <c r="Q312" s="251"/>
      <c r="R312" s="36"/>
      <c r="T312" s="167" t="s">
        <v>22</v>
      </c>
      <c r="U312" s="43" t="s">
        <v>44</v>
      </c>
      <c r="V312" s="35"/>
      <c r="W312" s="168">
        <f>V312*K312</f>
        <v>0</v>
      </c>
      <c r="X312" s="168">
        <v>0</v>
      </c>
      <c r="Y312" s="168">
        <f>X312*K312</f>
        <v>0</v>
      </c>
      <c r="Z312" s="168">
        <v>0</v>
      </c>
      <c r="AA312" s="169">
        <f>Z312*K312</f>
        <v>0</v>
      </c>
      <c r="AR312" s="17" t="s">
        <v>230</v>
      </c>
      <c r="AT312" s="17" t="s">
        <v>166</v>
      </c>
      <c r="AU312" s="17" t="s">
        <v>102</v>
      </c>
      <c r="AY312" s="17" t="s">
        <v>165</v>
      </c>
      <c r="BE312" s="105">
        <f>IF(U312="základní",N312,0)</f>
        <v>0</v>
      </c>
      <c r="BF312" s="105">
        <f>IF(U312="snížená",N312,0)</f>
        <v>0</v>
      </c>
      <c r="BG312" s="105">
        <f>IF(U312="zákl. přenesená",N312,0)</f>
        <v>0</v>
      </c>
      <c r="BH312" s="105">
        <f>IF(U312="sníž. přenesená",N312,0)</f>
        <v>0</v>
      </c>
      <c r="BI312" s="105">
        <f>IF(U312="nulová",N312,0)</f>
        <v>0</v>
      </c>
      <c r="BJ312" s="17" t="s">
        <v>9</v>
      </c>
      <c r="BK312" s="105">
        <f>ROUND(L312*K312,0)</f>
        <v>0</v>
      </c>
      <c r="BL312" s="17" t="s">
        <v>230</v>
      </c>
      <c r="BM312" s="17" t="s">
        <v>734</v>
      </c>
    </row>
    <row r="313" spans="2:65" s="1" customFormat="1" ht="31.5" customHeight="1">
      <c r="B313" s="34"/>
      <c r="C313" s="163" t="s">
        <v>735</v>
      </c>
      <c r="D313" s="163" t="s">
        <v>166</v>
      </c>
      <c r="E313" s="164" t="s">
        <v>736</v>
      </c>
      <c r="F313" s="248" t="s">
        <v>737</v>
      </c>
      <c r="G313" s="248"/>
      <c r="H313" s="248"/>
      <c r="I313" s="248"/>
      <c r="J313" s="165" t="s">
        <v>187</v>
      </c>
      <c r="K313" s="166">
        <v>375.56</v>
      </c>
      <c r="L313" s="249">
        <v>0</v>
      </c>
      <c r="M313" s="250"/>
      <c r="N313" s="251">
        <f>ROUND(L313*K313,0)</f>
        <v>0</v>
      </c>
      <c r="O313" s="251"/>
      <c r="P313" s="251"/>
      <c r="Q313" s="251"/>
      <c r="R313" s="36"/>
      <c r="T313" s="167" t="s">
        <v>22</v>
      </c>
      <c r="U313" s="43" t="s">
        <v>44</v>
      </c>
      <c r="V313" s="35"/>
      <c r="W313" s="168">
        <f>V313*K313</f>
        <v>0</v>
      </c>
      <c r="X313" s="168">
        <v>0</v>
      </c>
      <c r="Y313" s="168">
        <f>X313*K313</f>
        <v>0</v>
      </c>
      <c r="Z313" s="168">
        <v>0</v>
      </c>
      <c r="AA313" s="169">
        <f>Z313*K313</f>
        <v>0</v>
      </c>
      <c r="AR313" s="17" t="s">
        <v>230</v>
      </c>
      <c r="AT313" s="17" t="s">
        <v>166</v>
      </c>
      <c r="AU313" s="17" t="s">
        <v>102</v>
      </c>
      <c r="AY313" s="17" t="s">
        <v>165</v>
      </c>
      <c r="BE313" s="105">
        <f>IF(U313="základní",N313,0)</f>
        <v>0</v>
      </c>
      <c r="BF313" s="105">
        <f>IF(U313="snížená",N313,0)</f>
        <v>0</v>
      </c>
      <c r="BG313" s="105">
        <f>IF(U313="zákl. přenesená",N313,0)</f>
        <v>0</v>
      </c>
      <c r="BH313" s="105">
        <f>IF(U313="sníž. přenesená",N313,0)</f>
        <v>0</v>
      </c>
      <c r="BI313" s="105">
        <f>IF(U313="nulová",N313,0)</f>
        <v>0</v>
      </c>
      <c r="BJ313" s="17" t="s">
        <v>9</v>
      </c>
      <c r="BK313" s="105">
        <f>ROUND(L313*K313,0)</f>
        <v>0</v>
      </c>
      <c r="BL313" s="17" t="s">
        <v>230</v>
      </c>
      <c r="BM313" s="17" t="s">
        <v>738</v>
      </c>
    </row>
    <row r="314" spans="2:63" s="9" customFormat="1" ht="37.35" customHeight="1">
      <c r="B314" s="152"/>
      <c r="C314" s="153"/>
      <c r="D314" s="154" t="s">
        <v>140</v>
      </c>
      <c r="E314" s="154"/>
      <c r="F314" s="154"/>
      <c r="G314" s="154"/>
      <c r="H314" s="154"/>
      <c r="I314" s="154"/>
      <c r="J314" s="154"/>
      <c r="K314" s="154"/>
      <c r="L314" s="154"/>
      <c r="M314" s="154"/>
      <c r="N314" s="265">
        <f>BK314</f>
        <v>0</v>
      </c>
      <c r="O314" s="266"/>
      <c r="P314" s="266"/>
      <c r="Q314" s="266"/>
      <c r="R314" s="155"/>
      <c r="T314" s="156"/>
      <c r="U314" s="153"/>
      <c r="V314" s="153"/>
      <c r="W314" s="157">
        <f>SUM(W315:W317)</f>
        <v>0</v>
      </c>
      <c r="X314" s="153"/>
      <c r="Y314" s="157">
        <f>SUM(Y315:Y317)</f>
        <v>0</v>
      </c>
      <c r="Z314" s="153"/>
      <c r="AA314" s="158">
        <f>SUM(AA315:AA317)</f>
        <v>0</v>
      </c>
      <c r="AR314" s="159" t="s">
        <v>170</v>
      </c>
      <c r="AT314" s="160" t="s">
        <v>78</v>
      </c>
      <c r="AU314" s="160" t="s">
        <v>79</v>
      </c>
      <c r="AY314" s="159" t="s">
        <v>165</v>
      </c>
      <c r="BK314" s="161">
        <f>SUM(BK315:BK317)</f>
        <v>0</v>
      </c>
    </row>
    <row r="315" spans="2:65" s="1" customFormat="1" ht="22.5" customHeight="1">
      <c r="B315" s="34"/>
      <c r="C315" s="163" t="s">
        <v>739</v>
      </c>
      <c r="D315" s="163" t="s">
        <v>166</v>
      </c>
      <c r="E315" s="164" t="s">
        <v>740</v>
      </c>
      <c r="F315" s="248" t="s">
        <v>741</v>
      </c>
      <c r="G315" s="248"/>
      <c r="H315" s="248"/>
      <c r="I315" s="248"/>
      <c r="J315" s="165" t="s">
        <v>430</v>
      </c>
      <c r="K315" s="166">
        <v>1</v>
      </c>
      <c r="L315" s="249">
        <v>0</v>
      </c>
      <c r="M315" s="250"/>
      <c r="N315" s="251">
        <f>ROUND(L315*K315,0)</f>
        <v>0</v>
      </c>
      <c r="O315" s="251"/>
      <c r="P315" s="251"/>
      <c r="Q315" s="251"/>
      <c r="R315" s="36"/>
      <c r="T315" s="167" t="s">
        <v>22</v>
      </c>
      <c r="U315" s="43" t="s">
        <v>44</v>
      </c>
      <c r="V315" s="35"/>
      <c r="W315" s="168">
        <f>V315*K315</f>
        <v>0</v>
      </c>
      <c r="X315" s="168">
        <v>0</v>
      </c>
      <c r="Y315" s="168">
        <f>X315*K315</f>
        <v>0</v>
      </c>
      <c r="Z315" s="168">
        <v>0</v>
      </c>
      <c r="AA315" s="169">
        <f>Z315*K315</f>
        <v>0</v>
      </c>
      <c r="AR315" s="17" t="s">
        <v>742</v>
      </c>
      <c r="AT315" s="17" t="s">
        <v>166</v>
      </c>
      <c r="AU315" s="17" t="s">
        <v>9</v>
      </c>
      <c r="AY315" s="17" t="s">
        <v>165</v>
      </c>
      <c r="BE315" s="105">
        <f>IF(U315="základní",N315,0)</f>
        <v>0</v>
      </c>
      <c r="BF315" s="105">
        <f>IF(U315="snížená",N315,0)</f>
        <v>0</v>
      </c>
      <c r="BG315" s="105">
        <f>IF(U315="zákl. přenesená",N315,0)</f>
        <v>0</v>
      </c>
      <c r="BH315" s="105">
        <f>IF(U315="sníž. přenesená",N315,0)</f>
        <v>0</v>
      </c>
      <c r="BI315" s="105">
        <f>IF(U315="nulová",N315,0)</f>
        <v>0</v>
      </c>
      <c r="BJ315" s="17" t="s">
        <v>9</v>
      </c>
      <c r="BK315" s="105">
        <f>ROUND(L315*K315,0)</f>
        <v>0</v>
      </c>
      <c r="BL315" s="17" t="s">
        <v>742</v>
      </c>
      <c r="BM315" s="17" t="s">
        <v>743</v>
      </c>
    </row>
    <row r="316" spans="2:65" s="1" customFormat="1" ht="22.5" customHeight="1">
      <c r="B316" s="34"/>
      <c r="C316" s="163" t="s">
        <v>744</v>
      </c>
      <c r="D316" s="163" t="s">
        <v>166</v>
      </c>
      <c r="E316" s="164" t="s">
        <v>745</v>
      </c>
      <c r="F316" s="248" t="s">
        <v>746</v>
      </c>
      <c r="G316" s="248"/>
      <c r="H316" s="248"/>
      <c r="I316" s="248"/>
      <c r="J316" s="165" t="s">
        <v>430</v>
      </c>
      <c r="K316" s="166">
        <v>1</v>
      </c>
      <c r="L316" s="249">
        <v>0</v>
      </c>
      <c r="M316" s="250"/>
      <c r="N316" s="251">
        <f>ROUND(L316*K316,0)</f>
        <v>0</v>
      </c>
      <c r="O316" s="251"/>
      <c r="P316" s="251"/>
      <c r="Q316" s="251"/>
      <c r="R316" s="36"/>
      <c r="T316" s="167" t="s">
        <v>22</v>
      </c>
      <c r="U316" s="43" t="s">
        <v>44</v>
      </c>
      <c r="V316" s="35"/>
      <c r="W316" s="168">
        <f>V316*K316</f>
        <v>0</v>
      </c>
      <c r="X316" s="168">
        <v>0</v>
      </c>
      <c r="Y316" s="168">
        <f>X316*K316</f>
        <v>0</v>
      </c>
      <c r="Z316" s="168">
        <v>0</v>
      </c>
      <c r="AA316" s="169">
        <f>Z316*K316</f>
        <v>0</v>
      </c>
      <c r="AR316" s="17" t="s">
        <v>742</v>
      </c>
      <c r="AT316" s="17" t="s">
        <v>166</v>
      </c>
      <c r="AU316" s="17" t="s">
        <v>9</v>
      </c>
      <c r="AY316" s="17" t="s">
        <v>165</v>
      </c>
      <c r="BE316" s="105">
        <f>IF(U316="základní",N316,0)</f>
        <v>0</v>
      </c>
      <c r="BF316" s="105">
        <f>IF(U316="snížená",N316,0)</f>
        <v>0</v>
      </c>
      <c r="BG316" s="105">
        <f>IF(U316="zákl. přenesená",N316,0)</f>
        <v>0</v>
      </c>
      <c r="BH316" s="105">
        <f>IF(U316="sníž. přenesená",N316,0)</f>
        <v>0</v>
      </c>
      <c r="BI316" s="105">
        <f>IF(U316="nulová",N316,0)</f>
        <v>0</v>
      </c>
      <c r="BJ316" s="17" t="s">
        <v>9</v>
      </c>
      <c r="BK316" s="105">
        <f>ROUND(L316*K316,0)</f>
        <v>0</v>
      </c>
      <c r="BL316" s="17" t="s">
        <v>742</v>
      </c>
      <c r="BM316" s="17" t="s">
        <v>747</v>
      </c>
    </row>
    <row r="317" spans="2:65" s="1" customFormat="1" ht="22.5" customHeight="1">
      <c r="B317" s="34"/>
      <c r="C317" s="163" t="s">
        <v>748</v>
      </c>
      <c r="D317" s="163" t="s">
        <v>166</v>
      </c>
      <c r="E317" s="164" t="s">
        <v>749</v>
      </c>
      <c r="F317" s="248" t="s">
        <v>750</v>
      </c>
      <c r="G317" s="248"/>
      <c r="H317" s="248"/>
      <c r="I317" s="248"/>
      <c r="J317" s="165" t="s">
        <v>430</v>
      </c>
      <c r="K317" s="166">
        <v>1</v>
      </c>
      <c r="L317" s="249">
        <v>0</v>
      </c>
      <c r="M317" s="250"/>
      <c r="N317" s="251">
        <f>ROUND(L317*K317,0)</f>
        <v>0</v>
      </c>
      <c r="O317" s="251"/>
      <c r="P317" s="251"/>
      <c r="Q317" s="251"/>
      <c r="R317" s="36"/>
      <c r="T317" s="167" t="s">
        <v>22</v>
      </c>
      <c r="U317" s="43" t="s">
        <v>44</v>
      </c>
      <c r="V317" s="35"/>
      <c r="W317" s="168">
        <f>V317*K317</f>
        <v>0</v>
      </c>
      <c r="X317" s="168">
        <v>0</v>
      </c>
      <c r="Y317" s="168">
        <f>X317*K317</f>
        <v>0</v>
      </c>
      <c r="Z317" s="168">
        <v>0</v>
      </c>
      <c r="AA317" s="169">
        <f>Z317*K317</f>
        <v>0</v>
      </c>
      <c r="AR317" s="17" t="s">
        <v>742</v>
      </c>
      <c r="AT317" s="17" t="s">
        <v>166</v>
      </c>
      <c r="AU317" s="17" t="s">
        <v>9</v>
      </c>
      <c r="AY317" s="17" t="s">
        <v>165</v>
      </c>
      <c r="BE317" s="105">
        <f>IF(U317="základní",N317,0)</f>
        <v>0</v>
      </c>
      <c r="BF317" s="105">
        <f>IF(U317="snížená",N317,0)</f>
        <v>0</v>
      </c>
      <c r="BG317" s="105">
        <f>IF(U317="zákl. přenesená",N317,0)</f>
        <v>0</v>
      </c>
      <c r="BH317" s="105">
        <f>IF(U317="sníž. přenesená",N317,0)</f>
        <v>0</v>
      </c>
      <c r="BI317" s="105">
        <f>IF(U317="nulová",N317,0)</f>
        <v>0</v>
      </c>
      <c r="BJ317" s="17" t="s">
        <v>9</v>
      </c>
      <c r="BK317" s="105">
        <f>ROUND(L317*K317,0)</f>
        <v>0</v>
      </c>
      <c r="BL317" s="17" t="s">
        <v>742</v>
      </c>
      <c r="BM317" s="17" t="s">
        <v>751</v>
      </c>
    </row>
    <row r="318" spans="2:63" s="1" customFormat="1" ht="49.9" customHeight="1">
      <c r="B318" s="34"/>
      <c r="C318" s="35"/>
      <c r="D318" s="154" t="s">
        <v>752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265">
        <f aca="true" t="shared" si="105" ref="N318:N323">BK318</f>
        <v>0</v>
      </c>
      <c r="O318" s="266"/>
      <c r="P318" s="266"/>
      <c r="Q318" s="266"/>
      <c r="R318" s="36"/>
      <c r="T318" s="138"/>
      <c r="U318" s="35"/>
      <c r="V318" s="35"/>
      <c r="W318" s="35"/>
      <c r="X318" s="35"/>
      <c r="Y318" s="35"/>
      <c r="Z318" s="35"/>
      <c r="AA318" s="77"/>
      <c r="AT318" s="17" t="s">
        <v>78</v>
      </c>
      <c r="AU318" s="17" t="s">
        <v>79</v>
      </c>
      <c r="AY318" s="17" t="s">
        <v>753</v>
      </c>
      <c r="BK318" s="105">
        <f>SUM(BK319:BK323)</f>
        <v>0</v>
      </c>
    </row>
    <row r="319" spans="2:63" s="1" customFormat="1" ht="22.35" customHeight="1">
      <c r="B319" s="34"/>
      <c r="C319" s="175" t="s">
        <v>22</v>
      </c>
      <c r="D319" s="175" t="s">
        <v>166</v>
      </c>
      <c r="E319" s="176" t="s">
        <v>22</v>
      </c>
      <c r="F319" s="256" t="s">
        <v>22</v>
      </c>
      <c r="G319" s="256"/>
      <c r="H319" s="256"/>
      <c r="I319" s="256"/>
      <c r="J319" s="177" t="s">
        <v>22</v>
      </c>
      <c r="K319" s="174"/>
      <c r="L319" s="249"/>
      <c r="M319" s="251"/>
      <c r="N319" s="251">
        <f t="shared" si="105"/>
        <v>0</v>
      </c>
      <c r="O319" s="251"/>
      <c r="P319" s="251"/>
      <c r="Q319" s="251"/>
      <c r="R319" s="36"/>
      <c r="T319" s="167" t="s">
        <v>22</v>
      </c>
      <c r="U319" s="178" t="s">
        <v>44</v>
      </c>
      <c r="V319" s="35"/>
      <c r="W319" s="35"/>
      <c r="X319" s="35"/>
      <c r="Y319" s="35"/>
      <c r="Z319" s="35"/>
      <c r="AA319" s="77"/>
      <c r="AT319" s="17" t="s">
        <v>753</v>
      </c>
      <c r="AU319" s="17" t="s">
        <v>9</v>
      </c>
      <c r="AY319" s="17" t="s">
        <v>753</v>
      </c>
      <c r="BE319" s="105">
        <f>IF(U319="základní",N319,0)</f>
        <v>0</v>
      </c>
      <c r="BF319" s="105">
        <f>IF(U319="snížená",N319,0)</f>
        <v>0</v>
      </c>
      <c r="BG319" s="105">
        <f>IF(U319="zákl. přenesená",N319,0)</f>
        <v>0</v>
      </c>
      <c r="BH319" s="105">
        <f>IF(U319="sníž. přenesená",N319,0)</f>
        <v>0</v>
      </c>
      <c r="BI319" s="105">
        <f>IF(U319="nulová",N319,0)</f>
        <v>0</v>
      </c>
      <c r="BJ319" s="17" t="s">
        <v>9</v>
      </c>
      <c r="BK319" s="105">
        <f>L319*K319</f>
        <v>0</v>
      </c>
    </row>
    <row r="320" spans="2:63" s="1" customFormat="1" ht="22.35" customHeight="1">
      <c r="B320" s="34"/>
      <c r="C320" s="175" t="s">
        <v>22</v>
      </c>
      <c r="D320" s="175" t="s">
        <v>166</v>
      </c>
      <c r="E320" s="176" t="s">
        <v>22</v>
      </c>
      <c r="F320" s="256" t="s">
        <v>22</v>
      </c>
      <c r="G320" s="256"/>
      <c r="H320" s="256"/>
      <c r="I320" s="256"/>
      <c r="J320" s="177" t="s">
        <v>22</v>
      </c>
      <c r="K320" s="174"/>
      <c r="L320" s="249"/>
      <c r="M320" s="251"/>
      <c r="N320" s="251">
        <f t="shared" si="105"/>
        <v>0</v>
      </c>
      <c r="O320" s="251"/>
      <c r="P320" s="251"/>
      <c r="Q320" s="251"/>
      <c r="R320" s="36"/>
      <c r="T320" s="167" t="s">
        <v>22</v>
      </c>
      <c r="U320" s="178" t="s">
        <v>44</v>
      </c>
      <c r="V320" s="35"/>
      <c r="W320" s="35"/>
      <c r="X320" s="35"/>
      <c r="Y320" s="35"/>
      <c r="Z320" s="35"/>
      <c r="AA320" s="77"/>
      <c r="AT320" s="17" t="s">
        <v>753</v>
      </c>
      <c r="AU320" s="17" t="s">
        <v>9</v>
      </c>
      <c r="AY320" s="17" t="s">
        <v>753</v>
      </c>
      <c r="BE320" s="105">
        <f>IF(U320="základní",N320,0)</f>
        <v>0</v>
      </c>
      <c r="BF320" s="105">
        <f>IF(U320="snížená",N320,0)</f>
        <v>0</v>
      </c>
      <c r="BG320" s="105">
        <f>IF(U320="zákl. přenesená",N320,0)</f>
        <v>0</v>
      </c>
      <c r="BH320" s="105">
        <f>IF(U320="sníž. přenesená",N320,0)</f>
        <v>0</v>
      </c>
      <c r="BI320" s="105">
        <f>IF(U320="nulová",N320,0)</f>
        <v>0</v>
      </c>
      <c r="BJ320" s="17" t="s">
        <v>9</v>
      </c>
      <c r="BK320" s="105">
        <f>L320*K320</f>
        <v>0</v>
      </c>
    </row>
    <row r="321" spans="2:63" s="1" customFormat="1" ht="22.35" customHeight="1">
      <c r="B321" s="34"/>
      <c r="C321" s="175" t="s">
        <v>22</v>
      </c>
      <c r="D321" s="175" t="s">
        <v>166</v>
      </c>
      <c r="E321" s="176" t="s">
        <v>22</v>
      </c>
      <c r="F321" s="256" t="s">
        <v>22</v>
      </c>
      <c r="G321" s="256"/>
      <c r="H321" s="256"/>
      <c r="I321" s="256"/>
      <c r="J321" s="177" t="s">
        <v>22</v>
      </c>
      <c r="K321" s="174"/>
      <c r="L321" s="249"/>
      <c r="M321" s="251"/>
      <c r="N321" s="251">
        <f t="shared" si="105"/>
        <v>0</v>
      </c>
      <c r="O321" s="251"/>
      <c r="P321" s="251"/>
      <c r="Q321" s="251"/>
      <c r="R321" s="36"/>
      <c r="T321" s="167" t="s">
        <v>22</v>
      </c>
      <c r="U321" s="178" t="s">
        <v>44</v>
      </c>
      <c r="V321" s="35"/>
      <c r="W321" s="35"/>
      <c r="X321" s="35"/>
      <c r="Y321" s="35"/>
      <c r="Z321" s="35"/>
      <c r="AA321" s="77"/>
      <c r="AT321" s="17" t="s">
        <v>753</v>
      </c>
      <c r="AU321" s="17" t="s">
        <v>9</v>
      </c>
      <c r="AY321" s="17" t="s">
        <v>753</v>
      </c>
      <c r="BE321" s="105">
        <f>IF(U321="základní",N321,0)</f>
        <v>0</v>
      </c>
      <c r="BF321" s="105">
        <f>IF(U321="snížená",N321,0)</f>
        <v>0</v>
      </c>
      <c r="BG321" s="105">
        <f>IF(U321="zákl. přenesená",N321,0)</f>
        <v>0</v>
      </c>
      <c r="BH321" s="105">
        <f>IF(U321="sníž. přenesená",N321,0)</f>
        <v>0</v>
      </c>
      <c r="BI321" s="105">
        <f>IF(U321="nulová",N321,0)</f>
        <v>0</v>
      </c>
      <c r="BJ321" s="17" t="s">
        <v>9</v>
      </c>
      <c r="BK321" s="105">
        <f>L321*K321</f>
        <v>0</v>
      </c>
    </row>
    <row r="322" spans="2:63" s="1" customFormat="1" ht="22.35" customHeight="1">
      <c r="B322" s="34"/>
      <c r="C322" s="175" t="s">
        <v>22</v>
      </c>
      <c r="D322" s="175" t="s">
        <v>166</v>
      </c>
      <c r="E322" s="176" t="s">
        <v>22</v>
      </c>
      <c r="F322" s="256" t="s">
        <v>22</v>
      </c>
      <c r="G322" s="256"/>
      <c r="H322" s="256"/>
      <c r="I322" s="256"/>
      <c r="J322" s="177" t="s">
        <v>22</v>
      </c>
      <c r="K322" s="174"/>
      <c r="L322" s="249"/>
      <c r="M322" s="251"/>
      <c r="N322" s="251">
        <f t="shared" si="105"/>
        <v>0</v>
      </c>
      <c r="O322" s="251"/>
      <c r="P322" s="251"/>
      <c r="Q322" s="251"/>
      <c r="R322" s="36"/>
      <c r="T322" s="167" t="s">
        <v>22</v>
      </c>
      <c r="U322" s="178" t="s">
        <v>44</v>
      </c>
      <c r="V322" s="35"/>
      <c r="W322" s="35"/>
      <c r="X322" s="35"/>
      <c r="Y322" s="35"/>
      <c r="Z322" s="35"/>
      <c r="AA322" s="77"/>
      <c r="AT322" s="17" t="s">
        <v>753</v>
      </c>
      <c r="AU322" s="17" t="s">
        <v>9</v>
      </c>
      <c r="AY322" s="17" t="s">
        <v>753</v>
      </c>
      <c r="BE322" s="105">
        <f>IF(U322="základní",N322,0)</f>
        <v>0</v>
      </c>
      <c r="BF322" s="105">
        <f>IF(U322="snížená",N322,0)</f>
        <v>0</v>
      </c>
      <c r="BG322" s="105">
        <f>IF(U322="zákl. přenesená",N322,0)</f>
        <v>0</v>
      </c>
      <c r="BH322" s="105">
        <f>IF(U322="sníž. přenesená",N322,0)</f>
        <v>0</v>
      </c>
      <c r="BI322" s="105">
        <f>IF(U322="nulová",N322,0)</f>
        <v>0</v>
      </c>
      <c r="BJ322" s="17" t="s">
        <v>9</v>
      </c>
      <c r="BK322" s="105">
        <f>L322*K322</f>
        <v>0</v>
      </c>
    </row>
    <row r="323" spans="2:63" s="1" customFormat="1" ht="22.35" customHeight="1">
      <c r="B323" s="34"/>
      <c r="C323" s="175" t="s">
        <v>22</v>
      </c>
      <c r="D323" s="175" t="s">
        <v>166</v>
      </c>
      <c r="E323" s="176" t="s">
        <v>22</v>
      </c>
      <c r="F323" s="256" t="s">
        <v>22</v>
      </c>
      <c r="G323" s="256"/>
      <c r="H323" s="256"/>
      <c r="I323" s="256"/>
      <c r="J323" s="177" t="s">
        <v>22</v>
      </c>
      <c r="K323" s="174"/>
      <c r="L323" s="249"/>
      <c r="M323" s="251"/>
      <c r="N323" s="251">
        <f t="shared" si="105"/>
        <v>0</v>
      </c>
      <c r="O323" s="251"/>
      <c r="P323" s="251"/>
      <c r="Q323" s="251"/>
      <c r="R323" s="36"/>
      <c r="T323" s="167" t="s">
        <v>22</v>
      </c>
      <c r="U323" s="178" t="s">
        <v>44</v>
      </c>
      <c r="V323" s="55"/>
      <c r="W323" s="55"/>
      <c r="X323" s="55"/>
      <c r="Y323" s="55"/>
      <c r="Z323" s="55"/>
      <c r="AA323" s="57"/>
      <c r="AT323" s="17" t="s">
        <v>753</v>
      </c>
      <c r="AU323" s="17" t="s">
        <v>9</v>
      </c>
      <c r="AY323" s="17" t="s">
        <v>753</v>
      </c>
      <c r="BE323" s="105">
        <f>IF(U323="základní",N323,0)</f>
        <v>0</v>
      </c>
      <c r="BF323" s="105">
        <f>IF(U323="snížená",N323,0)</f>
        <v>0</v>
      </c>
      <c r="BG323" s="105">
        <f>IF(U323="zákl. přenesená",N323,0)</f>
        <v>0</v>
      </c>
      <c r="BH323" s="105">
        <f>IF(U323="sníž. přenesená",N323,0)</f>
        <v>0</v>
      </c>
      <c r="BI323" s="105">
        <f>IF(U323="nulová",N323,0)</f>
        <v>0</v>
      </c>
      <c r="BJ323" s="17" t="s">
        <v>9</v>
      </c>
      <c r="BK323" s="105">
        <f>L323*K323</f>
        <v>0</v>
      </c>
    </row>
    <row r="324" spans="2:18" s="1" customFormat="1" ht="6.95" customHeight="1">
      <c r="B324" s="58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</sheetData>
  <sheetProtection algorithmName="SHA-512" hashValue="OQZncpUYTx0LgFrUB5hlROrEa6vDJFRnpP3QO8x1SzqjMKoefGfqiZ+DuU06lHLgFx0PfBycHYzGm4WBhnRguw==" saltValue="l4sOJjlZzPXSDmmS5ZAeOw==" spinCount="100000" sheet="1" objects="1" scenarios="1" formatCells="0" formatColumns="0" formatRows="0" sort="0" autoFilter="0"/>
  <mergeCells count="571">
    <mergeCell ref="S2:AC2"/>
    <mergeCell ref="N254:Q254"/>
    <mergeCell ref="N278:Q278"/>
    <mergeCell ref="N288:Q288"/>
    <mergeCell ref="N297:Q297"/>
    <mergeCell ref="N306:Q306"/>
    <mergeCell ref="N311:Q311"/>
    <mergeCell ref="N314:Q314"/>
    <mergeCell ref="N318:Q318"/>
    <mergeCell ref="H1:K1"/>
    <mergeCell ref="F322:I322"/>
    <mergeCell ref="L322:M322"/>
    <mergeCell ref="N322:Q322"/>
    <mergeCell ref="F323:I323"/>
    <mergeCell ref="L323:M323"/>
    <mergeCell ref="N323:Q323"/>
    <mergeCell ref="N144:Q144"/>
    <mergeCell ref="N145:Q145"/>
    <mergeCell ref="N146:Q146"/>
    <mergeCell ref="N156:Q156"/>
    <mergeCell ref="N175:Q175"/>
    <mergeCell ref="N179:Q179"/>
    <mergeCell ref="N183:Q183"/>
    <mergeCell ref="N187:Q187"/>
    <mergeCell ref="N190:Q190"/>
    <mergeCell ref="N192:Q192"/>
    <mergeCell ref="N202:Q202"/>
    <mergeCell ref="N207:Q207"/>
    <mergeCell ref="N209:Q209"/>
    <mergeCell ref="N210:Q210"/>
    <mergeCell ref="N214:Q214"/>
    <mergeCell ref="N223:Q223"/>
    <mergeCell ref="N225:Q225"/>
    <mergeCell ref="N227:Q227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0:I310"/>
    <mergeCell ref="L310:M310"/>
    <mergeCell ref="N310:Q310"/>
    <mergeCell ref="F312:I312"/>
    <mergeCell ref="L312:M312"/>
    <mergeCell ref="N312:Q312"/>
    <mergeCell ref="F313:I313"/>
    <mergeCell ref="L313:M313"/>
    <mergeCell ref="N313:Q313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296:I296"/>
    <mergeCell ref="L296:M296"/>
    <mergeCell ref="N296:Q296"/>
    <mergeCell ref="F298:I298"/>
    <mergeCell ref="L298:M298"/>
    <mergeCell ref="N298:Q298"/>
    <mergeCell ref="F299:I299"/>
    <mergeCell ref="L299:M299"/>
    <mergeCell ref="N299:Q299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7:I287"/>
    <mergeCell ref="L287:M287"/>
    <mergeCell ref="N287:Q287"/>
    <mergeCell ref="F289:I289"/>
    <mergeCell ref="L289:M289"/>
    <mergeCell ref="N289:Q289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N251:Q251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N241:Q241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29:I229"/>
    <mergeCell ref="L229:M229"/>
    <mergeCell ref="N229:Q229"/>
    <mergeCell ref="F231:I231"/>
    <mergeCell ref="L231:M231"/>
    <mergeCell ref="N231:Q231"/>
    <mergeCell ref="F233:I233"/>
    <mergeCell ref="L233:M233"/>
    <mergeCell ref="N233:Q233"/>
    <mergeCell ref="N230:Q230"/>
    <mergeCell ref="N232:Q232"/>
    <mergeCell ref="F224:I224"/>
    <mergeCell ref="L224:M224"/>
    <mergeCell ref="N224:Q224"/>
    <mergeCell ref="F226:I226"/>
    <mergeCell ref="L226:M226"/>
    <mergeCell ref="N226:Q226"/>
    <mergeCell ref="F228:I228"/>
    <mergeCell ref="L228:M228"/>
    <mergeCell ref="N228:Q228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08:I208"/>
    <mergeCell ref="L208:M208"/>
    <mergeCell ref="N208:Q208"/>
    <mergeCell ref="F211:I211"/>
    <mergeCell ref="L211:M211"/>
    <mergeCell ref="N211:Q211"/>
    <mergeCell ref="F212:I212"/>
    <mergeCell ref="L212:M212"/>
    <mergeCell ref="N212:Q212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9:I189"/>
    <mergeCell ref="L189:M189"/>
    <mergeCell ref="N189:Q189"/>
    <mergeCell ref="F191:I191"/>
    <mergeCell ref="L191:M191"/>
    <mergeCell ref="N191:Q191"/>
    <mergeCell ref="F193:I193"/>
    <mergeCell ref="L193:M193"/>
    <mergeCell ref="N193:Q193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M138:P138"/>
    <mergeCell ref="M140:Q140"/>
    <mergeCell ref="M141:Q141"/>
    <mergeCell ref="F143:I143"/>
    <mergeCell ref="L143:M143"/>
    <mergeCell ref="N143:Q143"/>
    <mergeCell ref="F147:I147"/>
    <mergeCell ref="L147:M147"/>
    <mergeCell ref="N147:Q147"/>
    <mergeCell ref="D123:H123"/>
    <mergeCell ref="N123:Q123"/>
    <mergeCell ref="D124:H124"/>
    <mergeCell ref="N124:Q124"/>
    <mergeCell ref="N125:Q125"/>
    <mergeCell ref="L127:Q127"/>
    <mergeCell ref="C133:Q133"/>
    <mergeCell ref="F135:P135"/>
    <mergeCell ref="F136:P136"/>
    <mergeCell ref="N116:Q116"/>
    <mergeCell ref="N117:Q117"/>
    <mergeCell ref="N119:Q119"/>
    <mergeCell ref="D120:H120"/>
    <mergeCell ref="N120:Q120"/>
    <mergeCell ref="D121:H121"/>
    <mergeCell ref="N121:Q121"/>
    <mergeCell ref="D122:H122"/>
    <mergeCell ref="N122:Q122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19:D324">
      <formula1>"K, M"</formula1>
    </dataValidation>
    <dataValidation type="list" allowBlank="1" showInputMessage="1" showErrorMessage="1" error="Povoleny jsou hodnoty základní, snížená, zákl. přenesená, sníž. přenesená, nulová." sqref="U319:U32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4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Wolf_PC\wolf</dc:creator>
  <cp:keywords/>
  <dc:description/>
  <cp:lastModifiedBy>wolf</cp:lastModifiedBy>
  <dcterms:created xsi:type="dcterms:W3CDTF">2019-06-26T11:26:14Z</dcterms:created>
  <dcterms:modified xsi:type="dcterms:W3CDTF">2019-06-26T11:26:18Z</dcterms:modified>
  <cp:category/>
  <cp:version/>
  <cp:contentType/>
  <cp:contentStatus/>
</cp:coreProperties>
</file>